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Skew" sheetId="1" state="visible" r:id="rId3"/>
    <sheet name="Distributions" sheetId="2" state="visible" r:id="rId4"/>
    <sheet name="Shimko" sheetId="3" state="visible" r:id="rId5"/>
  </sheets>
  <definedNames>
    <definedName function="false" hidden="false" localSheetId="0" name="_xlnm.Print_Area" vbProcedure="false">VolSkew!$A$1:$O$28</definedName>
    <definedName function="false" hidden="false" name="anscount" vbProcedure="false">1</definedName>
    <definedName function="false" hidden="false" name="ATMImpVol" vbProcedure="false">VolSkew!$K$2</definedName>
    <definedName function="false" hidden="false" name="equation_fit" vbProcedure="false">VolSkew!$W$17</definedName>
    <definedName function="false" hidden="false" name="Expiry" vbProcedure="false">VolSkew!$C$4</definedName>
    <definedName function="false" hidden="false" name="FixedATM" vbProcedure="false">VolSkew!$Q$7</definedName>
    <definedName function="false" hidden="false" name="gammaSkew" vbProcedure="false">#REF!</definedName>
    <definedName function="false" hidden="false" name="gammaSmile" vbProcedure="false">#REF!</definedName>
    <definedName function="false" hidden="false" name="ImpVolBot" vbProcedure="false">OFFSET(ImpVolTop,NoDataPts-1,0)</definedName>
    <definedName function="false" hidden="false" name="ImpVolTop" vbProcedure="false">VolSkew!$N$9</definedName>
    <definedName function="false" hidden="false" name="NoDataPts" vbProcedure="false">VolSkew!$W$30</definedName>
    <definedName function="false" hidden="false" name="ImpVolRange" vbProcedure="false">ImpVolTop:ImpVolBot</definedName>
    <definedName function="false" hidden="false" name="ImpVolTable" vbProcedure="false">VolSkew!$Z$32:$AA$127</definedName>
    <definedName function="false" hidden="false" name="impvol_order" vbProcedure="false">VolSkew!$W$7</definedName>
    <definedName function="false" hidden="false" name="IntRate" vbProcedure="false">VolSkew!$C$6</definedName>
    <definedName function="false" hidden="false" name="MoneynessBot" vbProcedure="false">OFFSET(MoneynessTop,NoDataPts-1,0)</definedName>
    <definedName function="false" hidden="false" name="MoneynessTop" vbProcedure="false">VolSkew!$M$9</definedName>
    <definedName function="false" hidden="false" name="MoneynessRange" vbProcedure="false">MoneynessTop:MoneynessBot</definedName>
    <definedName function="false" hidden="false" name="OldData" vbProcedure="false">VolSkew!$B$55:$G$55</definedName>
    <definedName function="false" hidden="false" name="PastableRange" vbProcedure="false">VolSkew!$A$20:$G$26,VolSkew!$I$8:$O$14,VolSkew!$A$47:$G$53</definedName>
    <definedName function="false" hidden="false" name="PremiumTop" vbProcedure="false">VolSkew!$J$9</definedName>
    <definedName function="false" hidden="false" name="RangeToPaste" vbProcedure="false">VolSkew!$Q$10:$U$10</definedName>
    <definedName function="false" hidden="false" name="sencount" vbProcedure="false">1</definedName>
    <definedName function="false" hidden="false" name="sigmaATM" vbProcedure="false">VolSkew!$AH$7</definedName>
    <definedName function="false" hidden="false" name="sigmaSmile" vbProcedure="false">#REF!</definedName>
    <definedName function="false" hidden="false" name="thetaSkew" vbProcedure="false">#REF!</definedName>
    <definedName function="false" hidden="false" name="thetaSmile" vbProcedure="false">#REF!</definedName>
    <definedName function="false" hidden="false" name="Today" vbProcedure="false">VolSkew!$C$3</definedName>
    <definedName function="false" hidden="false" name="UnderlyingPrice" vbProcedure="false">VolSkew!$C$5</definedName>
    <definedName function="false" hidden="false" name="VolSkewCoef" vbProcedure="false">VolSkew!$X$10</definedName>
    <definedName function="false" hidden="false" name="VolSkewTableGasoline" vbProcedure="false">VolSkew!$A$47:$G$53</definedName>
    <definedName function="false" hidden="false" name="Yield" vbProcedure="false">VolSkew!$C$7</definedName>
    <definedName function="true" hidden="false" name="IMPVOLAB" vbProcedure="true"/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<sst xmlns="http://schemas.openxmlformats.org/spreadsheetml/2006/main" count="83" uniqueCount="54">
  <si>
    <t xml:space="preserve">Volatility Skew Calculator</t>
  </si>
  <si>
    <t xml:space="preserve">ATM calc.</t>
  </si>
  <si>
    <t xml:space="preserve">Second</t>
  </si>
  <si>
    <t xml:space="preserve">Date</t>
  </si>
  <si>
    <t xml:space="preserve">Polynomial Order</t>
  </si>
  <si>
    <t xml:space="preserve">Third</t>
  </si>
  <si>
    <t xml:space="preserve">Expiration</t>
  </si>
  <si>
    <t xml:space="preserve">Fourth</t>
  </si>
  <si>
    <t xml:space="preserve">Underlying</t>
  </si>
  <si>
    <t xml:space="preserve">Fifth</t>
  </si>
  <si>
    <t xml:space="preserve">Int Rate</t>
  </si>
  <si>
    <t xml:space="preserve">Yield</t>
  </si>
  <si>
    <t xml:space="preserve">Skew Fit</t>
  </si>
  <si>
    <t xml:space="preserve">Premium</t>
  </si>
  <si>
    <t xml:space="preserve">Strike</t>
  </si>
  <si>
    <t xml:space="preserve">Put/Call (0/1)</t>
  </si>
  <si>
    <t xml:space="preserve">Money-ness</t>
  </si>
  <si>
    <t xml:space="preserve">Implied Vol</t>
  </si>
  <si>
    <t xml:space="preserve">Vol Fit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</si>
  <si>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</si>
  <si>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</si>
  <si>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</si>
  <si>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</si>
  <si>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</si>
  <si>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</si>
  <si>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y</t>
  </si>
  <si>
    <t xml:space="preserve">=</t>
  </si>
  <si>
    <t xml:space="preserve">+</t>
  </si>
  <si>
    <t xml:space="preserve">-</t>
  </si>
  <si>
    <t xml:space="preserve">Curve</t>
  </si>
  <si>
    <t xml:space="preserve">Fit</t>
  </si>
  <si>
    <t xml:space="preserve">Diff</t>
  </si>
  <si>
    <t xml:space="preserve">Money.</t>
  </si>
  <si>
    <t xml:space="preserve">ImpVol</t>
  </si>
  <si>
    <t xml:space="preserve">Shimko's Method</t>
  </si>
  <si>
    <t xml:space="preserve">Time to Mat.</t>
  </si>
  <si>
    <t xml:space="preserve">IR</t>
  </si>
  <si>
    <t xml:space="preserve">Sum of Probs</t>
  </si>
  <si>
    <t xml:space="preserve">Epsilon</t>
  </si>
  <si>
    <t xml:space="preserve">DF</t>
  </si>
  <si>
    <t xml:space="preserve">Premium (K+Epsilon)</t>
  </si>
  <si>
    <t xml:space="preserve">Premium (K-Epsilon)</t>
  </si>
  <si>
    <t xml:space="preserve">Call</t>
  </si>
  <si>
    <t xml:space="preserve">Put</t>
  </si>
  <si>
    <t xml:space="preserve">Adj. Sec.</t>
  </si>
  <si>
    <t xml:space="preserve">moneyness</t>
  </si>
  <si>
    <t xml:space="preserve">m +e</t>
  </si>
  <si>
    <t xml:space="preserve">m-e</t>
  </si>
  <si>
    <t xml:space="preserve">imp vol</t>
  </si>
  <si>
    <t xml:space="preserve">imp vol +e</t>
  </si>
  <si>
    <t xml:space="preserve">imp vol -e</t>
  </si>
  <si>
    <t xml:space="preserve">Derivative</t>
  </si>
  <si>
    <t xml:space="preserve">PDF Calculation</t>
  </si>
  <si>
    <t xml:space="preserve">PDF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</si>
</sst>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_);_(\$* \(#,##0\);_(\$* \-_);_(@_)"/>
    <numFmt numFmtId="166" formatCode="_(\£* #,##0_);_(\£* \(#,##0\);_(\£* \-_);_(@_)"/>
    <numFmt numFmtId="167" formatCode="_(\$* #,##0.00_);_(\$* \(#,##0.00\);_(\$* \-??_);_(@_)"/>
    <numFmt numFmtId="168" formatCode="_(\£* #,##0.00_);_(\£* \(#,##0.00\);_(\£* \-??_);_(@_)"/>
    <numFmt numFmtId="169" formatCode="0.00%"/>
    <numFmt numFmtId="170" formatCode="[$-409]m/d/yyyy"/>
    <numFmt numFmtId="171" formatCode="\$#,##0.00"/>
    <numFmt numFmtId="172" formatCode="0%"/>
    <numFmt numFmtId="173" formatCode="0.0000"/>
    <numFmt numFmtId="174" formatCode="0.000000"/>
    <numFmt numFmtId="175" formatCode="0.000"/>
    <numFmt numFmtId="176" formatCode="0.00E+00"/>
    <numFmt numFmtId="177" formatCode="#,##0.00"/>
    <numFmt numFmtId="178" formatCode="0.0%"/>
    <numFmt numFmtId="179" formatCode="#,##0.0000"/>
    <numFmt numFmtId="180" formatCode="#,##0.000"/>
    <numFmt numFmtId="181" formatCode="#,##0.000000"/>
    <numFmt numFmtId="182" formatCode="0.000E+00"/>
    <numFmt numFmtId="183" formatCode="0.00000E+0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Univers"/>
      <family val="0"/>
    </font>
    <font>
      <sz val="8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b val="true"/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b val="true"/>
      <sz val="10"/>
      <color rgb="FF80008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20"/>
      <color rgb="FFFF0000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4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4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4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4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4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0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4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4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5" fillId="2" borderId="0" xfId="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2" borderId="0" xfId="4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5" fillId="2" borderId="0" xfId="4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2" borderId="1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4" xfId="4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4" xfId="4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9" fillId="2" borderId="4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4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2" borderId="4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2" borderId="4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4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4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4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3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Front" xfId="20"/>
    <cellStyle name="Currency [0]_Marc_crv" xfId="21"/>
    <cellStyle name="Currency [0]_Opt" xfId="22"/>
    <cellStyle name="Currency [0]_Swaps" xfId="23"/>
    <cellStyle name="Currency [0]_Swp Md" xfId="24"/>
    <cellStyle name="Currency_Front" xfId="25"/>
    <cellStyle name="Currency_Marc_crv" xfId="26"/>
    <cellStyle name="Currency_Opt" xfId="27"/>
    <cellStyle name="Currency_Swaps" xfId="28"/>
    <cellStyle name="Currency_Swp Md" xfId="29"/>
    <cellStyle name="Normal_Book3 Chart 1" xfId="30"/>
    <cellStyle name="Normal_Data_1" xfId="31"/>
    <cellStyle name="Normal_Exotic Basis OptionsZM" xfId="32"/>
    <cellStyle name="Normal_Front" xfId="33"/>
    <cellStyle name="Normal_Marc_crv" xfId="34"/>
    <cellStyle name="Normal_Opt" xfId="35"/>
    <cellStyle name="Normal_Products2.xls Chart 1" xfId="36"/>
    <cellStyle name="Normal_Shimko" xfId="37"/>
    <cellStyle name="Normal_Swaps" xfId="38"/>
    <cellStyle name="Normal_Swp Md" xfId="39"/>
    <cellStyle name="Normal_VolSkew" xfId="4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48826330298221"/>
          <c:y val="0.0777472129723469"/>
          <c:w val="0.945117366970178"/>
          <c:h val="0.866801795280151"/>
        </c:manualLayout>
      </c:layout>
      <c:scatterChart>
        <c:scatterStyle val="lineMarker"/>
        <c:varyColors val="0"/>
        <c:ser>
          <c:idx val="0"/>
          <c:order val="0"/>
          <c:tx>
            <c:strRef>
              <c:f>"Fit"</c:f>
              <c:strCache>
                <c:ptCount val="1"/>
                <c:pt idx="0">
                  <c:v>Fit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VolSkew!$Z$32:$Z$127</c:f>
              <c:numCache>
                <c:formatCode>0%</c:formatCode>
                <c:ptCount val="96"/>
                <c:pt idx="0">
                  <c:v>-0.3</c:v>
                </c:pt>
                <c:pt idx="1">
                  <c:v>-0.29</c:v>
                </c:pt>
                <c:pt idx="2">
                  <c:v>-0.28</c:v>
                </c:pt>
                <c:pt idx="3">
                  <c:v>-0.27</c:v>
                </c:pt>
                <c:pt idx="4">
                  <c:v>-0.26</c:v>
                </c:pt>
                <c:pt idx="5">
                  <c:v>-0.25</c:v>
                </c:pt>
                <c:pt idx="6">
                  <c:v>-0.24</c:v>
                </c:pt>
                <c:pt idx="7">
                  <c:v>-0.23</c:v>
                </c:pt>
                <c:pt idx="8">
                  <c:v>-0.22</c:v>
                </c:pt>
                <c:pt idx="9">
                  <c:v>-0.21</c:v>
                </c:pt>
                <c:pt idx="10">
                  <c:v>-0.2</c:v>
                </c:pt>
                <c:pt idx="11">
                  <c:v>-0.19</c:v>
                </c:pt>
                <c:pt idx="12">
                  <c:v>-0.18</c:v>
                </c:pt>
                <c:pt idx="13">
                  <c:v>-0.17</c:v>
                </c:pt>
                <c:pt idx="14">
                  <c:v>-0.16</c:v>
                </c:pt>
                <c:pt idx="15">
                  <c:v>-0.15</c:v>
                </c:pt>
                <c:pt idx="16">
                  <c:v>-0.14</c:v>
                </c:pt>
                <c:pt idx="17">
                  <c:v>-0.13</c:v>
                </c:pt>
                <c:pt idx="18">
                  <c:v>-0.12</c:v>
                </c:pt>
                <c:pt idx="19">
                  <c:v>-0.11</c:v>
                </c:pt>
                <c:pt idx="20">
                  <c:v>-0.1</c:v>
                </c:pt>
                <c:pt idx="21">
                  <c:v>-0.09</c:v>
                </c:pt>
                <c:pt idx="22">
                  <c:v>-0.08</c:v>
                </c:pt>
                <c:pt idx="23">
                  <c:v>-0.07</c:v>
                </c:pt>
                <c:pt idx="24">
                  <c:v>-0.06</c:v>
                </c:pt>
                <c:pt idx="25">
                  <c:v>-0.05</c:v>
                </c:pt>
                <c:pt idx="26">
                  <c:v>-0.04</c:v>
                </c:pt>
                <c:pt idx="27">
                  <c:v>-0.03</c:v>
                </c:pt>
                <c:pt idx="28">
                  <c:v>-0.02</c:v>
                </c:pt>
                <c:pt idx="29">
                  <c:v>-0.01</c:v>
                </c:pt>
                <c:pt idx="30">
                  <c:v>0</c:v>
                </c:pt>
                <c:pt idx="31">
                  <c:v>0.01</c:v>
                </c:pt>
                <c:pt idx="32">
                  <c:v>0.02</c:v>
                </c:pt>
                <c:pt idx="33">
                  <c:v>0.03</c:v>
                </c:pt>
                <c:pt idx="34">
                  <c:v>0.04</c:v>
                </c:pt>
                <c:pt idx="35">
                  <c:v>0.05</c:v>
                </c:pt>
                <c:pt idx="36">
                  <c:v>0.06</c:v>
                </c:pt>
                <c:pt idx="37">
                  <c:v>0.07</c:v>
                </c:pt>
                <c:pt idx="38">
                  <c:v>0.08</c:v>
                </c:pt>
                <c:pt idx="39">
                  <c:v>0.09</c:v>
                </c:pt>
                <c:pt idx="40">
                  <c:v>0.1</c:v>
                </c:pt>
                <c:pt idx="41">
                  <c:v>0.11</c:v>
                </c:pt>
                <c:pt idx="42">
                  <c:v>0.12</c:v>
                </c:pt>
                <c:pt idx="43">
                  <c:v>0.13</c:v>
                </c:pt>
                <c:pt idx="44">
                  <c:v>0.14</c:v>
                </c:pt>
                <c:pt idx="45">
                  <c:v>0.15</c:v>
                </c:pt>
                <c:pt idx="46">
                  <c:v>0.16</c:v>
                </c:pt>
                <c:pt idx="47">
                  <c:v>0.17</c:v>
                </c:pt>
                <c:pt idx="48">
                  <c:v>0.18</c:v>
                </c:pt>
                <c:pt idx="49">
                  <c:v>0.19</c:v>
                </c:pt>
                <c:pt idx="50">
                  <c:v>0.2</c:v>
                </c:pt>
                <c:pt idx="51">
                  <c:v>0.21</c:v>
                </c:pt>
                <c:pt idx="52">
                  <c:v>0.22</c:v>
                </c:pt>
                <c:pt idx="53">
                  <c:v>0.23</c:v>
                </c:pt>
                <c:pt idx="54">
                  <c:v>0.24</c:v>
                </c:pt>
                <c:pt idx="55">
                  <c:v>0.25</c:v>
                </c:pt>
                <c:pt idx="56">
                  <c:v>0.26</c:v>
                </c:pt>
                <c:pt idx="57">
                  <c:v>0.270000000000001</c:v>
                </c:pt>
                <c:pt idx="58">
                  <c:v>0.280000000000001</c:v>
                </c:pt>
                <c:pt idx="59">
                  <c:v>0.290000000000001</c:v>
                </c:pt>
                <c:pt idx="60">
                  <c:v>0.300000000000001</c:v>
                </c:pt>
                <c:pt idx="61">
                  <c:v>0.310000000000001</c:v>
                </c:pt>
                <c:pt idx="62">
                  <c:v>0.320000000000001</c:v>
                </c:pt>
                <c:pt idx="63">
                  <c:v>0.330000000000001</c:v>
                </c:pt>
                <c:pt idx="64">
                  <c:v>0.340000000000001</c:v>
                </c:pt>
                <c:pt idx="65">
                  <c:v>0.350000000000001</c:v>
                </c:pt>
                <c:pt idx="66">
                  <c:v>0.360000000000001</c:v>
                </c:pt>
                <c:pt idx="67">
                  <c:v>0.370000000000001</c:v>
                </c:pt>
                <c:pt idx="68">
                  <c:v>0.380000000000001</c:v>
                </c:pt>
                <c:pt idx="69">
                  <c:v>0.390000000000001</c:v>
                </c:pt>
                <c:pt idx="70">
                  <c:v>0.400000000000001</c:v>
                </c:pt>
                <c:pt idx="71">
                  <c:v>0.410000000000001</c:v>
                </c:pt>
                <c:pt idx="72">
                  <c:v>0.420000000000001</c:v>
                </c:pt>
                <c:pt idx="73">
                  <c:v>0.430000000000001</c:v>
                </c:pt>
                <c:pt idx="74">
                  <c:v>0.440000000000001</c:v>
                </c:pt>
                <c:pt idx="75">
                  <c:v>0.450000000000001</c:v>
                </c:pt>
                <c:pt idx="76">
                  <c:v>0.460000000000001</c:v>
                </c:pt>
                <c:pt idx="77">
                  <c:v>0.470000000000001</c:v>
                </c:pt>
                <c:pt idx="78">
                  <c:v>0.480000000000001</c:v>
                </c:pt>
                <c:pt idx="79">
                  <c:v>0.490000000000001</c:v>
                </c:pt>
                <c:pt idx="80">
                  <c:v>0.500000000000001</c:v>
                </c:pt>
                <c:pt idx="81">
                  <c:v>0.510000000000001</c:v>
                </c:pt>
                <c:pt idx="82">
                  <c:v>0.520000000000001</c:v>
                </c:pt>
                <c:pt idx="83">
                  <c:v>0.530000000000001</c:v>
                </c:pt>
                <c:pt idx="84">
                  <c:v>0.540000000000001</c:v>
                </c:pt>
                <c:pt idx="85">
                  <c:v>0.550000000000001</c:v>
                </c:pt>
                <c:pt idx="86">
                  <c:v>0.560000000000001</c:v>
                </c:pt>
                <c:pt idx="87">
                  <c:v>0.570000000000001</c:v>
                </c:pt>
                <c:pt idx="88">
                  <c:v>0.580000000000001</c:v>
                </c:pt>
                <c:pt idx="89">
                  <c:v>0.590000000000001</c:v>
                </c:pt>
                <c:pt idx="90">
                  <c:v>0.600000000000001</c:v>
                </c:pt>
                <c:pt idx="91">
                  <c:v>0.610000000000001</c:v>
                </c:pt>
                <c:pt idx="92">
                  <c:v>0.620000000000001</c:v>
                </c:pt>
                <c:pt idx="93">
                  <c:v>0.630000000000001</c:v>
                </c:pt>
                <c:pt idx="94">
                  <c:v>0.640000000000001</c:v>
                </c:pt>
                <c:pt idx="95">
                  <c:v>0.650000000000001</c:v>
                </c:pt>
              </c:numCache>
            </c:numRef>
          </c:xVal>
          <c:yVal>
            <c:numRef>
              <c:f>VolSkew!$AA$32:$AA$127</c:f>
              <c:numCache>
                <c:formatCode>General</c:formatCode>
                <c:ptCount val="96"/>
                <c:pt idx="0">
                  <c:v>0.494428297</c:v>
                </c:pt>
                <c:pt idx="1">
                  <c:v>0.4895649034267</c:v>
                </c:pt>
                <c:pt idx="2">
                  <c:v>0.4848470110592</c:v>
                </c:pt>
                <c:pt idx="3">
                  <c:v>0.4802790703987</c:v>
                </c:pt>
                <c:pt idx="4">
                  <c:v>0.4758653236432</c:v>
                </c:pt>
                <c:pt idx="5">
                  <c:v>0.4716098046875</c:v>
                </c:pt>
                <c:pt idx="6">
                  <c:v>0.4675163391232</c:v>
                </c:pt>
                <c:pt idx="7">
                  <c:v>0.4635885442387</c:v>
                </c:pt>
                <c:pt idx="8">
                  <c:v>0.4598298290192</c:v>
                </c:pt>
                <c:pt idx="9">
                  <c:v>0.4562433941467</c:v>
                </c:pt>
                <c:pt idx="10">
                  <c:v>0.452832232</c:v>
                </c:pt>
                <c:pt idx="11">
                  <c:v>0.4495991266547</c:v>
                </c:pt>
                <c:pt idx="12">
                  <c:v>0.4465466538832</c:v>
                </c:pt>
                <c:pt idx="13">
                  <c:v>0.4436771811547</c:v>
                </c:pt>
                <c:pt idx="14">
                  <c:v>0.4409928676352</c:v>
                </c:pt>
                <c:pt idx="15">
                  <c:v>0.4384956641875</c:v>
                </c:pt>
                <c:pt idx="16">
                  <c:v>0.4361873133712</c:v>
                </c:pt>
                <c:pt idx="17">
                  <c:v>0.4340693494427</c:v>
                </c:pt>
                <c:pt idx="18">
                  <c:v>0.4321430983552</c:v>
                </c:pt>
                <c:pt idx="19">
                  <c:v>0.4304096777587</c:v>
                </c:pt>
                <c:pt idx="20">
                  <c:v>0.428869997</c:v>
                </c:pt>
                <c:pt idx="21">
                  <c:v>0.4275247571227</c:v>
                </c:pt>
                <c:pt idx="22">
                  <c:v>0.4263744508672</c:v>
                </c:pt>
                <c:pt idx="23">
                  <c:v>0.4254193626707</c:v>
                </c:pt>
                <c:pt idx="24">
                  <c:v>0.4246595686672</c:v>
                </c:pt>
                <c:pt idx="25">
                  <c:v>0.4240949366875</c:v>
                </c:pt>
                <c:pt idx="26">
                  <c:v>0.4237251262592</c:v>
                </c:pt>
                <c:pt idx="27">
                  <c:v>0.4235495886067</c:v>
                </c:pt>
                <c:pt idx="28">
                  <c:v>0.4235675666512</c:v>
                </c:pt>
                <c:pt idx="29">
                  <c:v>0.4237780950107</c:v>
                </c:pt>
                <c:pt idx="30">
                  <c:v>0.42418</c:v>
                </c:pt>
                <c:pt idx="31">
                  <c:v>0.4247718996307</c:v>
                </c:pt>
                <c:pt idx="32">
                  <c:v>0.4255522036112</c:v>
                </c:pt>
                <c:pt idx="33">
                  <c:v>0.4265191133467</c:v>
                </c:pt>
                <c:pt idx="34">
                  <c:v>0.4276706219392</c:v>
                </c:pt>
                <c:pt idx="35">
                  <c:v>0.4290045141875</c:v>
                </c:pt>
                <c:pt idx="36">
                  <c:v>0.4305183665872</c:v>
                </c:pt>
                <c:pt idx="37">
                  <c:v>0.4322095473307</c:v>
                </c:pt>
                <c:pt idx="38">
                  <c:v>0.4340752163072</c:v>
                </c:pt>
                <c:pt idx="39">
                  <c:v>0.4361123251027</c:v>
                </c:pt>
                <c:pt idx="40">
                  <c:v>0.438317617</c:v>
                </c:pt>
                <c:pt idx="41">
                  <c:v>0.4406876269787</c:v>
                </c:pt>
                <c:pt idx="42">
                  <c:v>0.4432186817152</c:v>
                </c:pt>
                <c:pt idx="43">
                  <c:v>0.4459068995827</c:v>
                </c:pt>
                <c:pt idx="44">
                  <c:v>0.4487481906512</c:v>
                </c:pt>
                <c:pt idx="45">
                  <c:v>0.4517382566875</c:v>
                </c:pt>
                <c:pt idx="46">
                  <c:v>0.4548725911552</c:v>
                </c:pt>
                <c:pt idx="47">
                  <c:v>0.4581464792147</c:v>
                </c:pt>
                <c:pt idx="48">
                  <c:v>0.4615549977232</c:v>
                </c:pt>
                <c:pt idx="49">
                  <c:v>0.4650930152347</c:v>
                </c:pt>
                <c:pt idx="50">
                  <c:v>0.468755192</c:v>
                </c:pt>
                <c:pt idx="51">
                  <c:v>0.4725359799667</c:v>
                </c:pt>
                <c:pt idx="52">
                  <c:v>0.4764296227792</c:v>
                </c:pt>
                <c:pt idx="53">
                  <c:v>0.4804301557787</c:v>
                </c:pt>
                <c:pt idx="54">
                  <c:v>0.4845314060032</c:v>
                </c:pt>
                <c:pt idx="55">
                  <c:v>0.4887269921875</c:v>
                </c:pt>
                <c:pt idx="56">
                  <c:v>0.4930103247632</c:v>
                </c:pt>
                <c:pt idx="57">
                  <c:v>0.497374605858701</c:v>
                </c:pt>
                <c:pt idx="58">
                  <c:v>0.5018128292992</c:v>
                </c:pt>
                <c:pt idx="59">
                  <c:v>0.5063177806067</c:v>
                </c:pt>
                <c:pt idx="60">
                  <c:v>0.510882037000001</c:v>
                </c:pt>
                <c:pt idx="61">
                  <c:v>0.5154979673947</c:v>
                </c:pt>
                <c:pt idx="62">
                  <c:v>0.5201577324032</c:v>
                </c:pt>
                <c:pt idx="63">
                  <c:v>0.524853284334701</c:v>
                </c:pt>
                <c:pt idx="64">
                  <c:v>0.529576367195201</c:v>
                </c:pt>
                <c:pt idx="65">
                  <c:v>0.534318516687501</c:v>
                </c:pt>
                <c:pt idx="66">
                  <c:v>0.539071060211201</c:v>
                </c:pt>
                <c:pt idx="67">
                  <c:v>0.543825116862701</c:v>
                </c:pt>
                <c:pt idx="68">
                  <c:v>0.548571597435201</c:v>
                </c:pt>
                <c:pt idx="69">
                  <c:v>0.553301204418701</c:v>
                </c:pt>
                <c:pt idx="70">
                  <c:v>0.558004432000001</c:v>
                </c:pt>
                <c:pt idx="71">
                  <c:v>0.562671566062701</c:v>
                </c:pt>
                <c:pt idx="72">
                  <c:v>0.567292684187201</c:v>
                </c:pt>
                <c:pt idx="73">
                  <c:v>0.571857655650701</c:v>
                </c:pt>
                <c:pt idx="74">
                  <c:v>0.576356141427201</c:v>
                </c:pt>
                <c:pt idx="75">
                  <c:v>0.5807775941875</c:v>
                </c:pt>
                <c:pt idx="76">
                  <c:v>0.5851112582992</c:v>
                </c:pt>
                <c:pt idx="77">
                  <c:v>0.5893461698267</c:v>
                </c:pt>
                <c:pt idx="78">
                  <c:v>0.5934711565312</c:v>
                </c:pt>
                <c:pt idx="79">
                  <c:v>0.5974748378707</c:v>
                </c:pt>
                <c:pt idx="80">
                  <c:v>0.601345625</c:v>
                </c:pt>
                <c:pt idx="81">
                  <c:v>0.6050717207707</c:v>
                </c:pt>
                <c:pt idx="82">
                  <c:v>0.6086411197312</c:v>
                </c:pt>
                <c:pt idx="83">
                  <c:v>0.6120416081267</c:v>
                </c:pt>
                <c:pt idx="84">
                  <c:v>0.6152607638992</c:v>
                </c:pt>
                <c:pt idx="85">
                  <c:v>0.6182859566875</c:v>
                </c:pt>
                <c:pt idx="86">
                  <c:v>0.6211043478272</c:v>
                </c:pt>
                <c:pt idx="87">
                  <c:v>0.6237028903507</c:v>
                </c:pt>
                <c:pt idx="88">
                  <c:v>0.6260683289872</c:v>
                </c:pt>
                <c:pt idx="89">
                  <c:v>0.6281872001627</c:v>
                </c:pt>
                <c:pt idx="90">
                  <c:v>0.630045832</c:v>
                </c:pt>
                <c:pt idx="91">
                  <c:v>0.6316303443187</c:v>
                </c:pt>
                <c:pt idx="92">
                  <c:v>0.6329266486352</c:v>
                </c:pt>
                <c:pt idx="93">
                  <c:v>0.6339204481627</c:v>
                </c:pt>
                <c:pt idx="94">
                  <c:v>0.6345972378112</c:v>
                </c:pt>
                <c:pt idx="95">
                  <c:v>0.6349423041875</c:v>
                </c:pt>
              </c:numCache>
            </c:numRef>
          </c:yVal>
          <c:smooth val="1"/>
        </c:ser>
        <c:ser>
          <c:idx val="1"/>
          <c:order val="1"/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smooth val="1"/>
        </c:ser>
        <c:axId val="94731929"/>
        <c:axId val="24358571"/>
      </c:scatterChart>
      <c:valAx>
        <c:axId val="94731929"/>
        <c:scaling>
          <c:orientation val="minMax"/>
          <c:min val="-0.4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Moneyness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58571"/>
        <c:crossesAt val="0"/>
        <c:crossBetween val="midCat"/>
        <c:majorUnit val="0.1"/>
        <c:minorUnit val="0.05"/>
      </c:valAx>
      <c:valAx>
        <c:axId val="24358571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</a:t>
                </a:r>
              </a:p>
            </c:rich>
          </c:tx>
          <c:layout>
            <c:manualLayout>
              <c:xMode val="edge"/>
              <c:yMode val="edge"/>
              <c:x val="0.0230557179851307"/>
              <c:y val="0.35398870710873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31929"/>
        <c:crossesAt val="-4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5-'01 Natural Gas Price Distributions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0895898217480618"/>
          <c:w val="0.940594995979757"/>
          <c:h val="0.811543303956"/>
        </c:manualLayout>
      </c:layout>
      <c:scatterChart>
        <c:scatterStyle val="lineMarker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Shimko!$D$13:$D$116</c:f>
              <c:numCache>
                <c:formatCode>\$#,##0.00</c:formatCode>
                <c:ptCount val="104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  <c:pt idx="27">
                  <c:v>65</c:v>
                </c:pt>
                <c:pt idx="28">
                  <c:v>66</c:v>
                </c:pt>
                <c:pt idx="29">
                  <c:v>67</c:v>
                </c:pt>
                <c:pt idx="30">
                  <c:v>68</c:v>
                </c:pt>
                <c:pt idx="31">
                  <c:v>69</c:v>
                </c:pt>
                <c:pt idx="32">
                  <c:v>70</c:v>
                </c:pt>
                <c:pt idx="33">
                  <c:v>71</c:v>
                </c:pt>
                <c:pt idx="34">
                  <c:v>72</c:v>
                </c:pt>
                <c:pt idx="35">
                  <c:v>73</c:v>
                </c:pt>
                <c:pt idx="36">
                  <c:v>74</c:v>
                </c:pt>
                <c:pt idx="37">
                  <c:v>75</c:v>
                </c:pt>
                <c:pt idx="38">
                  <c:v>76</c:v>
                </c:pt>
                <c:pt idx="39">
                  <c:v>77</c:v>
                </c:pt>
                <c:pt idx="40">
                  <c:v>78</c:v>
                </c:pt>
                <c:pt idx="41">
                  <c:v>79</c:v>
                </c:pt>
                <c:pt idx="42">
                  <c:v>80</c:v>
                </c:pt>
                <c:pt idx="43">
                  <c:v>81</c:v>
                </c:pt>
                <c:pt idx="44">
                  <c:v>82</c:v>
                </c:pt>
                <c:pt idx="45">
                  <c:v>83</c:v>
                </c:pt>
                <c:pt idx="46">
                  <c:v>84</c:v>
                </c:pt>
                <c:pt idx="47">
                  <c:v>85</c:v>
                </c:pt>
                <c:pt idx="48">
                  <c:v>86</c:v>
                </c:pt>
                <c:pt idx="49">
                  <c:v>87</c:v>
                </c:pt>
                <c:pt idx="50">
                  <c:v>88</c:v>
                </c:pt>
                <c:pt idx="51">
                  <c:v>89</c:v>
                </c:pt>
                <c:pt idx="52">
                  <c:v>90</c:v>
                </c:pt>
              </c:numCache>
            </c:numRef>
          </c:xVal>
          <c:yVal>
            <c:numRef>
              <c:f>Shimko!$W$13:$W$116</c:f>
              <c:numCache>
                <c:formatCode>0.000E+00</c:formatCode>
                <c:ptCount val="104"/>
              </c:numCache>
            </c:numRef>
          </c:yVal>
          <c:smooth val="0"/>
        </c:ser>
        <c:ser>
          <c:idx val="1"/>
          <c:order val="1"/>
          <c:tx>
            <c:strRef>
              <c:f>"Constant vol (=ATM vol)"</c:f>
              <c:strCache>
                <c:ptCount val="1"/>
                <c:pt idx="0">
                  <c:v>Constant vol (=ATM vol)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Shimko!$D$13:$D$116</c:f>
              <c:numCache>
                <c:formatCode>\$#,##0.00</c:formatCode>
                <c:ptCount val="104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  <c:pt idx="27">
                  <c:v>65</c:v>
                </c:pt>
                <c:pt idx="28">
                  <c:v>66</c:v>
                </c:pt>
                <c:pt idx="29">
                  <c:v>67</c:v>
                </c:pt>
                <c:pt idx="30">
                  <c:v>68</c:v>
                </c:pt>
                <c:pt idx="31">
                  <c:v>69</c:v>
                </c:pt>
                <c:pt idx="32">
                  <c:v>70</c:v>
                </c:pt>
                <c:pt idx="33">
                  <c:v>71</c:v>
                </c:pt>
                <c:pt idx="34">
                  <c:v>72</c:v>
                </c:pt>
                <c:pt idx="35">
                  <c:v>73</c:v>
                </c:pt>
                <c:pt idx="36">
                  <c:v>74</c:v>
                </c:pt>
                <c:pt idx="37">
                  <c:v>75</c:v>
                </c:pt>
                <c:pt idx="38">
                  <c:v>76</c:v>
                </c:pt>
                <c:pt idx="39">
                  <c:v>77</c:v>
                </c:pt>
                <c:pt idx="40">
                  <c:v>78</c:v>
                </c:pt>
                <c:pt idx="41">
                  <c:v>79</c:v>
                </c:pt>
                <c:pt idx="42">
                  <c:v>80</c:v>
                </c:pt>
                <c:pt idx="43">
                  <c:v>81</c:v>
                </c:pt>
                <c:pt idx="44">
                  <c:v>82</c:v>
                </c:pt>
                <c:pt idx="45">
                  <c:v>83</c:v>
                </c:pt>
                <c:pt idx="46">
                  <c:v>84</c:v>
                </c:pt>
                <c:pt idx="47">
                  <c:v>85</c:v>
                </c:pt>
                <c:pt idx="48">
                  <c:v>86</c:v>
                </c:pt>
                <c:pt idx="49">
                  <c:v>87</c:v>
                </c:pt>
                <c:pt idx="50">
                  <c:v>88</c:v>
                </c:pt>
                <c:pt idx="51">
                  <c:v>89</c:v>
                </c:pt>
                <c:pt idx="52">
                  <c:v>90</c:v>
                </c:pt>
              </c:numCache>
            </c:numRef>
          </c:xVal>
          <c:yVal>
            <c:numRef>
              <c:f>Shimko!$AF$13:$AF$116</c:f>
              <c:numCache>
                <c:formatCode>0.00000E+00</c:formatCode>
                <c:ptCount val="104"/>
                <c:pt idx="0">
                  <c:v>0.00314394744289008</c:v>
                </c:pt>
                <c:pt idx="1">
                  <c:v>0.00500836671800692</c:v>
                </c:pt>
                <c:pt idx="2">
                  <c:v>0.00758508392438074</c:v>
                </c:pt>
                <c:pt idx="3">
                  <c:v>0.0109588044687419</c:v>
                </c:pt>
                <c:pt idx="4">
                  <c:v>0.0151520682966988</c:v>
                </c:pt>
                <c:pt idx="5">
                  <c:v>0.0201066525634253</c:v>
                </c:pt>
                <c:pt idx="6">
                  <c:v>0.025675407538796</c:v>
                </c:pt>
                <c:pt idx="7">
                  <c:v>0.0316273627926848</c:v>
                </c:pt>
                <c:pt idx="8">
                  <c:v>0.0376662020088413</c:v>
                </c:pt>
                <c:pt idx="9">
                  <c:v>0.0434594149037167</c:v>
                </c:pt>
                <c:pt idx="10">
                  <c:v>0.0486733243195259</c:v>
                </c:pt>
                <c:pt idx="11">
                  <c:v>0.0530082362301009</c:v>
                </c:pt>
                <c:pt idx="12">
                  <c:v>0.0562282888142223</c:v>
                </c:pt>
                <c:pt idx="13">
                  <c:v>0.0581819600201096</c:v>
                </c:pt>
                <c:pt idx="14">
                  <c:v>0.0588111832111172</c:v>
                </c:pt>
                <c:pt idx="15">
                  <c:v>0.0581491044955978</c:v>
                </c:pt>
                <c:pt idx="16">
                  <c:v>0.0563082570483686</c:v>
                </c:pt>
                <c:pt idx="17">
                  <c:v>0.0534620559253664</c:v>
                </c:pt>
                <c:pt idx="18">
                  <c:v>0.0498229491186704</c:v>
                </c:pt>
                <c:pt idx="19">
                  <c:v>0.0456203742618853</c:v>
                </c:pt>
                <c:pt idx="20">
                  <c:v>0.0410810437805292</c:v>
                </c:pt>
                <c:pt idx="21">
                  <c:v>0.0364132286511295</c:v>
                </c:pt>
                <c:pt idx="22">
                  <c:v>0.0317958290531952</c:v>
                </c:pt>
                <c:pt idx="23">
                  <c:v>0.0273722552056773</c:v>
                </c:pt>
                <c:pt idx="24">
                  <c:v>0.0232485770215076</c:v>
                </c:pt>
                <c:pt idx="25">
                  <c:v>0.0194950621422994</c:v>
                </c:pt>
                <c:pt idx="26">
                  <c:v>0.0161500898088864</c:v>
                </c:pt>
                <c:pt idx="27">
                  <c:v>0.0132254580884005</c:v>
                </c:pt>
                <c:pt idx="28">
                  <c:v>0.0107122395586735</c:v>
                </c:pt>
                <c:pt idx="29">
                  <c:v>0.00858653338285474</c:v>
                </c:pt>
                <c:pt idx="30">
                  <c:v>0.00681466732280691</c:v>
                </c:pt>
                <c:pt idx="31">
                  <c:v>0.00535759199310102</c:v>
                </c:pt>
                <c:pt idx="32">
                  <c:v>0.00417436451982717</c:v>
                </c:pt>
                <c:pt idx="33">
                  <c:v>0.00322473318596962</c:v>
                </c:pt>
                <c:pt idx="34">
                  <c:v>0.00247090958427497</c:v>
                </c:pt>
                <c:pt idx="35">
                  <c:v>0.0018786557932056</c:v>
                </c:pt>
                <c:pt idx="36">
                  <c:v>0.00141782876693903</c:v>
                </c:pt>
                <c:pt idx="37">
                  <c:v>0.00106252040087353</c:v>
                </c:pt>
                <c:pt idx="38">
                  <c:v>0.000790916676756744</c:v>
                </c:pt>
                <c:pt idx="39">
                  <c:v>0.00058497858598029</c:v>
                </c:pt>
                <c:pt idx="40">
                  <c:v>0.000430025311839846</c:v>
                </c:pt>
                <c:pt idx="41">
                  <c:v>0.000314279130166755</c:v>
                </c:pt>
                <c:pt idx="42">
                  <c:v>0.00022841319557278</c:v>
                </c:pt>
                <c:pt idx="43">
                  <c:v>0.000165128470776306</c:v>
                </c:pt>
                <c:pt idx="44">
                  <c:v>0.000118774584150456</c:v>
                </c:pt>
                <c:pt idx="45">
                  <c:v>8.50210591423453E-005</c:v>
                </c:pt>
                <c:pt idx="46">
                  <c:v>6.05796605340683E-005</c:v>
                </c:pt>
                <c:pt idx="47">
                  <c:v>4.29750027381846E-005</c:v>
                </c:pt>
                <c:pt idx="48">
                  <c:v>3.03585435930404E-005</c:v>
                </c:pt>
                <c:pt idx="49">
                  <c:v>2.1360188658439E-005</c:v>
                </c:pt>
                <c:pt idx="50">
                  <c:v>1.49715846621793E-005</c:v>
                </c:pt>
                <c:pt idx="51">
                  <c:v>1.04555001937801E-005</c:v>
                </c:pt>
                <c:pt idx="52">
                  <c:v>7.2762673173174E-006</c:v>
                </c:pt>
              </c:numCache>
            </c:numRef>
          </c:yVal>
          <c:smooth val="0"/>
        </c:ser>
        <c:axId val="40243209"/>
        <c:axId val="66066052"/>
      </c:scatterChart>
      <c:valAx>
        <c:axId val="402432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Strike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66052"/>
        <c:crossesAt val="0"/>
        <c:crossBetween val="midCat"/>
      </c:valAx>
      <c:valAx>
        <c:axId val="660660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00E+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43209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4814832332214"/>
          <c:y val="0.939897952421973"/>
          <c:w val="0.407132384240647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10</xdr:row>
      <xdr:rowOff>75960</xdr:rowOff>
    </xdr:from>
    <xdr:to>
      <xdr:col>7</xdr:col>
      <xdr:colOff>339480</xdr:colOff>
      <xdr:row>25</xdr:row>
      <xdr:rowOff>133200</xdr:rowOff>
    </xdr:to>
    <xdr:graphicFrame>
      <xdr:nvGraphicFramePr>
        <xdr:cNvPr id="0" name="Chart 1"/>
        <xdr:cNvGraphicFramePr/>
      </xdr:nvGraphicFramePr>
      <xdr:xfrm>
        <a:off x="150840" y="1942920"/>
        <a:ext cx="430920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608040</xdr:colOff>
          <xdr:row>3</xdr:row>
          <xdr:rowOff>37800</xdr:rowOff>
        </xdr:from>
        <xdr:to>
          <xdr:col>13</xdr:col>
          <xdr:colOff>608760</xdr:colOff>
          <xdr:row>6</xdr:row>
          <xdr:rowOff>75960</xdr:rowOff>
        </xdr:to>
        <xdr:sp>
          <xdr:nvSpPr>
            <xdr:cNvPr id="1001" name="Button 2" descr="Fit Polynomi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Polynomials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18720</xdr:rowOff>
        </xdr:from>
        <xdr:to>
          <xdr:col>5</xdr:col>
          <xdr:colOff>579240</xdr:colOff>
          <xdr:row>4</xdr:row>
          <xdr:rowOff>56880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15" min="15" style="0" width="2.28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3"/>
      <c r="K1" s="4"/>
      <c r="L1" s="1"/>
      <c r="M1" s="1"/>
      <c r="N1" s="1"/>
      <c r="O1" s="5"/>
      <c r="P1" s="1"/>
    </row>
    <row r="2" customFormat="false" ht="12.75" hidden="false" customHeight="false" outlineLevel="0" collapsed="false">
      <c r="A2" s="1"/>
      <c r="B2" s="6"/>
      <c r="C2" s="6"/>
      <c r="D2" s="6"/>
      <c r="E2" s="6"/>
      <c r="F2" s="6"/>
      <c r="G2" s="6"/>
      <c r="H2" s="6"/>
      <c r="I2" s="1"/>
      <c r="J2" s="7" t="s">
        <v>1</v>
      </c>
      <c r="K2" s="8" t="n">
        <f aca="false">VLOOKUP(0,ImpVolTable,2)</f>
        <v>0.42418</v>
      </c>
      <c r="L2" s="1"/>
      <c r="M2" s="1"/>
      <c r="N2" s="1"/>
      <c r="O2" s="5"/>
      <c r="P2" s="1"/>
      <c r="W2" s="0" t="s">
        <v>2</v>
      </c>
    </row>
    <row r="3" customFormat="false" ht="14.25" hidden="false" customHeight="false" outlineLevel="0" collapsed="false">
      <c r="A3" s="1"/>
      <c r="B3" s="9" t="s">
        <v>3</v>
      </c>
      <c r="C3" s="10" t="n">
        <v>36972</v>
      </c>
      <c r="D3" s="5"/>
      <c r="E3" s="11" t="s">
        <v>4</v>
      </c>
      <c r="F3" s="5"/>
      <c r="G3" s="5"/>
      <c r="H3" s="12"/>
      <c r="I3" s="3"/>
      <c r="J3" s="3"/>
      <c r="K3" s="4"/>
      <c r="L3" s="1"/>
      <c r="M3" s="1"/>
      <c r="N3" s="1"/>
      <c r="O3" s="5"/>
      <c r="P3" s="5"/>
      <c r="W3" s="0" t="s">
        <v>5</v>
      </c>
    </row>
    <row r="4" customFormat="false" ht="12.75" hidden="false" customHeight="false" outlineLevel="0" collapsed="false">
      <c r="A4" s="1"/>
      <c r="B4" s="1" t="s">
        <v>6</v>
      </c>
      <c r="C4" s="10" t="n">
        <v>37006</v>
      </c>
      <c r="D4" s="5"/>
      <c r="E4" s="5"/>
      <c r="F4" s="5"/>
      <c r="G4" s="5"/>
      <c r="H4" s="13"/>
      <c r="I4" s="3"/>
      <c r="J4" s="1"/>
      <c r="K4" s="1"/>
      <c r="L4" s="1"/>
      <c r="M4" s="1"/>
      <c r="N4" s="1"/>
      <c r="O4" s="5"/>
      <c r="P4" s="5"/>
      <c r="W4" s="0" t="s">
        <v>7</v>
      </c>
    </row>
    <row r="5" customFormat="false" ht="12.75" hidden="false" customHeight="false" outlineLevel="0" collapsed="false">
      <c r="A5" s="1"/>
      <c r="B5" s="1" t="s">
        <v>8</v>
      </c>
      <c r="C5" s="14" t="n">
        <v>53.3</v>
      </c>
      <c r="D5" s="5"/>
      <c r="E5" s="5"/>
      <c r="F5" s="5"/>
      <c r="G5" s="5"/>
      <c r="H5" s="15"/>
      <c r="I5" s="16"/>
      <c r="J5" s="5"/>
      <c r="K5" s="5"/>
      <c r="L5" s="5"/>
      <c r="M5" s="5"/>
      <c r="N5" s="5"/>
      <c r="O5" s="1"/>
      <c r="P5" s="5"/>
      <c r="W5" s="0" t="s">
        <v>9</v>
      </c>
    </row>
    <row r="6" customFormat="false" ht="12.75" hidden="false" customHeight="false" outlineLevel="0" collapsed="false">
      <c r="A6" s="1"/>
      <c r="B6" s="1" t="s">
        <v>10</v>
      </c>
      <c r="C6" s="17" t="n">
        <v>0.065</v>
      </c>
      <c r="D6" s="18"/>
      <c r="E6" s="18"/>
      <c r="F6" s="18"/>
      <c r="G6" s="18"/>
      <c r="H6" s="18"/>
      <c r="I6" s="16"/>
      <c r="J6" s="5"/>
      <c r="K6" s="5"/>
      <c r="L6" s="5"/>
      <c r="M6" s="5"/>
      <c r="N6" s="5"/>
      <c r="O6" s="19"/>
      <c r="P6" s="1"/>
      <c r="W6" s="0" t="n">
        <v>3</v>
      </c>
    </row>
    <row r="7" customFormat="false" ht="12.75" hidden="false" customHeight="false" outlineLevel="0" collapsed="false">
      <c r="A7" s="1"/>
      <c r="B7" s="20" t="s">
        <v>11</v>
      </c>
      <c r="C7" s="17" t="n">
        <v>0.065</v>
      </c>
      <c r="D7" s="21"/>
      <c r="E7" s="22"/>
      <c r="F7" s="22"/>
      <c r="G7" s="22"/>
      <c r="H7" s="22"/>
      <c r="I7" s="16"/>
      <c r="J7" s="5"/>
      <c r="K7" s="5"/>
      <c r="L7" s="5"/>
      <c r="M7" s="5"/>
      <c r="N7" s="5"/>
      <c r="O7" s="5"/>
      <c r="P7" s="1"/>
      <c r="W7" s="0" t="n">
        <f aca="false">+W6+1</f>
        <v>4</v>
      </c>
    </row>
    <row r="8" customFormat="false" ht="25.5" hidden="false" customHeight="false" outlineLevel="0" collapsed="false">
      <c r="A8" s="1"/>
      <c r="B8" s="23" t="s">
        <v>12</v>
      </c>
      <c r="C8" s="24"/>
      <c r="D8" s="24"/>
      <c r="E8" s="24"/>
      <c r="F8" s="24"/>
      <c r="G8" s="25"/>
      <c r="H8" s="22"/>
      <c r="I8" s="16"/>
      <c r="J8" s="26" t="s">
        <v>13</v>
      </c>
      <c r="K8" s="26" t="s">
        <v>14</v>
      </c>
      <c r="L8" s="26" t="s">
        <v>15</v>
      </c>
      <c r="M8" s="27" t="s">
        <v>16</v>
      </c>
      <c r="N8" s="27" t="s">
        <v>17</v>
      </c>
      <c r="O8" s="5"/>
      <c r="P8" s="1"/>
    </row>
    <row r="9" customFormat="false" ht="12.75" hidden="false" customHeight="false" outlineLevel="0" collapsed="false">
      <c r="A9" s="1"/>
      <c r="B9" s="28" t="n">
        <v>-0.3</v>
      </c>
      <c r="C9" s="28" t="n">
        <v>-0.2</v>
      </c>
      <c r="D9" s="28" t="n">
        <v>-0.1</v>
      </c>
      <c r="E9" s="28" t="n">
        <v>0.1</v>
      </c>
      <c r="F9" s="28" t="n">
        <v>0.2</v>
      </c>
      <c r="G9" s="28" t="n">
        <v>0.3</v>
      </c>
      <c r="H9" s="22"/>
      <c r="I9" s="16"/>
      <c r="J9" s="29" t="n">
        <v>0.69</v>
      </c>
      <c r="K9" s="30" t="n">
        <v>61</v>
      </c>
      <c r="L9" s="29" t="n">
        <v>1</v>
      </c>
      <c r="M9" s="31" t="n">
        <f aca="false">IF(J9,(K9/UnderlyingPrice-1),"")</f>
        <v>0.144465290806754</v>
      </c>
      <c r="N9" s="31" t="e">
        <f aca="false">IF(J9,IMPVOLAB(J9,UnderlyingPrice,K9,IntRate,Yield,100,Expiry-Today,L9,100,0.0001),"")</f>
        <v>#NAME?</v>
      </c>
      <c r="O9" s="5"/>
      <c r="P9" s="5"/>
      <c r="W9" s="32" t="s">
        <v>18</v>
      </c>
      <c r="X9" s="0" t="n">
        <v>2</v>
      </c>
      <c r="Y9" s="33" t="n">
        <v>3</v>
      </c>
      <c r="Z9" s="33" t="n">
        <v>4</v>
      </c>
      <c r="AA9" s="0" t="n">
        <v>5</v>
      </c>
    </row>
    <row r="10" customFormat="false" ht="12.75" hidden="false" customHeight="false" outlineLevel="0" collapsed="false">
      <c r="A10" s="1"/>
      <c r="B10" s="34" t="n">
        <f aca="false">VLOOKUP(B9,ImpVolTable,2)-ATMImpVol</f>
        <v>0.070248297</v>
      </c>
      <c r="C10" s="34" t="n">
        <f aca="false">VLOOKUP(C9,ImpVolTable,2)-ATMImpVol</f>
        <v>0.028652232</v>
      </c>
      <c r="D10" s="34" t="n">
        <f aca="false">VLOOKUP(D9,ImpVolTable,2)-ATMImpVol</f>
        <v>0.00468999700000006</v>
      </c>
      <c r="E10" s="34" t="n">
        <f aca="false">VLOOKUP(E9,ImpVolTable,2)-ATMImpVol</f>
        <v>0.014137617</v>
      </c>
      <c r="F10" s="34" t="n">
        <f aca="false">VLOOKUP(F9,ImpVolTable,2)-ATMImpVol</f>
        <v>0.0445751919999999</v>
      </c>
      <c r="G10" s="34" t="n">
        <f aca="false">VLOOKUP(G9,ImpVolTable,2)-ATMImpVol</f>
        <v>0.0867020370000005</v>
      </c>
      <c r="H10" s="22"/>
      <c r="I10" s="16"/>
      <c r="J10" s="29" t="n">
        <v>0.03</v>
      </c>
      <c r="K10" s="30" t="n">
        <v>38.5</v>
      </c>
      <c r="L10" s="29" t="n">
        <v>0</v>
      </c>
      <c r="M10" s="31" t="n">
        <f aca="false">IF(J10,(K10/UnderlyingPrice-1),"")</f>
        <v>-0.277673545966229</v>
      </c>
      <c r="N10" s="31" t="e">
        <f aca="false">IF(J10,IMPVOLAB(J10,UnderlyingPrice,K10,IntRate,Yield,100,Expiry-Today,L10,100,0.0001),"")</f>
        <v>#NAME?</v>
      </c>
      <c r="O10" s="5"/>
      <c r="P10" s="5"/>
      <c r="W10" s="35" t="s">
        <v>19</v>
      </c>
      <c r="X10" s="36" t="n">
        <f aca="false">+VALUE(CONCATENATE($AC17,$AD17))</f>
        <v>0.43849</v>
      </c>
      <c r="Y10" s="36" t="n">
        <f aca="false">+VALUE(CONCATENATE($AF18,$AG18))</f>
        <v>0.42267</v>
      </c>
      <c r="Z10" s="36" t="n">
        <f aca="false">+VALUE(CONCATENATE($AI19,$AJ19))</f>
        <v>0.42418</v>
      </c>
      <c r="AA10" s="36" t="n">
        <f aca="false">+VALUE(CONCATENATE($AL20,$AM20))</f>
        <v>0.42831</v>
      </c>
    </row>
    <row r="11" customFormat="false" ht="12.75" hidden="false" customHeight="false" outlineLevel="0" collapsed="false">
      <c r="A11" s="1"/>
      <c r="B11" s="37"/>
      <c r="C11" s="38"/>
      <c r="D11" s="22"/>
      <c r="E11" s="22"/>
      <c r="F11" s="22"/>
      <c r="G11" s="22"/>
      <c r="H11" s="22"/>
      <c r="I11" s="16"/>
      <c r="J11" s="29" t="n">
        <v>0.84</v>
      </c>
      <c r="K11" s="30" t="n">
        <v>60</v>
      </c>
      <c r="L11" s="29" t="n">
        <v>1</v>
      </c>
      <c r="M11" s="31" t="n">
        <f aca="false">IF(J11,(K11/UnderlyingPrice-1),"")</f>
        <v>0.125703564727955</v>
      </c>
      <c r="N11" s="31" t="e">
        <f aca="false">IF(J11,IMPVOLAB(J11,UnderlyingPrice,K11,IntRate,Yield,100,Expiry-Today,L11,100,0.0001),"")</f>
        <v>#NAME?</v>
      </c>
      <c r="O11" s="5"/>
      <c r="P11" s="5"/>
      <c r="W11" s="35" t="s">
        <v>20</v>
      </c>
      <c r="X11" s="36" t="n">
        <f aca="false">+VALUE(CONCATENATE($AA17,$AB17))</f>
        <v>0.023959</v>
      </c>
      <c r="Y11" s="36" t="n">
        <f aca="false">+VALUE(CONCATENATE($AD18,$AE18))</f>
        <v>0.090475</v>
      </c>
      <c r="Z11" s="36" t="n">
        <f aca="false">+VALUE(CONCATENATE($AG19,$AH19))</f>
        <v>0.049715</v>
      </c>
      <c r="AA11" s="36" t="n">
        <f aca="false">+VALUE(CONCATENATE($AJ20,$AK20))</f>
        <v>0.080516</v>
      </c>
    </row>
    <row r="12" customFormat="false" ht="12.75" hidden="false" customHeight="false" outlineLevel="0" collapsed="false">
      <c r="A12" s="1"/>
      <c r="B12" s="5"/>
      <c r="C12" s="6"/>
      <c r="D12" s="6"/>
      <c r="E12" s="6"/>
      <c r="F12" s="6"/>
      <c r="G12" s="6"/>
      <c r="H12" s="6"/>
      <c r="I12" s="16"/>
      <c r="J12" s="29" t="n">
        <v>0.06</v>
      </c>
      <c r="K12" s="30" t="n">
        <v>40</v>
      </c>
      <c r="L12" s="29" t="n">
        <v>0</v>
      </c>
      <c r="M12" s="31" t="n">
        <f aca="false">IF(J12,(K12/UnderlyingPrice-1),"")</f>
        <v>-0.24953095684803</v>
      </c>
      <c r="N12" s="31" t="e">
        <f aca="false">IF(J12,IMPVOLAB(J12,UnderlyingPrice,K12,IntRate,Yield,100,Expiry-Today,L12,100,0.0001),"")</f>
        <v>#NAME?</v>
      </c>
      <c r="O12" s="5"/>
      <c r="P12" s="5"/>
      <c r="W12" s="35" t="s">
        <v>21</v>
      </c>
      <c r="X12" s="36" t="n">
        <f aca="false">+$Y17</f>
        <v>0.49915</v>
      </c>
      <c r="Y12" s="36" t="n">
        <f aca="false">+VALUE(CONCATENATE($AA18,$AB18))</f>
        <v>0.93291</v>
      </c>
      <c r="Z12" s="36" t="n">
        <f aca="false">+VALUE(CONCATENATE($AD19,$AE19))</f>
        <v>0.95006</v>
      </c>
      <c r="AA12" s="36" t="n">
        <f aca="false">+VALUE(CONCATENATE($AG20,$AH20))</f>
        <v>0.52612</v>
      </c>
    </row>
    <row r="13" customFormat="false" ht="12.75" hidden="false" customHeight="false" outlineLevel="0" collapsed="false">
      <c r="A13" s="1"/>
      <c r="B13" s="37"/>
      <c r="C13" s="1"/>
      <c r="D13" s="1"/>
      <c r="E13" s="1"/>
      <c r="F13" s="1"/>
      <c r="G13" s="1"/>
      <c r="H13" s="1"/>
      <c r="I13" s="16"/>
      <c r="J13" s="29" t="n">
        <v>9.03</v>
      </c>
      <c r="K13" s="30" t="n">
        <v>44.5</v>
      </c>
      <c r="L13" s="29" t="n">
        <v>1</v>
      </c>
      <c r="M13" s="31" t="n">
        <f aca="false">IF(J13,(K13/UnderlyingPrice-1),"")</f>
        <v>-0.165103189493433</v>
      </c>
      <c r="N13" s="31" t="e">
        <f aca="false">IF(J13,IMPVOLAB(J13,UnderlyingPrice,K13,IntRate,Yield,100,Expiry-Today,L13,100,0.0001),"")</f>
        <v>#NAME?</v>
      </c>
      <c r="O13" s="5"/>
      <c r="P13" s="5"/>
      <c r="W13" s="35" t="s">
        <v>22</v>
      </c>
      <c r="X13" s="36"/>
      <c r="Y13" s="36" t="n">
        <f aca="false">+$Y18</f>
        <v>-0.85726</v>
      </c>
      <c r="Z13" s="36" t="n">
        <f aca="false">+VALUE(CONCATENATE($AA19,$AB19))</f>
        <v>-0.24769</v>
      </c>
      <c r="AA13" s="36" t="n">
        <f aca="false">++VALUE(CONCATENATE($AD20,$AE20))</f>
        <v>-0.5214</v>
      </c>
    </row>
    <row r="14" customFormat="false" ht="12.75" hidden="false" customHeight="false" outlineLevel="0" collapsed="false">
      <c r="A14" s="1"/>
      <c r="B14" s="5"/>
      <c r="C14" s="1"/>
      <c r="D14" s="1"/>
      <c r="E14" s="1"/>
      <c r="F14" s="1"/>
      <c r="G14" s="1"/>
      <c r="H14" s="1"/>
      <c r="I14" s="16"/>
      <c r="J14" s="29" t="n">
        <v>5.5</v>
      </c>
      <c r="K14" s="30" t="n">
        <v>57.5</v>
      </c>
      <c r="L14" s="29" t="n">
        <v>0</v>
      </c>
      <c r="M14" s="31" t="n">
        <f aca="false">IF(J14,(K14/UnderlyingPrice-1),"")</f>
        <v>0.0787992495309569</v>
      </c>
      <c r="N14" s="31" t="e">
        <f aca="false">IF(J14,IMPVOLAB(J14,UnderlyingPrice,K14,IntRate,Yield,100,Expiry-Today,L14,100,0.0001),"")</f>
        <v>#NAME?</v>
      </c>
      <c r="O14" s="5"/>
      <c r="P14" s="5"/>
      <c r="W14" s="35" t="s">
        <v>23</v>
      </c>
      <c r="X14" s="33"/>
      <c r="Z14" s="36" t="n">
        <f aca="false">+$Y19</f>
        <v>-0.86793</v>
      </c>
      <c r="AA14" s="36" t="n">
        <f aca="false">+VALUE(CONCATENATE($AB20,$AC20))</f>
        <v>3.76734</v>
      </c>
    </row>
    <row r="15" customFormat="false" ht="12.75" hidden="false" customHeight="false" outlineLevel="0" collapsed="false">
      <c r="A15" s="1"/>
      <c r="B15" s="37"/>
      <c r="C15" s="1"/>
      <c r="D15" s="1"/>
      <c r="E15" s="1"/>
      <c r="F15" s="1"/>
      <c r="G15" s="1"/>
      <c r="H15" s="1"/>
      <c r="I15" s="16"/>
      <c r="J15" s="29" t="n">
        <v>8.36</v>
      </c>
      <c r="K15" s="30" t="n">
        <v>61</v>
      </c>
      <c r="L15" s="29" t="n">
        <v>0</v>
      </c>
      <c r="M15" s="31" t="n">
        <f aca="false">IF(J15,(K15/UnderlyingPrice-1),"")</f>
        <v>0.144465290806754</v>
      </c>
      <c r="N15" s="31" t="e">
        <f aca="false">IF(J15,IMPVOLAB(J15,UnderlyingPrice,K15,IntRate,Yield,100,Expiry-Today,L15,100,0.0001),"")</f>
        <v>#NAME?</v>
      </c>
      <c r="O15" s="5"/>
      <c r="P15" s="5"/>
      <c r="W15" s="35" t="s">
        <v>24</v>
      </c>
      <c r="AA15" s="36" t="n">
        <f aca="false">+$Y20</f>
        <v>-5.1938</v>
      </c>
    </row>
    <row r="16" customFormat="false" ht="12.75" hidden="false" customHeight="false" outlineLevel="0" collapsed="false">
      <c r="A16" s="1"/>
      <c r="B16" s="37"/>
      <c r="C16" s="1"/>
      <c r="D16" s="1"/>
      <c r="E16" s="1"/>
      <c r="F16" s="1"/>
      <c r="G16" s="1"/>
      <c r="H16" s="1"/>
      <c r="I16" s="16"/>
      <c r="J16" s="29" t="n">
        <v>2.65</v>
      </c>
      <c r="K16" s="30" t="n">
        <v>53.5</v>
      </c>
      <c r="L16" s="29" t="n">
        <v>1</v>
      </c>
      <c r="M16" s="31" t="n">
        <f aca="false">IF(J16,(K16/UnderlyingPrice-1),"")</f>
        <v>0.00375234521575996</v>
      </c>
      <c r="N16" s="31" t="e">
        <f aca="false">IF(J16,IMPVOLAB(J16,UnderlyingPrice,K16,IntRate,Yield,100,Expiry-Today,L16,100,0.0001),"")</f>
        <v>#NAME?</v>
      </c>
      <c r="O16" s="5"/>
      <c r="P16" s="1"/>
    </row>
    <row r="17" customFormat="false" ht="12.75" hidden="false" customHeight="false" outlineLevel="0" collapsed="false">
      <c r="A17" s="1"/>
      <c r="B17" s="37"/>
      <c r="C17" s="1"/>
      <c r="D17" s="1"/>
      <c r="E17" s="1"/>
      <c r="F17" s="1"/>
      <c r="G17" s="1"/>
      <c r="H17" s="1"/>
      <c r="I17" s="16"/>
      <c r="J17" s="29" t="n">
        <v>1.3</v>
      </c>
      <c r="K17" s="30" t="n">
        <v>50</v>
      </c>
      <c r="L17" s="29" t="n">
        <v>0</v>
      </c>
      <c r="M17" s="31" t="n">
        <f aca="false">IF(J17,(K17/UnderlyingPrice-1),"")</f>
        <v>-0.0619136960600375</v>
      </c>
      <c r="N17" s="31" t="e">
        <f aca="false">IF(J17,IMPVOLAB(J17,UnderlyingPrice,K17,IntRate,Yield,100,Expiry-Today,L17,100,0.0001),"")</f>
        <v>#NAME?</v>
      </c>
      <c r="O17" s="5"/>
      <c r="P17" s="1"/>
      <c r="W17" s="39" t="s">
        <v>25</v>
      </c>
      <c r="X17" s="0" t="s">
        <v>26</v>
      </c>
      <c r="Y17" s="40" t="n">
        <v>0.49915</v>
      </c>
      <c r="Z17" s="0" t="n">
        <v>2</v>
      </c>
      <c r="AA17" s="0" t="s">
        <v>27</v>
      </c>
      <c r="AB17" s="40" t="n">
        <v>0.023959</v>
      </c>
      <c r="AC17" s="0" t="s">
        <v>27</v>
      </c>
      <c r="AD17" s="40" t="n">
        <v>0.43849</v>
      </c>
    </row>
    <row r="18" customFormat="false" ht="12.75" hidden="false" customHeight="false" outlineLevel="0" collapsed="false">
      <c r="A18" s="1"/>
      <c r="B18" s="5"/>
      <c r="C18" s="1"/>
      <c r="D18" s="1"/>
      <c r="E18" s="1"/>
      <c r="F18" s="1"/>
      <c r="G18" s="1"/>
      <c r="H18" s="1"/>
      <c r="I18" s="16"/>
      <c r="J18" s="29" t="n">
        <v>0.29</v>
      </c>
      <c r="K18" s="30" t="n">
        <v>65</v>
      </c>
      <c r="L18" s="29" t="n">
        <v>1</v>
      </c>
      <c r="M18" s="31" t="n">
        <f aca="false">IF(J18,(K18/UnderlyingPrice-1),"")</f>
        <v>0.219512195121951</v>
      </c>
      <c r="N18" s="31" t="e">
        <f aca="false">IF(J18,IMPVOLAB(J18,UnderlyingPrice,K18,IntRate,Yield,100,Expiry-Today,L18,100,0.0001),"")</f>
        <v>#NAME?</v>
      </c>
      <c r="O18" s="1"/>
      <c r="P18" s="5"/>
      <c r="W18" s="39" t="s">
        <v>25</v>
      </c>
      <c r="X18" s="0" t="s">
        <v>26</v>
      </c>
      <c r="Y18" s="40" t="n">
        <v>-0.85726</v>
      </c>
      <c r="Z18" s="0" t="n">
        <v>3</v>
      </c>
      <c r="AA18" s="0" t="s">
        <v>27</v>
      </c>
      <c r="AB18" s="40" t="n">
        <v>0.93291</v>
      </c>
      <c r="AC18" s="0" t="n">
        <v>2</v>
      </c>
      <c r="AD18" s="0" t="s">
        <v>27</v>
      </c>
      <c r="AE18" s="40" t="n">
        <v>0.090475</v>
      </c>
      <c r="AF18" s="0" t="s">
        <v>27</v>
      </c>
      <c r="AG18" s="40" t="n">
        <v>0.42267</v>
      </c>
    </row>
    <row r="19" customFormat="false" ht="12.75" hidden="false" customHeight="false" outlineLevel="0" collapsed="false">
      <c r="A19" s="1"/>
      <c r="B19" s="37"/>
      <c r="C19" s="1"/>
      <c r="D19" s="1"/>
      <c r="E19" s="1"/>
      <c r="F19" s="1"/>
      <c r="G19" s="1"/>
      <c r="H19" s="1"/>
      <c r="I19" s="16"/>
      <c r="J19" s="29" t="n">
        <v>0.06</v>
      </c>
      <c r="K19" s="30" t="n">
        <v>80</v>
      </c>
      <c r="L19" s="29" t="n">
        <v>1</v>
      </c>
      <c r="M19" s="31" t="n">
        <f aca="false">IF(J19,(K19/UnderlyingPrice-1),"")</f>
        <v>0.50093808630394</v>
      </c>
      <c r="N19" s="31" t="e">
        <f aca="false">IF(J19,IMPVOLAB(J19,UnderlyingPrice,K19,IntRate,Yield,100,Expiry-Today,L19,100,0.0001),"")</f>
        <v>#NAME?</v>
      </c>
      <c r="O19" s="1"/>
      <c r="P19" s="5"/>
      <c r="W19" s="39" t="s">
        <v>25</v>
      </c>
      <c r="X19" s="0" t="s">
        <v>26</v>
      </c>
      <c r="Y19" s="40" t="n">
        <v>-0.86793</v>
      </c>
      <c r="Z19" s="0" t="n">
        <v>4</v>
      </c>
      <c r="AA19" s="0" t="s">
        <v>28</v>
      </c>
      <c r="AB19" s="40" t="n">
        <v>0.24769</v>
      </c>
      <c r="AC19" s="0" t="n">
        <v>3</v>
      </c>
      <c r="AD19" s="0" t="s">
        <v>27</v>
      </c>
      <c r="AE19" s="40" t="n">
        <v>0.95006</v>
      </c>
      <c r="AF19" s="0" t="n">
        <v>2</v>
      </c>
      <c r="AG19" s="0" t="s">
        <v>27</v>
      </c>
      <c r="AH19" s="40" t="n">
        <v>0.049715</v>
      </c>
      <c r="AI19" s="0" t="s">
        <v>27</v>
      </c>
      <c r="AJ19" s="40" t="n">
        <v>0.42418</v>
      </c>
    </row>
    <row r="20" customFormat="false" ht="12.75" hidden="false" customHeight="false" outlineLevel="0" collapsed="false">
      <c r="A20" s="1"/>
      <c r="B20" s="5"/>
      <c r="C20" s="1"/>
      <c r="D20" s="1"/>
      <c r="E20" s="1"/>
      <c r="F20" s="1"/>
      <c r="G20" s="1"/>
      <c r="H20" s="1"/>
      <c r="I20" s="16"/>
      <c r="J20" s="29" t="n">
        <v>0.02</v>
      </c>
      <c r="K20" s="30" t="n">
        <v>87.5</v>
      </c>
      <c r="L20" s="29" t="n">
        <v>1</v>
      </c>
      <c r="M20" s="31" t="n">
        <f aca="false">IF(J20,(K20/UnderlyingPrice-1),"")</f>
        <v>0.641651031894934</v>
      </c>
      <c r="N20" s="31" t="e">
        <f aca="false">IF(J20,IMPVOLAB(J20,UnderlyingPrice,K20,IntRate,Yield,100,Expiry-Today,L20,100,0.0001),"")</f>
        <v>#NAME?</v>
      </c>
      <c r="O20" s="1"/>
      <c r="P20" s="5"/>
      <c r="W20" s="39" t="s">
        <v>25</v>
      </c>
      <c r="X20" s="0" t="s">
        <v>26</v>
      </c>
      <c r="Y20" s="40" t="n">
        <v>-5.1938</v>
      </c>
      <c r="Z20" s="0" t="n">
        <v>5</v>
      </c>
      <c r="AA20" s="0" t="s">
        <v>27</v>
      </c>
      <c r="AB20" s="40" t="n">
        <v>3.7673</v>
      </c>
      <c r="AC20" s="0" t="n">
        <v>4</v>
      </c>
      <c r="AD20" s="0" t="s">
        <v>28</v>
      </c>
      <c r="AE20" s="40" t="n">
        <v>0.5214</v>
      </c>
      <c r="AF20" s="0" t="n">
        <v>3</v>
      </c>
      <c r="AG20" s="0" t="s">
        <v>27</v>
      </c>
      <c r="AH20" s="40" t="n">
        <v>0.52612</v>
      </c>
      <c r="AI20" s="0" t="n">
        <v>2</v>
      </c>
      <c r="AJ20" s="0" t="s">
        <v>27</v>
      </c>
      <c r="AK20" s="40" t="n">
        <v>0.080516</v>
      </c>
      <c r="AL20" s="0" t="s">
        <v>27</v>
      </c>
      <c r="AM20" s="40" t="n">
        <v>0.42831</v>
      </c>
    </row>
    <row r="21" customFormat="false" ht="12.75" hidden="false" customHeight="false" outlineLevel="0" collapsed="false">
      <c r="A21" s="1"/>
      <c r="B21" s="37"/>
      <c r="C21" s="1"/>
      <c r="D21" s="1"/>
      <c r="E21" s="1"/>
      <c r="F21" s="1"/>
      <c r="G21" s="1"/>
      <c r="H21" s="1"/>
      <c r="I21" s="16"/>
      <c r="J21" s="29" t="n">
        <v>0.15</v>
      </c>
      <c r="K21" s="30" t="n">
        <v>70</v>
      </c>
      <c r="L21" s="29" t="n">
        <v>1</v>
      </c>
      <c r="M21" s="31" t="n">
        <f aca="false">IF(J21,(K21/UnderlyingPrice-1),"")</f>
        <v>0.313320825515948</v>
      </c>
      <c r="N21" s="31" t="e">
        <f aca="false">IF(J21,IMPVOLAB(J21,UnderlyingPrice,K21,IntRate,Yield,100,Expiry-Today,L21,100,0.0001),"")</f>
        <v>#NAME?</v>
      </c>
      <c r="O21" s="5"/>
      <c r="P21" s="1"/>
    </row>
    <row r="22" customFormat="false" ht="12.75" hidden="false" customHeight="false" outlineLevel="0" collapsed="false">
      <c r="A22" s="1"/>
      <c r="B22" s="5"/>
      <c r="C22" s="1"/>
      <c r="D22" s="1"/>
      <c r="E22" s="1"/>
      <c r="F22" s="1"/>
      <c r="G22" s="1"/>
      <c r="H22" s="1"/>
      <c r="I22" s="1"/>
      <c r="J22" s="29"/>
      <c r="K22" s="29"/>
      <c r="L22" s="29"/>
      <c r="M22" s="31" t="str">
        <f aca="false">IF(J22,(K22/UnderlyingPrice-1),"")</f>
        <v/>
      </c>
      <c r="N22" s="31" t="str">
        <f aca="false">IF(J22,IMPVOLAB(J22,UnderlyingPrice,K22,IntRate,Yield,100,Expiry-Today,L22,100,0.0001),"")</f>
        <v/>
      </c>
      <c r="O22" s="5"/>
      <c r="P22" s="1"/>
    </row>
    <row r="23" customFormat="false" ht="12.75" hidden="false" customHeight="false" outlineLevel="0" collapsed="false">
      <c r="A23" s="1"/>
      <c r="B23" s="37"/>
      <c r="C23" s="1"/>
      <c r="D23" s="1"/>
      <c r="E23" s="1"/>
      <c r="F23" s="1"/>
      <c r="G23" s="1"/>
      <c r="H23" s="1"/>
      <c r="I23" s="1"/>
      <c r="J23" s="29"/>
      <c r="K23" s="29"/>
      <c r="L23" s="29"/>
      <c r="M23" s="31" t="str">
        <f aca="false">IF(J23,(K23/UnderlyingPrice-1),"")</f>
        <v/>
      </c>
      <c r="N23" s="31" t="str">
        <f aca="false">IF(J23,IMPVOLAB(J23,UnderlyingPrice,K23,IntRate,Yield,100,Expiry-Today,L23,100,0.0001),"")</f>
        <v/>
      </c>
      <c r="O23" s="5"/>
      <c r="P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29"/>
      <c r="K24" s="29"/>
      <c r="L24" s="29"/>
      <c r="M24" s="31" t="str">
        <f aca="false">IF(J24,(K24/UnderlyingPrice-1),"")</f>
        <v/>
      </c>
      <c r="N24" s="31" t="str">
        <f aca="false">IF(J24,IMPVOLAB(J24,UnderlyingPrice,K24,IntRate,Yield,100,Expiry-Today,L24,100,0.0001),"")</f>
        <v/>
      </c>
      <c r="O24" s="1"/>
      <c r="P24" s="1"/>
    </row>
    <row r="25" customFormat="false" ht="12.75" hidden="false" customHeight="false" outlineLevel="0" collapsed="false">
      <c r="A25" s="1"/>
      <c r="B25" s="5"/>
      <c r="C25" s="5"/>
      <c r="D25" s="5"/>
      <c r="E25" s="5"/>
      <c r="F25" s="5"/>
      <c r="G25" s="5"/>
      <c r="H25" s="1"/>
      <c r="I25" s="5"/>
      <c r="J25" s="29"/>
      <c r="K25" s="29"/>
      <c r="L25" s="29"/>
      <c r="M25" s="31" t="str">
        <f aca="false">IF(J25,(K25/UnderlyingPrice-1),"")</f>
        <v/>
      </c>
      <c r="N25" s="31" t="str">
        <f aca="false">IF(J25,IMPVOLAB(J25,UnderlyingPrice,K25,IntRate,Yield,100,Expiry-Today,L25,100,0.0001),"")</f>
        <v/>
      </c>
      <c r="O25" s="5"/>
      <c r="P25" s="5"/>
    </row>
    <row r="26" customFormat="false" ht="12.75" hidden="false" customHeight="false" outlineLevel="0" collapsed="false">
      <c r="A26" s="1"/>
      <c r="B26" s="5"/>
      <c r="C26" s="5"/>
      <c r="D26" s="1"/>
      <c r="E26" s="1"/>
      <c r="F26" s="1"/>
      <c r="G26" s="5"/>
      <c r="H26" s="1"/>
      <c r="I26" s="5"/>
      <c r="J26" s="29"/>
      <c r="K26" s="29"/>
      <c r="L26" s="29"/>
      <c r="M26" s="31" t="str">
        <f aca="false">IF(J26,(K26/UnderlyingPrice-1),"")</f>
        <v/>
      </c>
      <c r="N26" s="31" t="str">
        <f aca="false">IF(J26,IMPVOLAB(J26,UnderlyingPrice,K26,IntRate,Yield,100,Expiry-Today,L26,100,0.0001),"")</f>
        <v/>
      </c>
      <c r="O26" s="5"/>
      <c r="P26" s="5"/>
    </row>
    <row r="27" customFormat="false" ht="12.7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  <c r="N27" s="1"/>
      <c r="O27" s="5"/>
      <c r="P27" s="5"/>
    </row>
    <row r="28" customFormat="false" ht="12.7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customFormat="false" ht="12.7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W30" s="0" t="n">
        <v>13</v>
      </c>
      <c r="Z30" s="41" t="s">
        <v>29</v>
      </c>
      <c r="AA30" s="41"/>
    </row>
    <row r="31" customFormat="false" ht="12.7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W31" s="35" t="s">
        <v>30</v>
      </c>
      <c r="X31" s="35" t="s">
        <v>31</v>
      </c>
      <c r="Z31" s="35" t="s">
        <v>32</v>
      </c>
      <c r="AA31" s="35" t="s">
        <v>33</v>
      </c>
    </row>
    <row r="32" customFormat="false" ht="12.7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W32" s="0" t="n">
        <f aca="true">OFFSET(VolSkewCoef,0,impvol_order-2)+OFFSET(VolSkewCoef,1,impvol_order-2)*M9+OFFSET(VolSkewCoef,2,impvol_order-2)*M9^2+IF(impvol_order&gt;2,OFFSET(VolSkewCoef,3,impvol_order-2)*M9^3,0)+IF(impvol_order&gt;3,OFFSET(VolSkewCoef,4,impvol_order-2)*M9^4,0)+IF(impvol_order&gt;4,OFFSET(VolSkewCoef,5,impvol_order-2)*M9^5,0)</f>
        <v>0.450065221594394</v>
      </c>
      <c r="X32" s="42" t="e">
        <f aca="false">+W32-N9</f>
        <v>#NAME?</v>
      </c>
      <c r="Z32" s="43" t="n">
        <v>-0.3</v>
      </c>
      <c r="AA32" s="0" t="n">
        <f aca="true">OFFSET(VolSkewCoef,0,impvol_order-2)+OFFSET(VolSkewCoef,1,impvol_order-2)*Z32+OFFSET(VolSkewCoef,2,impvol_order-2)*Z32^2+IF(impvol_order&gt;2,OFFSET(VolSkewCoef,3,impvol_order-2)*Z32^3,0)+IF(impvol_order&gt;3,OFFSET(VolSkewCoef,4,impvol_order-2)*Z32^4,0)+IF(impvol_order&gt;4,OFFSET(VolSkewCoef,5,impvol_order-2)*Z32^5,0)</f>
        <v>0.494428297</v>
      </c>
    </row>
    <row r="33" customFormat="false" ht="12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W33" s="0" t="n">
        <f aca="true">OFFSET(VolSkewCoef,0,impvol_order-2)+OFFSET(VolSkewCoef,1,impvol_order-2)*M10+OFFSET(VolSkewCoef,2,impvol_order-2)*M10^2+IF(impvol_order&gt;2,OFFSET(VolSkewCoef,3,impvol_order-2)*M10^3,0)+IF(impvol_order&gt;3,OFFSET(VolSkewCoef,4,impvol_order-2)*M10^4,0)+IF(impvol_order&gt;4,OFFSET(VolSkewCoef,5,impvol_order-2)*M10^5,0)</f>
        <v>0.483770756897589</v>
      </c>
      <c r="X33" s="42" t="e">
        <f aca="false">+W33-N10</f>
        <v>#NAME?</v>
      </c>
      <c r="Z33" s="43" t="n">
        <v>-0.29</v>
      </c>
      <c r="AA33" s="0" t="n">
        <f aca="true">OFFSET(VolSkewCoef,0,impvol_order-2)+OFFSET(VolSkewCoef,1,impvol_order-2)*Z33+OFFSET(VolSkewCoef,2,impvol_order-2)*Z33^2+IF(impvol_order&gt;2,OFFSET(VolSkewCoef,3,impvol_order-2)*Z33^3,0)+IF(impvol_order&gt;3,OFFSET(VolSkewCoef,4,impvol_order-2)*Z33^4,0)+IF(impvol_order&gt;4,OFFSET(VolSkewCoef,5,impvol_order-2)*Z33^5,0)</f>
        <v>0.4895649034267</v>
      </c>
    </row>
    <row r="34" customFormat="false" ht="12.7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W34" s="0" t="n">
        <f aca="true">OFFSET(VolSkewCoef,0,impvol_order-2)+OFFSET(VolSkewCoef,1,impvol_order-2)*M11+OFFSET(VolSkewCoef,2,impvol_order-2)*M11^2+IF(impvol_order&gt;2,OFFSET(VolSkewCoef,3,impvol_order-2)*M11^3,0)+IF(impvol_order&gt;3,OFFSET(VolSkewCoef,4,impvol_order-2)*M11^4,0)+IF(impvol_order&gt;4,OFFSET(VolSkewCoef,5,impvol_order-2)*M11^5,0)</f>
        <v>0.444732925302905</v>
      </c>
      <c r="X34" s="42" t="e">
        <f aca="false">+W34-N11</f>
        <v>#NAME?</v>
      </c>
      <c r="Z34" s="43" t="n">
        <v>-0.28</v>
      </c>
      <c r="AA34" s="0" t="n">
        <f aca="true">OFFSET(VolSkewCoef,0,impvol_order-2)+OFFSET(VolSkewCoef,1,impvol_order-2)*Z34+OFFSET(VolSkewCoef,2,impvol_order-2)*Z34^2+IF(impvol_order&gt;2,OFFSET(VolSkewCoef,3,impvol_order-2)*Z34^3,0)+IF(impvol_order&gt;3,OFFSET(VolSkewCoef,4,impvol_order-2)*Z34^4,0)+IF(impvol_order&gt;4,OFFSET(VolSkewCoef,5,impvol_order-2)*Z34^5,0)</f>
        <v>0.4848470110592</v>
      </c>
    </row>
    <row r="35" customFormat="false" ht="12.7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W35" s="0" t="n">
        <f aca="true">OFFSET(VolSkewCoef,0,impvol_order-2)+OFFSET(VolSkewCoef,1,impvol_order-2)*M12+OFFSET(VolSkewCoef,2,impvol_order-2)*M12^2+IF(impvol_order&gt;2,OFFSET(VolSkewCoef,3,impvol_order-2)*M12^3,0)+IF(impvol_order&gt;3,OFFSET(VolSkewCoef,4,impvol_order-2)*M12^4,0)+IF(impvol_order&gt;4,OFFSET(VolSkewCoef,5,impvol_order-2)*M12^5,0)</f>
        <v>0.471414152237801</v>
      </c>
      <c r="X35" s="42" t="e">
        <f aca="false">+W35-N12</f>
        <v>#NAME?</v>
      </c>
      <c r="Z35" s="43" t="n">
        <v>-0.27</v>
      </c>
      <c r="AA35" s="0" t="n">
        <f aca="true">OFFSET(VolSkewCoef,0,impvol_order-2)+OFFSET(VolSkewCoef,1,impvol_order-2)*Z35+OFFSET(VolSkewCoef,2,impvol_order-2)*Z35^2+IF(impvol_order&gt;2,OFFSET(VolSkewCoef,3,impvol_order-2)*Z35^3,0)+IF(impvol_order&gt;3,OFFSET(VolSkewCoef,4,impvol_order-2)*Z35^4,0)+IF(impvol_order&gt;4,OFFSET(VolSkewCoef,5,impvol_order-2)*Z35^5,0)</f>
        <v>0.4802790703987</v>
      </c>
    </row>
    <row r="36" customFormat="false" ht="12.7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W36" s="0" t="n">
        <f aca="true">OFFSET(VolSkewCoef,0,impvol_order-2)+OFFSET(VolSkewCoef,1,impvol_order-2)*M13+OFFSET(VolSkewCoef,2,impvol_order-2)*M13^2+IF(impvol_order&gt;2,OFFSET(VolSkewCoef,3,impvol_order-2)*M13^3,0)+IF(impvol_order&gt;3,OFFSET(VolSkewCoef,4,impvol_order-2)*M13^4,0)+IF(impvol_order&gt;4,OFFSET(VolSkewCoef,5,impvol_order-2)*M13^5,0)</f>
        <v>0.442339462728637</v>
      </c>
      <c r="X36" s="42" t="e">
        <f aca="false">+W36-N13</f>
        <v>#NAME?</v>
      </c>
      <c r="Z36" s="43" t="n">
        <v>-0.26</v>
      </c>
      <c r="AA36" s="0" t="n">
        <f aca="true">OFFSET(VolSkewCoef,0,impvol_order-2)+OFFSET(VolSkewCoef,1,impvol_order-2)*Z36+OFFSET(VolSkewCoef,2,impvol_order-2)*Z36^2+IF(impvol_order&gt;2,OFFSET(VolSkewCoef,3,impvol_order-2)*Z36^3,0)+IF(impvol_order&gt;3,OFFSET(VolSkewCoef,4,impvol_order-2)*Z36^4,0)+IF(impvol_order&gt;4,OFFSET(VolSkewCoef,5,impvol_order-2)*Z36^5,0)</f>
        <v>0.4758653236432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W37" s="0" t="n">
        <f aca="true">OFFSET(VolSkewCoef,0,impvol_order-2)+OFFSET(VolSkewCoef,1,impvol_order-2)*M14+OFFSET(VolSkewCoef,2,impvol_order-2)*M14^2+IF(impvol_order&gt;2,OFFSET(VolSkewCoef,3,impvol_order-2)*M14^3,0)+IF(impvol_order&gt;3,OFFSET(VolSkewCoef,4,impvol_order-2)*M14^4,0)+IF(impvol_order&gt;4,OFFSET(VolSkewCoef,5,impvol_order-2)*M14^5,0)</f>
        <v>0.433842077048522</v>
      </c>
      <c r="X37" s="42" t="e">
        <f aca="false">+W37-N14</f>
        <v>#NAME?</v>
      </c>
      <c r="Z37" s="43" t="n">
        <v>-0.25</v>
      </c>
      <c r="AA37" s="0" t="n">
        <f aca="true">OFFSET(VolSkewCoef,0,impvol_order-2)+OFFSET(VolSkewCoef,1,impvol_order-2)*Z37+OFFSET(VolSkewCoef,2,impvol_order-2)*Z37^2+IF(impvol_order&gt;2,OFFSET(VolSkewCoef,3,impvol_order-2)*Z37^3,0)+IF(impvol_order&gt;3,OFFSET(VolSkewCoef,4,impvol_order-2)*Z37^4,0)+IF(impvol_order&gt;4,OFFSET(VolSkewCoef,5,impvol_order-2)*Z37^5,0)</f>
        <v>0.4716098046875</v>
      </c>
    </row>
    <row r="38" customFormat="false" ht="12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W38" s="0" t="n">
        <f aca="true">OFFSET(VolSkewCoef,0,impvol_order-2)+OFFSET(VolSkewCoef,1,impvol_order-2)*M15+OFFSET(VolSkewCoef,2,impvol_order-2)*M15^2+IF(impvol_order&gt;2,OFFSET(VolSkewCoef,3,impvol_order-2)*M15^3,0)+IF(impvol_order&gt;3,OFFSET(VolSkewCoef,4,impvol_order-2)*M15^4,0)+IF(impvol_order&gt;4,OFFSET(VolSkewCoef,5,impvol_order-2)*M15^5,0)</f>
        <v>0.450065221594394</v>
      </c>
      <c r="X38" s="42" t="e">
        <f aca="false">+W38-N15</f>
        <v>#NAME?</v>
      </c>
      <c r="Z38" s="43" t="n">
        <v>-0.24</v>
      </c>
      <c r="AA38" s="0" t="n">
        <f aca="true">OFFSET(VolSkewCoef,0,impvol_order-2)+OFFSET(VolSkewCoef,1,impvol_order-2)*Z38+OFFSET(VolSkewCoef,2,impvol_order-2)*Z38^2+IF(impvol_order&gt;2,OFFSET(VolSkewCoef,3,impvol_order-2)*Z38^3,0)+IF(impvol_order&gt;3,OFFSET(VolSkewCoef,4,impvol_order-2)*Z38^4,0)+IF(impvol_order&gt;4,OFFSET(VolSkewCoef,5,impvol_order-2)*Z38^5,0)</f>
        <v>0.4675163391232</v>
      </c>
    </row>
    <row r="39" customFormat="false" ht="12.7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W39" s="0" t="n">
        <f aca="true">OFFSET(VolSkewCoef,0,impvol_order-2)+OFFSET(VolSkewCoef,1,impvol_order-2)*M16+OFFSET(VolSkewCoef,2,impvol_order-2)*M16^2+IF(impvol_order&gt;2,OFFSET(VolSkewCoef,3,impvol_order-2)*M16^3,0)+IF(impvol_order&gt;3,OFFSET(VolSkewCoef,4,impvol_order-2)*M16^4,0)+IF(impvol_order&gt;4,OFFSET(VolSkewCoef,5,impvol_order-2)*M16^5,0)</f>
        <v>0.424379911518729</v>
      </c>
      <c r="X39" s="42" t="e">
        <f aca="false">+W39-N16</f>
        <v>#NAME?</v>
      </c>
      <c r="Z39" s="43" t="n">
        <v>-0.23</v>
      </c>
      <c r="AA39" s="0" t="n">
        <f aca="true">OFFSET(VolSkewCoef,0,impvol_order-2)+OFFSET(VolSkewCoef,1,impvol_order-2)*Z39+OFFSET(VolSkewCoef,2,impvol_order-2)*Z39^2+IF(impvol_order&gt;2,OFFSET(VolSkewCoef,3,impvol_order-2)*Z39^3,0)+IF(impvol_order&gt;3,OFFSET(VolSkewCoef,4,impvol_order-2)*Z39^4,0)+IF(impvol_order&gt;4,OFFSET(VolSkewCoef,5,impvol_order-2)*Z39^5,0)</f>
        <v>0.4635885442387</v>
      </c>
    </row>
    <row r="40" customFormat="false" ht="12.7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W40" s="0" t="n">
        <f aca="true">OFFSET(VolSkewCoef,0,impvol_order-2)+OFFSET(VolSkewCoef,1,impvol_order-2)*M17+OFFSET(VolSkewCoef,2,impvol_order-2)*M17^2+IF(impvol_order&gt;2,OFFSET(VolSkewCoef,3,impvol_order-2)*M17^3,0)+IF(impvol_order&gt;3,OFFSET(VolSkewCoef,4,impvol_order-2)*M17^4,0)+IF(impvol_order&gt;4,OFFSET(VolSkewCoef,5,impvol_order-2)*M17^5,0)</f>
        <v>0.42478986279495</v>
      </c>
      <c r="X40" s="42" t="e">
        <f aca="false">+W40-N17</f>
        <v>#NAME?</v>
      </c>
      <c r="Z40" s="43" t="n">
        <v>-0.22</v>
      </c>
      <c r="AA40" s="0" t="n">
        <f aca="true">OFFSET(VolSkewCoef,0,impvol_order-2)+OFFSET(VolSkewCoef,1,impvol_order-2)*Z40+OFFSET(VolSkewCoef,2,impvol_order-2)*Z40^2+IF(impvol_order&gt;2,OFFSET(VolSkewCoef,3,impvol_order-2)*Z40^3,0)+IF(impvol_order&gt;3,OFFSET(VolSkewCoef,4,impvol_order-2)*Z40^4,0)+IF(impvol_order&gt;4,OFFSET(VolSkewCoef,5,impvol_order-2)*Z40^5,0)</f>
        <v>0.4598298290192</v>
      </c>
    </row>
    <row r="41" customFormat="false" ht="12.7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W41" s="0" t="n">
        <f aca="true">OFFSET(VolSkewCoef,0,impvol_order-2)+OFFSET(VolSkewCoef,1,impvol_order-2)*M18+OFFSET(VolSkewCoef,2,impvol_order-2)*M18^2+IF(impvol_order&gt;2,OFFSET(VolSkewCoef,3,impvol_order-2)*M18^3,0)+IF(impvol_order&gt;3,OFFSET(VolSkewCoef,4,impvol_order-2)*M18^4,0)+IF(impvol_order&gt;4,OFFSET(VolSkewCoef,5,impvol_order-2)*M18^5,0)</f>
        <v>0.476237159878348</v>
      </c>
      <c r="X41" s="42" t="e">
        <f aca="false">+W41-N18</f>
        <v>#NAME?</v>
      </c>
      <c r="Z41" s="43" t="n">
        <v>-0.21</v>
      </c>
      <c r="AA41" s="0" t="n">
        <f aca="true">OFFSET(VolSkewCoef,0,impvol_order-2)+OFFSET(VolSkewCoef,1,impvol_order-2)*Z41+OFFSET(VolSkewCoef,2,impvol_order-2)*Z41^2+IF(impvol_order&gt;2,OFFSET(VolSkewCoef,3,impvol_order-2)*Z41^3,0)+IF(impvol_order&gt;3,OFFSET(VolSkewCoef,4,impvol_order-2)*Z41^4,0)+IF(impvol_order&gt;4,OFFSET(VolSkewCoef,5,impvol_order-2)*Z41^5,0)</f>
        <v>0.4562433941467</v>
      </c>
    </row>
    <row r="42" customFormat="false" ht="12.7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W42" s="0" t="n">
        <f aca="true">OFFSET(VolSkewCoef,0,impvol_order-2)+OFFSET(VolSkewCoef,1,impvol_order-2)*M19+OFFSET(VolSkewCoef,2,impvol_order-2)*M19^2+IF(impvol_order&gt;2,OFFSET(VolSkewCoef,3,impvol_order-2)*M19^3,0)+IF(impvol_order&gt;3,OFFSET(VolSkewCoef,4,impvol_order-2)*M19^4,0)+IF(impvol_order&gt;4,OFFSET(VolSkewCoef,5,impvol_order-2)*M19^5,0)</f>
        <v>0.601701499456152</v>
      </c>
      <c r="X42" s="42" t="e">
        <f aca="false">+W42-N19</f>
        <v>#NAME?</v>
      </c>
      <c r="Z42" s="43" t="n">
        <v>-0.2</v>
      </c>
      <c r="AA42" s="0" t="n">
        <f aca="true">OFFSET(VolSkewCoef,0,impvol_order-2)+OFFSET(VolSkewCoef,1,impvol_order-2)*Z42+OFFSET(VolSkewCoef,2,impvol_order-2)*Z42^2+IF(impvol_order&gt;2,OFFSET(VolSkewCoef,3,impvol_order-2)*Z42^3,0)+IF(impvol_order&gt;3,OFFSET(VolSkewCoef,4,impvol_order-2)*Z42^4,0)+IF(impvol_order&gt;4,OFFSET(VolSkewCoef,5,impvol_order-2)*Z42^5,0)</f>
        <v>0.452832232</v>
      </c>
    </row>
    <row r="43" customFormat="false" ht="12.7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W43" s="0" t="n">
        <f aca="true">OFFSET(VolSkewCoef,0,impvol_order-2)+OFFSET(VolSkewCoef,1,impvol_order-2)*M20+OFFSET(VolSkewCoef,2,impvol_order-2)*M20^2+IF(impvol_order&gt;2,OFFSET(VolSkewCoef,3,impvol_order-2)*M20^3,0)+IF(impvol_order&gt;3,OFFSET(VolSkewCoef,4,impvol_order-2)*M20^4,0)+IF(impvol_order&gt;4,OFFSET(VolSkewCoef,5,impvol_order-2)*M20^5,0)</f>
        <v>0.634677469275752</v>
      </c>
      <c r="X43" s="42" t="e">
        <f aca="false">+W43-N20</f>
        <v>#NAME?</v>
      </c>
      <c r="Z43" s="43" t="n">
        <v>-0.19</v>
      </c>
      <c r="AA43" s="0" t="n">
        <f aca="true">OFFSET(VolSkewCoef,0,impvol_order-2)+OFFSET(VolSkewCoef,1,impvol_order-2)*Z43+OFFSET(VolSkewCoef,2,impvol_order-2)*Z43^2+IF(impvol_order&gt;2,OFFSET(VolSkewCoef,3,impvol_order-2)*Z43^3,0)+IF(impvol_order&gt;3,OFFSET(VolSkewCoef,4,impvol_order-2)*Z43^4,0)+IF(impvol_order&gt;4,OFFSET(VolSkewCoef,5,impvol_order-2)*Z43^5,0)</f>
        <v>0.4495991266547</v>
      </c>
    </row>
    <row r="44" customFormat="false" ht="12.7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W44" s="0" t="n">
        <f aca="true">OFFSET(VolSkewCoef,0,impvol_order-2)+OFFSET(VolSkewCoef,1,impvol_order-2)*M21+OFFSET(VolSkewCoef,2,impvol_order-2)*M21^2+IF(impvol_order&gt;2,OFFSET(VolSkewCoef,3,impvol_order-2)*M21^3,0)+IF(impvol_order&gt;3,OFFSET(VolSkewCoef,4,impvol_order-2)*M21^4,0)+IF(impvol_order&gt;4,OFFSET(VolSkewCoef,5,impvol_order-2)*M21^5,0)</f>
        <v>0.517040924727225</v>
      </c>
      <c r="X44" s="42" t="e">
        <f aca="false">+W44-N21</f>
        <v>#NAME?</v>
      </c>
      <c r="Z44" s="43" t="n">
        <v>-0.18</v>
      </c>
      <c r="AA44" s="0" t="n">
        <f aca="true">OFFSET(VolSkewCoef,0,impvol_order-2)+OFFSET(VolSkewCoef,1,impvol_order-2)*Z44+OFFSET(VolSkewCoef,2,impvol_order-2)*Z44^2+IF(impvol_order&gt;2,OFFSET(VolSkewCoef,3,impvol_order-2)*Z44^3,0)+IF(impvol_order&gt;3,OFFSET(VolSkewCoef,4,impvol_order-2)*Z44^4,0)+IF(impvol_order&gt;4,OFFSET(VolSkewCoef,5,impvol_order-2)*Z44^5,0)</f>
        <v>0.4465466538832</v>
      </c>
    </row>
    <row r="45" customFormat="false" ht="12.7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X45" s="42"/>
      <c r="Z45" s="43" t="n">
        <v>-0.17</v>
      </c>
      <c r="AA45" s="0" t="n">
        <f aca="true">OFFSET(VolSkewCoef,0,impvol_order-2)+OFFSET(VolSkewCoef,1,impvol_order-2)*Z45+OFFSET(VolSkewCoef,2,impvol_order-2)*Z45^2+IF(impvol_order&gt;2,OFFSET(VolSkewCoef,3,impvol_order-2)*Z45^3,0)+IF(impvol_order&gt;3,OFFSET(VolSkewCoef,4,impvol_order-2)*Z45^4,0)+IF(impvol_order&gt;4,OFFSET(VolSkewCoef,5,impvol_order-2)*Z45^5,0)</f>
        <v>0.4436771811547</v>
      </c>
    </row>
    <row r="46" customFormat="false" ht="12.7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X46" s="42"/>
      <c r="Z46" s="43" t="n">
        <v>-0.16</v>
      </c>
      <c r="AA46" s="0" t="n">
        <f aca="true">OFFSET(VolSkewCoef,0,impvol_order-2)+OFFSET(VolSkewCoef,1,impvol_order-2)*Z46+OFFSET(VolSkewCoef,2,impvol_order-2)*Z46^2+IF(impvol_order&gt;2,OFFSET(VolSkewCoef,3,impvol_order-2)*Z46^3,0)+IF(impvol_order&gt;3,OFFSET(VolSkewCoef,4,impvol_order-2)*Z46^4,0)+IF(impvol_order&gt;4,OFFSET(VolSkewCoef,5,impvol_order-2)*Z46^5,0)</f>
        <v>0.4409928676352</v>
      </c>
    </row>
    <row r="47" customFormat="false" ht="12.7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Z47" s="43" t="n">
        <v>-0.15</v>
      </c>
      <c r="AA47" s="0" t="n">
        <f aca="true">OFFSET(VolSkewCoef,0,impvol_order-2)+OFFSET(VolSkewCoef,1,impvol_order-2)*Z47+OFFSET(VolSkewCoef,2,impvol_order-2)*Z47^2+IF(impvol_order&gt;2,OFFSET(VolSkewCoef,3,impvol_order-2)*Z47^3,0)+IF(impvol_order&gt;3,OFFSET(VolSkewCoef,4,impvol_order-2)*Z47^4,0)+IF(impvol_order&gt;4,OFFSET(VolSkewCoef,5,impvol_order-2)*Z47^5,0)</f>
        <v>0.4384956641875</v>
      </c>
    </row>
    <row r="48" customFormat="false" ht="12.7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Z48" s="43" t="n">
        <v>-0.14</v>
      </c>
      <c r="AA48" s="0" t="n">
        <f aca="true">OFFSET(VolSkewCoef,0,impvol_order-2)+OFFSET(VolSkewCoef,1,impvol_order-2)*Z48+OFFSET(VolSkewCoef,2,impvol_order-2)*Z48^2+IF(impvol_order&gt;2,OFFSET(VolSkewCoef,3,impvol_order-2)*Z48^3,0)+IF(impvol_order&gt;3,OFFSET(VolSkewCoef,4,impvol_order-2)*Z48^4,0)+IF(impvol_order&gt;4,OFFSET(VolSkewCoef,5,impvol_order-2)*Z48^5,0)</f>
        <v>0.4361873133712</v>
      </c>
    </row>
    <row r="49" customFormat="false" ht="12.7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Z49" s="43" t="n">
        <v>-0.13</v>
      </c>
      <c r="AA49" s="0" t="n">
        <f aca="true">OFFSET(VolSkewCoef,0,impvol_order-2)+OFFSET(VolSkewCoef,1,impvol_order-2)*Z49+OFFSET(VolSkewCoef,2,impvol_order-2)*Z49^2+IF(impvol_order&gt;2,OFFSET(VolSkewCoef,3,impvol_order-2)*Z49^3,0)+IF(impvol_order&gt;3,OFFSET(VolSkewCoef,4,impvol_order-2)*Z49^4,0)+IF(impvol_order&gt;4,OFFSET(VolSkewCoef,5,impvol_order-2)*Z49^5,0)</f>
        <v>0.4340693494427</v>
      </c>
    </row>
    <row r="50" customFormat="false" ht="12.7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Z50" s="43" t="n">
        <v>-0.12</v>
      </c>
      <c r="AA50" s="0" t="n">
        <f aca="true">OFFSET(VolSkewCoef,0,impvol_order-2)+OFFSET(VolSkewCoef,1,impvol_order-2)*Z50+OFFSET(VolSkewCoef,2,impvol_order-2)*Z50^2+IF(impvol_order&gt;2,OFFSET(VolSkewCoef,3,impvol_order-2)*Z50^3,0)+IF(impvol_order&gt;3,OFFSET(VolSkewCoef,4,impvol_order-2)*Z50^4,0)+IF(impvol_order&gt;4,OFFSET(VolSkewCoef,5,impvol_order-2)*Z50^5,0)</f>
        <v>0.4321430983552</v>
      </c>
    </row>
    <row r="51" customFormat="false" ht="12.7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Z51" s="43" t="n">
        <v>-0.11</v>
      </c>
      <c r="AA51" s="0" t="n">
        <f aca="true">OFFSET(VolSkewCoef,0,impvol_order-2)+OFFSET(VolSkewCoef,1,impvol_order-2)*Z51+OFFSET(VolSkewCoef,2,impvol_order-2)*Z51^2+IF(impvol_order&gt;2,OFFSET(VolSkewCoef,3,impvol_order-2)*Z51^3,0)+IF(impvol_order&gt;3,OFFSET(VolSkewCoef,4,impvol_order-2)*Z51^4,0)+IF(impvol_order&gt;4,OFFSET(VolSkewCoef,5,impvol_order-2)*Z51^5,0)</f>
        <v>0.4304096777587</v>
      </c>
    </row>
    <row r="52" customFormat="false" ht="12.7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Z52" s="43" t="n">
        <v>-0.1</v>
      </c>
      <c r="AA52" s="0" t="n">
        <f aca="true">OFFSET(VolSkewCoef,0,impvol_order-2)+OFFSET(VolSkewCoef,1,impvol_order-2)*Z52+OFFSET(VolSkewCoef,2,impvol_order-2)*Z52^2+IF(impvol_order&gt;2,OFFSET(VolSkewCoef,3,impvol_order-2)*Z52^3,0)+IF(impvol_order&gt;3,OFFSET(VolSkewCoef,4,impvol_order-2)*Z52^4,0)+IF(impvol_order&gt;4,OFFSET(VolSkewCoef,5,impvol_order-2)*Z52^5,0)</f>
        <v>0.428869997</v>
      </c>
    </row>
    <row r="53" customFormat="false" ht="12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Z53" s="43" t="n">
        <v>-0.09</v>
      </c>
      <c r="AA53" s="0" t="n">
        <f aca="true">OFFSET(VolSkewCoef,0,impvol_order-2)+OFFSET(VolSkewCoef,1,impvol_order-2)*Z53+OFFSET(VolSkewCoef,2,impvol_order-2)*Z53^2+IF(impvol_order&gt;2,OFFSET(VolSkewCoef,3,impvol_order-2)*Z53^3,0)+IF(impvol_order&gt;3,OFFSET(VolSkewCoef,4,impvol_order-2)*Z53^4,0)+IF(impvol_order&gt;4,OFFSET(VolSkewCoef,5,impvol_order-2)*Z53^5,0)</f>
        <v>0.4275247571227</v>
      </c>
    </row>
    <row r="54" customFormat="false" ht="12.7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Z54" s="43" t="n">
        <v>-0.08</v>
      </c>
      <c r="AA54" s="0" t="n">
        <f aca="true">OFFSET(VolSkewCoef,0,impvol_order-2)+OFFSET(VolSkewCoef,1,impvol_order-2)*Z54+OFFSET(VolSkewCoef,2,impvol_order-2)*Z54^2+IF(impvol_order&gt;2,OFFSET(VolSkewCoef,3,impvol_order-2)*Z54^3,0)+IF(impvol_order&gt;3,OFFSET(VolSkewCoef,4,impvol_order-2)*Z54^4,0)+IF(impvol_order&gt;4,OFFSET(VolSkewCoef,5,impvol_order-2)*Z54^5,0)</f>
        <v>0.4263744508672</v>
      </c>
    </row>
    <row r="55" customFormat="false" ht="12.75" hidden="false" customHeight="fals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Z55" s="43" t="n">
        <v>-0.07</v>
      </c>
      <c r="AA55" s="0" t="n">
        <f aca="true">OFFSET(VolSkewCoef,0,impvol_order-2)+OFFSET(VolSkewCoef,1,impvol_order-2)*Z55+OFFSET(VolSkewCoef,2,impvol_order-2)*Z55^2+IF(impvol_order&gt;2,OFFSET(VolSkewCoef,3,impvol_order-2)*Z55^3,0)+IF(impvol_order&gt;3,OFFSET(VolSkewCoef,4,impvol_order-2)*Z55^4,0)+IF(impvol_order&gt;4,OFFSET(VolSkewCoef,5,impvol_order-2)*Z55^5,0)</f>
        <v>0.4254193626707</v>
      </c>
    </row>
    <row r="56" customFormat="false" ht="12.75" hidden="false" customHeight="false" outlineLevel="0" collapsed="false">
      <c r="Z56" s="43" t="n">
        <v>-0.06</v>
      </c>
      <c r="AA56" s="0" t="n">
        <f aca="true">OFFSET(VolSkewCoef,0,impvol_order-2)+OFFSET(VolSkewCoef,1,impvol_order-2)*Z56+OFFSET(VolSkewCoef,2,impvol_order-2)*Z56^2+IF(impvol_order&gt;2,OFFSET(VolSkewCoef,3,impvol_order-2)*Z56^3,0)+IF(impvol_order&gt;3,OFFSET(VolSkewCoef,4,impvol_order-2)*Z56^4,0)+IF(impvol_order&gt;4,OFFSET(VolSkewCoef,5,impvol_order-2)*Z56^5,0)</f>
        <v>0.4246595686672</v>
      </c>
    </row>
    <row r="57" customFormat="false" ht="12.75" hidden="false" customHeight="false" outlineLevel="0" collapsed="false">
      <c r="Z57" s="43" t="n">
        <v>-0.05</v>
      </c>
      <c r="AA57" s="0" t="n">
        <f aca="true">OFFSET(VolSkewCoef,0,impvol_order-2)+OFFSET(VolSkewCoef,1,impvol_order-2)*Z57+OFFSET(VolSkewCoef,2,impvol_order-2)*Z57^2+IF(impvol_order&gt;2,OFFSET(VolSkewCoef,3,impvol_order-2)*Z57^3,0)+IF(impvol_order&gt;3,OFFSET(VolSkewCoef,4,impvol_order-2)*Z57^4,0)+IF(impvol_order&gt;4,OFFSET(VolSkewCoef,5,impvol_order-2)*Z57^5,0)</f>
        <v>0.4240949366875</v>
      </c>
    </row>
    <row r="58" customFormat="false" ht="12.75" hidden="false" customHeight="false" outlineLevel="0" collapsed="false">
      <c r="Z58" s="43" t="n">
        <v>-0.04</v>
      </c>
      <c r="AA58" s="0" t="n">
        <f aca="true">OFFSET(VolSkewCoef,0,impvol_order-2)+OFFSET(VolSkewCoef,1,impvol_order-2)*Z58+OFFSET(VolSkewCoef,2,impvol_order-2)*Z58^2+IF(impvol_order&gt;2,OFFSET(VolSkewCoef,3,impvol_order-2)*Z58^3,0)+IF(impvol_order&gt;3,OFFSET(VolSkewCoef,4,impvol_order-2)*Z58^4,0)+IF(impvol_order&gt;4,OFFSET(VolSkewCoef,5,impvol_order-2)*Z58^5,0)</f>
        <v>0.4237251262592</v>
      </c>
    </row>
    <row r="59" customFormat="false" ht="12.75" hidden="false" customHeight="false" outlineLevel="0" collapsed="false">
      <c r="Z59" s="43" t="n">
        <v>-0.03</v>
      </c>
      <c r="AA59" s="0" t="n">
        <f aca="true">OFFSET(VolSkewCoef,0,impvol_order-2)+OFFSET(VolSkewCoef,1,impvol_order-2)*Z59+OFFSET(VolSkewCoef,2,impvol_order-2)*Z59^2+IF(impvol_order&gt;2,OFFSET(VolSkewCoef,3,impvol_order-2)*Z59^3,0)+IF(impvol_order&gt;3,OFFSET(VolSkewCoef,4,impvol_order-2)*Z59^4,0)+IF(impvol_order&gt;4,OFFSET(VolSkewCoef,5,impvol_order-2)*Z59^5,0)</f>
        <v>0.4235495886067</v>
      </c>
    </row>
    <row r="60" customFormat="false" ht="12.75" hidden="false" customHeight="false" outlineLevel="0" collapsed="false">
      <c r="Z60" s="43" t="n">
        <v>-0.02</v>
      </c>
      <c r="AA60" s="0" t="n">
        <f aca="true">OFFSET(VolSkewCoef,0,impvol_order-2)+OFFSET(VolSkewCoef,1,impvol_order-2)*Z60+OFFSET(VolSkewCoef,2,impvol_order-2)*Z60^2+IF(impvol_order&gt;2,OFFSET(VolSkewCoef,3,impvol_order-2)*Z60^3,0)+IF(impvol_order&gt;3,OFFSET(VolSkewCoef,4,impvol_order-2)*Z60^4,0)+IF(impvol_order&gt;4,OFFSET(VolSkewCoef,5,impvol_order-2)*Z60^5,0)</f>
        <v>0.4235675666512</v>
      </c>
    </row>
    <row r="61" customFormat="false" ht="12.75" hidden="false" customHeight="false" outlineLevel="0" collapsed="false">
      <c r="Z61" s="43" t="n">
        <v>-0.01</v>
      </c>
      <c r="AA61" s="0" t="n">
        <f aca="true">OFFSET(VolSkewCoef,0,impvol_order-2)+OFFSET(VolSkewCoef,1,impvol_order-2)*Z61+OFFSET(VolSkewCoef,2,impvol_order-2)*Z61^2+IF(impvol_order&gt;2,OFFSET(VolSkewCoef,3,impvol_order-2)*Z61^3,0)+IF(impvol_order&gt;3,OFFSET(VolSkewCoef,4,impvol_order-2)*Z61^4,0)+IF(impvol_order&gt;4,OFFSET(VolSkewCoef,5,impvol_order-2)*Z61^5,0)</f>
        <v>0.4237780950107</v>
      </c>
    </row>
    <row r="62" customFormat="false" ht="12.75" hidden="false" customHeight="false" outlineLevel="0" collapsed="false">
      <c r="Z62" s="43" t="n">
        <v>0</v>
      </c>
      <c r="AA62" s="0" t="n">
        <f aca="true">OFFSET(VolSkewCoef,0,impvol_order-2)+OFFSET(VolSkewCoef,1,impvol_order-2)*Z62+OFFSET(VolSkewCoef,2,impvol_order-2)*Z62^2+IF(impvol_order&gt;2,OFFSET(VolSkewCoef,3,impvol_order-2)*Z62^3,0)+IF(impvol_order&gt;3,OFFSET(VolSkewCoef,4,impvol_order-2)*Z62^4,0)+IF(impvol_order&gt;4,OFFSET(VolSkewCoef,5,impvol_order-2)*Z62^5,0)</f>
        <v>0.42418</v>
      </c>
    </row>
    <row r="63" customFormat="false" ht="12.75" hidden="false" customHeight="false" outlineLevel="0" collapsed="false">
      <c r="Z63" s="43" t="n">
        <v>0.01</v>
      </c>
      <c r="AA63" s="0" t="n">
        <f aca="true">OFFSET(VolSkewCoef,0,impvol_order-2)+OFFSET(VolSkewCoef,1,impvol_order-2)*Z63+OFFSET(VolSkewCoef,2,impvol_order-2)*Z63^2+IF(impvol_order&gt;2,OFFSET(VolSkewCoef,3,impvol_order-2)*Z63^3,0)+IF(impvol_order&gt;3,OFFSET(VolSkewCoef,4,impvol_order-2)*Z63^4,0)+IF(impvol_order&gt;4,OFFSET(VolSkewCoef,5,impvol_order-2)*Z63^5,0)</f>
        <v>0.4247718996307</v>
      </c>
    </row>
    <row r="64" customFormat="false" ht="12.75" hidden="false" customHeight="false" outlineLevel="0" collapsed="false">
      <c r="Z64" s="43" t="n">
        <v>0.02</v>
      </c>
      <c r="AA64" s="0" t="n">
        <f aca="true">OFFSET(VolSkewCoef,0,impvol_order-2)+OFFSET(VolSkewCoef,1,impvol_order-2)*Z64+OFFSET(VolSkewCoef,2,impvol_order-2)*Z64^2+IF(impvol_order&gt;2,OFFSET(VolSkewCoef,3,impvol_order-2)*Z64^3,0)+IF(impvol_order&gt;3,OFFSET(VolSkewCoef,4,impvol_order-2)*Z64^4,0)+IF(impvol_order&gt;4,OFFSET(VolSkewCoef,5,impvol_order-2)*Z64^5,0)</f>
        <v>0.4255522036112</v>
      </c>
    </row>
    <row r="65" customFormat="false" ht="12.75" hidden="false" customHeight="false" outlineLevel="0" collapsed="false">
      <c r="Z65" s="43" t="n">
        <v>0.03</v>
      </c>
      <c r="AA65" s="0" t="n">
        <f aca="true">OFFSET(VolSkewCoef,0,impvol_order-2)+OFFSET(VolSkewCoef,1,impvol_order-2)*Z65+OFFSET(VolSkewCoef,2,impvol_order-2)*Z65^2+IF(impvol_order&gt;2,OFFSET(VolSkewCoef,3,impvol_order-2)*Z65^3,0)+IF(impvol_order&gt;3,OFFSET(VolSkewCoef,4,impvol_order-2)*Z65^4,0)+IF(impvol_order&gt;4,OFFSET(VolSkewCoef,5,impvol_order-2)*Z65^5,0)</f>
        <v>0.4265191133467</v>
      </c>
    </row>
    <row r="66" customFormat="false" ht="12.75" hidden="false" customHeight="false" outlineLevel="0" collapsed="false">
      <c r="Z66" s="43" t="n">
        <v>0.04</v>
      </c>
      <c r="AA66" s="0" t="n">
        <f aca="true">OFFSET(VolSkewCoef,0,impvol_order-2)+OFFSET(VolSkewCoef,1,impvol_order-2)*Z66+OFFSET(VolSkewCoef,2,impvol_order-2)*Z66^2+IF(impvol_order&gt;2,OFFSET(VolSkewCoef,3,impvol_order-2)*Z66^3,0)+IF(impvol_order&gt;3,OFFSET(VolSkewCoef,4,impvol_order-2)*Z66^4,0)+IF(impvol_order&gt;4,OFFSET(VolSkewCoef,5,impvol_order-2)*Z66^5,0)</f>
        <v>0.4276706219392</v>
      </c>
    </row>
    <row r="67" customFormat="false" ht="12.75" hidden="false" customHeight="false" outlineLevel="0" collapsed="false">
      <c r="Z67" s="43" t="n">
        <v>0.05</v>
      </c>
      <c r="AA67" s="0" t="n">
        <f aca="true">OFFSET(VolSkewCoef,0,impvol_order-2)+OFFSET(VolSkewCoef,1,impvol_order-2)*Z67+OFFSET(VolSkewCoef,2,impvol_order-2)*Z67^2+IF(impvol_order&gt;2,OFFSET(VolSkewCoef,3,impvol_order-2)*Z67^3,0)+IF(impvol_order&gt;3,OFFSET(VolSkewCoef,4,impvol_order-2)*Z67^4,0)+IF(impvol_order&gt;4,OFFSET(VolSkewCoef,5,impvol_order-2)*Z67^5,0)</f>
        <v>0.4290045141875</v>
      </c>
    </row>
    <row r="68" customFormat="false" ht="12.75" hidden="false" customHeight="false" outlineLevel="0" collapsed="false">
      <c r="Z68" s="43" t="n">
        <v>0.06</v>
      </c>
      <c r="AA68" s="0" t="n">
        <f aca="true">OFFSET(VolSkewCoef,0,impvol_order-2)+OFFSET(VolSkewCoef,1,impvol_order-2)*Z68+OFFSET(VolSkewCoef,2,impvol_order-2)*Z68^2+IF(impvol_order&gt;2,OFFSET(VolSkewCoef,3,impvol_order-2)*Z68^3,0)+IF(impvol_order&gt;3,OFFSET(VolSkewCoef,4,impvol_order-2)*Z68^4,0)+IF(impvol_order&gt;4,OFFSET(VolSkewCoef,5,impvol_order-2)*Z68^5,0)</f>
        <v>0.4305183665872</v>
      </c>
    </row>
    <row r="69" customFormat="false" ht="12.75" hidden="false" customHeight="false" outlineLevel="0" collapsed="false">
      <c r="Z69" s="43" t="n">
        <v>0.07</v>
      </c>
      <c r="AA69" s="0" t="n">
        <f aca="true">OFFSET(VolSkewCoef,0,impvol_order-2)+OFFSET(VolSkewCoef,1,impvol_order-2)*Z69+OFFSET(VolSkewCoef,2,impvol_order-2)*Z69^2+IF(impvol_order&gt;2,OFFSET(VolSkewCoef,3,impvol_order-2)*Z69^3,0)+IF(impvol_order&gt;3,OFFSET(VolSkewCoef,4,impvol_order-2)*Z69^4,0)+IF(impvol_order&gt;4,OFFSET(VolSkewCoef,5,impvol_order-2)*Z69^5,0)</f>
        <v>0.4322095473307</v>
      </c>
    </row>
    <row r="70" customFormat="false" ht="12.75" hidden="false" customHeight="false" outlineLevel="0" collapsed="false">
      <c r="Z70" s="43" t="n">
        <v>0.08</v>
      </c>
      <c r="AA70" s="0" t="n">
        <f aca="true">OFFSET(VolSkewCoef,0,impvol_order-2)+OFFSET(VolSkewCoef,1,impvol_order-2)*Z70+OFFSET(VolSkewCoef,2,impvol_order-2)*Z70^2+IF(impvol_order&gt;2,OFFSET(VolSkewCoef,3,impvol_order-2)*Z70^3,0)+IF(impvol_order&gt;3,OFFSET(VolSkewCoef,4,impvol_order-2)*Z70^4,0)+IF(impvol_order&gt;4,OFFSET(VolSkewCoef,5,impvol_order-2)*Z70^5,0)</f>
        <v>0.4340752163072</v>
      </c>
    </row>
    <row r="71" customFormat="false" ht="12.75" hidden="false" customHeight="false" outlineLevel="0" collapsed="false">
      <c r="Z71" s="43" t="n">
        <v>0.09</v>
      </c>
      <c r="AA71" s="0" t="n">
        <f aca="true">OFFSET(VolSkewCoef,0,impvol_order-2)+OFFSET(VolSkewCoef,1,impvol_order-2)*Z71+OFFSET(VolSkewCoef,2,impvol_order-2)*Z71^2+IF(impvol_order&gt;2,OFFSET(VolSkewCoef,3,impvol_order-2)*Z71^3,0)+IF(impvol_order&gt;3,OFFSET(VolSkewCoef,4,impvol_order-2)*Z71^4,0)+IF(impvol_order&gt;4,OFFSET(VolSkewCoef,5,impvol_order-2)*Z71^5,0)</f>
        <v>0.4361123251027</v>
      </c>
    </row>
    <row r="72" customFormat="false" ht="12.75" hidden="false" customHeight="false" outlineLevel="0" collapsed="false">
      <c r="Z72" s="43" t="n">
        <v>0.1</v>
      </c>
      <c r="AA72" s="0" t="n">
        <f aca="true">OFFSET(VolSkewCoef,0,impvol_order-2)+OFFSET(VolSkewCoef,1,impvol_order-2)*Z72+OFFSET(VolSkewCoef,2,impvol_order-2)*Z72^2+IF(impvol_order&gt;2,OFFSET(VolSkewCoef,3,impvol_order-2)*Z72^3,0)+IF(impvol_order&gt;3,OFFSET(VolSkewCoef,4,impvol_order-2)*Z72^4,0)+IF(impvol_order&gt;4,OFFSET(VolSkewCoef,5,impvol_order-2)*Z72^5,0)</f>
        <v>0.438317617</v>
      </c>
    </row>
    <row r="73" customFormat="false" ht="12.75" hidden="false" customHeight="false" outlineLevel="0" collapsed="false">
      <c r="Z73" s="43" t="n">
        <v>0.11</v>
      </c>
      <c r="AA73" s="0" t="n">
        <f aca="true">OFFSET(VolSkewCoef,0,impvol_order-2)+OFFSET(VolSkewCoef,1,impvol_order-2)*Z73+OFFSET(VolSkewCoef,2,impvol_order-2)*Z73^2+IF(impvol_order&gt;2,OFFSET(VolSkewCoef,3,impvol_order-2)*Z73^3,0)+IF(impvol_order&gt;3,OFFSET(VolSkewCoef,4,impvol_order-2)*Z73^4,0)+IF(impvol_order&gt;4,OFFSET(VolSkewCoef,5,impvol_order-2)*Z73^5,0)</f>
        <v>0.4406876269787</v>
      </c>
    </row>
    <row r="74" customFormat="false" ht="12.75" hidden="false" customHeight="false" outlineLevel="0" collapsed="false">
      <c r="Z74" s="43" t="n">
        <v>0.12</v>
      </c>
      <c r="AA74" s="0" t="n">
        <f aca="true">OFFSET(VolSkewCoef,0,impvol_order-2)+OFFSET(VolSkewCoef,1,impvol_order-2)*Z74+OFFSET(VolSkewCoef,2,impvol_order-2)*Z74^2+IF(impvol_order&gt;2,OFFSET(VolSkewCoef,3,impvol_order-2)*Z74^3,0)+IF(impvol_order&gt;3,OFFSET(VolSkewCoef,4,impvol_order-2)*Z74^4,0)+IF(impvol_order&gt;4,OFFSET(VolSkewCoef,5,impvol_order-2)*Z74^5,0)</f>
        <v>0.4432186817152</v>
      </c>
    </row>
    <row r="75" customFormat="false" ht="12.75" hidden="false" customHeight="false" outlineLevel="0" collapsed="false">
      <c r="Z75" s="43" t="n">
        <v>0.13</v>
      </c>
      <c r="AA75" s="0" t="n">
        <f aca="true">OFFSET(VolSkewCoef,0,impvol_order-2)+OFFSET(VolSkewCoef,1,impvol_order-2)*Z75+OFFSET(VolSkewCoef,2,impvol_order-2)*Z75^2+IF(impvol_order&gt;2,OFFSET(VolSkewCoef,3,impvol_order-2)*Z75^3,0)+IF(impvol_order&gt;3,OFFSET(VolSkewCoef,4,impvol_order-2)*Z75^4,0)+IF(impvol_order&gt;4,OFFSET(VolSkewCoef,5,impvol_order-2)*Z75^5,0)</f>
        <v>0.4459068995827</v>
      </c>
    </row>
    <row r="76" customFormat="false" ht="12.75" hidden="false" customHeight="false" outlineLevel="0" collapsed="false">
      <c r="Z76" s="43" t="n">
        <v>0.14</v>
      </c>
      <c r="AA76" s="0" t="n">
        <f aca="true">OFFSET(VolSkewCoef,0,impvol_order-2)+OFFSET(VolSkewCoef,1,impvol_order-2)*Z76+OFFSET(VolSkewCoef,2,impvol_order-2)*Z76^2+IF(impvol_order&gt;2,OFFSET(VolSkewCoef,3,impvol_order-2)*Z76^3,0)+IF(impvol_order&gt;3,OFFSET(VolSkewCoef,4,impvol_order-2)*Z76^4,0)+IF(impvol_order&gt;4,OFFSET(VolSkewCoef,5,impvol_order-2)*Z76^5,0)</f>
        <v>0.4487481906512</v>
      </c>
    </row>
    <row r="77" customFormat="false" ht="12.75" hidden="false" customHeight="false" outlineLevel="0" collapsed="false">
      <c r="Z77" s="43" t="n">
        <v>0.15</v>
      </c>
      <c r="AA77" s="0" t="n">
        <f aca="true">OFFSET(VolSkewCoef,0,impvol_order-2)+OFFSET(VolSkewCoef,1,impvol_order-2)*Z77+OFFSET(VolSkewCoef,2,impvol_order-2)*Z77^2+IF(impvol_order&gt;2,OFFSET(VolSkewCoef,3,impvol_order-2)*Z77^3,0)+IF(impvol_order&gt;3,OFFSET(VolSkewCoef,4,impvol_order-2)*Z77^4,0)+IF(impvol_order&gt;4,OFFSET(VolSkewCoef,5,impvol_order-2)*Z77^5,0)</f>
        <v>0.4517382566875</v>
      </c>
    </row>
    <row r="78" customFormat="false" ht="12.75" hidden="false" customHeight="false" outlineLevel="0" collapsed="false">
      <c r="Z78" s="43" t="n">
        <v>0.16</v>
      </c>
      <c r="AA78" s="0" t="n">
        <f aca="true">OFFSET(VolSkewCoef,0,impvol_order-2)+OFFSET(VolSkewCoef,1,impvol_order-2)*Z78+OFFSET(VolSkewCoef,2,impvol_order-2)*Z78^2+IF(impvol_order&gt;2,OFFSET(VolSkewCoef,3,impvol_order-2)*Z78^3,0)+IF(impvol_order&gt;3,OFFSET(VolSkewCoef,4,impvol_order-2)*Z78^4,0)+IF(impvol_order&gt;4,OFFSET(VolSkewCoef,5,impvol_order-2)*Z78^5,0)</f>
        <v>0.4548725911552</v>
      </c>
    </row>
    <row r="79" customFormat="false" ht="12.75" hidden="false" customHeight="false" outlineLevel="0" collapsed="false">
      <c r="Z79" s="43" t="n">
        <v>0.17</v>
      </c>
      <c r="AA79" s="0" t="n">
        <f aca="true">OFFSET(VolSkewCoef,0,impvol_order-2)+OFFSET(VolSkewCoef,1,impvol_order-2)*Z79+OFFSET(VolSkewCoef,2,impvol_order-2)*Z79^2+IF(impvol_order&gt;2,OFFSET(VolSkewCoef,3,impvol_order-2)*Z79^3,0)+IF(impvol_order&gt;3,OFFSET(VolSkewCoef,4,impvol_order-2)*Z79^4,0)+IF(impvol_order&gt;4,OFFSET(VolSkewCoef,5,impvol_order-2)*Z79^5,0)</f>
        <v>0.4581464792147</v>
      </c>
    </row>
    <row r="80" customFormat="false" ht="12.75" hidden="false" customHeight="false" outlineLevel="0" collapsed="false">
      <c r="Z80" s="43" t="n">
        <v>0.18</v>
      </c>
      <c r="AA80" s="0" t="n">
        <f aca="true">OFFSET(VolSkewCoef,0,impvol_order-2)+OFFSET(VolSkewCoef,1,impvol_order-2)*Z80+OFFSET(VolSkewCoef,2,impvol_order-2)*Z80^2+IF(impvol_order&gt;2,OFFSET(VolSkewCoef,3,impvol_order-2)*Z80^3,0)+IF(impvol_order&gt;3,OFFSET(VolSkewCoef,4,impvol_order-2)*Z80^4,0)+IF(impvol_order&gt;4,OFFSET(VolSkewCoef,5,impvol_order-2)*Z80^5,0)</f>
        <v>0.4615549977232</v>
      </c>
    </row>
    <row r="81" customFormat="false" ht="12.75" hidden="false" customHeight="false" outlineLevel="0" collapsed="false">
      <c r="Z81" s="43" t="n">
        <v>0.19</v>
      </c>
      <c r="AA81" s="0" t="n">
        <f aca="true">OFFSET(VolSkewCoef,0,impvol_order-2)+OFFSET(VolSkewCoef,1,impvol_order-2)*Z81+OFFSET(VolSkewCoef,2,impvol_order-2)*Z81^2+IF(impvol_order&gt;2,OFFSET(VolSkewCoef,3,impvol_order-2)*Z81^3,0)+IF(impvol_order&gt;3,OFFSET(VolSkewCoef,4,impvol_order-2)*Z81^4,0)+IF(impvol_order&gt;4,OFFSET(VolSkewCoef,5,impvol_order-2)*Z81^5,0)</f>
        <v>0.4650930152347</v>
      </c>
    </row>
    <row r="82" customFormat="false" ht="12.75" hidden="false" customHeight="false" outlineLevel="0" collapsed="false">
      <c r="Z82" s="43" t="n">
        <v>0.2</v>
      </c>
      <c r="AA82" s="0" t="n">
        <f aca="true">OFFSET(VolSkewCoef,0,impvol_order-2)+OFFSET(VolSkewCoef,1,impvol_order-2)*Z82+OFFSET(VolSkewCoef,2,impvol_order-2)*Z82^2+IF(impvol_order&gt;2,OFFSET(VolSkewCoef,3,impvol_order-2)*Z82^3,0)+IF(impvol_order&gt;3,OFFSET(VolSkewCoef,4,impvol_order-2)*Z82^4,0)+IF(impvol_order&gt;4,OFFSET(VolSkewCoef,5,impvol_order-2)*Z82^5,0)</f>
        <v>0.468755192</v>
      </c>
    </row>
    <row r="83" customFormat="false" ht="12.75" hidden="false" customHeight="false" outlineLevel="0" collapsed="false">
      <c r="Z83" s="43" t="n">
        <v>0.21</v>
      </c>
      <c r="AA83" s="0" t="n">
        <f aca="true">OFFSET(VolSkewCoef,0,impvol_order-2)+OFFSET(VolSkewCoef,1,impvol_order-2)*Z83+OFFSET(VolSkewCoef,2,impvol_order-2)*Z83^2+IF(impvol_order&gt;2,OFFSET(VolSkewCoef,3,impvol_order-2)*Z83^3,0)+IF(impvol_order&gt;3,OFFSET(VolSkewCoef,4,impvol_order-2)*Z83^4,0)+IF(impvol_order&gt;4,OFFSET(VolSkewCoef,5,impvol_order-2)*Z83^5,0)</f>
        <v>0.4725359799667</v>
      </c>
    </row>
    <row r="84" customFormat="false" ht="12.75" hidden="false" customHeight="false" outlineLevel="0" collapsed="false">
      <c r="Z84" s="43" t="n">
        <v>0.22</v>
      </c>
      <c r="AA84" s="0" t="n">
        <f aca="true">OFFSET(VolSkewCoef,0,impvol_order-2)+OFFSET(VolSkewCoef,1,impvol_order-2)*Z84+OFFSET(VolSkewCoef,2,impvol_order-2)*Z84^2+IF(impvol_order&gt;2,OFFSET(VolSkewCoef,3,impvol_order-2)*Z84^3,0)+IF(impvol_order&gt;3,OFFSET(VolSkewCoef,4,impvol_order-2)*Z84^4,0)+IF(impvol_order&gt;4,OFFSET(VolSkewCoef,5,impvol_order-2)*Z84^5,0)</f>
        <v>0.4764296227792</v>
      </c>
    </row>
    <row r="85" customFormat="false" ht="12.75" hidden="false" customHeight="false" outlineLevel="0" collapsed="false">
      <c r="Z85" s="43" t="n">
        <v>0.23</v>
      </c>
      <c r="AA85" s="0" t="n">
        <f aca="true">OFFSET(VolSkewCoef,0,impvol_order-2)+OFFSET(VolSkewCoef,1,impvol_order-2)*Z85+OFFSET(VolSkewCoef,2,impvol_order-2)*Z85^2+IF(impvol_order&gt;2,OFFSET(VolSkewCoef,3,impvol_order-2)*Z85^3,0)+IF(impvol_order&gt;3,OFFSET(VolSkewCoef,4,impvol_order-2)*Z85^4,0)+IF(impvol_order&gt;4,OFFSET(VolSkewCoef,5,impvol_order-2)*Z85^5,0)</f>
        <v>0.4804301557787</v>
      </c>
    </row>
    <row r="86" customFormat="false" ht="12.75" hidden="false" customHeight="false" outlineLevel="0" collapsed="false">
      <c r="Z86" s="43" t="n">
        <v>0.24</v>
      </c>
      <c r="AA86" s="0" t="n">
        <f aca="true">OFFSET(VolSkewCoef,0,impvol_order-2)+OFFSET(VolSkewCoef,1,impvol_order-2)*Z86+OFFSET(VolSkewCoef,2,impvol_order-2)*Z86^2+IF(impvol_order&gt;2,OFFSET(VolSkewCoef,3,impvol_order-2)*Z86^3,0)+IF(impvol_order&gt;3,OFFSET(VolSkewCoef,4,impvol_order-2)*Z86^4,0)+IF(impvol_order&gt;4,OFFSET(VolSkewCoef,5,impvol_order-2)*Z86^5,0)</f>
        <v>0.4845314060032</v>
      </c>
    </row>
    <row r="87" customFormat="false" ht="12.75" hidden="false" customHeight="false" outlineLevel="0" collapsed="false">
      <c r="Z87" s="43" t="n">
        <v>0.25</v>
      </c>
      <c r="AA87" s="0" t="n">
        <f aca="true">OFFSET(VolSkewCoef,0,impvol_order-2)+OFFSET(VolSkewCoef,1,impvol_order-2)*Z87+OFFSET(VolSkewCoef,2,impvol_order-2)*Z87^2+IF(impvol_order&gt;2,OFFSET(VolSkewCoef,3,impvol_order-2)*Z87^3,0)+IF(impvol_order&gt;3,OFFSET(VolSkewCoef,4,impvol_order-2)*Z87^4,0)+IF(impvol_order&gt;4,OFFSET(VolSkewCoef,5,impvol_order-2)*Z87^5,0)</f>
        <v>0.4887269921875</v>
      </c>
    </row>
    <row r="88" customFormat="false" ht="12.75" hidden="false" customHeight="false" outlineLevel="0" collapsed="false">
      <c r="Z88" s="43" t="n">
        <v>0.26</v>
      </c>
      <c r="AA88" s="0" t="n">
        <f aca="true">OFFSET(VolSkewCoef,0,impvol_order-2)+OFFSET(VolSkewCoef,1,impvol_order-2)*Z88+OFFSET(VolSkewCoef,2,impvol_order-2)*Z88^2+IF(impvol_order&gt;2,OFFSET(VolSkewCoef,3,impvol_order-2)*Z88^3,0)+IF(impvol_order&gt;3,OFFSET(VolSkewCoef,4,impvol_order-2)*Z88^4,0)+IF(impvol_order&gt;4,OFFSET(VolSkewCoef,5,impvol_order-2)*Z88^5,0)</f>
        <v>0.4930103247632</v>
      </c>
    </row>
    <row r="89" customFormat="false" ht="12.75" hidden="false" customHeight="false" outlineLevel="0" collapsed="false">
      <c r="Z89" s="43" t="n">
        <v>0.270000000000001</v>
      </c>
      <c r="AA89" s="0" t="n">
        <f aca="true">OFFSET(VolSkewCoef,0,impvol_order-2)+OFFSET(VolSkewCoef,1,impvol_order-2)*Z89+OFFSET(VolSkewCoef,2,impvol_order-2)*Z89^2+IF(impvol_order&gt;2,OFFSET(VolSkewCoef,3,impvol_order-2)*Z89^3,0)+IF(impvol_order&gt;3,OFFSET(VolSkewCoef,4,impvol_order-2)*Z89^4,0)+IF(impvol_order&gt;4,OFFSET(VolSkewCoef,5,impvol_order-2)*Z89^5,0)</f>
        <v>0.497374605858701</v>
      </c>
    </row>
    <row r="90" customFormat="false" ht="12.75" hidden="false" customHeight="false" outlineLevel="0" collapsed="false">
      <c r="Z90" s="43" t="n">
        <v>0.280000000000001</v>
      </c>
      <c r="AA90" s="0" t="n">
        <f aca="true">OFFSET(VolSkewCoef,0,impvol_order-2)+OFFSET(VolSkewCoef,1,impvol_order-2)*Z90+OFFSET(VolSkewCoef,2,impvol_order-2)*Z90^2+IF(impvol_order&gt;2,OFFSET(VolSkewCoef,3,impvol_order-2)*Z90^3,0)+IF(impvol_order&gt;3,OFFSET(VolSkewCoef,4,impvol_order-2)*Z90^4,0)+IF(impvol_order&gt;4,OFFSET(VolSkewCoef,5,impvol_order-2)*Z90^5,0)</f>
        <v>0.5018128292992</v>
      </c>
    </row>
    <row r="91" customFormat="false" ht="12.75" hidden="false" customHeight="false" outlineLevel="0" collapsed="false">
      <c r="Z91" s="43" t="n">
        <v>0.290000000000001</v>
      </c>
      <c r="AA91" s="0" t="n">
        <f aca="true">OFFSET(VolSkewCoef,0,impvol_order-2)+OFFSET(VolSkewCoef,1,impvol_order-2)*Z91+OFFSET(VolSkewCoef,2,impvol_order-2)*Z91^2+IF(impvol_order&gt;2,OFFSET(VolSkewCoef,3,impvol_order-2)*Z91^3,0)+IF(impvol_order&gt;3,OFFSET(VolSkewCoef,4,impvol_order-2)*Z91^4,0)+IF(impvol_order&gt;4,OFFSET(VolSkewCoef,5,impvol_order-2)*Z91^5,0)</f>
        <v>0.5063177806067</v>
      </c>
    </row>
    <row r="92" customFormat="false" ht="12.75" hidden="false" customHeight="false" outlineLevel="0" collapsed="false">
      <c r="Z92" s="43" t="n">
        <v>0.300000000000001</v>
      </c>
      <c r="AA92" s="0" t="n">
        <f aca="true">OFFSET(VolSkewCoef,0,impvol_order-2)+OFFSET(VolSkewCoef,1,impvol_order-2)*Z92+OFFSET(VolSkewCoef,2,impvol_order-2)*Z92^2+IF(impvol_order&gt;2,OFFSET(VolSkewCoef,3,impvol_order-2)*Z92^3,0)+IF(impvol_order&gt;3,OFFSET(VolSkewCoef,4,impvol_order-2)*Z92^4,0)+IF(impvol_order&gt;4,OFFSET(VolSkewCoef,5,impvol_order-2)*Z92^5,0)</f>
        <v>0.510882037000001</v>
      </c>
    </row>
    <row r="93" customFormat="false" ht="12.75" hidden="false" customHeight="false" outlineLevel="0" collapsed="false">
      <c r="Z93" s="43" t="n">
        <v>0.310000000000001</v>
      </c>
      <c r="AA93" s="0" t="n">
        <f aca="true">OFFSET(VolSkewCoef,0,impvol_order-2)+OFFSET(VolSkewCoef,1,impvol_order-2)*Z93+OFFSET(VolSkewCoef,2,impvol_order-2)*Z93^2+IF(impvol_order&gt;2,OFFSET(VolSkewCoef,3,impvol_order-2)*Z93^3,0)+IF(impvol_order&gt;3,OFFSET(VolSkewCoef,4,impvol_order-2)*Z93^4,0)+IF(impvol_order&gt;4,OFFSET(VolSkewCoef,5,impvol_order-2)*Z93^5,0)</f>
        <v>0.5154979673947</v>
      </c>
    </row>
    <row r="94" customFormat="false" ht="12.75" hidden="false" customHeight="false" outlineLevel="0" collapsed="false">
      <c r="Z94" s="43" t="n">
        <v>0.320000000000001</v>
      </c>
      <c r="AA94" s="0" t="n">
        <f aca="true">OFFSET(VolSkewCoef,0,impvol_order-2)+OFFSET(VolSkewCoef,1,impvol_order-2)*Z94+OFFSET(VolSkewCoef,2,impvol_order-2)*Z94^2+IF(impvol_order&gt;2,OFFSET(VolSkewCoef,3,impvol_order-2)*Z94^3,0)+IF(impvol_order&gt;3,OFFSET(VolSkewCoef,4,impvol_order-2)*Z94^4,0)+IF(impvol_order&gt;4,OFFSET(VolSkewCoef,5,impvol_order-2)*Z94^5,0)</f>
        <v>0.5201577324032</v>
      </c>
    </row>
    <row r="95" customFormat="false" ht="12.75" hidden="false" customHeight="false" outlineLevel="0" collapsed="false">
      <c r="Z95" s="43" t="n">
        <v>0.330000000000001</v>
      </c>
      <c r="AA95" s="0" t="n">
        <f aca="true">OFFSET(VolSkewCoef,0,impvol_order-2)+OFFSET(VolSkewCoef,1,impvol_order-2)*Z95+OFFSET(VolSkewCoef,2,impvol_order-2)*Z95^2+IF(impvol_order&gt;2,OFFSET(VolSkewCoef,3,impvol_order-2)*Z95^3,0)+IF(impvol_order&gt;3,OFFSET(VolSkewCoef,4,impvol_order-2)*Z95^4,0)+IF(impvol_order&gt;4,OFFSET(VolSkewCoef,5,impvol_order-2)*Z95^5,0)</f>
        <v>0.524853284334701</v>
      </c>
    </row>
    <row r="96" customFormat="false" ht="12.75" hidden="false" customHeight="false" outlineLevel="0" collapsed="false">
      <c r="Z96" s="43" t="n">
        <v>0.340000000000001</v>
      </c>
      <c r="AA96" s="0" t="n">
        <f aca="true">OFFSET(VolSkewCoef,0,impvol_order-2)+OFFSET(VolSkewCoef,1,impvol_order-2)*Z96+OFFSET(VolSkewCoef,2,impvol_order-2)*Z96^2+IF(impvol_order&gt;2,OFFSET(VolSkewCoef,3,impvol_order-2)*Z96^3,0)+IF(impvol_order&gt;3,OFFSET(VolSkewCoef,4,impvol_order-2)*Z96^4,0)+IF(impvol_order&gt;4,OFFSET(VolSkewCoef,5,impvol_order-2)*Z96^5,0)</f>
        <v>0.529576367195201</v>
      </c>
    </row>
    <row r="97" customFormat="false" ht="12.75" hidden="false" customHeight="false" outlineLevel="0" collapsed="false">
      <c r="Z97" s="43" t="n">
        <v>0.350000000000001</v>
      </c>
      <c r="AA97" s="0" t="n">
        <f aca="true">OFFSET(VolSkewCoef,0,impvol_order-2)+OFFSET(VolSkewCoef,1,impvol_order-2)*Z97+OFFSET(VolSkewCoef,2,impvol_order-2)*Z97^2+IF(impvol_order&gt;2,OFFSET(VolSkewCoef,3,impvol_order-2)*Z97^3,0)+IF(impvol_order&gt;3,OFFSET(VolSkewCoef,4,impvol_order-2)*Z97^4,0)+IF(impvol_order&gt;4,OFFSET(VolSkewCoef,5,impvol_order-2)*Z97^5,0)</f>
        <v>0.534318516687501</v>
      </c>
    </row>
    <row r="98" customFormat="false" ht="12.75" hidden="false" customHeight="false" outlineLevel="0" collapsed="false">
      <c r="Z98" s="43" t="n">
        <v>0.360000000000001</v>
      </c>
      <c r="AA98" s="0" t="n">
        <f aca="true">OFFSET(VolSkewCoef,0,impvol_order-2)+OFFSET(VolSkewCoef,1,impvol_order-2)*Z98+OFFSET(VolSkewCoef,2,impvol_order-2)*Z98^2+IF(impvol_order&gt;2,OFFSET(VolSkewCoef,3,impvol_order-2)*Z98^3,0)+IF(impvol_order&gt;3,OFFSET(VolSkewCoef,4,impvol_order-2)*Z98^4,0)+IF(impvol_order&gt;4,OFFSET(VolSkewCoef,5,impvol_order-2)*Z98^5,0)</f>
        <v>0.539071060211201</v>
      </c>
    </row>
    <row r="99" customFormat="false" ht="12.75" hidden="false" customHeight="false" outlineLevel="0" collapsed="false">
      <c r="Z99" s="43" t="n">
        <v>0.370000000000001</v>
      </c>
      <c r="AA99" s="0" t="n">
        <f aca="true">OFFSET(VolSkewCoef,0,impvol_order-2)+OFFSET(VolSkewCoef,1,impvol_order-2)*Z99+OFFSET(VolSkewCoef,2,impvol_order-2)*Z99^2+IF(impvol_order&gt;2,OFFSET(VolSkewCoef,3,impvol_order-2)*Z99^3,0)+IF(impvol_order&gt;3,OFFSET(VolSkewCoef,4,impvol_order-2)*Z99^4,0)+IF(impvol_order&gt;4,OFFSET(VolSkewCoef,5,impvol_order-2)*Z99^5,0)</f>
        <v>0.543825116862701</v>
      </c>
    </row>
    <row r="100" customFormat="false" ht="12.75" hidden="false" customHeight="false" outlineLevel="0" collapsed="false">
      <c r="Z100" s="43" t="n">
        <v>0.380000000000001</v>
      </c>
      <c r="AA100" s="0" t="n">
        <f aca="true">OFFSET(VolSkewCoef,0,impvol_order-2)+OFFSET(VolSkewCoef,1,impvol_order-2)*Z100+OFFSET(VolSkewCoef,2,impvol_order-2)*Z100^2+IF(impvol_order&gt;2,OFFSET(VolSkewCoef,3,impvol_order-2)*Z100^3,0)+IF(impvol_order&gt;3,OFFSET(VolSkewCoef,4,impvol_order-2)*Z100^4,0)+IF(impvol_order&gt;4,OFFSET(VolSkewCoef,5,impvol_order-2)*Z100^5,0)</f>
        <v>0.548571597435201</v>
      </c>
    </row>
    <row r="101" customFormat="false" ht="12.75" hidden="false" customHeight="false" outlineLevel="0" collapsed="false">
      <c r="Z101" s="43" t="n">
        <v>0.390000000000001</v>
      </c>
      <c r="AA101" s="0" t="n">
        <f aca="true">OFFSET(VolSkewCoef,0,impvol_order-2)+OFFSET(VolSkewCoef,1,impvol_order-2)*Z101+OFFSET(VolSkewCoef,2,impvol_order-2)*Z101^2+IF(impvol_order&gt;2,OFFSET(VolSkewCoef,3,impvol_order-2)*Z101^3,0)+IF(impvol_order&gt;3,OFFSET(VolSkewCoef,4,impvol_order-2)*Z101^4,0)+IF(impvol_order&gt;4,OFFSET(VolSkewCoef,5,impvol_order-2)*Z101^5,0)</f>
        <v>0.553301204418701</v>
      </c>
    </row>
    <row r="102" customFormat="false" ht="12.75" hidden="false" customHeight="false" outlineLevel="0" collapsed="false">
      <c r="Z102" s="43" t="n">
        <v>0.400000000000001</v>
      </c>
      <c r="AA102" s="0" t="n">
        <f aca="true">OFFSET(VolSkewCoef,0,impvol_order-2)+OFFSET(VolSkewCoef,1,impvol_order-2)*Z102+OFFSET(VolSkewCoef,2,impvol_order-2)*Z102^2+IF(impvol_order&gt;2,OFFSET(VolSkewCoef,3,impvol_order-2)*Z102^3,0)+IF(impvol_order&gt;3,OFFSET(VolSkewCoef,4,impvol_order-2)*Z102^4,0)+IF(impvol_order&gt;4,OFFSET(VolSkewCoef,5,impvol_order-2)*Z102^5,0)</f>
        <v>0.558004432000001</v>
      </c>
    </row>
    <row r="103" customFormat="false" ht="12.75" hidden="false" customHeight="false" outlineLevel="0" collapsed="false">
      <c r="Z103" s="43" t="n">
        <v>0.410000000000001</v>
      </c>
      <c r="AA103" s="0" t="n">
        <f aca="true">OFFSET(VolSkewCoef,0,impvol_order-2)+OFFSET(VolSkewCoef,1,impvol_order-2)*Z103+OFFSET(VolSkewCoef,2,impvol_order-2)*Z103^2+IF(impvol_order&gt;2,OFFSET(VolSkewCoef,3,impvol_order-2)*Z103^3,0)+IF(impvol_order&gt;3,OFFSET(VolSkewCoef,4,impvol_order-2)*Z103^4,0)+IF(impvol_order&gt;4,OFFSET(VolSkewCoef,5,impvol_order-2)*Z103^5,0)</f>
        <v>0.562671566062701</v>
      </c>
    </row>
    <row r="104" customFormat="false" ht="12.75" hidden="false" customHeight="false" outlineLevel="0" collapsed="false">
      <c r="Z104" s="43" t="n">
        <v>0.420000000000001</v>
      </c>
      <c r="AA104" s="0" t="n">
        <f aca="true">OFFSET(VolSkewCoef,0,impvol_order-2)+OFFSET(VolSkewCoef,1,impvol_order-2)*Z104+OFFSET(VolSkewCoef,2,impvol_order-2)*Z104^2+IF(impvol_order&gt;2,OFFSET(VolSkewCoef,3,impvol_order-2)*Z104^3,0)+IF(impvol_order&gt;3,OFFSET(VolSkewCoef,4,impvol_order-2)*Z104^4,0)+IF(impvol_order&gt;4,OFFSET(VolSkewCoef,5,impvol_order-2)*Z104^5,0)</f>
        <v>0.567292684187201</v>
      </c>
    </row>
    <row r="105" customFormat="false" ht="12.75" hidden="false" customHeight="false" outlineLevel="0" collapsed="false">
      <c r="Z105" s="43" t="n">
        <v>0.430000000000001</v>
      </c>
      <c r="AA105" s="0" t="n">
        <f aca="true">OFFSET(VolSkewCoef,0,impvol_order-2)+OFFSET(VolSkewCoef,1,impvol_order-2)*Z105+OFFSET(VolSkewCoef,2,impvol_order-2)*Z105^2+IF(impvol_order&gt;2,OFFSET(VolSkewCoef,3,impvol_order-2)*Z105^3,0)+IF(impvol_order&gt;3,OFFSET(VolSkewCoef,4,impvol_order-2)*Z105^4,0)+IF(impvol_order&gt;4,OFFSET(VolSkewCoef,5,impvol_order-2)*Z105^5,0)</f>
        <v>0.571857655650701</v>
      </c>
    </row>
    <row r="106" customFormat="false" ht="12.75" hidden="false" customHeight="false" outlineLevel="0" collapsed="false">
      <c r="Z106" s="43" t="n">
        <v>0.440000000000001</v>
      </c>
      <c r="AA106" s="0" t="n">
        <f aca="true">OFFSET(VolSkewCoef,0,impvol_order-2)+OFFSET(VolSkewCoef,1,impvol_order-2)*Z106+OFFSET(VolSkewCoef,2,impvol_order-2)*Z106^2+IF(impvol_order&gt;2,OFFSET(VolSkewCoef,3,impvol_order-2)*Z106^3,0)+IF(impvol_order&gt;3,OFFSET(VolSkewCoef,4,impvol_order-2)*Z106^4,0)+IF(impvol_order&gt;4,OFFSET(VolSkewCoef,5,impvol_order-2)*Z106^5,0)</f>
        <v>0.576356141427201</v>
      </c>
    </row>
    <row r="107" customFormat="false" ht="12.75" hidden="false" customHeight="false" outlineLevel="0" collapsed="false">
      <c r="Z107" s="43" t="n">
        <v>0.450000000000001</v>
      </c>
      <c r="AA107" s="0" t="n">
        <f aca="true">OFFSET(VolSkewCoef,0,impvol_order-2)+OFFSET(VolSkewCoef,1,impvol_order-2)*Z107+OFFSET(VolSkewCoef,2,impvol_order-2)*Z107^2+IF(impvol_order&gt;2,OFFSET(VolSkewCoef,3,impvol_order-2)*Z107^3,0)+IF(impvol_order&gt;3,OFFSET(VolSkewCoef,4,impvol_order-2)*Z107^4,0)+IF(impvol_order&gt;4,OFFSET(VolSkewCoef,5,impvol_order-2)*Z107^5,0)</f>
        <v>0.5807775941875</v>
      </c>
    </row>
    <row r="108" customFormat="false" ht="12.75" hidden="false" customHeight="false" outlineLevel="0" collapsed="false">
      <c r="Z108" s="43" t="n">
        <v>0.460000000000001</v>
      </c>
      <c r="AA108" s="0" t="n">
        <f aca="true">OFFSET(VolSkewCoef,0,impvol_order-2)+OFFSET(VolSkewCoef,1,impvol_order-2)*Z108+OFFSET(VolSkewCoef,2,impvol_order-2)*Z108^2+IF(impvol_order&gt;2,OFFSET(VolSkewCoef,3,impvol_order-2)*Z108^3,0)+IF(impvol_order&gt;3,OFFSET(VolSkewCoef,4,impvol_order-2)*Z108^4,0)+IF(impvol_order&gt;4,OFFSET(VolSkewCoef,5,impvol_order-2)*Z108^5,0)</f>
        <v>0.5851112582992</v>
      </c>
    </row>
    <row r="109" customFormat="false" ht="12.75" hidden="false" customHeight="false" outlineLevel="0" collapsed="false">
      <c r="Z109" s="43" t="n">
        <v>0.470000000000001</v>
      </c>
      <c r="AA109" s="0" t="n">
        <f aca="true">OFFSET(VolSkewCoef,0,impvol_order-2)+OFFSET(VolSkewCoef,1,impvol_order-2)*Z109+OFFSET(VolSkewCoef,2,impvol_order-2)*Z109^2+IF(impvol_order&gt;2,OFFSET(VolSkewCoef,3,impvol_order-2)*Z109^3,0)+IF(impvol_order&gt;3,OFFSET(VolSkewCoef,4,impvol_order-2)*Z109^4,0)+IF(impvol_order&gt;4,OFFSET(VolSkewCoef,5,impvol_order-2)*Z109^5,0)</f>
        <v>0.5893461698267</v>
      </c>
    </row>
    <row r="110" customFormat="false" ht="12.75" hidden="false" customHeight="false" outlineLevel="0" collapsed="false">
      <c r="Z110" s="43" t="n">
        <v>0.480000000000001</v>
      </c>
      <c r="AA110" s="0" t="n">
        <f aca="true">OFFSET(VolSkewCoef,0,impvol_order-2)+OFFSET(VolSkewCoef,1,impvol_order-2)*Z110+OFFSET(VolSkewCoef,2,impvol_order-2)*Z110^2+IF(impvol_order&gt;2,OFFSET(VolSkewCoef,3,impvol_order-2)*Z110^3,0)+IF(impvol_order&gt;3,OFFSET(VolSkewCoef,4,impvol_order-2)*Z110^4,0)+IF(impvol_order&gt;4,OFFSET(VolSkewCoef,5,impvol_order-2)*Z110^5,0)</f>
        <v>0.5934711565312</v>
      </c>
    </row>
    <row r="111" customFormat="false" ht="12.75" hidden="false" customHeight="false" outlineLevel="0" collapsed="false">
      <c r="Z111" s="43" t="n">
        <v>0.490000000000001</v>
      </c>
      <c r="AA111" s="0" t="n">
        <f aca="true">OFFSET(VolSkewCoef,0,impvol_order-2)+OFFSET(VolSkewCoef,1,impvol_order-2)*Z111+OFFSET(VolSkewCoef,2,impvol_order-2)*Z111^2+IF(impvol_order&gt;2,OFFSET(VolSkewCoef,3,impvol_order-2)*Z111^3,0)+IF(impvol_order&gt;3,OFFSET(VolSkewCoef,4,impvol_order-2)*Z111^4,0)+IF(impvol_order&gt;4,OFFSET(VolSkewCoef,5,impvol_order-2)*Z111^5,0)</f>
        <v>0.5974748378707</v>
      </c>
    </row>
    <row r="112" customFormat="false" ht="12.75" hidden="false" customHeight="false" outlineLevel="0" collapsed="false">
      <c r="Z112" s="43" t="n">
        <v>0.500000000000001</v>
      </c>
      <c r="AA112" s="0" t="n">
        <f aca="true">OFFSET(VolSkewCoef,0,impvol_order-2)+OFFSET(VolSkewCoef,1,impvol_order-2)*Z112+OFFSET(VolSkewCoef,2,impvol_order-2)*Z112^2+IF(impvol_order&gt;2,OFFSET(VolSkewCoef,3,impvol_order-2)*Z112^3,0)+IF(impvol_order&gt;3,OFFSET(VolSkewCoef,4,impvol_order-2)*Z112^4,0)+IF(impvol_order&gt;4,OFFSET(VolSkewCoef,5,impvol_order-2)*Z112^5,0)</f>
        <v>0.601345625</v>
      </c>
    </row>
    <row r="113" customFormat="false" ht="12.75" hidden="false" customHeight="false" outlineLevel="0" collapsed="false">
      <c r="Z113" s="43" t="n">
        <v>0.510000000000001</v>
      </c>
      <c r="AA113" s="0" t="n">
        <f aca="true">OFFSET(VolSkewCoef,0,impvol_order-2)+OFFSET(VolSkewCoef,1,impvol_order-2)*Z113+OFFSET(VolSkewCoef,2,impvol_order-2)*Z113^2+IF(impvol_order&gt;2,OFFSET(VolSkewCoef,3,impvol_order-2)*Z113^3,0)+IF(impvol_order&gt;3,OFFSET(VolSkewCoef,4,impvol_order-2)*Z113^4,0)+IF(impvol_order&gt;4,OFFSET(VolSkewCoef,5,impvol_order-2)*Z113^5,0)</f>
        <v>0.6050717207707</v>
      </c>
    </row>
    <row r="114" customFormat="false" ht="12.75" hidden="false" customHeight="false" outlineLevel="0" collapsed="false">
      <c r="Z114" s="43" t="n">
        <v>0.520000000000001</v>
      </c>
      <c r="AA114" s="0" t="n">
        <f aca="true">OFFSET(VolSkewCoef,0,impvol_order-2)+OFFSET(VolSkewCoef,1,impvol_order-2)*Z114+OFFSET(VolSkewCoef,2,impvol_order-2)*Z114^2+IF(impvol_order&gt;2,OFFSET(VolSkewCoef,3,impvol_order-2)*Z114^3,0)+IF(impvol_order&gt;3,OFFSET(VolSkewCoef,4,impvol_order-2)*Z114^4,0)+IF(impvol_order&gt;4,OFFSET(VolSkewCoef,5,impvol_order-2)*Z114^5,0)</f>
        <v>0.6086411197312</v>
      </c>
    </row>
    <row r="115" customFormat="false" ht="12.75" hidden="false" customHeight="false" outlineLevel="0" collapsed="false">
      <c r="Z115" s="43" t="n">
        <v>0.530000000000001</v>
      </c>
      <c r="AA115" s="0" t="n">
        <f aca="true">OFFSET(VolSkewCoef,0,impvol_order-2)+OFFSET(VolSkewCoef,1,impvol_order-2)*Z115+OFFSET(VolSkewCoef,2,impvol_order-2)*Z115^2+IF(impvol_order&gt;2,OFFSET(VolSkewCoef,3,impvol_order-2)*Z115^3,0)+IF(impvol_order&gt;3,OFFSET(VolSkewCoef,4,impvol_order-2)*Z115^4,0)+IF(impvol_order&gt;4,OFFSET(VolSkewCoef,5,impvol_order-2)*Z115^5,0)</f>
        <v>0.6120416081267</v>
      </c>
    </row>
    <row r="116" customFormat="false" ht="12.75" hidden="false" customHeight="false" outlineLevel="0" collapsed="false">
      <c r="Z116" s="43" t="n">
        <v>0.540000000000001</v>
      </c>
      <c r="AA116" s="0" t="n">
        <f aca="true">OFFSET(VolSkewCoef,0,impvol_order-2)+OFFSET(VolSkewCoef,1,impvol_order-2)*Z116+OFFSET(VolSkewCoef,2,impvol_order-2)*Z116^2+IF(impvol_order&gt;2,OFFSET(VolSkewCoef,3,impvol_order-2)*Z116^3,0)+IF(impvol_order&gt;3,OFFSET(VolSkewCoef,4,impvol_order-2)*Z116^4,0)+IF(impvol_order&gt;4,OFFSET(VolSkewCoef,5,impvol_order-2)*Z116^5,0)</f>
        <v>0.6152607638992</v>
      </c>
    </row>
    <row r="117" customFormat="false" ht="12.75" hidden="false" customHeight="false" outlineLevel="0" collapsed="false">
      <c r="Z117" s="43" t="n">
        <v>0.550000000000001</v>
      </c>
      <c r="AA117" s="0" t="n">
        <f aca="true">OFFSET(VolSkewCoef,0,impvol_order-2)+OFFSET(VolSkewCoef,1,impvol_order-2)*Z117+OFFSET(VolSkewCoef,2,impvol_order-2)*Z117^2+IF(impvol_order&gt;2,OFFSET(VolSkewCoef,3,impvol_order-2)*Z117^3,0)+IF(impvol_order&gt;3,OFFSET(VolSkewCoef,4,impvol_order-2)*Z117^4,0)+IF(impvol_order&gt;4,OFFSET(VolSkewCoef,5,impvol_order-2)*Z117^5,0)</f>
        <v>0.6182859566875</v>
      </c>
    </row>
    <row r="118" customFormat="false" ht="12.75" hidden="false" customHeight="false" outlineLevel="0" collapsed="false">
      <c r="Z118" s="43" t="n">
        <v>0.560000000000001</v>
      </c>
      <c r="AA118" s="0" t="n">
        <f aca="true">OFFSET(VolSkewCoef,0,impvol_order-2)+OFFSET(VolSkewCoef,1,impvol_order-2)*Z118+OFFSET(VolSkewCoef,2,impvol_order-2)*Z118^2+IF(impvol_order&gt;2,OFFSET(VolSkewCoef,3,impvol_order-2)*Z118^3,0)+IF(impvol_order&gt;3,OFFSET(VolSkewCoef,4,impvol_order-2)*Z118^4,0)+IF(impvol_order&gt;4,OFFSET(VolSkewCoef,5,impvol_order-2)*Z118^5,0)</f>
        <v>0.6211043478272</v>
      </c>
    </row>
    <row r="119" customFormat="false" ht="12.75" hidden="false" customHeight="false" outlineLevel="0" collapsed="false">
      <c r="Z119" s="43" t="n">
        <v>0.570000000000001</v>
      </c>
      <c r="AA119" s="0" t="n">
        <f aca="true">OFFSET(VolSkewCoef,0,impvol_order-2)+OFFSET(VolSkewCoef,1,impvol_order-2)*Z119+OFFSET(VolSkewCoef,2,impvol_order-2)*Z119^2+IF(impvol_order&gt;2,OFFSET(VolSkewCoef,3,impvol_order-2)*Z119^3,0)+IF(impvol_order&gt;3,OFFSET(VolSkewCoef,4,impvol_order-2)*Z119^4,0)+IF(impvol_order&gt;4,OFFSET(VolSkewCoef,5,impvol_order-2)*Z119^5,0)</f>
        <v>0.6237028903507</v>
      </c>
    </row>
    <row r="120" customFormat="false" ht="12.75" hidden="false" customHeight="false" outlineLevel="0" collapsed="false">
      <c r="Z120" s="43" t="n">
        <v>0.580000000000001</v>
      </c>
      <c r="AA120" s="0" t="n">
        <f aca="true">OFFSET(VolSkewCoef,0,impvol_order-2)+OFFSET(VolSkewCoef,1,impvol_order-2)*Z120+OFFSET(VolSkewCoef,2,impvol_order-2)*Z120^2+IF(impvol_order&gt;2,OFFSET(VolSkewCoef,3,impvol_order-2)*Z120^3,0)+IF(impvol_order&gt;3,OFFSET(VolSkewCoef,4,impvol_order-2)*Z120^4,0)+IF(impvol_order&gt;4,OFFSET(VolSkewCoef,5,impvol_order-2)*Z120^5,0)</f>
        <v>0.6260683289872</v>
      </c>
    </row>
    <row r="121" customFormat="false" ht="12.75" hidden="false" customHeight="false" outlineLevel="0" collapsed="false">
      <c r="Z121" s="43" t="n">
        <v>0.590000000000001</v>
      </c>
      <c r="AA121" s="0" t="n">
        <f aca="true">OFFSET(VolSkewCoef,0,impvol_order-2)+OFFSET(VolSkewCoef,1,impvol_order-2)*Z121+OFFSET(VolSkewCoef,2,impvol_order-2)*Z121^2+IF(impvol_order&gt;2,OFFSET(VolSkewCoef,3,impvol_order-2)*Z121^3,0)+IF(impvol_order&gt;3,OFFSET(VolSkewCoef,4,impvol_order-2)*Z121^4,0)+IF(impvol_order&gt;4,OFFSET(VolSkewCoef,5,impvol_order-2)*Z121^5,0)</f>
        <v>0.6281872001627</v>
      </c>
    </row>
    <row r="122" customFormat="false" ht="12.75" hidden="false" customHeight="false" outlineLevel="0" collapsed="false">
      <c r="Z122" s="43" t="n">
        <v>0.600000000000001</v>
      </c>
      <c r="AA122" s="0" t="n">
        <f aca="true">OFFSET(VolSkewCoef,0,impvol_order-2)+OFFSET(VolSkewCoef,1,impvol_order-2)*Z122+OFFSET(VolSkewCoef,2,impvol_order-2)*Z122^2+IF(impvol_order&gt;2,OFFSET(VolSkewCoef,3,impvol_order-2)*Z122^3,0)+IF(impvol_order&gt;3,OFFSET(VolSkewCoef,4,impvol_order-2)*Z122^4,0)+IF(impvol_order&gt;4,OFFSET(VolSkewCoef,5,impvol_order-2)*Z122^5,0)</f>
        <v>0.630045832</v>
      </c>
    </row>
    <row r="123" customFormat="false" ht="12.75" hidden="false" customHeight="false" outlineLevel="0" collapsed="false">
      <c r="Z123" s="43" t="n">
        <v>0.610000000000001</v>
      </c>
      <c r="AA123" s="0" t="n">
        <f aca="true">OFFSET(VolSkewCoef,0,impvol_order-2)+OFFSET(VolSkewCoef,1,impvol_order-2)*Z123+OFFSET(VolSkewCoef,2,impvol_order-2)*Z123^2+IF(impvol_order&gt;2,OFFSET(VolSkewCoef,3,impvol_order-2)*Z123^3,0)+IF(impvol_order&gt;3,OFFSET(VolSkewCoef,4,impvol_order-2)*Z123^4,0)+IF(impvol_order&gt;4,OFFSET(VolSkewCoef,5,impvol_order-2)*Z123^5,0)</f>
        <v>0.6316303443187</v>
      </c>
    </row>
    <row r="124" customFormat="false" ht="12.75" hidden="false" customHeight="false" outlineLevel="0" collapsed="false">
      <c r="Z124" s="43" t="n">
        <v>0.620000000000001</v>
      </c>
      <c r="AA124" s="0" t="n">
        <f aca="true">OFFSET(VolSkewCoef,0,impvol_order-2)+OFFSET(VolSkewCoef,1,impvol_order-2)*Z124+OFFSET(VolSkewCoef,2,impvol_order-2)*Z124^2+IF(impvol_order&gt;2,OFFSET(VolSkewCoef,3,impvol_order-2)*Z124^3,0)+IF(impvol_order&gt;3,OFFSET(VolSkewCoef,4,impvol_order-2)*Z124^4,0)+IF(impvol_order&gt;4,OFFSET(VolSkewCoef,5,impvol_order-2)*Z124^5,0)</f>
        <v>0.6329266486352</v>
      </c>
    </row>
    <row r="125" customFormat="false" ht="12.75" hidden="false" customHeight="false" outlineLevel="0" collapsed="false">
      <c r="Z125" s="43" t="n">
        <v>0.630000000000001</v>
      </c>
      <c r="AA125" s="0" t="n">
        <f aca="true">OFFSET(VolSkewCoef,0,impvol_order-2)+OFFSET(VolSkewCoef,1,impvol_order-2)*Z125+OFFSET(VolSkewCoef,2,impvol_order-2)*Z125^2+IF(impvol_order&gt;2,OFFSET(VolSkewCoef,3,impvol_order-2)*Z125^3,0)+IF(impvol_order&gt;3,OFFSET(VolSkewCoef,4,impvol_order-2)*Z125^4,0)+IF(impvol_order&gt;4,OFFSET(VolSkewCoef,5,impvol_order-2)*Z125^5,0)</f>
        <v>0.6339204481627</v>
      </c>
    </row>
    <row r="126" customFormat="false" ht="12.75" hidden="false" customHeight="false" outlineLevel="0" collapsed="false">
      <c r="Z126" s="43" t="n">
        <v>0.640000000000001</v>
      </c>
      <c r="AA126" s="0" t="n">
        <f aca="true">OFFSET(VolSkewCoef,0,impvol_order-2)+OFFSET(VolSkewCoef,1,impvol_order-2)*Z126+OFFSET(VolSkewCoef,2,impvol_order-2)*Z126^2+IF(impvol_order&gt;2,OFFSET(VolSkewCoef,3,impvol_order-2)*Z126^3,0)+IF(impvol_order&gt;3,OFFSET(VolSkewCoef,4,impvol_order-2)*Z126^4,0)+IF(impvol_order&gt;4,OFFSET(VolSkewCoef,5,impvol_order-2)*Z126^5,0)</f>
        <v>0.6345972378112</v>
      </c>
    </row>
    <row r="127" customFormat="false" ht="12.75" hidden="false" customHeight="false" outlineLevel="0" collapsed="false">
      <c r="Z127" s="43" t="n">
        <v>0.650000000000001</v>
      </c>
      <c r="AA127" s="0" t="n">
        <f aca="true">OFFSET(VolSkewCoef,0,impvol_order-2)+OFFSET(VolSkewCoef,1,impvol_order-2)*Z127+OFFSET(VolSkewCoef,2,impvol_order-2)*Z127^2+IF(impvol_order&gt;2,OFFSET(VolSkewCoef,3,impvol_order-2)*Z127^3,0)+IF(impvol_order&gt;3,OFFSET(VolSkewCoef,4,impvol_order-2)*Z127^4,0)+IF(impvol_order&gt;4,OFFSET(VolSkewCoef,5,impvol_order-2)*Z127^5,0)</f>
        <v>0.6349423041875</v>
      </c>
    </row>
  </sheetData>
  <mergeCells count="1">
    <mergeCell ref="Z30:AA30"/>
  </mergeCells>
  <printOptions headings="false" gridLines="false" gridLinesSet="true" horizontalCentered="false" verticalCentered="false"/>
  <pageMargins left="0.709722222222222" right="0.6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Smile_Calc">
                <anchor moveWithCells="true" sizeWithCells="false">
                  <from>
                    <xdr:col>11</xdr:col>
                    <xdr:colOff>608040</xdr:colOff>
                    <xdr:row>3</xdr:row>
                    <xdr:rowOff>37800</xdr:rowOff>
                  </from>
                  <to>
                    <xdr:col>13</xdr:col>
                    <xdr:colOff>608760</xdr:colOff>
                    <xdr:row>6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F1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7.9921875" defaultRowHeight="11.25" customHeight="true" zeroHeight="false" outlineLevelRow="0" outlineLevelCol="0"/>
  <cols>
    <col collapsed="false" customWidth="false" hidden="false" outlineLevel="0" max="2" min="1" style="44" width="7.99"/>
    <col collapsed="false" customWidth="true" hidden="false" outlineLevel="0" max="3" min="3" style="44" width="9.99"/>
    <col collapsed="false" customWidth="false" hidden="false" outlineLevel="0" max="4" min="4" style="44" width="7.99"/>
    <col collapsed="false" customWidth="true" hidden="false" outlineLevel="0" max="10" min="5" style="44" width="9.14"/>
    <col collapsed="false" customWidth="false" hidden="false" outlineLevel="0" max="13" min="11" style="44" width="7.99"/>
    <col collapsed="false" customWidth="true" hidden="false" outlineLevel="0" max="14" min="14" style="44" width="2.99"/>
    <col collapsed="false" customWidth="false" hidden="false" outlineLevel="0" max="16" min="15" style="44" width="7.99"/>
    <col collapsed="false" customWidth="true" hidden="false" outlineLevel="0" max="17" min="17" style="44" width="3.56"/>
    <col collapsed="false" customWidth="false" hidden="false" outlineLevel="0" max="19" min="18" style="44" width="7.99"/>
    <col collapsed="false" customWidth="true" hidden="false" outlineLevel="0" max="20" min="20" style="44" width="1.56"/>
    <col collapsed="false" customWidth="false" hidden="false" outlineLevel="0" max="21" min="21" style="44" width="7.99"/>
    <col collapsed="false" customWidth="true" hidden="false" outlineLevel="0" max="22" min="22" style="44" width="3.14"/>
    <col collapsed="false" customWidth="true" hidden="false" outlineLevel="0" max="23" min="23" style="44" width="9.99"/>
    <col collapsed="false" customWidth="true" hidden="false" outlineLevel="0" max="24" min="24" style="44" width="11.7"/>
    <col collapsed="false" customWidth="true" hidden="false" outlineLevel="0" max="25" min="25" style="44" width="2.56"/>
    <col collapsed="false" customWidth="true" hidden="false" outlineLevel="0" max="32" min="26" style="44" width="9.99"/>
    <col collapsed="false" customWidth="false" hidden="false" outlineLevel="0" max="257" min="33" style="44" width="7.99"/>
  </cols>
  <sheetData>
    <row r="2" customFormat="false" ht="25.5" hidden="false" customHeight="false" outlineLevel="0" collapsed="false">
      <c r="B2" s="45" t="s">
        <v>34</v>
      </c>
    </row>
    <row r="4" customFormat="false" ht="11.25" hidden="false" customHeight="false" outlineLevel="0" collapsed="false">
      <c r="C4" s="44" t="s">
        <v>8</v>
      </c>
      <c r="D4" s="46" t="n">
        <f aca="false">UnderlyingPrice</f>
        <v>53.3</v>
      </c>
      <c r="E4" s="46"/>
      <c r="F4" s="46"/>
      <c r="G4" s="46"/>
      <c r="H4" s="46"/>
      <c r="I4" s="46"/>
      <c r="J4" s="46"/>
    </row>
    <row r="5" customFormat="false" ht="11.25" hidden="false" customHeight="false" outlineLevel="0" collapsed="false">
      <c r="D5" s="47"/>
      <c r="E5" s="47"/>
      <c r="F5" s="47"/>
      <c r="G5" s="47"/>
      <c r="H5" s="47"/>
      <c r="I5" s="47"/>
      <c r="J5" s="47"/>
    </row>
    <row r="6" customFormat="false" ht="11.25" hidden="false" customHeight="false" outlineLevel="0" collapsed="false">
      <c r="C6" s="44" t="s">
        <v>35</v>
      </c>
      <c r="D6" s="48" t="n">
        <f aca="false">Expiry-Today</f>
        <v>34</v>
      </c>
      <c r="E6" s="48"/>
      <c r="F6" s="48"/>
      <c r="G6" s="48"/>
      <c r="H6" s="48"/>
      <c r="I6" s="48"/>
      <c r="J6" s="48"/>
    </row>
    <row r="7" customFormat="false" ht="11.25" hidden="false" customHeight="false" outlineLevel="0" collapsed="false">
      <c r="C7" s="44" t="s">
        <v>36</v>
      </c>
      <c r="D7" s="49" t="n">
        <f aca="false">IntRate</f>
        <v>0.065</v>
      </c>
      <c r="E7" s="49"/>
      <c r="F7" s="49"/>
      <c r="G7" s="49"/>
      <c r="H7" s="49"/>
      <c r="I7" s="49"/>
      <c r="J7" s="49"/>
      <c r="U7" s="44" t="s">
        <v>37</v>
      </c>
      <c r="W7" s="50" t="e">
        <f aca="false">SUM(W13:W116)</f>
        <v>#NAME?</v>
      </c>
      <c r="AA7" s="50"/>
      <c r="AE7" s="44" t="s">
        <v>37</v>
      </c>
      <c r="AF7" s="50" t="n">
        <f aca="false">SUM(AF13:AF153)</f>
        <v>0.99603614612538</v>
      </c>
    </row>
    <row r="8" customFormat="false" ht="11.25" hidden="false" customHeight="false" outlineLevel="0" collapsed="false">
      <c r="C8" s="44" t="s">
        <v>11</v>
      </c>
      <c r="D8" s="51" t="n">
        <f aca="false">Yield</f>
        <v>0.065</v>
      </c>
      <c r="E8" s="51"/>
      <c r="F8" s="51"/>
      <c r="G8" s="51"/>
      <c r="H8" s="51"/>
      <c r="I8" s="51"/>
      <c r="J8" s="51"/>
      <c r="O8" s="44" t="s">
        <v>38</v>
      </c>
      <c r="P8" s="52" t="n">
        <v>0.0005</v>
      </c>
    </row>
    <row r="9" customFormat="false" ht="11.25" hidden="false" customHeight="false" outlineLevel="0" collapsed="false">
      <c r="C9" s="44" t="s">
        <v>39</v>
      </c>
      <c r="D9" s="53" t="n">
        <f aca="false">EXP(-IntRate*D6/365.25)</f>
        <v>0.993967618080956</v>
      </c>
      <c r="E9" s="53"/>
      <c r="F9" s="53"/>
      <c r="G9" s="53"/>
      <c r="H9" s="53"/>
      <c r="I9" s="53"/>
      <c r="J9" s="53"/>
    </row>
    <row r="10" customFormat="false" ht="11.25" hidden="false" customHeight="false" outlineLevel="0" collapsed="false">
      <c r="L10" s="54" t="s">
        <v>13</v>
      </c>
      <c r="M10" s="54"/>
      <c r="O10" s="54" t="s">
        <v>40</v>
      </c>
      <c r="P10" s="54"/>
      <c r="R10" s="54" t="s">
        <v>41</v>
      </c>
      <c r="S10" s="54"/>
    </row>
    <row r="11" customFormat="false" ht="11.25" hidden="false" customHeight="false" outlineLevel="0" collapsed="false">
      <c r="L11" s="55" t="s">
        <v>42</v>
      </c>
      <c r="M11" s="55" t="s">
        <v>43</v>
      </c>
      <c r="O11" s="55" t="s">
        <v>42</v>
      </c>
      <c r="P11" s="55" t="s">
        <v>43</v>
      </c>
      <c r="R11" s="55" t="s">
        <v>42</v>
      </c>
      <c r="S11" s="55" t="s">
        <v>43</v>
      </c>
      <c r="U11" s="56" t="s">
        <v>2</v>
      </c>
      <c r="W11" s="56" t="s">
        <v>44</v>
      </c>
      <c r="X11" s="56"/>
    </row>
    <row r="12" customFormat="false" ht="11.25" hidden="false" customHeight="false" outlineLevel="0" collapsed="false">
      <c r="D12" s="54" t="s">
        <v>14</v>
      </c>
      <c r="E12" s="44" t="s">
        <v>45</v>
      </c>
      <c r="F12" s="57" t="s">
        <v>46</v>
      </c>
      <c r="G12" s="57" t="s">
        <v>47</v>
      </c>
      <c r="H12" s="44" t="s">
        <v>48</v>
      </c>
      <c r="I12" s="57" t="s">
        <v>49</v>
      </c>
      <c r="J12" s="57" t="s">
        <v>50</v>
      </c>
      <c r="L12" s="55" t="n">
        <v>1</v>
      </c>
      <c r="M12" s="55" t="n">
        <v>0</v>
      </c>
      <c r="O12" s="55" t="n">
        <v>1</v>
      </c>
      <c r="P12" s="55" t="n">
        <v>0</v>
      </c>
      <c r="R12" s="55" t="n">
        <v>1</v>
      </c>
      <c r="S12" s="55" t="n">
        <v>0</v>
      </c>
      <c r="U12" s="58" t="s">
        <v>51</v>
      </c>
      <c r="W12" s="54" t="s">
        <v>51</v>
      </c>
      <c r="X12" s="59"/>
      <c r="Z12" s="60" t="s">
        <v>52</v>
      </c>
      <c r="AA12" s="60"/>
      <c r="AB12" s="60"/>
      <c r="AC12" s="60"/>
      <c r="AD12" s="60"/>
      <c r="AE12" s="60"/>
      <c r="AF12" s="61" t="s">
        <v>53</v>
      </c>
    </row>
    <row r="13" customFormat="false" ht="11.25" hidden="false" customHeight="false" outlineLevel="0" collapsed="false">
      <c r="C13" s="62" t="n">
        <v>0</v>
      </c>
      <c r="D13" s="63" t="n">
        <v>38</v>
      </c>
      <c r="E13" s="51" t="n">
        <f aca="false">+D13/UnderlyingPrice-1</f>
        <v>-0.287054409005629</v>
      </c>
      <c r="F13" s="51" t="n">
        <f aca="false">+D13*(1+$P$8)/UnderlyingPrice-1</f>
        <v>-0.286697936210131</v>
      </c>
      <c r="G13" s="51" t="n">
        <f aca="false">+D13*(1-$P$8)/UnderlyingPrice-1</f>
        <v>-0.287410881801126</v>
      </c>
      <c r="H13" s="51" t="n">
        <f aca="true">OFFSET(VolSkewCoef,0,impvol_order-2)+OFFSET(VolSkewCoef,1,impvol_order-2)*E13+OFFSET(VolSkewCoef,2,impvol_order-2)*E13^2+IF(impvol_order&gt;2,OFFSET(VolSkewCoef,3,impvol_order-2)*E13^3,0)+IF(impvol_order&gt;3,OFFSET(VolSkewCoef,4,impvol_order-2)*E13^4,0)+IF(impvol_order&gt;4,OFFSET(VolSkewCoef,5,impvol_order-2)*E13^5,0)</f>
        <v>0.488159884644455</v>
      </c>
      <c r="I13" s="51" t="n">
        <f aca="true">OFFSET(VolSkewCoef,0,impvol_order-2)+OFFSET(VolSkewCoef,1,impvol_order-2)*F13+OFFSET(VolSkewCoef,2,impvol_order-2)*F13^2+IF(impvol_order&gt;2,OFFSET(VolSkewCoef,3,impvol_order-2)*F13^3,0)+IF(impvol_order&gt;3,OFFSET(VolSkewCoef,4,impvol_order-2)*F13^4,0)+IF(impvol_order&gt;4,OFFSET(VolSkewCoef,5,impvol_order-2)*F13^5,0)</f>
        <v>0.487990712523459</v>
      </c>
      <c r="J13" s="51" t="n">
        <f aca="true">OFFSET(VolSkewCoef,0,impvol_order-2)+OFFSET(VolSkewCoef,1,impvol_order-2)*G13+OFFSET(VolSkewCoef,2,impvol_order-2)*G13^2+IF(impvol_order&gt;2,OFFSET(VolSkewCoef,3,impvol_order-2)*G13^3,0)+IF(impvol_order&gt;3,OFFSET(VolSkewCoef,4,impvol_order-2)*G13^4,0)+IF(impvol_order&gt;4,OFFSET(VolSkewCoef,5,impvol_order-2)*G13^5,0)</f>
        <v>0.488329243373361</v>
      </c>
      <c r="L13" s="64" t="e">
        <f aca="false">EURO(UnderlyingPrice,$D13,IntRate,Yield,$H13,$D$6,L$12,0)</f>
        <v>#NAME?</v>
      </c>
      <c r="M13" s="64" t="e">
        <f aca="false">EURO(UnderlyingPrice,$D13,IntRate,Yield,$H13,$D$6,M$12,0)</f>
        <v>#NAME?</v>
      </c>
      <c r="O13" s="64" t="e">
        <f aca="false">EURO(UnderlyingPrice,$D13*(1+$P$8),IntRate,Yield,$I13,Expiry-Today,O$12,0)</f>
        <v>#NAME?</v>
      </c>
      <c r="P13" s="64" t="e">
        <f aca="false">EURO(UnderlyingPrice,$D13*(1+$P$8),IntRate,Yield,$I13,Expiry-Today,P$12,0)</f>
        <v>#NAME?</v>
      </c>
      <c r="R13" s="64" t="e">
        <f aca="false">EURO(UnderlyingPrice,$D13*(1-$P$8),IntRate,Yield,$J13,Expiry-Today,R$12,0)</f>
        <v>#NAME?</v>
      </c>
      <c r="S13" s="64" t="e">
        <f aca="false">EURO(UnderlyingPrice,$D13*(1-$P$8),IntRate,Yield,$J13,Expiry-Today,S$12,0)</f>
        <v>#NAME?</v>
      </c>
      <c r="U13" s="65" t="e">
        <f aca="false">(O13+R13-2*L13)/($P$8*D13)^2</f>
        <v>#NAME?</v>
      </c>
      <c r="W13" s="66" t="e">
        <f aca="false">U13/$D$9</f>
        <v>#NAME?</v>
      </c>
      <c r="X13" s="67"/>
      <c r="Z13" s="65" t="n">
        <f aca="false">(1/(D13*SQRT(2*PI()*$D$6/365.25*ATMImpVol^2)))</f>
        <v>0.0811207458815869</v>
      </c>
      <c r="AA13" s="65" t="n">
        <f aca="false">LN(D13/UnderlyingPrice)+0.5*$D$6/365.25*ATMImpVol^2</f>
        <v>-0.329975667870328</v>
      </c>
      <c r="AB13" s="65" t="n">
        <f aca="false">-(AA13^2)</f>
        <v>-0.108883941386469</v>
      </c>
      <c r="AC13" s="65" t="n">
        <f aca="false">AB13/(2*$D$6/365.25*ATMImpVol^2)</f>
        <v>-3.25045957680412</v>
      </c>
      <c r="AD13" s="67" t="n">
        <f aca="false">EXP(AC13)</f>
        <v>0.0387563921993438</v>
      </c>
      <c r="AE13" s="67" t="n">
        <f aca="false">AD13*Z13</f>
        <v>0.00314394744289008</v>
      </c>
      <c r="AF13" s="67" t="n">
        <f aca="false">AE13</f>
        <v>0.00314394744289008</v>
      </c>
    </row>
    <row r="14" customFormat="false" ht="11.25" hidden="false" customHeight="false" outlineLevel="0" collapsed="false">
      <c r="C14" s="62" t="n">
        <v>1</v>
      </c>
      <c r="D14" s="63" t="n">
        <v>39</v>
      </c>
      <c r="E14" s="51" t="n">
        <f aca="false">+D14/UnderlyingPrice-1</f>
        <v>-0.268292682926829</v>
      </c>
      <c r="F14" s="51" t="n">
        <f aca="false">+D14*(1+$P$8)/UnderlyingPrice-1</f>
        <v>-0.267926829268293</v>
      </c>
      <c r="G14" s="51" t="n">
        <f aca="false">+D14*(1-$P$8)/UnderlyingPrice-1</f>
        <v>-0.268658536585366</v>
      </c>
      <c r="H14" s="51" t="n">
        <f aca="true">OFFSET(VolSkewCoef,0,impvol_order-2)+OFFSET(VolSkewCoef,1,impvol_order-2)*E14+OFFSET(VolSkewCoef,2,impvol_order-2)*E14^2+IF(impvol_order&gt;2,OFFSET(VolSkewCoef,3,impvol_order-2)*E14^3,0)+IF(impvol_order&gt;3,OFFSET(VolSkewCoef,4,impvol_order-2)*E14^4,0)+IF(impvol_order&gt;4,OFFSET(VolSkewCoef,5,impvol_order-2)*E14^5,0)</f>
        <v>0.479514474237206</v>
      </c>
      <c r="I14" s="51" t="n">
        <f aca="true">OFFSET(VolSkewCoef,0,impvol_order-2)+OFFSET(VolSkewCoef,1,impvol_order-2)*F14+OFFSET(VolSkewCoef,2,impvol_order-2)*F14^2+IF(impvol_order&gt;2,OFFSET(VolSkewCoef,3,impvol_order-2)*F14^3,0)+IF(impvol_order&gt;3,OFFSET(VolSkewCoef,4,impvol_order-2)*F14^4,0)+IF(impvol_order&gt;4,OFFSET(VolSkewCoef,5,impvol_order-2)*F14^5,0)</f>
        <v>0.47935121900166</v>
      </c>
      <c r="J14" s="51" t="n">
        <f aca="true">OFFSET(VolSkewCoef,0,impvol_order-2)+OFFSET(VolSkewCoef,1,impvol_order-2)*G14+OFFSET(VolSkewCoef,2,impvol_order-2)*G14^2+IF(impvol_order&gt;2,OFFSET(VolSkewCoef,3,impvol_order-2)*G14^3,0)+IF(impvol_order&gt;3,OFFSET(VolSkewCoef,4,impvol_order-2)*G14^4,0)+IF(impvol_order&gt;4,OFFSET(VolSkewCoef,5,impvol_order-2)*G14^5,0)</f>
        <v>0.479677936824372</v>
      </c>
      <c r="L14" s="64" t="e">
        <f aca="false">EURO(UnderlyingPrice,$D14,IntRate,Yield,$H14,$D$6,L$12,0)</f>
        <v>#NAME?</v>
      </c>
      <c r="M14" s="64" t="e">
        <f aca="false">EURO(UnderlyingPrice,$D14,IntRate,Yield,$H14,$D$6,M$12,0)</f>
        <v>#NAME?</v>
      </c>
      <c r="O14" s="64" t="e">
        <f aca="false">EURO(UnderlyingPrice,$D14*(1+$P$8),IntRate,Yield,$I14,Expiry-Today,O$12,0)</f>
        <v>#NAME?</v>
      </c>
      <c r="P14" s="64" t="e">
        <f aca="false">EURO(UnderlyingPrice,$D14*(1+$P$8),IntRate,Yield,$I14,Expiry-Today,P$12,0)</f>
        <v>#NAME?</v>
      </c>
      <c r="R14" s="64" t="e">
        <f aca="false">EURO(UnderlyingPrice,$D14*(1-$P$8),IntRate,Yield,$J14,Expiry-Today,R$12,0)</f>
        <v>#NAME?</v>
      </c>
      <c r="S14" s="64" t="e">
        <f aca="false">EURO(UnderlyingPrice,$D14*(1-$P$8),IntRate,Yield,$J14,Expiry-Today,S$12,0)</f>
        <v>#NAME?</v>
      </c>
      <c r="U14" s="65" t="e">
        <f aca="false">(O14+R14-2*L14)/($P$8*D14)^2</f>
        <v>#NAME?</v>
      </c>
      <c r="W14" s="66" t="e">
        <f aca="false">U14/$D$9</f>
        <v>#NAME?</v>
      </c>
      <c r="Z14" s="65" t="n">
        <f aca="false">(1/(D14*SQRT(2*PI()*$D$6/365.25*ATMImpVol^2)))</f>
        <v>0.079040726756418</v>
      </c>
      <c r="AA14" s="65" t="n">
        <f aca="false">LN(D14/UnderlyingPrice)+0.5*$D$6/365.25*ATMImpVol^2</f>
        <v>-0.304000181467067</v>
      </c>
      <c r="AB14" s="65" t="n">
        <f aca="false">-(AA14^2)</f>
        <v>-0.0924161103320096</v>
      </c>
      <c r="AC14" s="65" t="n">
        <f aca="false">AB14/(2*$D$6/365.25*ATMImpVol^2)</f>
        <v>-2.75885339063413</v>
      </c>
      <c r="AD14" s="67" t="n">
        <f aca="false">EXP(AC14)</f>
        <v>0.0633643809151874</v>
      </c>
      <c r="AE14" s="67" t="n">
        <f aca="false">AD14*Z14</f>
        <v>0.00500836671800692</v>
      </c>
      <c r="AF14" s="67" t="n">
        <f aca="false">AE14</f>
        <v>0.00500836671800692</v>
      </c>
    </row>
    <row r="15" customFormat="false" ht="11.25" hidden="false" customHeight="false" outlineLevel="0" collapsed="false">
      <c r="C15" s="62" t="n">
        <v>2</v>
      </c>
      <c r="D15" s="63" t="n">
        <v>40</v>
      </c>
      <c r="E15" s="51" t="n">
        <f aca="false">+D15/UnderlyingPrice-1</f>
        <v>-0.24953095684803</v>
      </c>
      <c r="F15" s="51" t="n">
        <f aca="false">+D15*(1+$P$8)/UnderlyingPrice-1</f>
        <v>-0.249155722326454</v>
      </c>
      <c r="G15" s="51" t="n">
        <f aca="false">+D15*(1-$P$8)/UnderlyingPrice-1</f>
        <v>-0.249906191369606</v>
      </c>
      <c r="H15" s="51" t="n">
        <f aca="true">OFFSET(VolSkewCoef,0,impvol_order-2)+OFFSET(VolSkewCoef,1,impvol_order-2)*E15+OFFSET(VolSkewCoef,2,impvol_order-2)*E15^2+IF(impvol_order&gt;2,OFFSET(VolSkewCoef,3,impvol_order-2)*E15^3,0)+IF(impvol_order&gt;3,OFFSET(VolSkewCoef,4,impvol_order-2)*E15^4,0)+IF(impvol_order&gt;4,OFFSET(VolSkewCoef,5,impvol_order-2)*E15^5,0)</f>
        <v>0.471414152237801</v>
      </c>
      <c r="I15" s="51" t="n">
        <f aca="true">OFFSET(VolSkewCoef,0,impvol_order-2)+OFFSET(VolSkewCoef,1,impvol_order-2)*F15+OFFSET(VolSkewCoef,2,impvol_order-2)*F15^2+IF(impvol_order&gt;2,OFFSET(VolSkewCoef,3,impvol_order-2)*F15^3,0)+IF(impvol_order&gt;3,OFFSET(VolSkewCoef,4,impvol_order-2)*F15^4,0)+IF(impvol_order&gt;4,OFFSET(VolSkewCoef,5,impvol_order-2)*F15^5,0)</f>
        <v>0.471257887257528</v>
      </c>
      <c r="J15" s="51" t="n">
        <f aca="true">OFFSET(VolSkewCoef,0,impvol_order-2)+OFFSET(VolSkewCoef,1,impvol_order-2)*G15+OFFSET(VolSkewCoef,2,impvol_order-2)*G15^2+IF(impvol_order&gt;2,OFFSET(VolSkewCoef,3,impvol_order-2)*G15^3,0)+IF(impvol_order&gt;3,OFFSET(VolSkewCoef,4,impvol_order-2)*G15^4,0)+IF(impvol_order&gt;4,OFFSET(VolSkewCoef,5,impvol_order-2)*G15^5,0)</f>
        <v>0.471570645660636</v>
      </c>
      <c r="L15" s="64" t="e">
        <f aca="false">EURO(UnderlyingPrice,$D15,IntRate,Yield,$H15,$D$6,L$12,0)</f>
        <v>#NAME?</v>
      </c>
      <c r="M15" s="64" t="e">
        <f aca="false">EURO(UnderlyingPrice,$D15,IntRate,Yield,$H15,$D$6,M$12,0)</f>
        <v>#NAME?</v>
      </c>
      <c r="O15" s="64" t="e">
        <f aca="false">EURO(UnderlyingPrice,$D15*(1+$P$8),IntRate,Yield,$I15,Expiry-Today,O$12,0)</f>
        <v>#NAME?</v>
      </c>
      <c r="P15" s="64" t="e">
        <f aca="false">EURO(UnderlyingPrice,$D15*(1+$P$8),IntRate,Yield,$I15,Expiry-Today,P$12,0)</f>
        <v>#NAME?</v>
      </c>
      <c r="R15" s="64" t="e">
        <f aca="false">EURO(UnderlyingPrice,$D15*(1-$P$8),IntRate,Yield,$J15,Expiry-Today,R$12,0)</f>
        <v>#NAME?</v>
      </c>
      <c r="S15" s="64" t="e">
        <f aca="false">EURO(UnderlyingPrice,$D15*(1-$P$8),IntRate,Yield,$J15,Expiry-Today,S$12,0)</f>
        <v>#NAME?</v>
      </c>
      <c r="U15" s="65" t="e">
        <f aca="false">(O15+R15-2*L15)/($P$8*D15)^2</f>
        <v>#NAME?</v>
      </c>
      <c r="W15" s="66" t="e">
        <f aca="false">U15/$D$9</f>
        <v>#NAME?</v>
      </c>
      <c r="Z15" s="65" t="n">
        <f aca="false">(1/(D15*SQRT(2*PI()*$D$6/365.25*ATMImpVol^2)))</f>
        <v>0.0770647085875076</v>
      </c>
      <c r="AA15" s="65" t="n">
        <f aca="false">LN(D15/UnderlyingPrice)+0.5*$D$6/365.25*ATMImpVol^2</f>
        <v>-0.278682373482777</v>
      </c>
      <c r="AB15" s="65" t="n">
        <f aca="false">-(AA15^2)</f>
        <v>-0.077663865289994</v>
      </c>
      <c r="AC15" s="65" t="n">
        <f aca="false">AB15/(2*$D$6/365.25*ATMImpVol^2)</f>
        <v>-2.31846176294696</v>
      </c>
      <c r="AD15" s="67" t="n">
        <f aca="false">EXP(AC15)</f>
        <v>0.0984248700008749</v>
      </c>
      <c r="AE15" s="67" t="n">
        <f aca="false">AD15*Z15</f>
        <v>0.00758508392438074</v>
      </c>
      <c r="AF15" s="67" t="n">
        <f aca="false">AE15</f>
        <v>0.00758508392438074</v>
      </c>
    </row>
    <row r="16" customFormat="false" ht="11.25" hidden="false" customHeight="false" outlineLevel="0" collapsed="false">
      <c r="C16" s="62" t="n">
        <v>3</v>
      </c>
      <c r="D16" s="63" t="n">
        <v>41</v>
      </c>
      <c r="E16" s="51" t="n">
        <f aca="false">+D16/UnderlyingPrice-1</f>
        <v>-0.230769230769231</v>
      </c>
      <c r="F16" s="51" t="n">
        <f aca="false">+D16*(1+$P$8)/UnderlyingPrice-1</f>
        <v>-0.230384615384615</v>
      </c>
      <c r="G16" s="51" t="n">
        <f aca="false">+D16*(1-$P$8)/UnderlyingPrice-1</f>
        <v>-0.231153846153846</v>
      </c>
      <c r="H16" s="51" t="n">
        <f aca="true">OFFSET(VolSkewCoef,0,impvol_order-2)+OFFSET(VolSkewCoef,1,impvol_order-2)*E16+OFFSET(VolSkewCoef,2,impvol_order-2)*E16^2+IF(impvol_order&gt;2,OFFSET(VolSkewCoef,3,impvol_order-2)*E16^3,0)+IF(impvol_order&gt;3,OFFSET(VolSkewCoef,4,impvol_order-2)*E16^4,0)+IF(impvol_order&gt;4,OFFSET(VolSkewCoef,5,impvol_order-2)*E16^5,0)</f>
        <v>0.463884721648402</v>
      </c>
      <c r="I16" s="51" t="n">
        <f aca="true">OFFSET(VolSkewCoef,0,impvol_order-2)+OFFSET(VolSkewCoef,1,impvol_order-2)*F16+OFFSET(VolSkewCoef,2,impvol_order-2)*F16^2+IF(impvol_order&gt;2,OFFSET(VolSkewCoef,3,impvol_order-2)*F16^3,0)+IF(impvol_order&gt;3,OFFSET(VolSkewCoef,4,impvol_order-2)*F16^4,0)+IF(impvol_order&gt;4,OFFSET(VolSkewCoef,5,impvol_order-2)*F16^5,0)</f>
        <v>0.463736507965936</v>
      </c>
      <c r="J16" s="51" t="n">
        <f aca="true">OFFSET(VolSkewCoef,0,impvol_order-2)+OFFSET(VolSkewCoef,1,impvol_order-2)*G16+OFFSET(VolSkewCoef,2,impvol_order-2)*G16^2+IF(impvol_order&gt;2,OFFSET(VolSkewCoef,3,impvol_order-2)*G16^3,0)+IF(impvol_order&gt;3,OFFSET(VolSkewCoef,4,impvol_order-2)*G16^4,0)+IF(impvol_order&gt;4,OFFSET(VolSkewCoef,5,impvol_order-2)*G16^5,0)</f>
        <v>0.464033185097381</v>
      </c>
      <c r="L16" s="64" t="e">
        <f aca="false">EURO(UnderlyingPrice,$D16,IntRate,Yield,$H16,$D$6,L$12,0)</f>
        <v>#NAME?</v>
      </c>
      <c r="M16" s="64" t="e">
        <f aca="false">EURO(UnderlyingPrice,$D16,IntRate,Yield,$H16,$D$6,M$12,0)</f>
        <v>#NAME?</v>
      </c>
      <c r="O16" s="64" t="e">
        <f aca="false">EURO(UnderlyingPrice,$D16*(1+$P$8),IntRate,Yield,$I16,Expiry-Today,O$12,0)</f>
        <v>#NAME?</v>
      </c>
      <c r="P16" s="64" t="e">
        <f aca="false">EURO(UnderlyingPrice,$D16*(1+$P$8),IntRate,Yield,$I16,Expiry-Today,P$12,0)</f>
        <v>#NAME?</v>
      </c>
      <c r="R16" s="64" t="e">
        <f aca="false">EURO(UnderlyingPrice,$D16*(1-$P$8),IntRate,Yield,$J16,Expiry-Today,R$12,0)</f>
        <v>#NAME?</v>
      </c>
      <c r="S16" s="64" t="e">
        <f aca="false">EURO(UnderlyingPrice,$D16*(1-$P$8),IntRate,Yield,$J16,Expiry-Today,S$12,0)</f>
        <v>#NAME?</v>
      </c>
      <c r="U16" s="65" t="e">
        <f aca="false">(O16+R16-2*L16)/($P$8*D16)^2</f>
        <v>#NAME?</v>
      </c>
      <c r="V16" s="65"/>
      <c r="W16" s="66" t="e">
        <f aca="false">U16/$D$9</f>
        <v>#NAME?</v>
      </c>
      <c r="Z16" s="65" t="n">
        <f aca="false">(1/(D16*SQRT(2*PI()*$D$6/365.25*ATMImpVol^2)))</f>
        <v>0.0751850815487879</v>
      </c>
      <c r="AA16" s="65" t="n">
        <f aca="false">LN(D16/UnderlyingPrice)+0.5*$D$6/365.25*ATMImpVol^2</f>
        <v>-0.253989760892405</v>
      </c>
      <c r="AB16" s="65" t="n">
        <f aca="false">-(AA16^2)</f>
        <v>-0.0645107986381813</v>
      </c>
      <c r="AC16" s="65" t="n">
        <f aca="false">AB16/(2*$D$6/365.25*ATMImpVol^2)</f>
        <v>-1.92580963336451</v>
      </c>
      <c r="AD16" s="67" t="n">
        <f aca="false">EXP(AC16)</f>
        <v>0.145757698774733</v>
      </c>
      <c r="AE16" s="67" t="n">
        <f aca="false">AD16*Z16</f>
        <v>0.0109588044687419</v>
      </c>
      <c r="AF16" s="67" t="n">
        <f aca="false">AE16</f>
        <v>0.0109588044687419</v>
      </c>
    </row>
    <row r="17" customFormat="false" ht="11.25" hidden="false" customHeight="false" outlineLevel="0" collapsed="false">
      <c r="C17" s="62" t="n">
        <v>4</v>
      </c>
      <c r="D17" s="63" t="n">
        <v>42</v>
      </c>
      <c r="E17" s="51" t="n">
        <f aca="false">+D17/UnderlyingPrice-1</f>
        <v>-0.212007504690432</v>
      </c>
      <c r="F17" s="51" t="n">
        <f aca="false">+D17*(1+$P$8)/UnderlyingPrice-1</f>
        <v>-0.211613508442777</v>
      </c>
      <c r="G17" s="51" t="n">
        <f aca="false">+D17*(1-$P$8)/UnderlyingPrice-1</f>
        <v>-0.212401500938086</v>
      </c>
      <c r="H17" s="51" t="n">
        <f aca="true">OFFSET(VolSkewCoef,0,impvol_order-2)+OFFSET(VolSkewCoef,1,impvol_order-2)*E17+OFFSET(VolSkewCoef,2,impvol_order-2)*E17^2+IF(impvol_order&gt;2,OFFSET(VolSkewCoef,3,impvol_order-2)*E17^3,0)+IF(impvol_order&gt;3,OFFSET(VolSkewCoef,4,impvol_order-2)*E17^4,0)+IF(impvol_order&gt;4,OFFSET(VolSkewCoef,5,impvol_order-2)*E17^5,0)</f>
        <v>0.456949404476511</v>
      </c>
      <c r="I17" s="51" t="n">
        <f aca="true">OFFSET(VolSkewCoef,0,impvol_order-2)+OFFSET(VolSkewCoef,1,impvol_order-2)*F17+OFFSET(VolSkewCoef,2,impvol_order-2)*F17^2+IF(impvol_order&gt;2,OFFSET(VolSkewCoef,3,impvol_order-2)*F17^3,0)+IF(impvol_order&gt;3,OFFSET(VolSkewCoef,4,impvol_order-2)*F17^4,0)+IF(impvol_order&gt;4,OFFSET(VolSkewCoef,5,impvol_order-2)*F17^5,0)</f>
        <v>0.45681028564124</v>
      </c>
      <c r="J17" s="51" t="n">
        <f aca="true">OFFSET(VolSkewCoef,0,impvol_order-2)+OFFSET(VolSkewCoef,1,impvol_order-2)*G17+OFFSET(VolSkewCoef,2,impvol_order-2)*G17^2+IF(impvol_order&gt;2,OFFSET(VolSkewCoef,3,impvol_order-2)*G17^3,0)+IF(impvol_order&gt;3,OFFSET(VolSkewCoef,4,impvol_order-2)*G17^4,0)+IF(impvol_order&gt;4,OFFSET(VolSkewCoef,5,impvol_order-2)*G17^5,0)</f>
        <v>0.457088794513295</v>
      </c>
      <c r="L17" s="64" t="e">
        <f aca="false">EURO(UnderlyingPrice,$D17,IntRate,Yield,$H17,$D$6,L$12,0)</f>
        <v>#NAME?</v>
      </c>
      <c r="M17" s="64" t="e">
        <f aca="false">EURO(UnderlyingPrice,$D17,IntRate,Yield,$H17,$D$6,M$12,0)</f>
        <v>#NAME?</v>
      </c>
      <c r="O17" s="64" t="e">
        <f aca="false">EURO(UnderlyingPrice,$D17*(1+$P$8),IntRate,Yield,$I17,Expiry-Today,O$12,0)</f>
        <v>#NAME?</v>
      </c>
      <c r="P17" s="64" t="e">
        <f aca="false">EURO(UnderlyingPrice,$D17*(1+$P$8),IntRate,Yield,$I17,Expiry-Today,P$12,0)</f>
        <v>#NAME?</v>
      </c>
      <c r="R17" s="64" t="e">
        <f aca="false">EURO(UnderlyingPrice,$D17*(1-$P$8),IntRate,Yield,$J17,Expiry-Today,R$12,0)</f>
        <v>#NAME?</v>
      </c>
      <c r="S17" s="64" t="e">
        <f aca="false">EURO(UnderlyingPrice,$D17*(1-$P$8),IntRate,Yield,$J17,Expiry-Today,S$12,0)</f>
        <v>#NAME?</v>
      </c>
      <c r="U17" s="65" t="e">
        <f aca="false">(O17+R17-2*L17)/($P$8*D17)^2</f>
        <v>#NAME?</v>
      </c>
      <c r="V17" s="65"/>
      <c r="W17" s="66" t="e">
        <f aca="false">U17/$D$9</f>
        <v>#NAME?</v>
      </c>
      <c r="Z17" s="65" t="n">
        <f aca="false">(1/(D17*SQRT(2*PI()*$D$6/365.25*ATMImpVol^2)))</f>
        <v>0.073394960559531</v>
      </c>
      <c r="AA17" s="65" t="n">
        <f aca="false">LN(D17/UnderlyingPrice)+0.5*$D$6/365.25*ATMImpVol^2</f>
        <v>-0.229892209313345</v>
      </c>
      <c r="AB17" s="65" t="n">
        <f aca="false">-(AA17^2)</f>
        <v>-0.0528504279029708</v>
      </c>
      <c r="AC17" s="65" t="n">
        <f aca="false">AB17/(2*$D$6/365.25*ATMImpVol^2)</f>
        <v>-1.57771823216491</v>
      </c>
      <c r="AD17" s="67" t="n">
        <f aca="false">EXP(AC17)</f>
        <v>0.206445622167872</v>
      </c>
      <c r="AE17" s="67" t="n">
        <f aca="false">AD17*Z17</f>
        <v>0.0151520682966988</v>
      </c>
      <c r="AF17" s="67" t="n">
        <f aca="false">AE17</f>
        <v>0.0151520682966988</v>
      </c>
    </row>
    <row r="18" customFormat="false" ht="11.25" hidden="false" customHeight="false" outlineLevel="0" collapsed="false">
      <c r="C18" s="62" t="n">
        <v>5</v>
      </c>
      <c r="D18" s="63" t="n">
        <v>43</v>
      </c>
      <c r="E18" s="51" t="n">
        <f aca="false">+D18/UnderlyingPrice-1</f>
        <v>-0.193245778611632</v>
      </c>
      <c r="F18" s="51" t="n">
        <f aca="false">+D18*(1+$P$8)/UnderlyingPrice-1</f>
        <v>-0.192842401500938</v>
      </c>
      <c r="G18" s="51" t="n">
        <f aca="false">+D18*(1-$P$8)/UnderlyingPrice-1</f>
        <v>-0.193649155722326</v>
      </c>
      <c r="H18" s="51" t="n">
        <f aca="true">OFFSET(VolSkewCoef,0,impvol_order-2)+OFFSET(VolSkewCoef,1,impvol_order-2)*E18+OFFSET(VolSkewCoef,2,impvol_order-2)*E18^2+IF(impvol_order&gt;2,OFFSET(VolSkewCoef,3,impvol_order-2)*E18^3,0)+IF(impvol_order&gt;3,OFFSET(VolSkewCoef,4,impvol_order-2)*E18^4,0)+IF(impvol_order&gt;4,OFFSET(VolSkewCoef,5,impvol_order-2)*E18^5,0)</f>
        <v>0.450628841734973</v>
      </c>
      <c r="I18" s="51" t="n">
        <f aca="true">OFFSET(VolSkewCoef,0,impvol_order-2)+OFFSET(VolSkewCoef,1,impvol_order-2)*F18+OFFSET(VolSkewCoef,2,impvol_order-2)*F18^2+IF(impvol_order&gt;2,OFFSET(VolSkewCoef,3,impvol_order-2)*F18^3,0)+IF(impvol_order&gt;3,OFFSET(VolSkewCoef,4,impvol_order-2)*F18^4,0)+IF(impvol_order&gt;4,OFFSET(VolSkewCoef,5,impvol_order-2)*F18^5,0)</f>
        <v>0.450499838637273</v>
      </c>
      <c r="J18" s="51" t="n">
        <f aca="true">OFFSET(VolSkewCoef,0,impvol_order-2)+OFFSET(VolSkewCoef,1,impvol_order-2)*G18+OFFSET(VolSkewCoef,2,impvol_order-2)*G18^2+IF(impvol_order&gt;2,OFFSET(VolSkewCoef,3,impvol_order-2)*G18^3,0)+IF(impvol_order&gt;3,OFFSET(VolSkewCoef,4,impvol_order-2)*G18^4,0)+IF(impvol_order&gt;4,OFFSET(VolSkewCoef,5,impvol_order-2)*G18^5,0)</f>
        <v>0.450758137450528</v>
      </c>
      <c r="L18" s="64" t="e">
        <f aca="false">EURO(UnderlyingPrice,$D18,IntRate,Yield,$H18,$D$6,L$12,0)</f>
        <v>#NAME?</v>
      </c>
      <c r="M18" s="64" t="e">
        <f aca="false">EURO(UnderlyingPrice,$D18,IntRate,Yield,$H18,$D$6,M$12,0)</f>
        <v>#NAME?</v>
      </c>
      <c r="O18" s="64" t="e">
        <f aca="false">EURO(UnderlyingPrice,$D18*(1+$P$8),IntRate,Yield,$I18,Expiry-Today,O$12,0)</f>
        <v>#NAME?</v>
      </c>
      <c r="P18" s="64" t="e">
        <f aca="false">EURO(UnderlyingPrice,$D18*(1+$P$8),IntRate,Yield,$I18,Expiry-Today,P$12,0)</f>
        <v>#NAME?</v>
      </c>
      <c r="R18" s="64" t="e">
        <f aca="false">EURO(UnderlyingPrice,$D18*(1-$P$8),IntRate,Yield,$J18,Expiry-Today,R$12,0)</f>
        <v>#NAME?</v>
      </c>
      <c r="S18" s="64" t="e">
        <f aca="false">EURO(UnderlyingPrice,$D18*(1-$P$8),IntRate,Yield,$J18,Expiry-Today,S$12,0)</f>
        <v>#NAME?</v>
      </c>
      <c r="U18" s="65" t="e">
        <f aca="false">(O18+R18-2*L18)/($P$8*D18)^2</f>
        <v>#NAME?</v>
      </c>
      <c r="V18" s="65"/>
      <c r="W18" s="66" t="e">
        <f aca="false">U18/$D$9</f>
        <v>#NAME?</v>
      </c>
      <c r="Z18" s="65" t="n">
        <f aca="false">(1/(D18*SQRT(2*PI()*$D$6/365.25*ATMImpVol^2)))</f>
        <v>0.0716881010116349</v>
      </c>
      <c r="AA18" s="65" t="n">
        <f aca="false">LN(D18/UnderlyingPrice)+0.5*$D$6/365.25*ATMImpVol^2</f>
        <v>-0.206361711903151</v>
      </c>
      <c r="AB18" s="65" t="n">
        <f aca="false">-(AA18^2)</f>
        <v>-0.042585156139599</v>
      </c>
      <c r="AC18" s="65" t="n">
        <f aca="false">AB18/(2*$D$6/365.25*ATMImpVol^2)</f>
        <v>-1.27127404501598</v>
      </c>
      <c r="AD18" s="67" t="n">
        <f aca="false">EXP(AC18)</f>
        <v>0.2804740574752</v>
      </c>
      <c r="AE18" s="67" t="n">
        <f aca="false">AD18*Z18</f>
        <v>0.0201066525634253</v>
      </c>
      <c r="AF18" s="67" t="n">
        <f aca="false">AE18</f>
        <v>0.0201066525634253</v>
      </c>
    </row>
    <row r="19" customFormat="false" ht="11.25" hidden="false" customHeight="false" outlineLevel="0" collapsed="false">
      <c r="C19" s="62" t="n">
        <v>6</v>
      </c>
      <c r="D19" s="63" t="n">
        <v>44</v>
      </c>
      <c r="E19" s="51" t="n">
        <f aca="false">+D19/UnderlyingPrice-1</f>
        <v>-0.174484052532833</v>
      </c>
      <c r="F19" s="51" t="n">
        <f aca="false">+D19*(1+$P$8)/UnderlyingPrice-1</f>
        <v>-0.174071294559099</v>
      </c>
      <c r="G19" s="51" t="n">
        <f aca="false">+D19*(1-$P$8)/UnderlyingPrice-1</f>
        <v>-0.174896810506567</v>
      </c>
      <c r="H19" s="51" t="n">
        <f aca="true">OFFSET(VolSkewCoef,0,impvol_order-2)+OFFSET(VolSkewCoef,1,impvol_order-2)*E19+OFFSET(VolSkewCoef,2,impvol_order-2)*E19^2+IF(impvol_order&gt;2,OFFSET(VolSkewCoef,3,impvol_order-2)*E19^3,0)+IF(impvol_order&gt;3,OFFSET(VolSkewCoef,4,impvol_order-2)*E19^4,0)+IF(impvol_order&gt;4,OFFSET(VolSkewCoef,5,impvol_order-2)*E19^5,0)</f>
        <v>0.444941093441976</v>
      </c>
      <c r="I19" s="51" t="n">
        <f aca="true">OFFSET(VolSkewCoef,0,impvol_order-2)+OFFSET(VolSkewCoef,1,impvol_order-2)*F19+OFFSET(VolSkewCoef,2,impvol_order-2)*F19^2+IF(impvol_order&gt;2,OFFSET(VolSkewCoef,3,impvol_order-2)*F19^3,0)+IF(impvol_order&gt;3,OFFSET(VolSkewCoef,4,impvol_order-2)*F19^4,0)+IF(impvol_order&gt;4,OFFSET(VolSkewCoef,5,impvol_order-2)*F19^5,0)</f>
        <v>0.444823199147352</v>
      </c>
      <c r="J19" s="51" t="n">
        <f aca="true">OFFSET(VolSkewCoef,0,impvol_order-2)+OFFSET(VolSkewCoef,1,impvol_order-2)*G19+OFFSET(VolSkewCoef,2,impvol_order-2)*G19^2+IF(impvol_order&gt;2,OFFSET(VolSkewCoef,3,impvol_order-2)*G19^3,0)+IF(impvol_order&gt;3,OFFSET(VolSkewCoef,4,impvol_order-2)*G19^4,0)+IF(impvol_order&gt;4,OFFSET(VolSkewCoef,5,impvol_order-2)*G19^5,0)</f>
        <v>0.44505930161469</v>
      </c>
      <c r="L19" s="64" t="e">
        <f aca="false">EURO(UnderlyingPrice,$D19,IntRate,Yield,$H19,$D$6,L$12,0)</f>
        <v>#NAME?</v>
      </c>
      <c r="M19" s="64" t="e">
        <f aca="false">EURO(UnderlyingPrice,$D19,IntRate,Yield,$H19,$D$6,M$12,0)</f>
        <v>#NAME?</v>
      </c>
      <c r="O19" s="64" t="e">
        <f aca="false">EURO(UnderlyingPrice,$D19*(1+$P$8),IntRate,Yield,$I19,Expiry-Today,O$12,0)</f>
        <v>#NAME?</v>
      </c>
      <c r="P19" s="64" t="e">
        <f aca="false">EURO(UnderlyingPrice,$D19*(1+$P$8),IntRate,Yield,$I19,Expiry-Today,P$12,0)</f>
        <v>#NAME?</v>
      </c>
      <c r="R19" s="64" t="e">
        <f aca="false">EURO(UnderlyingPrice,$D19*(1-$P$8),IntRate,Yield,$J19,Expiry-Today,R$12,0)</f>
        <v>#NAME?</v>
      </c>
      <c r="S19" s="64" t="e">
        <f aca="false">EURO(UnderlyingPrice,$D19*(1-$P$8),IntRate,Yield,$J19,Expiry-Today,S$12,0)</f>
        <v>#NAME?</v>
      </c>
      <c r="U19" s="65" t="e">
        <f aca="false">(O19+R19-2*L19)/($P$8*D19)^2</f>
        <v>#NAME?</v>
      </c>
      <c r="V19" s="65"/>
      <c r="W19" s="66" t="e">
        <f aca="false">U19/$D$9</f>
        <v>#NAME?</v>
      </c>
      <c r="Z19" s="65" t="n">
        <f aca="false">(1/(D19*SQRT(2*PI()*$D$6/365.25*ATMImpVol^2)))</f>
        <v>0.0700588259886432</v>
      </c>
      <c r="AA19" s="65" t="n">
        <f aca="false">LN(D19/UnderlyingPrice)+0.5*$D$6/365.25*ATMImpVol^2</f>
        <v>-0.183372193678452</v>
      </c>
      <c r="AB19" s="65" t="n">
        <f aca="false">-(AA19^2)</f>
        <v>-0.0336253614144477</v>
      </c>
      <c r="AC19" s="65" t="n">
        <f aca="false">AB19/(2*$D$6/365.25*ATMImpVol^2)</f>
        <v>-1.00380163173147</v>
      </c>
      <c r="AD19" s="67" t="n">
        <f aca="false">EXP(AC19)</f>
        <v>0.366483554020133</v>
      </c>
      <c r="AE19" s="67" t="n">
        <f aca="false">AD19*Z19</f>
        <v>0.025675407538796</v>
      </c>
      <c r="AF19" s="67" t="n">
        <f aca="false">AE19</f>
        <v>0.025675407538796</v>
      </c>
    </row>
    <row r="20" customFormat="false" ht="11.25" hidden="false" customHeight="false" outlineLevel="0" collapsed="false">
      <c r="C20" s="62" t="n">
        <v>7</v>
      </c>
      <c r="D20" s="63" t="n">
        <v>45</v>
      </c>
      <c r="E20" s="51" t="n">
        <f aca="false">+D20/UnderlyingPrice-1</f>
        <v>-0.155722326454034</v>
      </c>
      <c r="F20" s="51" t="n">
        <f aca="false">+D20*(1+$P$8)/UnderlyingPrice-1</f>
        <v>-0.155300187617261</v>
      </c>
      <c r="G20" s="51" t="n">
        <f aca="false">+D20*(1-$P$8)/UnderlyingPrice-1</f>
        <v>-0.156144465290807</v>
      </c>
      <c r="H20" s="51" t="n">
        <f aca="true">OFFSET(VolSkewCoef,0,impvol_order-2)+OFFSET(VolSkewCoef,1,impvol_order-2)*E20+OFFSET(VolSkewCoef,2,impvol_order-2)*E20^2+IF(impvol_order&gt;2,OFFSET(VolSkewCoef,3,impvol_order-2)*E20^3,0)+IF(impvol_order&gt;3,OFFSET(VolSkewCoef,4,impvol_order-2)*E20^4,0)+IF(impvol_order&gt;4,OFFSET(VolSkewCoef,5,impvol_order-2)*E20^5,0)</f>
        <v>0.439901638621049</v>
      </c>
      <c r="I20" s="51" t="n">
        <f aca="true">OFFSET(VolSkewCoef,0,impvol_order-2)+OFFSET(VolSkewCoef,1,impvol_order-2)*F20+OFFSET(VolSkewCoef,2,impvol_order-2)*F20^2+IF(impvol_order&gt;2,OFFSET(VolSkewCoef,3,impvol_order-2)*F20^3,0)+IF(impvol_order&gt;3,OFFSET(VolSkewCoef,4,impvol_order-2)*F20^4,0)+IF(impvol_order&gt;4,OFFSET(VolSkewCoef,5,impvol_order-2)*F20^5,0)</f>
        <v>0.43979581320427</v>
      </c>
      <c r="J20" s="51" t="n">
        <f aca="true">OFFSET(VolSkewCoef,0,impvol_order-2)+OFFSET(VolSkewCoef,1,impvol_order-2)*G20+OFFSET(VolSkewCoef,2,impvol_order-2)*G20^2+IF(impvol_order&gt;2,OFFSET(VolSkewCoef,3,impvol_order-2)*G20^3,0)+IF(impvol_order&gt;3,OFFSET(VolSkewCoef,4,impvol_order-2)*G20^4,0)+IF(impvol_order&gt;4,OFFSET(VolSkewCoef,5,impvol_order-2)*G20^5,0)</f>
        <v>0.440007798874855</v>
      </c>
      <c r="L20" s="64" t="e">
        <f aca="false">EURO(UnderlyingPrice,$D20,IntRate,Yield,$H20,$D$6,L$12,0)</f>
        <v>#NAME?</v>
      </c>
      <c r="M20" s="64" t="e">
        <f aca="false">EURO(UnderlyingPrice,$D20,IntRate,Yield,$H20,$D$6,M$12,0)</f>
        <v>#NAME?</v>
      </c>
      <c r="O20" s="64" t="e">
        <f aca="false">EURO(UnderlyingPrice,$D20*(1+$P$8),IntRate,Yield,$I20,Expiry-Today,O$12,0)</f>
        <v>#NAME?</v>
      </c>
      <c r="P20" s="64" t="e">
        <f aca="false">EURO(UnderlyingPrice,$D20*(1+$P$8),IntRate,Yield,$I20,Expiry-Today,P$12,0)</f>
        <v>#NAME?</v>
      </c>
      <c r="R20" s="64" t="e">
        <f aca="false">EURO(UnderlyingPrice,$D20*(1-$P$8),IntRate,Yield,$J20,Expiry-Today,R$12,0)</f>
        <v>#NAME?</v>
      </c>
      <c r="S20" s="64" t="e">
        <f aca="false">EURO(UnderlyingPrice,$D20*(1-$P$8),IntRate,Yield,$J20,Expiry-Today,S$12,0)</f>
        <v>#NAME?</v>
      </c>
      <c r="U20" s="65" t="e">
        <f aca="false">(O20+R20-2*L20)/($P$8*D20)^2</f>
        <v>#NAME?</v>
      </c>
      <c r="V20" s="65"/>
      <c r="W20" s="66" t="e">
        <f aca="false">U20/$D$9</f>
        <v>#NAME?</v>
      </c>
      <c r="Z20" s="65" t="n">
        <f aca="false">(1/(D20*SQRT(2*PI()*$D$6/365.25*ATMImpVol^2)))</f>
        <v>0.0685019631888956</v>
      </c>
      <c r="AA20" s="65" t="n">
        <f aca="false">LN(D20/UnderlyingPrice)+0.5*$D$6/365.25*ATMImpVol^2</f>
        <v>-0.160899337826393</v>
      </c>
      <c r="AB20" s="65" t="n">
        <f aca="false">-(AA20^2)</f>
        <v>-0.0258885969129719</v>
      </c>
      <c r="AC20" s="65" t="n">
        <f aca="false">AB20/(2*$D$6/365.25*ATMImpVol^2)</f>
        <v>-0.772839747480417</v>
      </c>
      <c r="AD20" s="67" t="n">
        <f aca="false">EXP(AC20)</f>
        <v>0.461700093258228</v>
      </c>
      <c r="AE20" s="67" t="n">
        <f aca="false">AD20*Z20</f>
        <v>0.0316273627926848</v>
      </c>
      <c r="AF20" s="67" t="n">
        <f aca="false">AE20</f>
        <v>0.0316273627926848</v>
      </c>
    </row>
    <row r="21" customFormat="false" ht="11.25" hidden="false" customHeight="false" outlineLevel="0" collapsed="false">
      <c r="C21" s="62" t="n">
        <v>8</v>
      </c>
      <c r="D21" s="63" t="n">
        <v>46</v>
      </c>
      <c r="E21" s="51" t="n">
        <f aca="false">+D21/UnderlyingPrice-1</f>
        <v>-0.136960600375235</v>
      </c>
      <c r="F21" s="51" t="n">
        <f aca="false">+D21*(1+$P$8)/UnderlyingPrice-1</f>
        <v>-0.136529080675422</v>
      </c>
      <c r="G21" s="51" t="n">
        <f aca="false">+D21*(1-$P$8)/UnderlyingPrice-1</f>
        <v>-0.137392120075047</v>
      </c>
      <c r="H21" s="51" t="n">
        <f aca="true">OFFSET(VolSkewCoef,0,impvol_order-2)+OFFSET(VolSkewCoef,1,impvol_order-2)*E21+OFFSET(VolSkewCoef,2,impvol_order-2)*E21^2+IF(impvol_order&gt;2,OFFSET(VolSkewCoef,3,impvol_order-2)*E21^3,0)+IF(impvol_order&gt;3,OFFSET(VolSkewCoef,4,impvol_order-2)*E21^4,0)+IF(impvol_order&gt;4,OFFSET(VolSkewCoef,5,impvol_order-2)*E21^5,0)</f>
        <v>0.435523375301063</v>
      </c>
      <c r="I21" s="51" t="n">
        <f aca="true">OFFSET(VolSkewCoef,0,impvol_order-2)+OFFSET(VolSkewCoef,1,impvol_order-2)*F21+OFFSET(VolSkewCoef,2,impvol_order-2)*F21^2+IF(impvol_order&gt;2,OFFSET(VolSkewCoef,3,impvol_order-2)*F21^3,0)+IF(impvol_order&gt;3,OFFSET(VolSkewCoef,4,impvol_order-2)*F21^4,0)+IF(impvol_order&gt;4,OFFSET(VolSkewCoef,5,impvol_order-2)*F21^5,0)</f>
        <v>0.435430540680304</v>
      </c>
      <c r="J21" s="51" t="n">
        <f aca="true">OFFSET(VolSkewCoef,0,impvol_order-2)+OFFSET(VolSkewCoef,1,impvol_order-2)*G21+OFFSET(VolSkewCoef,2,impvol_order-2)*G21^2+IF(impvol_order&gt;2,OFFSET(VolSkewCoef,3,impvol_order-2)*G21^3,0)+IF(impvol_order&gt;3,OFFSET(VolSkewCoef,4,impvol_order-2)*G21^4,0)+IF(impvol_order&gt;4,OFFSET(VolSkewCoef,5,impvol_order-2)*G21^5,0)</f>
        <v>0.435616565263555</v>
      </c>
      <c r="L21" s="64" t="e">
        <f aca="false">EURO(UnderlyingPrice,$D21,IntRate,Yield,$H21,$D$6,L$12,0)</f>
        <v>#NAME?</v>
      </c>
      <c r="M21" s="64" t="e">
        <f aca="false">EURO(UnderlyingPrice,$D21,IntRate,Yield,$H21,$D$6,M$12,0)</f>
        <v>#NAME?</v>
      </c>
      <c r="O21" s="64" t="e">
        <f aca="false">EURO(UnderlyingPrice,$D21*(1+$P$8),IntRate,Yield,$I21,Expiry-Today,O$12,0)</f>
        <v>#NAME?</v>
      </c>
      <c r="P21" s="64" t="e">
        <f aca="false">EURO(UnderlyingPrice,$D21*(1+$P$8),IntRate,Yield,$I21,Expiry-Today,P$12,0)</f>
        <v>#NAME?</v>
      </c>
      <c r="R21" s="64" t="e">
        <f aca="false">EURO(UnderlyingPrice,$D21*(1-$P$8),IntRate,Yield,$J21,Expiry-Today,R$12,0)</f>
        <v>#NAME?</v>
      </c>
      <c r="S21" s="64" t="e">
        <f aca="false">EURO(UnderlyingPrice,$D21*(1-$P$8),IntRate,Yield,$J21,Expiry-Today,S$12,0)</f>
        <v>#NAME?</v>
      </c>
      <c r="U21" s="65" t="e">
        <f aca="false">(O21+R21-2*L21)/($P$8*D21)^2</f>
        <v>#NAME?</v>
      </c>
      <c r="V21" s="65"/>
      <c r="W21" s="66" t="e">
        <f aca="false">U21/$D$9</f>
        <v>#NAME?</v>
      </c>
      <c r="Z21" s="65" t="n">
        <f aca="false">(1/(D21*SQRT(2*PI()*$D$6/365.25*ATMImpVol^2)))</f>
        <v>0.0670127900760935</v>
      </c>
      <c r="AA21" s="65" t="n">
        <f aca="false">LN(D21/UnderlyingPrice)+0.5*$D$6/365.25*ATMImpVol^2</f>
        <v>-0.138920431107618</v>
      </c>
      <c r="AB21" s="65" t="n">
        <f aca="false">-(AA21^2)</f>
        <v>-0.0192988861791265</v>
      </c>
      <c r="AC21" s="65" t="n">
        <f aca="false">AB21/(2*$D$6/365.25*ATMImpVol^2)</f>
        <v>-0.57612030391095</v>
      </c>
      <c r="AD21" s="67" t="n">
        <f aca="false">EXP(AC21)</f>
        <v>0.562074821329944</v>
      </c>
      <c r="AE21" s="67" t="n">
        <f aca="false">AD21*Z21</f>
        <v>0.0376662020088413</v>
      </c>
      <c r="AF21" s="67" t="n">
        <f aca="false">AE21</f>
        <v>0.0376662020088413</v>
      </c>
    </row>
    <row r="22" customFormat="false" ht="11.25" hidden="false" customHeight="false" outlineLevel="0" collapsed="false">
      <c r="C22" s="62" t="n">
        <v>9</v>
      </c>
      <c r="D22" s="63" t="n">
        <v>47</v>
      </c>
      <c r="E22" s="51" t="n">
        <f aca="false">+D22/UnderlyingPrice-1</f>
        <v>-0.118198874296435</v>
      </c>
      <c r="F22" s="51" t="n">
        <f aca="false">+D22*(1+$P$8)/UnderlyingPrice-1</f>
        <v>-0.117757973733583</v>
      </c>
      <c r="G22" s="51" t="n">
        <f aca="false">+D22*(1-$P$8)/UnderlyingPrice-1</f>
        <v>-0.118639774859287</v>
      </c>
      <c r="H22" s="51" t="n">
        <f aca="true">OFFSET(VolSkewCoef,0,impvol_order-2)+OFFSET(VolSkewCoef,1,impvol_order-2)*E22+OFFSET(VolSkewCoef,2,impvol_order-2)*E22^2+IF(impvol_order&gt;2,OFFSET(VolSkewCoef,3,impvol_order-2)*E22^3,0)+IF(impvol_order&gt;3,OFFSET(VolSkewCoef,4,impvol_order-2)*E22^4,0)+IF(impvol_order&gt;4,OFFSET(VolSkewCoef,5,impvol_order-2)*E22^5,0)</f>
        <v>0.431816620516233</v>
      </c>
      <c r="I22" s="51" t="n">
        <f aca="true">OFFSET(VolSkewCoef,0,impvol_order-2)+OFFSET(VolSkewCoef,1,impvol_order-2)*F22+OFFSET(VolSkewCoef,2,impvol_order-2)*F22^2+IF(impvol_order&gt;2,OFFSET(VolSkewCoef,3,impvol_order-2)*F22^3,0)+IF(impvol_order&gt;3,OFFSET(VolSkewCoef,4,impvol_order-2)*F22^4,0)+IF(impvol_order&gt;4,OFFSET(VolSkewCoef,5,impvol_order-2)*F22^5,0)</f>
        <v>0.431737655287208</v>
      </c>
      <c r="J22" s="51" t="n">
        <f aca="true">OFFSET(VolSkewCoef,0,impvol_order-2)+OFFSET(VolSkewCoef,1,impvol_order-2)*G22+OFFSET(VolSkewCoef,2,impvol_order-2)*G22^2+IF(impvol_order&gt;2,OFFSET(VolSkewCoef,3,impvol_order-2)*G22^3,0)+IF(impvol_order&gt;3,OFFSET(VolSkewCoef,4,impvol_order-2)*G22^4,0)+IF(impvol_order&gt;4,OFFSET(VolSkewCoef,5,impvol_order-2)*G22^5,0)</f>
        <v>0.431895960976787</v>
      </c>
      <c r="L22" s="64" t="e">
        <f aca="false">EURO(UnderlyingPrice,$D22,IntRate,Yield,$H22,$D$6,L$12,0)</f>
        <v>#NAME?</v>
      </c>
      <c r="M22" s="64" t="e">
        <f aca="false">EURO(UnderlyingPrice,$D22,IntRate,Yield,$H22,$D$6,M$12,0)</f>
        <v>#NAME?</v>
      </c>
      <c r="O22" s="64" t="e">
        <f aca="false">EURO(UnderlyingPrice,$D22*(1+$P$8),IntRate,Yield,$I22,Expiry-Today,O$12,0)</f>
        <v>#NAME?</v>
      </c>
      <c r="P22" s="64" t="e">
        <f aca="false">EURO(UnderlyingPrice,$D22*(1+$P$8),IntRate,Yield,$I22,Expiry-Today,P$12,0)</f>
        <v>#NAME?</v>
      </c>
      <c r="R22" s="64" t="e">
        <f aca="false">EURO(UnderlyingPrice,$D22*(1-$P$8),IntRate,Yield,$J22,Expiry-Today,R$12,0)</f>
        <v>#NAME?</v>
      </c>
      <c r="S22" s="64" t="e">
        <f aca="false">EURO(UnderlyingPrice,$D22*(1-$P$8),IntRate,Yield,$J22,Expiry-Today,S$12,0)</f>
        <v>#NAME?</v>
      </c>
      <c r="U22" s="65" t="e">
        <f aca="false">(O22+R22-2*L22)/($P$8*D22)^2</f>
        <v>#NAME?</v>
      </c>
      <c r="V22" s="65"/>
      <c r="W22" s="66" t="e">
        <f aca="false">U22/$D$9</f>
        <v>#NAME?</v>
      </c>
      <c r="Z22" s="65" t="n">
        <f aca="false">(1/(D22*SQRT(2*PI()*$D$6/365.25*ATMImpVol^2)))</f>
        <v>0.0655869860319213</v>
      </c>
      <c r="AA22" s="65" t="n">
        <f aca="false">LN(D22/UnderlyingPrice)+0.5*$D$6/365.25*ATMImpVol^2</f>
        <v>-0.117414225886655</v>
      </c>
      <c r="AB22" s="65" t="n">
        <f aca="false">-(AA22^2)</f>
        <v>-0.0137861004405624</v>
      </c>
      <c r="AC22" s="65" t="n">
        <f aca="false">AB22/(2*$D$6/365.25*ATMImpVol^2)</f>
        <v>-0.41154978074093</v>
      </c>
      <c r="AD22" s="67" t="n">
        <f aca="false">EXP(AC22)</f>
        <v>0.662622534332724</v>
      </c>
      <c r="AE22" s="67" t="n">
        <f aca="false">AD22*Z22</f>
        <v>0.0434594149037167</v>
      </c>
      <c r="AF22" s="67" t="n">
        <f aca="false">AE22</f>
        <v>0.0434594149037167</v>
      </c>
    </row>
    <row r="23" customFormat="false" ht="11.25" hidden="false" customHeight="false" outlineLevel="0" collapsed="false">
      <c r="C23" s="62" t="n">
        <v>10</v>
      </c>
      <c r="D23" s="63" t="n">
        <v>48</v>
      </c>
      <c r="E23" s="51" t="n">
        <f aca="false">+D23/UnderlyingPrice-1</f>
        <v>-0.0994371482176359</v>
      </c>
      <c r="F23" s="51" t="n">
        <f aca="false">+D23*(1+$P$8)/UnderlyingPrice-1</f>
        <v>-0.0989868667917447</v>
      </c>
      <c r="G23" s="51" t="n">
        <f aca="false">+D23*(1-$P$8)/UnderlyingPrice-1</f>
        <v>-0.0998874296435272</v>
      </c>
      <c r="H23" s="51" t="n">
        <f aca="true">OFFSET(VolSkewCoef,0,impvol_order-2)+OFFSET(VolSkewCoef,1,impvol_order-2)*E23+OFFSET(VolSkewCoef,2,impvol_order-2)*E23^2+IF(impvol_order&gt;2,OFFSET(VolSkewCoef,3,impvol_order-2)*E23^3,0)+IF(impvol_order&gt;3,OFFSET(VolSkewCoef,4,impvol_order-2)*E23^4,0)+IF(impvol_order&gt;4,OFFSET(VolSkewCoef,5,impvol_order-2)*E23^5,0)</f>
        <v>0.428789110306114</v>
      </c>
      <c r="I23" s="51" t="n">
        <f aca="true">OFFSET(VolSkewCoef,0,impvol_order-2)+OFFSET(VolSkewCoef,1,impvol_order-2)*F23+OFFSET(VolSkewCoef,2,impvol_order-2)*F23^2+IF(impvol_order&gt;2,OFFSET(VolSkewCoef,3,impvol_order-2)*F23^3,0)+IF(impvol_order&gt;3,OFFSET(VolSkewCoef,4,impvol_order-2)*F23^4,0)+IF(impvol_order&gt;4,OFFSET(VolSkewCoef,5,impvol_order-2)*F23^5,0)</f>
        <v>0.428724844576219</v>
      </c>
      <c r="J23" s="51" t="n">
        <f aca="true">OFFSET(VolSkewCoef,0,impvol_order-2)+OFFSET(VolSkewCoef,1,impvol_order-2)*G23+OFFSET(VolSkewCoef,2,impvol_order-2)*G23^2+IF(impvol_order&gt;2,OFFSET(VolSkewCoef,3,impvol_order-2)*G23^3,0)+IF(impvol_order&gt;3,OFFSET(VolSkewCoef,4,impvol_order-2)*G23^4,0)+IF(impvol_order&gt;4,OFFSET(VolSkewCoef,5,impvol_order-2)*G23^5,0)</f>
        <v>0.428853770374007</v>
      </c>
      <c r="L23" s="64" t="e">
        <f aca="false">EURO(UnderlyingPrice,$D23,IntRate,Yield,$H23,$D$6,L$12,0)</f>
        <v>#NAME?</v>
      </c>
      <c r="M23" s="64" t="e">
        <f aca="false">EURO(UnderlyingPrice,$D23,IntRate,Yield,$H23,$D$6,M$12,0)</f>
        <v>#NAME?</v>
      </c>
      <c r="O23" s="64" t="e">
        <f aca="false">EURO(UnderlyingPrice,$D23*(1+$P$8),IntRate,Yield,$I23,Expiry-Today,O$12,0)</f>
        <v>#NAME?</v>
      </c>
      <c r="P23" s="64" t="e">
        <f aca="false">EURO(UnderlyingPrice,$D23*(1+$P$8),IntRate,Yield,$I23,Expiry-Today,P$12,0)</f>
        <v>#NAME?</v>
      </c>
      <c r="R23" s="64" t="e">
        <f aca="false">EURO(UnderlyingPrice,$D23*(1-$P$8),IntRate,Yield,$J23,Expiry-Today,R$12,0)</f>
        <v>#NAME?</v>
      </c>
      <c r="S23" s="64" t="e">
        <f aca="false">EURO(UnderlyingPrice,$D23*(1-$P$8),IntRate,Yield,$J23,Expiry-Today,S$12,0)</f>
        <v>#NAME?</v>
      </c>
      <c r="U23" s="65" t="e">
        <f aca="false">(O23+R23-2*L23)/($P$8*D23)^2</f>
        <v>#NAME?</v>
      </c>
      <c r="V23" s="65"/>
      <c r="W23" s="66" t="e">
        <f aca="false">U23/$D$9</f>
        <v>#NAME?</v>
      </c>
      <c r="Z23" s="65" t="n">
        <f aca="false">(1/(D23*SQRT(2*PI()*$D$6/365.25*ATMImpVol^2)))</f>
        <v>0.0642205904895896</v>
      </c>
      <c r="AA23" s="65" t="n">
        <f aca="false">LN(D23/UnderlyingPrice)+0.5*$D$6/365.25*ATMImpVol^2</f>
        <v>-0.0963608166888223</v>
      </c>
      <c r="AB23" s="65" t="n">
        <f aca="false">-(AA23^2)</f>
        <v>-0.00928540699293681</v>
      </c>
      <c r="AC23" s="65" t="n">
        <f aca="false">AB23/(2*$D$6/365.25*ATMImpVol^2)</f>
        <v>-0.277192758641874</v>
      </c>
      <c r="AD23" s="67" t="n">
        <f aca="false">EXP(AC23)</f>
        <v>0.75790838963737</v>
      </c>
      <c r="AE23" s="67" t="n">
        <f aca="false">AD23*Z23</f>
        <v>0.0486733243195259</v>
      </c>
      <c r="AF23" s="67" t="n">
        <f aca="false">AE23</f>
        <v>0.0486733243195259</v>
      </c>
    </row>
    <row r="24" customFormat="false" ht="11.25" hidden="false" customHeight="false" outlineLevel="0" collapsed="false">
      <c r="C24" s="62" t="n">
        <v>11</v>
      </c>
      <c r="D24" s="63" t="n">
        <v>49</v>
      </c>
      <c r="E24" s="51" t="n">
        <f aca="false">+D24/UnderlyingPrice-1</f>
        <v>-0.0806754221388367</v>
      </c>
      <c r="F24" s="51" t="n">
        <f aca="false">+D24*(1+$P$8)/UnderlyingPrice-1</f>
        <v>-0.0802157598499063</v>
      </c>
      <c r="G24" s="51" t="n">
        <f aca="false">+D24*(1-$P$8)/UnderlyingPrice-1</f>
        <v>-0.0811350844277672</v>
      </c>
      <c r="H24" s="51" t="n">
        <f aca="true">OFFSET(VolSkewCoef,0,impvol_order-2)+OFFSET(VolSkewCoef,1,impvol_order-2)*E24+OFFSET(VolSkewCoef,2,impvol_order-2)*E24^2+IF(impvol_order&gt;2,OFFSET(VolSkewCoef,3,impvol_order-2)*E24^3,0)+IF(impvol_order&gt;3,OFFSET(VolSkewCoef,4,impvol_order-2)*E24^4,0)+IF(impvol_order&gt;4,OFFSET(VolSkewCoef,5,impvol_order-2)*E24^5,0)</f>
        <v>0.426445999715606</v>
      </c>
      <c r="I24" s="51" t="n">
        <f aca="true">OFFSET(VolSkewCoef,0,impvol_order-2)+OFFSET(VolSkewCoef,1,impvol_order-2)*F24+OFFSET(VolSkewCoef,2,impvol_order-2)*F24^2+IF(impvol_order&gt;2,OFFSET(VolSkewCoef,3,impvol_order-2)*F24^3,0)+IF(impvol_order&gt;3,OFFSET(VolSkewCoef,4,impvol_order-2)*F24^4,0)+IF(impvol_order&gt;4,OFFSET(VolSkewCoef,5,impvol_order-2)*F24^5,0)</f>
        <v>0.426397209938052</v>
      </c>
      <c r="J24" s="51" t="n">
        <f aca="true">OFFSET(VolSkewCoef,0,impvol_order-2)+OFFSET(VolSkewCoef,1,impvol_order-2)*G24+OFFSET(VolSkewCoef,2,impvol_order-2)*G24^2+IF(impvol_order&gt;2,OFFSET(VolSkewCoef,3,impvol_order-2)*G24^3,0)+IF(impvol_order&gt;3,OFFSET(VolSkewCoef,4,impvol_order-2)*G24^4,0)+IF(impvol_order&gt;4,OFFSET(VolSkewCoef,5,impvol_order-2)*G24^5,0)</f>
        <v>0.426495201978132</v>
      </c>
      <c r="L24" s="64" t="e">
        <f aca="false">EURO(UnderlyingPrice,$D24,IntRate,Yield,$H24,$D$6,L$12,0)</f>
        <v>#NAME?</v>
      </c>
      <c r="M24" s="64" t="e">
        <f aca="false">EURO(UnderlyingPrice,$D24,IntRate,Yield,$H24,$D$6,M$12,0)</f>
        <v>#NAME?</v>
      </c>
      <c r="O24" s="64" t="e">
        <f aca="false">EURO(UnderlyingPrice,$D24*(1+$P$8),IntRate,Yield,$I24,Expiry-Today,O$12,0)</f>
        <v>#NAME?</v>
      </c>
      <c r="P24" s="64" t="e">
        <f aca="false">EURO(UnderlyingPrice,$D24*(1+$P$8),IntRate,Yield,$I24,Expiry-Today,P$12,0)</f>
        <v>#NAME?</v>
      </c>
      <c r="R24" s="64" t="e">
        <f aca="false">EURO(UnderlyingPrice,$D24*(1-$P$8),IntRate,Yield,$J24,Expiry-Today,R$12,0)</f>
        <v>#NAME?</v>
      </c>
      <c r="S24" s="64" t="e">
        <f aca="false">EURO(UnderlyingPrice,$D24*(1-$P$8),IntRate,Yield,$J24,Expiry-Today,S$12,0)</f>
        <v>#NAME?</v>
      </c>
      <c r="U24" s="65" t="e">
        <f aca="false">(O24+R24-2*L24)/($P$8*D24)^2</f>
        <v>#NAME?</v>
      </c>
      <c r="V24" s="65"/>
      <c r="W24" s="66" t="e">
        <f aca="false">U24/$D$9</f>
        <v>#NAME?</v>
      </c>
      <c r="Z24" s="65" t="n">
        <f aca="false">(1/(D24*SQRT(2*PI()*$D$6/365.25*ATMImpVol^2)))</f>
        <v>0.0629099661938837</v>
      </c>
      <c r="AA24" s="65" t="n">
        <f aca="false">LN(D24/UnderlyingPrice)+0.5*$D$6/365.25*ATMImpVol^2</f>
        <v>-0.0757415294860866</v>
      </c>
      <c r="AB24" s="65" t="n">
        <f aca="false">-(AA24^2)</f>
        <v>-0.00573677928889173</v>
      </c>
      <c r="AC24" s="65" t="n">
        <f aca="false">AB24/(2*$D$6/365.25*ATMImpVol^2)</f>
        <v>-0.171257294162452</v>
      </c>
      <c r="AD24" s="67" t="n">
        <f aca="false">EXP(AC24)</f>
        <v>0.842604748295899</v>
      </c>
      <c r="AE24" s="67" t="n">
        <f aca="false">AD24*Z24</f>
        <v>0.0530082362301009</v>
      </c>
      <c r="AF24" s="67" t="n">
        <f aca="false">AE24</f>
        <v>0.0530082362301009</v>
      </c>
    </row>
    <row r="25" customFormat="false" ht="11.25" hidden="false" customHeight="false" outlineLevel="0" collapsed="false">
      <c r="C25" s="62" t="n">
        <v>12</v>
      </c>
      <c r="D25" s="63" t="n">
        <v>50</v>
      </c>
      <c r="E25" s="51" t="n">
        <f aca="false">+D25/UnderlyingPrice-1</f>
        <v>-0.0619136960600375</v>
      </c>
      <c r="F25" s="51" t="n">
        <f aca="false">+D25*(1+$P$8)/UnderlyingPrice-1</f>
        <v>-0.0614446529080676</v>
      </c>
      <c r="G25" s="51" t="n">
        <f aca="false">+D25*(1-$P$8)/UnderlyingPrice-1</f>
        <v>-0.0623827392120074</v>
      </c>
      <c r="H25" s="51" t="n">
        <f aca="true">OFFSET(VolSkewCoef,0,impvol_order-2)+OFFSET(VolSkewCoef,1,impvol_order-2)*E25+OFFSET(VolSkewCoef,2,impvol_order-2)*E25^2+IF(impvol_order&gt;2,OFFSET(VolSkewCoef,3,impvol_order-2)*E25^3,0)+IF(impvol_order&gt;3,OFFSET(VolSkewCoef,4,impvol_order-2)*E25^4,0)+IF(impvol_order&gt;4,OFFSET(VolSkewCoef,5,impvol_order-2)*E25^5,0)</f>
        <v>0.42478986279495</v>
      </c>
      <c r="I25" s="51" t="n">
        <f aca="true">OFFSET(VolSkewCoef,0,impvol_order-2)+OFFSET(VolSkewCoef,1,impvol_order-2)*F25+OFFSET(VolSkewCoef,2,impvol_order-2)*F25^2+IF(impvol_order&gt;2,OFFSET(VolSkewCoef,3,impvol_order-2)*F25^3,0)+IF(impvol_order&gt;3,OFFSET(VolSkewCoef,4,impvol_order-2)*F25^4,0)+IF(impvol_order&gt;4,OFFSET(VolSkewCoef,5,impvol_order-2)*F25^5,0)</f>
        <v>0.424757266602903</v>
      </c>
      <c r="J25" s="51" t="n">
        <f aca="true">OFFSET(VolSkewCoef,0,impvol_order-2)+OFFSET(VolSkewCoef,1,impvol_order-2)*G25+OFFSET(VolSkewCoef,2,impvol_order-2)*G25^2+IF(impvol_order&gt;2,OFFSET(VolSkewCoef,3,impvol_order-2)*G25^3,0)+IF(impvol_order&gt;3,OFFSET(VolSkewCoef,4,impvol_order-2)*G25^4,0)+IF(impvol_order&gt;4,OFFSET(VolSkewCoef,5,impvol_order-2)*G25^5,0)</f>
        <v>0.424822888475543</v>
      </c>
      <c r="L25" s="64" t="e">
        <f aca="false">EURO(UnderlyingPrice,$D25,IntRate,Yield,$H25,$D$6,L$12,0)</f>
        <v>#NAME?</v>
      </c>
      <c r="M25" s="64" t="e">
        <f aca="false">EURO(UnderlyingPrice,$D25,IntRate,Yield,$H25,$D$6,M$12,0)</f>
        <v>#NAME?</v>
      </c>
      <c r="O25" s="64" t="e">
        <f aca="false">EURO(UnderlyingPrice,$D25*(1+$P$8),IntRate,Yield,$I25,Expiry-Today,O$12,0)</f>
        <v>#NAME?</v>
      </c>
      <c r="P25" s="64" t="e">
        <f aca="false">EURO(UnderlyingPrice,$D25*(1+$P$8),IntRate,Yield,$I25,Expiry-Today,P$12,0)</f>
        <v>#NAME?</v>
      </c>
      <c r="R25" s="64" t="e">
        <f aca="false">EURO(UnderlyingPrice,$D25*(1-$P$8),IntRate,Yield,$J25,Expiry-Today,R$12,0)</f>
        <v>#NAME?</v>
      </c>
      <c r="S25" s="64" t="e">
        <f aca="false">EURO(UnderlyingPrice,$D25*(1-$P$8),IntRate,Yield,$J25,Expiry-Today,S$12,0)</f>
        <v>#NAME?</v>
      </c>
      <c r="U25" s="65" t="e">
        <f aca="false">(O25+R25-2*L25)/($P$8*D25)^2</f>
        <v>#NAME?</v>
      </c>
      <c r="V25" s="65"/>
      <c r="W25" s="66" t="e">
        <f aca="false">U25/$D$9</f>
        <v>#NAME?</v>
      </c>
      <c r="Z25" s="65" t="n">
        <f aca="false">(1/(D25*SQRT(2*PI()*$D$6/365.25*ATMImpVol^2)))</f>
        <v>0.0616517668700061</v>
      </c>
      <c r="AA25" s="65" t="n">
        <f aca="false">LN(D25/UnderlyingPrice)+0.5*$D$6/365.25*ATMImpVol^2</f>
        <v>-0.0555388221685672</v>
      </c>
      <c r="AB25" s="65" t="n">
        <f aca="false">-(AA25^2)</f>
        <v>-0.00308456076787173</v>
      </c>
      <c r="AC25" s="65" t="n">
        <f aca="false">AB25/(2*$D$6/365.25*ATMImpVol^2)</f>
        <v>-0.0920818989512528</v>
      </c>
      <c r="AD25" s="67" t="n">
        <f aca="false">EXP(AC25)</f>
        <v>0.912030452148771</v>
      </c>
      <c r="AE25" s="67" t="n">
        <f aca="false">AD25*Z25</f>
        <v>0.0562282888142223</v>
      </c>
      <c r="AF25" s="67" t="n">
        <f aca="false">AE25</f>
        <v>0.0562282888142223</v>
      </c>
    </row>
    <row r="26" customFormat="false" ht="11.25" hidden="false" customHeight="false" outlineLevel="0" collapsed="false">
      <c r="C26" s="62" t="n">
        <v>13</v>
      </c>
      <c r="D26" s="63" t="n">
        <v>51</v>
      </c>
      <c r="E26" s="51" t="n">
        <f aca="false">+D26/UnderlyingPrice-1</f>
        <v>-0.0431519699812383</v>
      </c>
      <c r="F26" s="51" t="n">
        <f aca="false">+D26*(1+$P$8)/UnderlyingPrice-1</f>
        <v>-0.042673545966229</v>
      </c>
      <c r="G26" s="51" t="n">
        <f aca="false">+D26*(1-$P$8)/UnderlyingPrice-1</f>
        <v>-0.0436303939962475</v>
      </c>
      <c r="H26" s="51" t="n">
        <f aca="true">OFFSET(VolSkewCoef,0,impvol_order-2)+OFFSET(VolSkewCoef,1,impvol_order-2)*E26+OFFSET(VolSkewCoef,2,impvol_order-2)*E26^2+IF(impvol_order&gt;2,OFFSET(VolSkewCoef,3,impvol_order-2)*E26^3,0)+IF(impvol_order&gt;3,OFFSET(VolSkewCoef,4,impvol_order-2)*E26^4,0)+IF(impvol_order&gt;4,OFFSET(VolSkewCoef,5,impvol_order-2)*E26^5,0)</f>
        <v>0.423820692599728</v>
      </c>
      <c r="I26" s="51" t="n">
        <f aca="true">OFFSET(VolSkewCoef,0,impvol_order-2)+OFFSET(VolSkewCoef,1,impvol_order-2)*F26+OFFSET(VolSkewCoef,2,impvol_order-2)*F26^2+IF(impvol_order&gt;2,OFFSET(VolSkewCoef,3,impvol_order-2)*F26^3,0)+IF(impvol_order&gt;3,OFFSET(VolSkewCoef,4,impvol_order-2)*F26^4,0)+IF(impvol_order&gt;4,OFFSET(VolSkewCoef,5,impvol_order-2)*F26^5,0)</f>
        <v>0.423804943640448</v>
      </c>
      <c r="J26" s="51" t="n">
        <f aca="true">OFFSET(VolSkewCoef,0,impvol_order-2)+OFFSET(VolSkewCoef,1,impvol_order-2)*G26+OFFSET(VolSkewCoef,2,impvol_order-2)*G26^2+IF(impvol_order&gt;2,OFFSET(VolSkewCoef,3,impvol_order-2)*G26^3,0)+IF(impvol_order&gt;3,OFFSET(VolSkewCoef,4,impvol_order-2)*G26^4,0)+IF(impvol_order&gt;4,OFFSET(VolSkewCoef,5,impvol_order-2)*G26^5,0)</f>
        <v>0.42383688671608</v>
      </c>
      <c r="L26" s="64" t="e">
        <f aca="false">EURO(UnderlyingPrice,$D26,IntRate,Yield,$H26,$D$6,L$12,0)</f>
        <v>#NAME?</v>
      </c>
      <c r="M26" s="64" t="e">
        <f aca="false">EURO(UnderlyingPrice,$D26,IntRate,Yield,$H26,$D$6,M$12,0)</f>
        <v>#NAME?</v>
      </c>
      <c r="O26" s="64" t="e">
        <f aca="false">EURO(UnderlyingPrice,$D26*(1+$P$8),IntRate,Yield,$I26,Expiry-Today,O$12,0)</f>
        <v>#NAME?</v>
      </c>
      <c r="P26" s="64" t="e">
        <f aca="false">EURO(UnderlyingPrice,$D26*(1+$P$8),IntRate,Yield,$I26,Expiry-Today,P$12,0)</f>
        <v>#NAME?</v>
      </c>
      <c r="R26" s="64" t="e">
        <f aca="false">EURO(UnderlyingPrice,$D26*(1-$P$8),IntRate,Yield,$J26,Expiry-Today,R$12,0)</f>
        <v>#NAME?</v>
      </c>
      <c r="S26" s="64" t="e">
        <f aca="false">EURO(UnderlyingPrice,$D26*(1-$P$8),IntRate,Yield,$J26,Expiry-Today,S$12,0)</f>
        <v>#NAME?</v>
      </c>
      <c r="U26" s="65" t="e">
        <f aca="false">(O26+R26-2*L26)/($P$8*D26)^2</f>
        <v>#NAME?</v>
      </c>
      <c r="V26" s="65"/>
      <c r="W26" s="66" t="e">
        <f aca="false">U26/$D$9</f>
        <v>#NAME?</v>
      </c>
      <c r="Z26" s="65" t="n">
        <f aca="false">(1/(D26*SQRT(2*PI()*$D$6/365.25*ATMImpVol^2)))</f>
        <v>0.0604429086960844</v>
      </c>
      <c r="AA26" s="65" t="n">
        <f aca="false">LN(D26/UnderlyingPrice)+0.5*$D$6/365.25*ATMImpVol^2</f>
        <v>-0.0357361948723875</v>
      </c>
      <c r="AB26" s="65" t="n">
        <f aca="false">-(AA26^2)</f>
        <v>-0.00127707562395726</v>
      </c>
      <c r="AC26" s="65" t="n">
        <f aca="false">AB26/(2*$D$6/365.25*ATMImpVol^2)</f>
        <v>-0.0381239201973894</v>
      </c>
      <c r="AD26" s="67" t="n">
        <f aca="false">EXP(AC26)</f>
        <v>0.962593648705043</v>
      </c>
      <c r="AE26" s="67" t="n">
        <f aca="false">AD26*Z26</f>
        <v>0.0581819600201096</v>
      </c>
      <c r="AF26" s="67" t="n">
        <f aca="false">AE26</f>
        <v>0.0581819600201096</v>
      </c>
    </row>
    <row r="27" customFormat="false" ht="11.25" hidden="false" customHeight="false" outlineLevel="0" collapsed="false">
      <c r="C27" s="62" t="n">
        <v>14</v>
      </c>
      <c r="D27" s="63" t="n">
        <v>52</v>
      </c>
      <c r="E27" s="51" t="n">
        <f aca="false">+D27/UnderlyingPrice-1</f>
        <v>-0.0243902439024389</v>
      </c>
      <c r="F27" s="51" t="n">
        <f aca="false">+D27*(1+$P$8)/UnderlyingPrice-1</f>
        <v>-0.0239024390243903</v>
      </c>
      <c r="G27" s="51" t="n">
        <f aca="false">+D27*(1-$P$8)/UnderlyingPrice-1</f>
        <v>-0.0248780487804877</v>
      </c>
      <c r="H27" s="51" t="n">
        <f aca="true">OFFSET(VolSkewCoef,0,impvol_order-2)+OFFSET(VolSkewCoef,1,impvol_order-2)*E27+OFFSET(VolSkewCoef,2,impvol_order-2)*E27^2+IF(impvol_order&gt;2,OFFSET(VolSkewCoef,3,impvol_order-2)*E27^3,0)+IF(impvol_order&gt;3,OFFSET(VolSkewCoef,4,impvol_order-2)*E27^4,0)+IF(impvol_order&gt;4,OFFSET(VolSkewCoef,5,impvol_order-2)*E27^5,0)</f>
        <v>0.423535901190865</v>
      </c>
      <c r="I27" s="51" t="n">
        <f aca="true">OFFSET(VolSkewCoef,0,impvol_order-2)+OFFSET(VolSkewCoef,1,impvol_order-2)*F27+OFFSET(VolSkewCoef,2,impvol_order-2)*F27^2+IF(impvol_order&gt;2,OFFSET(VolSkewCoef,3,impvol_order-2)*F27^3,0)+IF(impvol_order&gt;3,OFFSET(VolSkewCoef,4,impvol_order-2)*F27^4,0)+IF(impvol_order&gt;4,OFFSET(VolSkewCoef,5,impvol_order-2)*F27^5,0)</f>
        <v>0.423537583959844</v>
      </c>
      <c r="J27" s="51" t="n">
        <f aca="true">OFFSET(VolSkewCoef,0,impvol_order-2)+OFFSET(VolSkewCoef,1,impvol_order-2)*G27+OFFSET(VolSkewCoef,2,impvol_order-2)*G27^2+IF(impvol_order&gt;2,OFFSET(VolSkewCoef,3,impvol_order-2)*G27^3,0)+IF(impvol_order&gt;3,OFFSET(VolSkewCoef,4,impvol_order-2)*G27^4,0)+IF(impvol_order&gt;4,OFFSET(VolSkewCoef,5,impvol_order-2)*G27^5,0)</f>
        <v>0.423534677713044</v>
      </c>
      <c r="L27" s="64" t="e">
        <f aca="false">EURO(UnderlyingPrice,$D27,IntRate,Yield,$H27,$D$6,L$12,0)</f>
        <v>#NAME?</v>
      </c>
      <c r="M27" s="64" t="e">
        <f aca="false">EURO(UnderlyingPrice,$D27,IntRate,Yield,$H27,$D$6,M$12,0)</f>
        <v>#NAME?</v>
      </c>
      <c r="O27" s="64" t="e">
        <f aca="false">EURO(UnderlyingPrice,$D27*(1+$P$8),IntRate,Yield,$I27,Expiry-Today,O$12,0)</f>
        <v>#NAME?</v>
      </c>
      <c r="P27" s="64" t="e">
        <f aca="false">EURO(UnderlyingPrice,$D27*(1+$P$8),IntRate,Yield,$I27,Expiry-Today,P$12,0)</f>
        <v>#NAME?</v>
      </c>
      <c r="R27" s="64" t="e">
        <f aca="false">EURO(UnderlyingPrice,$D27*(1-$P$8),IntRate,Yield,$J27,Expiry-Today,R$12,0)</f>
        <v>#NAME?</v>
      </c>
      <c r="S27" s="64" t="e">
        <f aca="false">EURO(UnderlyingPrice,$D27*(1-$P$8),IntRate,Yield,$J27,Expiry-Today,S$12,0)</f>
        <v>#NAME?</v>
      </c>
      <c r="U27" s="65" t="e">
        <f aca="false">(O27+R27-2*L27)/($P$8*D27)^2</f>
        <v>#NAME?</v>
      </c>
      <c r="V27" s="65"/>
      <c r="W27" s="66" t="e">
        <f aca="false">U27/$D$9</f>
        <v>#NAME?</v>
      </c>
      <c r="Z27" s="65" t="n">
        <f aca="false">(1/(D27*SQRT(2*PI()*$D$6/365.25*ATMImpVol^2)))</f>
        <v>0.0592805450673135</v>
      </c>
      <c r="AA27" s="65" t="n">
        <f aca="false">LN(D27/UnderlyingPrice)+0.5*$D$6/365.25*ATMImpVol^2</f>
        <v>-0.0163181090152859</v>
      </c>
      <c r="AB27" s="65" t="n">
        <f aca="false">-(AA27^2)</f>
        <v>-0.000266280681834753</v>
      </c>
      <c r="AC27" s="65" t="n">
        <f aca="false">AB27/(2*$D$6/365.25*ATMImpVol^2)</f>
        <v>-0.00794914825240949</v>
      </c>
      <c r="AD27" s="67" t="n">
        <f aca="false">EXP(AC27)</f>
        <v>0.992082362676265</v>
      </c>
      <c r="AE27" s="67" t="n">
        <f aca="false">AD27*Z27</f>
        <v>0.0588111832111172</v>
      </c>
      <c r="AF27" s="67" t="n">
        <f aca="false">AE27</f>
        <v>0.0588111832111172</v>
      </c>
    </row>
    <row r="28" customFormat="false" ht="11.25" hidden="false" customHeight="false" outlineLevel="0" collapsed="false">
      <c r="C28" s="62" t="n">
        <v>15</v>
      </c>
      <c r="D28" s="63" t="n">
        <v>53</v>
      </c>
      <c r="E28" s="51" t="n">
        <f aca="false">+D28/UnderlyingPrice-1</f>
        <v>-0.00562851782363971</v>
      </c>
      <c r="F28" s="51" t="n">
        <f aca="false">+D28*(1+$P$8)/UnderlyingPrice-1</f>
        <v>-0.00513133208255157</v>
      </c>
      <c r="G28" s="51" t="n">
        <f aca="false">+D28*(1-$P$8)/UnderlyingPrice-1</f>
        <v>-0.00612570356472786</v>
      </c>
      <c r="H28" s="51" t="n">
        <f aca="true">OFFSET(VolSkewCoef,0,impvol_order-2)+OFFSET(VolSkewCoef,1,impvol_order-2)*E28+OFFSET(VolSkewCoef,2,impvol_order-2)*E28^2+IF(impvol_order&gt;2,OFFSET(VolSkewCoef,3,impvol_order-2)*E28^3,0)+IF(impvol_order&gt;3,OFFSET(VolSkewCoef,4,impvol_order-2)*E28^4,0)+IF(impvol_order&gt;4,OFFSET(VolSkewCoef,5,impvol_order-2)*E28^5,0)</f>
        <v>0.42393031963463</v>
      </c>
      <c r="I28" s="51" t="n">
        <f aca="true">OFFSET(VolSkewCoef,0,impvol_order-2)+OFFSET(VolSkewCoef,1,impvol_order-2)*F28+OFFSET(VolSkewCoef,2,impvol_order-2)*F28^2+IF(impvol_order&gt;2,OFFSET(VolSkewCoef,3,impvol_order-2)*F28^3,0)+IF(impvol_order&gt;3,OFFSET(VolSkewCoef,4,impvol_order-2)*F28^4,0)+IF(impvol_order&gt;4,OFFSET(VolSkewCoef,5,impvol_order-2)*F28^5,0)</f>
        <v>0.423949944309727</v>
      </c>
      <c r="J28" s="51" t="n">
        <f aca="true">OFFSET(VolSkewCoef,0,impvol_order-2)+OFFSET(VolSkewCoef,1,impvol_order-2)*G28+OFFSET(VolSkewCoef,2,impvol_order-2)*G28^2+IF(impvol_order&gt;2,OFFSET(VolSkewCoef,3,impvol_order-2)*G28^3,0)+IF(impvol_order&gt;3,OFFSET(VolSkewCoef,4,impvol_order-2)*G28^4,0)+IF(impvol_order&gt;4,OFFSET(VolSkewCoef,5,impvol_order-2)*G28^5,0)</f>
        <v>0.423911166643201</v>
      </c>
      <c r="L28" s="64" t="e">
        <f aca="false">EURO(UnderlyingPrice,$D28,IntRate,Yield,$H28,$D$6,L$12,0)</f>
        <v>#NAME?</v>
      </c>
      <c r="M28" s="64" t="e">
        <f aca="false">EURO(UnderlyingPrice,$D28,IntRate,Yield,$H28,$D$6,M$12,0)</f>
        <v>#NAME?</v>
      </c>
      <c r="O28" s="64" t="e">
        <f aca="false">EURO(UnderlyingPrice,$D28*(1+$P$8),IntRate,Yield,$I28,Expiry-Today,O$12,0)</f>
        <v>#NAME?</v>
      </c>
      <c r="P28" s="64" t="e">
        <f aca="false">EURO(UnderlyingPrice,$D28*(1+$P$8),IntRate,Yield,$I28,Expiry-Today,P$12,0)</f>
        <v>#NAME?</v>
      </c>
      <c r="R28" s="64" t="e">
        <f aca="false">EURO(UnderlyingPrice,$D28*(1-$P$8),IntRate,Yield,$J28,Expiry-Today,R$12,0)</f>
        <v>#NAME?</v>
      </c>
      <c r="S28" s="64" t="e">
        <f aca="false">EURO(UnderlyingPrice,$D28*(1-$P$8),IntRate,Yield,$J28,Expiry-Today,S$12,0)</f>
        <v>#NAME?</v>
      </c>
      <c r="U28" s="65" t="e">
        <f aca="false">(O28+R28-2*L28)/($P$8*D28)^2</f>
        <v>#NAME?</v>
      </c>
      <c r="V28" s="65"/>
      <c r="W28" s="66" t="e">
        <f aca="false">U28/$D$9</f>
        <v>#NAME?</v>
      </c>
      <c r="Z28" s="65" t="n">
        <f aca="false">(1/(D28*SQRT(2*PI()*$D$6/365.25*ATMImpVol^2)))</f>
        <v>0.0581620442169868</v>
      </c>
      <c r="AA28" s="65" t="n">
        <f aca="false">LN(D28/UnderlyingPrice)+0.5*$D$6/365.25*ATMImpVol^2</f>
        <v>0.0027300859554086</v>
      </c>
      <c r="AB28" s="65" t="n">
        <f aca="false">-(AA28^2)</f>
        <v>-7.45336932391929E-006</v>
      </c>
      <c r="AC28" s="65" t="n">
        <f aca="false">AB28/(2*$D$6/365.25*ATMImpVol^2)</f>
        <v>-0.000222501825245299</v>
      </c>
      <c r="AD28" s="67" t="n">
        <f aca="false">EXP(AC28)</f>
        <v>0.99977752292645</v>
      </c>
      <c r="AE28" s="67" t="n">
        <f aca="false">AD28*Z28</f>
        <v>0.0581491044955978</v>
      </c>
      <c r="AF28" s="67" t="n">
        <f aca="false">AE28</f>
        <v>0.0581491044955978</v>
      </c>
    </row>
    <row r="29" customFormat="false" ht="11.25" hidden="false" customHeight="false" outlineLevel="0" collapsed="false">
      <c r="C29" s="62" t="n">
        <v>16</v>
      </c>
      <c r="D29" s="63" t="n">
        <v>54</v>
      </c>
      <c r="E29" s="51" t="n">
        <f aca="false">+D29/UnderlyingPrice-1</f>
        <v>0.0131332082551596</v>
      </c>
      <c r="F29" s="51" t="n">
        <f aca="false">+D29*(1+$P$8)/UnderlyingPrice-1</f>
        <v>0.0136397748592869</v>
      </c>
      <c r="G29" s="51" t="n">
        <f aca="false">+D29*(1-$P$8)/UnderlyingPrice-1</f>
        <v>0.0126266416510321</v>
      </c>
      <c r="H29" s="51" t="n">
        <f aca="true">OFFSET(VolSkewCoef,0,impvol_order-2)+OFFSET(VolSkewCoef,1,impvol_order-2)*E29+OFFSET(VolSkewCoef,2,impvol_order-2)*E29^2+IF(impvol_order&gt;2,OFFSET(VolSkewCoef,3,impvol_order-2)*E29^3,0)+IF(impvol_order&gt;3,OFFSET(VolSkewCoef,4,impvol_order-2)*E29^4,0)+IF(impvol_order&gt;4,OFFSET(VolSkewCoef,5,impvol_order-2)*E29^5,0)</f>
        <v>0.424996198002632</v>
      </c>
      <c r="I29" s="51" t="n">
        <f aca="true">OFFSET(VolSkewCoef,0,impvol_order-2)+OFFSET(VolSkewCoef,1,impvol_order-2)*F29+OFFSET(VolSkewCoef,2,impvol_order-2)*F29^2+IF(impvol_order&gt;2,OFFSET(VolSkewCoef,3,impvol_order-2)*F29^3,0)+IF(impvol_order&gt;3,OFFSET(VolSkewCoef,4,impvol_order-2)*F29^4,0)+IF(impvol_order&gt;4,OFFSET(VolSkewCoef,5,impvol_order-2)*F29^5,0)</f>
        <v>0.425034195278213</v>
      </c>
      <c r="J29" s="51" t="n">
        <f aca="true">OFFSET(VolSkewCoef,0,impvol_order-2)+OFFSET(VolSkewCoef,1,impvol_order-2)*G29+OFFSET(VolSkewCoef,2,impvol_order-2)*G29^2+IF(impvol_order&gt;2,OFFSET(VolSkewCoef,3,impvol_order-2)*G29^3,0)+IF(impvol_order&gt;3,OFFSET(VolSkewCoef,4,impvol_order-2)*G29^4,0)+IF(impvol_order&gt;4,OFFSET(VolSkewCoef,5,impvol_order-2)*G29^5,0)</f>
        <v>0.424958682846774</v>
      </c>
      <c r="L29" s="64" t="e">
        <f aca="false">EURO(UnderlyingPrice,$D29,IntRate,Yield,$H29,$D$6,L$12,0)</f>
        <v>#NAME?</v>
      </c>
      <c r="M29" s="64" t="e">
        <f aca="false">EURO(UnderlyingPrice,$D29,IntRate,Yield,$H29,$D$6,M$12,0)</f>
        <v>#NAME?</v>
      </c>
      <c r="O29" s="64" t="e">
        <f aca="false">EURO(UnderlyingPrice,$D29*(1+$P$8),IntRate,Yield,$I29,Expiry-Today,O$12,0)</f>
        <v>#NAME?</v>
      </c>
      <c r="P29" s="64" t="e">
        <f aca="false">EURO(UnderlyingPrice,$D29*(1+$P$8),IntRate,Yield,$I29,Expiry-Today,P$12,0)</f>
        <v>#NAME?</v>
      </c>
      <c r="R29" s="64" t="e">
        <f aca="false">EURO(UnderlyingPrice,$D29*(1-$P$8),IntRate,Yield,$J29,Expiry-Today,R$12,0)</f>
        <v>#NAME?</v>
      </c>
      <c r="S29" s="64" t="e">
        <f aca="false">EURO(UnderlyingPrice,$D29*(1-$P$8),IntRate,Yield,$J29,Expiry-Today,S$12,0)</f>
        <v>#NAME?</v>
      </c>
      <c r="U29" s="65" t="e">
        <f aca="false">(O29+R29-2*L29)/($P$8*D29)^2</f>
        <v>#NAME?</v>
      </c>
      <c r="V29" s="65"/>
      <c r="W29" s="66" t="e">
        <f aca="false">U29/$D$9</f>
        <v>#NAME?</v>
      </c>
      <c r="Z29" s="65" t="n">
        <f aca="false">(1/(D29*SQRT(2*PI()*$D$6/365.25*ATMImpVol^2)))</f>
        <v>0.0570849693240797</v>
      </c>
      <c r="AA29" s="65" t="n">
        <f aca="false">LN(D29/UnderlyingPrice)+0.5*$D$6/365.25*ATMImpVol^2</f>
        <v>0.0214222189675612</v>
      </c>
      <c r="AB29" s="65" t="n">
        <f aca="false">-(AA29^2)</f>
        <v>-0.00045891146549414</v>
      </c>
      <c r="AC29" s="65" t="n">
        <f aca="false">AB29/(2*$D$6/365.25*ATMImpVol^2)</f>
        <v>-0.013699661758442</v>
      </c>
      <c r="AD29" s="67" t="n">
        <f aca="false">EXP(AC29)</f>
        <v>0.986393751544271</v>
      </c>
      <c r="AE29" s="67" t="n">
        <f aca="false">AD29*Z29</f>
        <v>0.0563082570483686</v>
      </c>
      <c r="AF29" s="67" t="n">
        <f aca="false">AE29</f>
        <v>0.0563082570483686</v>
      </c>
    </row>
    <row r="30" customFormat="false" ht="11.25" hidden="false" customHeight="false" outlineLevel="0" collapsed="false">
      <c r="C30" s="62" t="n">
        <v>17</v>
      </c>
      <c r="D30" s="63" t="n">
        <v>55</v>
      </c>
      <c r="E30" s="51" t="n">
        <f aca="false">+D30/UnderlyingPrice-1</f>
        <v>0.0318949343339587</v>
      </c>
      <c r="F30" s="51" t="n">
        <f aca="false">+D30*(1+$P$8)/UnderlyingPrice-1</f>
        <v>0.0324108818011257</v>
      </c>
      <c r="G30" s="51" t="n">
        <f aca="false">+D30*(1-$P$8)/UnderlyingPrice-1</f>
        <v>0.031378986866792</v>
      </c>
      <c r="H30" s="51" t="n">
        <f aca="true">OFFSET(VolSkewCoef,0,impvol_order-2)+OFFSET(VolSkewCoef,1,impvol_order-2)*E30+OFFSET(VolSkewCoef,2,impvol_order-2)*E30^2+IF(impvol_order&gt;2,OFFSET(VolSkewCoef,3,impvol_order-2)*E30^3,0)+IF(impvol_order&gt;3,OFFSET(VolSkewCoef,4,impvol_order-2)*E30^4,0)+IF(impvol_order&gt;4,OFFSET(VolSkewCoef,5,impvol_order-2)*E30^5,0)</f>
        <v>0.426723205371823</v>
      </c>
      <c r="I30" s="51" t="n">
        <f aca="true">OFFSET(VolSkewCoef,0,impvol_order-2)+OFFSET(VolSkewCoef,1,impvol_order-2)*F30+OFFSET(VolSkewCoef,2,impvol_order-2)*F30^2+IF(impvol_order&gt;2,OFFSET(VolSkewCoef,3,impvol_order-2)*F30^3,0)+IF(impvol_order&gt;3,OFFSET(VolSkewCoef,4,impvol_order-2)*F30^4,0)+IF(impvol_order&gt;4,OFFSET(VolSkewCoef,5,impvol_order-2)*F30^5,0)</f>
        <v>0.4267799212929</v>
      </c>
      <c r="J30" s="51" t="n">
        <f aca="true">OFFSET(VolSkewCoef,0,impvol_order-2)+OFFSET(VolSkewCoef,1,impvol_order-2)*G30+OFFSET(VolSkewCoef,2,impvol_order-2)*G30^2+IF(impvol_order&gt;2,OFFSET(VolSkewCoef,3,impvol_order-2)*G30^3,0)+IF(impvol_order&gt;3,OFFSET(VolSkewCoef,4,impvol_order-2)*G30^4,0)+IF(impvol_order&gt;4,OFFSET(VolSkewCoef,5,impvol_order-2)*G30^5,0)</f>
        <v>0.426666979827449</v>
      </c>
      <c r="L30" s="64" t="e">
        <f aca="false">EURO(UnderlyingPrice,$D30,IntRate,Yield,$H30,$D$6,L$12,0)</f>
        <v>#NAME?</v>
      </c>
      <c r="M30" s="64" t="e">
        <f aca="false">EURO(UnderlyingPrice,$D30,IntRate,Yield,$H30,$D$6,M$12,0)</f>
        <v>#NAME?</v>
      </c>
      <c r="O30" s="64" t="e">
        <f aca="false">EURO(UnderlyingPrice,$D30*(1+$P$8),IntRate,Yield,$I30,Expiry-Today,O$12,0)</f>
        <v>#NAME?</v>
      </c>
      <c r="P30" s="64" t="e">
        <f aca="false">EURO(UnderlyingPrice,$D30*(1+$P$8),IntRate,Yield,$I30,Expiry-Today,P$12,0)</f>
        <v>#NAME?</v>
      </c>
      <c r="R30" s="64" t="e">
        <f aca="false">EURO(UnderlyingPrice,$D30*(1-$P$8),IntRate,Yield,$J30,Expiry-Today,R$12,0)</f>
        <v>#NAME?</v>
      </c>
      <c r="S30" s="64" t="e">
        <f aca="false">EURO(UnderlyingPrice,$D30*(1-$P$8),IntRate,Yield,$J30,Expiry-Today,S$12,0)</f>
        <v>#NAME?</v>
      </c>
      <c r="U30" s="65" t="e">
        <f aca="false">(O30+R30-2*L30)/($P$8*D30)^2</f>
        <v>#NAME?</v>
      </c>
      <c r="V30" s="65"/>
      <c r="W30" s="66" t="e">
        <f aca="false">U30/$D$9</f>
        <v>#NAME?</v>
      </c>
      <c r="Z30" s="65" t="n">
        <f aca="false">(1/(D30*SQRT(2*PI()*$D$6/365.25*ATMImpVol^2)))</f>
        <v>0.0560470607909146</v>
      </c>
      <c r="AA30" s="65" t="n">
        <f aca="false">LN(D30/UnderlyingPrice)+0.5*$D$6/365.25*ATMImpVol^2</f>
        <v>0.0397713576357576</v>
      </c>
      <c r="AB30" s="65" t="n">
        <f aca="false">-(AA30^2)</f>
        <v>-0.00158176088819134</v>
      </c>
      <c r="AC30" s="65" t="n">
        <f aca="false">AB30/(2*$D$6/365.25*ATMImpVol^2)</f>
        <v>-0.0472195418513263</v>
      </c>
      <c r="AD30" s="67" t="n">
        <f aca="false">EXP(AC30)</f>
        <v>0.953877958467945</v>
      </c>
      <c r="AE30" s="67" t="n">
        <f aca="false">AD30*Z30</f>
        <v>0.0534620559253664</v>
      </c>
      <c r="AF30" s="67" t="n">
        <f aca="false">AE30</f>
        <v>0.0534620559253664</v>
      </c>
    </row>
    <row r="31" customFormat="false" ht="11.25" hidden="false" customHeight="false" outlineLevel="0" collapsed="false">
      <c r="C31" s="62" t="n">
        <v>18</v>
      </c>
      <c r="D31" s="63" t="n">
        <v>56</v>
      </c>
      <c r="E31" s="51" t="n">
        <f aca="false">+D31/UnderlyingPrice-1</f>
        <v>0.0506566604127581</v>
      </c>
      <c r="F31" s="51" t="n">
        <f aca="false">+D31*(1+$P$8)/UnderlyingPrice-1</f>
        <v>0.0511819887429643</v>
      </c>
      <c r="G31" s="51" t="n">
        <f aca="false">+D31*(1-$P$8)/UnderlyingPrice-1</f>
        <v>0.0501313320825516</v>
      </c>
      <c r="H31" s="51" t="n">
        <f aca="true">OFFSET(VolSkewCoef,0,impvol_order-2)+OFFSET(VolSkewCoef,1,impvol_order-2)*E31+OFFSET(VolSkewCoef,2,impvol_order-2)*E31^2+IF(impvol_order&gt;2,OFFSET(VolSkewCoef,3,impvol_order-2)*E31^3,0)+IF(impvol_order&gt;3,OFFSET(VolSkewCoef,4,impvol_order-2)*E31^4,0)+IF(impvol_order&gt;4,OFFSET(VolSkewCoef,5,impvol_order-2)*E31^5,0)</f>
        <v>0.429098429824498</v>
      </c>
      <c r="I31" s="51" t="n">
        <f aca="true">OFFSET(VolSkewCoef,0,impvol_order-2)+OFFSET(VolSkewCoef,1,impvol_order-2)*F31+OFFSET(VolSkewCoef,2,impvol_order-2)*F31^2+IF(impvol_order&gt;2,OFFSET(VolSkewCoef,3,impvol_order-2)*F31^3,0)+IF(impvol_order&gt;3,OFFSET(VolSkewCoef,4,impvol_order-2)*F31^4,0)+IF(impvol_order&gt;4,OFFSET(VolSkewCoef,5,impvol_order-2)*F31^5,0)</f>
        <v>0.429174120620864</v>
      </c>
      <c r="J31" s="51" t="n">
        <f aca="true">OFFSET(VolSkewCoef,0,impvol_order-2)+OFFSET(VolSkewCoef,1,impvol_order-2)*G31+OFFSET(VolSkewCoef,2,impvol_order-2)*G31^2+IF(impvol_order&gt;2,OFFSET(VolSkewCoef,3,impvol_order-2)*G31^3,0)+IF(impvol_order&gt;3,OFFSET(VolSkewCoef,4,impvol_order-2)*G31^4,0)+IF(impvol_order&gt;4,OFFSET(VolSkewCoef,5,impvol_order-2)*G31^5,0)</f>
        <v>0.429023235252376</v>
      </c>
      <c r="L31" s="64" t="e">
        <f aca="false">EURO(UnderlyingPrice,$D31,IntRate,Yield,$H31,$D$6,L$12,0)</f>
        <v>#NAME?</v>
      </c>
      <c r="M31" s="64" t="e">
        <f aca="false">EURO(UnderlyingPrice,$D31,IntRate,Yield,$H31,$D$6,M$12,0)</f>
        <v>#NAME?</v>
      </c>
      <c r="O31" s="64" t="e">
        <f aca="false">EURO(UnderlyingPrice,$D31*(1+$P$8),IntRate,Yield,$I31,Expiry-Today,O$12,0)</f>
        <v>#NAME?</v>
      </c>
      <c r="P31" s="64" t="e">
        <f aca="false">EURO(UnderlyingPrice,$D31*(1+$P$8),IntRate,Yield,$I31,Expiry-Today,P$12,0)</f>
        <v>#NAME?</v>
      </c>
      <c r="R31" s="64" t="e">
        <f aca="false">EURO(UnderlyingPrice,$D31*(1-$P$8),IntRate,Yield,$J31,Expiry-Today,R$12,0)</f>
        <v>#NAME?</v>
      </c>
      <c r="S31" s="64" t="e">
        <f aca="false">EURO(UnderlyingPrice,$D31*(1-$P$8),IntRate,Yield,$J31,Expiry-Today,S$12,0)</f>
        <v>#NAME?</v>
      </c>
      <c r="U31" s="65" t="e">
        <f aca="false">(O31+R31-2*L31)/($P$8*D31)^2</f>
        <v>#NAME?</v>
      </c>
      <c r="V31" s="65"/>
      <c r="W31" s="66" t="e">
        <f aca="false">U31/$D$9</f>
        <v>#NAME?</v>
      </c>
      <c r="Z31" s="65" t="n">
        <f aca="false">(1/(D31*SQRT(2*PI()*$D$6/365.25*ATMImpVol^2)))</f>
        <v>0.0550462204196483</v>
      </c>
      <c r="AA31" s="65" t="n">
        <f aca="false">LN(D31/UnderlyingPrice)+0.5*$D$6/365.25*ATMImpVol^2</f>
        <v>0.057789863138436</v>
      </c>
      <c r="AB31" s="65" t="n">
        <f aca="false">-(AA31^2)</f>
        <v>-0.00333966828155917</v>
      </c>
      <c r="AC31" s="65" t="n">
        <f aca="false">AB31/(2*$D$6/365.25*ATMImpVol^2)</f>
        <v>-0.0996975000253984</v>
      </c>
      <c r="AD31" s="67" t="n">
        <f aca="false">EXP(AC31)</f>
        <v>0.905111172735241</v>
      </c>
      <c r="AE31" s="67" t="n">
        <f aca="false">AD31*Z31</f>
        <v>0.0498229491186704</v>
      </c>
      <c r="AF31" s="67" t="n">
        <f aca="false">AE31</f>
        <v>0.0498229491186704</v>
      </c>
    </row>
    <row r="32" customFormat="false" ht="11.25" hidden="false" customHeight="false" outlineLevel="0" collapsed="false">
      <c r="C32" s="62" t="n">
        <v>19</v>
      </c>
      <c r="D32" s="63" t="n">
        <v>57</v>
      </c>
      <c r="E32" s="51" t="n">
        <f aca="false">+D32/UnderlyingPrice-1</f>
        <v>0.0694183864915572</v>
      </c>
      <c r="F32" s="51" t="n">
        <f aca="false">+D32*(1+$P$8)/UnderlyingPrice-1</f>
        <v>0.0699530956848029</v>
      </c>
      <c r="G32" s="51" t="n">
        <f aca="false">+D32*(1-$P$8)/UnderlyingPrice-1</f>
        <v>0.0688836772983117</v>
      </c>
      <c r="H32" s="51" t="n">
        <f aca="true">OFFSET(VolSkewCoef,0,impvol_order-2)+OFFSET(VolSkewCoef,1,impvol_order-2)*E32+OFFSET(VolSkewCoef,2,impvol_order-2)*E32^2+IF(impvol_order&gt;2,OFFSET(VolSkewCoef,3,impvol_order-2)*E32^3,0)+IF(impvol_order&gt;3,OFFSET(VolSkewCoef,4,impvol_order-2)*E32^4,0)+IF(impvol_order&gt;4,OFFSET(VolSkewCoef,5,impvol_order-2)*E32^5,0)</f>
        <v>0.432106378448294</v>
      </c>
      <c r="I32" s="51" t="n">
        <f aca="true">OFFSET(VolSkewCoef,0,impvol_order-2)+OFFSET(VolSkewCoef,1,impvol_order-2)*F32+OFFSET(VolSkewCoef,2,impvol_order-2)*F32^2+IF(impvol_order&gt;2,OFFSET(VolSkewCoef,3,impvol_order-2)*F32^3,0)+IF(impvol_order&gt;3,OFFSET(VolSkewCoef,4,impvol_order-2)*F32^4,0)+IF(impvol_order&gt;4,OFFSET(VolSkewCoef,5,impvol_order-2)*F32^5,0)</f>
        <v>0.432201205368663</v>
      </c>
      <c r="J32" s="51" t="n">
        <f aca="true">OFFSET(VolSkewCoef,0,impvol_order-2)+OFFSET(VolSkewCoef,1,impvol_order-2)*G32+OFFSET(VolSkewCoef,2,impvol_order-2)*G32^2+IF(impvol_order&gt;2,OFFSET(VolSkewCoef,3,impvol_order-2)*G32^3,0)+IF(impvol_order&gt;3,OFFSET(VolSkewCoef,4,impvol_order-2)*G32^4,0)+IF(impvol_order&gt;4,OFFSET(VolSkewCoef,5,impvol_order-2)*G32^5,0)</f>
        <v>0.432012050952161</v>
      </c>
      <c r="L32" s="64" t="e">
        <f aca="false">EURO(UnderlyingPrice,$D32,IntRate,Yield,$H32,$D$6,L$12,0)</f>
        <v>#NAME?</v>
      </c>
      <c r="M32" s="64" t="e">
        <f aca="false">EURO(UnderlyingPrice,$D32,IntRate,Yield,$H32,$D$6,M$12,0)</f>
        <v>#NAME?</v>
      </c>
      <c r="O32" s="64" t="e">
        <f aca="false">EURO(UnderlyingPrice,$D32*(1+$P$8),IntRate,Yield,$I32,Expiry-Today,O$12,0)</f>
        <v>#NAME?</v>
      </c>
      <c r="P32" s="64" t="e">
        <f aca="false">EURO(UnderlyingPrice,$D32*(1+$P$8),IntRate,Yield,$I32,Expiry-Today,P$12,0)</f>
        <v>#NAME?</v>
      </c>
      <c r="R32" s="64" t="e">
        <f aca="false">EURO(UnderlyingPrice,$D32*(1-$P$8),IntRate,Yield,$J32,Expiry-Today,R$12,0)</f>
        <v>#NAME?</v>
      </c>
      <c r="S32" s="64" t="e">
        <f aca="false">EURO(UnderlyingPrice,$D32*(1-$P$8),IntRate,Yield,$J32,Expiry-Today,S$12,0)</f>
        <v>#NAME?</v>
      </c>
      <c r="U32" s="65" t="e">
        <f aca="false">(O32+R32-2*L32)/($P$8*D32)^2</f>
        <v>#NAME?</v>
      </c>
      <c r="V32" s="65"/>
      <c r="W32" s="66" t="e">
        <f aca="false">U32/$D$9</f>
        <v>#NAME?</v>
      </c>
      <c r="Z32" s="65" t="n">
        <f aca="false">(1/(D32*SQRT(2*PI()*$D$6/365.25*ATMImpVol^2)))</f>
        <v>0.0540804972543913</v>
      </c>
      <c r="AA32" s="65" t="n">
        <f aca="false">LN(D32/UnderlyingPrice)+0.5*$D$6/365.25*ATMImpVol^2</f>
        <v>0.0754894402378368</v>
      </c>
      <c r="AB32" s="65" t="n">
        <f aca="false">-(AA32^2)</f>
        <v>-0.00569865558742194</v>
      </c>
      <c r="AC32" s="65" t="n">
        <f aca="false">AB32/(2*$D$6/365.25*ATMImpVol^2)</f>
        <v>-0.170119205763301</v>
      </c>
      <c r="AD32" s="67" t="n">
        <f aca="false">EXP(AC32)</f>
        <v>0.843564252881957</v>
      </c>
      <c r="AE32" s="67" t="n">
        <f aca="false">AD32*Z32</f>
        <v>0.0456203742618853</v>
      </c>
      <c r="AF32" s="67" t="n">
        <f aca="false">AE32</f>
        <v>0.0456203742618853</v>
      </c>
    </row>
    <row r="33" customFormat="false" ht="11.25" hidden="false" customHeight="false" outlineLevel="0" collapsed="false">
      <c r="C33" s="62" t="n">
        <v>20</v>
      </c>
      <c r="D33" s="63" t="n">
        <v>58</v>
      </c>
      <c r="E33" s="51" t="n">
        <f aca="false">+D33/UnderlyingPrice-1</f>
        <v>0.0881801125703565</v>
      </c>
      <c r="F33" s="51" t="n">
        <f aca="false">+D33*(1+$P$8)/UnderlyingPrice-1</f>
        <v>0.0887242026266417</v>
      </c>
      <c r="G33" s="51" t="n">
        <f aca="false">+D33*(1-$P$8)/UnderlyingPrice-1</f>
        <v>0.0876360225140713</v>
      </c>
      <c r="H33" s="51" t="n">
        <f aca="true">OFFSET(VolSkewCoef,0,impvol_order-2)+OFFSET(VolSkewCoef,1,impvol_order-2)*E33+OFFSET(VolSkewCoef,2,impvol_order-2)*E33^2+IF(impvol_order&gt;2,OFFSET(VolSkewCoef,3,impvol_order-2)*E33^3,0)+IF(impvol_order&gt;3,OFFSET(VolSkewCoef,4,impvol_order-2)*E33^4,0)+IF(impvol_order&gt;4,OFFSET(VolSkewCoef,5,impvol_order-2)*E33^5,0)</f>
        <v>0.435728977336189</v>
      </c>
      <c r="I33" s="51" t="n">
        <f aca="true">OFFSET(VolSkewCoef,0,impvol_order-2)+OFFSET(VolSkewCoef,1,impvol_order-2)*F33+OFFSET(VolSkewCoef,2,impvol_order-2)*F33^2+IF(impvol_order&gt;2,OFFSET(VolSkewCoef,3,impvol_order-2)*F33^3,0)+IF(impvol_order&gt;3,OFFSET(VolSkewCoef,4,impvol_order-2)*F33^4,0)+IF(impvol_order&gt;4,OFFSET(VolSkewCoef,5,impvol_order-2)*F33^5,0)</f>
        <v>0.435843001482333</v>
      </c>
      <c r="J33" s="51" t="n">
        <f aca="true">OFFSET(VolSkewCoef,0,impvol_order-2)+OFFSET(VolSkewCoef,1,impvol_order-2)*G33+OFFSET(VolSkewCoef,2,impvol_order-2)*G33^2+IF(impvol_order&gt;2,OFFSET(VolSkewCoef,3,impvol_order-2)*G33^3,0)+IF(impvol_order&gt;3,OFFSET(VolSkewCoef,4,impvol_order-2)*G33^4,0)+IF(impvol_order&gt;4,OFFSET(VolSkewCoef,5,impvol_order-2)*G33^5,0)</f>
        <v>0.435615452920877</v>
      </c>
      <c r="L33" s="64" t="e">
        <f aca="false">EURO(UnderlyingPrice,$D33,IntRate,Yield,$H33,$D$6,L$12,0)</f>
        <v>#NAME?</v>
      </c>
      <c r="M33" s="64" t="e">
        <f aca="false">EURO(UnderlyingPrice,$D33,IntRate,Yield,$H33,$D$6,M$12,0)</f>
        <v>#NAME?</v>
      </c>
      <c r="O33" s="64" t="e">
        <f aca="false">EURO(UnderlyingPrice,$D33*(1+$P$8),IntRate,Yield,$I33,Expiry-Today,O$12,0)</f>
        <v>#NAME?</v>
      </c>
      <c r="P33" s="64" t="e">
        <f aca="false">EURO(UnderlyingPrice,$D33*(1+$P$8),IntRate,Yield,$I33,Expiry-Today,P$12,0)</f>
        <v>#NAME?</v>
      </c>
      <c r="R33" s="64" t="e">
        <f aca="false">EURO(UnderlyingPrice,$D33*(1-$P$8),IntRate,Yield,$J33,Expiry-Today,R$12,0)</f>
        <v>#NAME?</v>
      </c>
      <c r="S33" s="64" t="e">
        <f aca="false">EURO(UnderlyingPrice,$D33*(1-$P$8),IntRate,Yield,$J33,Expiry-Today,S$12,0)</f>
        <v>#NAME?</v>
      </c>
      <c r="U33" s="65" t="e">
        <f aca="false">(O33+R33-2*L33)/($P$8*D33)^2</f>
        <v>#NAME?</v>
      </c>
      <c r="V33" s="65"/>
      <c r="W33" s="66" t="e">
        <f aca="false">U33/$D$9</f>
        <v>#NAME?</v>
      </c>
      <c r="Z33" s="65" t="n">
        <f aca="false">(1/(D33*SQRT(2*PI()*$D$6/365.25*ATMImpVol^2)))</f>
        <v>0.0531480748879363</v>
      </c>
      <c r="AA33" s="65" t="n">
        <f aca="false">LN(D33/UnderlyingPrice)+0.5*$D$6/365.25*ATMImpVol^2</f>
        <v>0.0928811829497061</v>
      </c>
      <c r="AB33" s="65" t="n">
        <f aca="false">-(AA33^2)</f>
        <v>-0.00862691414613677</v>
      </c>
      <c r="AC33" s="65" t="n">
        <f aca="false">AB33/(2*$D$6/365.25*ATMImpVol^2)</f>
        <v>-0.25753509055158</v>
      </c>
      <c r="AD33" s="67" t="n">
        <f aca="false">EXP(AC33)</f>
        <v>0.772954502437753</v>
      </c>
      <c r="AE33" s="67" t="n">
        <f aca="false">AD33*Z33</f>
        <v>0.0410810437805292</v>
      </c>
      <c r="AF33" s="67" t="n">
        <f aca="false">AE33</f>
        <v>0.0410810437805292</v>
      </c>
    </row>
    <row r="34" customFormat="false" ht="11.25" hidden="false" customHeight="false" outlineLevel="0" collapsed="false">
      <c r="C34" s="62" t="n">
        <v>21</v>
      </c>
      <c r="D34" s="63" t="n">
        <v>59</v>
      </c>
      <c r="E34" s="51" t="n">
        <f aca="false">+D34/UnderlyingPrice-1</f>
        <v>0.106941838649156</v>
      </c>
      <c r="F34" s="51" t="n">
        <f aca="false">+D34*(1+$P$8)/UnderlyingPrice-1</f>
        <v>0.10749530956848</v>
      </c>
      <c r="G34" s="51" t="n">
        <f aca="false">+D34*(1-$P$8)/UnderlyingPrice-1</f>
        <v>0.106388367729831</v>
      </c>
      <c r="H34" s="51" t="n">
        <f aca="true">OFFSET(VolSkewCoef,0,impvol_order-2)+OFFSET(VolSkewCoef,1,impvol_order-2)*E34+OFFSET(VolSkewCoef,2,impvol_order-2)*E34^2+IF(impvol_order&gt;2,OFFSET(VolSkewCoef,3,impvol_order-2)*E34^3,0)+IF(impvol_order&gt;3,OFFSET(VolSkewCoef,4,impvol_order-2)*E34^4,0)+IF(impvol_order&gt;4,OFFSET(VolSkewCoef,5,impvol_order-2)*E34^5,0)</f>
        <v>0.439945571586505</v>
      </c>
      <c r="I34" s="51" t="n">
        <f aca="true">OFFSET(VolSkewCoef,0,impvol_order-2)+OFFSET(VolSkewCoef,1,impvol_order-2)*F34+OFFSET(VolSkewCoef,2,impvol_order-2)*F34^2+IF(impvol_order&gt;2,OFFSET(VolSkewCoef,3,impvol_order-2)*F34^3,0)+IF(impvol_order&gt;3,OFFSET(VolSkewCoef,4,impvol_order-2)*F34^4,0)+IF(impvol_order&gt;4,OFFSET(VolSkewCoef,5,impvol_order-2)*F34^5,0)</f>
        <v>0.440078748747393</v>
      </c>
      <c r="J34" s="51" t="n">
        <f aca="true">OFFSET(VolSkewCoef,0,impvol_order-2)+OFFSET(VolSkewCoef,1,impvol_order-2)*G34+OFFSET(VolSkewCoef,2,impvol_order-2)*G34^2+IF(impvol_order&gt;2,OFFSET(VolSkewCoef,3,impvol_order-2)*G34^3,0)+IF(impvol_order&gt;3,OFFSET(VolSkewCoef,4,impvol_order-2)*G34^4,0)+IF(impvol_order&gt;4,OFFSET(VolSkewCoef,5,impvol_order-2)*G34^5,0)</f>
        <v>0.439812891316054</v>
      </c>
      <c r="L34" s="64" t="e">
        <f aca="false">EURO(UnderlyingPrice,$D34,IntRate,Yield,$H34,$D$6,L$12,0)</f>
        <v>#NAME?</v>
      </c>
      <c r="M34" s="64" t="e">
        <f aca="false">EURO(UnderlyingPrice,$D34,IntRate,Yield,$H34,$D$6,M$12,0)</f>
        <v>#NAME?</v>
      </c>
      <c r="O34" s="64" t="e">
        <f aca="false">EURO(UnderlyingPrice,$D34*(1+$P$8),IntRate,Yield,$I34,Expiry-Today,O$12,0)</f>
        <v>#NAME?</v>
      </c>
      <c r="P34" s="64" t="e">
        <f aca="false">EURO(UnderlyingPrice,$D34*(1+$P$8),IntRate,Yield,$I34,Expiry-Today,P$12,0)</f>
        <v>#NAME?</v>
      </c>
      <c r="R34" s="64" t="e">
        <f aca="false">EURO(UnderlyingPrice,$D34*(1-$P$8),IntRate,Yield,$J34,Expiry-Today,R$12,0)</f>
        <v>#NAME?</v>
      </c>
      <c r="S34" s="64" t="e">
        <f aca="false">EURO(UnderlyingPrice,$D34*(1-$P$8),IntRate,Yield,$J34,Expiry-Today,S$12,0)</f>
        <v>#NAME?</v>
      </c>
      <c r="U34" s="65" t="e">
        <f aca="false">(O34+R34-2*L34)/($P$8*D34)^2</f>
        <v>#NAME?</v>
      </c>
      <c r="V34" s="65"/>
      <c r="W34" s="66" t="e">
        <f aca="false">U34/$D$9</f>
        <v>#NAME?</v>
      </c>
      <c r="Z34" s="65" t="n">
        <f aca="false">(1/(D34*SQRT(2*PI()*$D$6/365.25*ATMImpVol^2)))</f>
        <v>0.0522472600593272</v>
      </c>
      <c r="AA34" s="65" t="n">
        <f aca="false">LN(D34/UnderlyingPrice)+0.5*$D$6/365.25*ATMImpVol^2</f>
        <v>0.109975616309006</v>
      </c>
      <c r="AB34" s="65" t="n">
        <f aca="false">-(AA34^2)</f>
        <v>-0.0120946361825458</v>
      </c>
      <c r="AC34" s="65" t="n">
        <f aca="false">AB34/(2*$D$6/365.25*ATMImpVol^2)</f>
        <v>-0.361055317312412</v>
      </c>
      <c r="AD34" s="67" t="n">
        <f aca="false">EXP(AC34)</f>
        <v>0.69694044452823</v>
      </c>
      <c r="AE34" s="67" t="n">
        <f aca="false">AD34*Z34</f>
        <v>0.0364132286511295</v>
      </c>
      <c r="AF34" s="67" t="n">
        <f aca="false">AE34</f>
        <v>0.0364132286511295</v>
      </c>
    </row>
    <row r="35" customFormat="false" ht="11.25" hidden="false" customHeight="false" outlineLevel="0" collapsed="false">
      <c r="C35" s="62" t="n">
        <v>22</v>
      </c>
      <c r="D35" s="63" t="n">
        <v>60</v>
      </c>
      <c r="E35" s="51" t="n">
        <f aca="false">+D35/UnderlyingPrice-1</f>
        <v>0.125703564727955</v>
      </c>
      <c r="F35" s="51" t="n">
        <f aca="false">+D35*(1+$P$8)/UnderlyingPrice-1</f>
        <v>0.126266416510319</v>
      </c>
      <c r="G35" s="51" t="n">
        <f aca="false">+D35*(1-$P$8)/UnderlyingPrice-1</f>
        <v>0.125140712945591</v>
      </c>
      <c r="H35" s="51" t="n">
        <f aca="true">OFFSET(VolSkewCoef,0,impvol_order-2)+OFFSET(VolSkewCoef,1,impvol_order-2)*E35+OFFSET(VolSkewCoef,2,impvol_order-2)*E35^2+IF(impvol_order&gt;2,OFFSET(VolSkewCoef,3,impvol_order-2)*E35^3,0)+IF(impvol_order&gt;3,OFFSET(VolSkewCoef,4,impvol_order-2)*E35^4,0)+IF(impvol_order&gt;4,OFFSET(VolSkewCoef,5,impvol_order-2)*E35^5,0)</f>
        <v>0.444732925302905</v>
      </c>
      <c r="I35" s="51" t="n">
        <f aca="true">OFFSET(VolSkewCoef,0,impvol_order-2)+OFFSET(VolSkewCoef,1,impvol_order-2)*F35+OFFSET(VolSkewCoef,2,impvol_order-2)*F35^2+IF(impvol_order&gt;2,OFFSET(VolSkewCoef,3,impvol_order-2)*F35^3,0)+IF(impvol_order&gt;3,OFFSET(VolSkewCoef,4,impvol_order-2)*F35^4,0)+IF(impvol_order&gt;4,OFFSET(VolSkewCoef,5,impvol_order-2)*F35^5,0)</f>
        <v>0.44488510078884</v>
      </c>
      <c r="J35" s="51" t="n">
        <f aca="true">OFFSET(VolSkewCoef,0,impvol_order-2)+OFFSET(VolSkewCoef,1,impvol_order-2)*G35+OFFSET(VolSkewCoef,2,impvol_order-2)*G35^2+IF(impvol_order&gt;2,OFFSET(VolSkewCoef,3,impvol_order-2)*G35^3,0)+IF(impvol_order&gt;3,OFFSET(VolSkewCoef,4,impvol_order-2)*G35^4,0)+IF(impvol_order&gt;4,OFFSET(VolSkewCoef,5,impvol_order-2)*G35^5,0)</f>
        <v>0.444581240458687</v>
      </c>
      <c r="L35" s="64" t="e">
        <f aca="false">EURO(UnderlyingPrice,$D35,IntRate,Yield,$H35,$D$6,L$12,0)</f>
        <v>#NAME?</v>
      </c>
      <c r="M35" s="64" t="e">
        <f aca="false">EURO(UnderlyingPrice,$D35,IntRate,Yield,$H35,$D$6,M$12,0)</f>
        <v>#NAME?</v>
      </c>
      <c r="O35" s="64" t="e">
        <f aca="false">EURO(UnderlyingPrice,$D35*(1+$P$8),IntRate,Yield,$I35,Expiry-Today,O$12,0)</f>
        <v>#NAME?</v>
      </c>
      <c r="P35" s="64" t="e">
        <f aca="false">EURO(UnderlyingPrice,$D35*(1+$P$8),IntRate,Yield,$I35,Expiry-Today,P$12,0)</f>
        <v>#NAME?</v>
      </c>
      <c r="R35" s="64" t="e">
        <f aca="false">EURO(UnderlyingPrice,$D35*(1-$P$8),IntRate,Yield,$J35,Expiry-Today,R$12,0)</f>
        <v>#NAME?</v>
      </c>
      <c r="S35" s="64" t="e">
        <f aca="false">EURO(UnderlyingPrice,$D35*(1-$P$8),IntRate,Yield,$J35,Expiry-Today,S$12,0)</f>
        <v>#NAME?</v>
      </c>
      <c r="U35" s="65" t="e">
        <f aca="false">(O35+R35-2*L35)/($P$8*D35)^2</f>
        <v>#NAME?</v>
      </c>
      <c r="V35" s="65"/>
      <c r="W35" s="66" t="e">
        <f aca="false">U35/$D$9</f>
        <v>#NAME?</v>
      </c>
      <c r="Z35" s="65" t="n">
        <f aca="false">(1/(D35*SQRT(2*PI()*$D$6/365.25*ATMImpVol^2)))</f>
        <v>0.0513764723916717</v>
      </c>
      <c r="AA35" s="65" t="n">
        <f aca="false">LN(D35/UnderlyingPrice)+0.5*$D$6/365.25*ATMImpVol^2</f>
        <v>0.126782734625387</v>
      </c>
      <c r="AB35" s="65" t="n">
        <f aca="false">-(AA35^2)</f>
        <v>-0.0160738617990914</v>
      </c>
      <c r="AC35" s="65" t="n">
        <f aca="false">AB35/(2*$D$6/365.25*ATMImpVol^2)</f>
        <v>-0.479845212763169</v>
      </c>
      <c r="AD35" s="67" t="n">
        <f aca="false">EXP(AC35)</f>
        <v>0.618879178990681</v>
      </c>
      <c r="AE35" s="67" t="n">
        <f aca="false">AD35*Z35</f>
        <v>0.0317958290531952</v>
      </c>
      <c r="AF35" s="67" t="n">
        <f aca="false">AE35</f>
        <v>0.0317958290531952</v>
      </c>
    </row>
    <row r="36" customFormat="false" ht="11.25" hidden="false" customHeight="false" outlineLevel="0" collapsed="false">
      <c r="C36" s="62" t="n">
        <v>23</v>
      </c>
      <c r="D36" s="63" t="n">
        <v>61</v>
      </c>
      <c r="E36" s="51" t="n">
        <f aca="false">+D36/UnderlyingPrice-1</f>
        <v>0.144465290806754</v>
      </c>
      <c r="F36" s="51" t="n">
        <f aca="false">+D36*(1+$P$8)/UnderlyingPrice-1</f>
        <v>0.145037523452158</v>
      </c>
      <c r="G36" s="51" t="n">
        <f aca="false">+D36*(1-$P$8)/UnderlyingPrice-1</f>
        <v>0.143893058161351</v>
      </c>
      <c r="H36" s="51" t="n">
        <f aca="true">OFFSET(VolSkewCoef,0,impvol_order-2)+OFFSET(VolSkewCoef,1,impvol_order-2)*E36+OFFSET(VolSkewCoef,2,impvol_order-2)*E36^2+IF(impvol_order&gt;2,OFFSET(VolSkewCoef,3,impvol_order-2)*E36^3,0)+IF(impvol_order&gt;3,OFFSET(VolSkewCoef,4,impvol_order-2)*E36^4,0)+IF(impvol_order&gt;4,OFFSET(VolSkewCoef,5,impvol_order-2)*E36^5,0)</f>
        <v>0.450065221594394</v>
      </c>
      <c r="I36" s="51" t="n">
        <f aca="true">OFFSET(VolSkewCoef,0,impvol_order-2)+OFFSET(VolSkewCoef,1,impvol_order-2)*F36+OFFSET(VolSkewCoef,2,impvol_order-2)*F36^2+IF(impvol_order&gt;2,OFFSET(VolSkewCoef,3,impvol_order-2)*F36^3,0)+IF(impvol_order&gt;3,OFFSET(VolSkewCoef,4,impvol_order-2)*F36^4,0)+IF(impvol_order&gt;4,OFFSET(VolSkewCoef,5,impvol_order-2)*F36^5,0)</f>
        <v>0.450236125071152</v>
      </c>
      <c r="J36" s="51" t="n">
        <f aca="true">OFFSET(VolSkewCoef,0,impvol_order-2)+OFFSET(VolSkewCoef,1,impvol_order-2)*G36+OFFSET(VolSkewCoef,2,impvol_order-2)*G36^2+IF(impvol_order&gt;2,OFFSET(VolSkewCoef,3,impvol_order-2)*G36^3,0)+IF(impvol_order&gt;3,OFFSET(VolSkewCoef,4,impvol_order-2)*G36^4,0)+IF(impvol_order&gt;4,OFFSET(VolSkewCoef,5,impvol_order-2)*G36^5,0)</f>
        <v>0.449894798833229</v>
      </c>
      <c r="L36" s="64" t="e">
        <f aca="false">EURO(UnderlyingPrice,$D36,IntRate,Yield,$H36,$D$6,L$12,0)</f>
        <v>#NAME?</v>
      </c>
      <c r="M36" s="64" t="e">
        <f aca="false">EURO(UnderlyingPrice,$D36,IntRate,Yield,$H36,$D$6,M$12,0)</f>
        <v>#NAME?</v>
      </c>
      <c r="O36" s="64" t="e">
        <f aca="false">EURO(UnderlyingPrice,$D36*(1+$P$8),IntRate,Yield,$I36,Expiry-Today,O$12,0)</f>
        <v>#NAME?</v>
      </c>
      <c r="P36" s="64" t="e">
        <f aca="false">EURO(UnderlyingPrice,$D36*(1+$P$8),IntRate,Yield,$I36,Expiry-Today,P$12,0)</f>
        <v>#NAME?</v>
      </c>
      <c r="R36" s="64" t="e">
        <f aca="false">EURO(UnderlyingPrice,$D36*(1-$P$8),IntRate,Yield,$J36,Expiry-Today,R$12,0)</f>
        <v>#NAME?</v>
      </c>
      <c r="S36" s="64" t="e">
        <f aca="false">EURO(UnderlyingPrice,$D36*(1-$P$8),IntRate,Yield,$J36,Expiry-Today,S$12,0)</f>
        <v>#NAME?</v>
      </c>
      <c r="U36" s="65" t="e">
        <f aca="false">(O36+R36-2*L36)/($P$8*D36)^2</f>
        <v>#NAME?</v>
      </c>
      <c r="V36" s="65"/>
      <c r="W36" s="66" t="e">
        <f aca="false">U36/$D$9</f>
        <v>#NAME?</v>
      </c>
      <c r="Z36" s="65" t="n">
        <f aca="false">(1/(D36*SQRT(2*PI()*$D$6/365.25*ATMImpVol^2)))</f>
        <v>0.0505342351393492</v>
      </c>
      <c r="AA36" s="65" t="n">
        <f aca="false">LN(D36/UnderlyingPrice)+0.5*$D$6/365.25*ATMImpVol^2</f>
        <v>0.143312036576598</v>
      </c>
      <c r="AB36" s="65" t="n">
        <f aca="false">-(AA36^2)</f>
        <v>-0.0205383398277322</v>
      </c>
      <c r="AC36" s="65" t="n">
        <f aca="false">AB36/(2*$D$6/365.25*ATMImpVol^2)</f>
        <v>-0.613121113496042</v>
      </c>
      <c r="AD36" s="67" t="n">
        <f aca="false">EXP(AC36)</f>
        <v>0.541657653078111</v>
      </c>
      <c r="AE36" s="67" t="n">
        <f aca="false">AD36*Z36</f>
        <v>0.0273722552056773</v>
      </c>
      <c r="AF36" s="67" t="n">
        <f aca="false">AE36</f>
        <v>0.0273722552056773</v>
      </c>
    </row>
    <row r="37" customFormat="false" ht="11.25" hidden="false" customHeight="false" outlineLevel="0" collapsed="false">
      <c r="C37" s="62" t="n">
        <v>24</v>
      </c>
      <c r="D37" s="63" t="n">
        <v>62</v>
      </c>
      <c r="E37" s="51" t="n">
        <f aca="false">+D37/UnderlyingPrice-1</f>
        <v>0.163227016885554</v>
      </c>
      <c r="F37" s="51" t="n">
        <f aca="false">+D37*(1+$P$8)/UnderlyingPrice-1</f>
        <v>0.163808630393996</v>
      </c>
      <c r="G37" s="51" t="n">
        <f aca="false">+D37*(1-$P$8)/UnderlyingPrice-1</f>
        <v>0.162645403377111</v>
      </c>
      <c r="H37" s="51" t="n">
        <f aca="true">OFFSET(VolSkewCoef,0,impvol_order-2)+OFFSET(VolSkewCoef,1,impvol_order-2)*E37+OFFSET(VolSkewCoef,2,impvol_order-2)*E37^2+IF(impvol_order&gt;2,OFFSET(VolSkewCoef,3,impvol_order-2)*E37^3,0)+IF(impvol_order&gt;3,OFFSET(VolSkewCoef,4,impvol_order-2)*E37^4,0)+IF(impvol_order&gt;4,OFFSET(VolSkewCoef,5,impvol_order-2)*E37^5,0)</f>
        <v>0.455914062575322</v>
      </c>
      <c r="I37" s="51" t="n">
        <f aca="true">OFFSET(VolSkewCoef,0,impvol_order-2)+OFFSET(VolSkewCoef,1,impvol_order-2)*F37+OFFSET(VolSkewCoef,2,impvol_order-2)*F37^2+IF(impvol_order&gt;2,OFFSET(VolSkewCoef,3,impvol_order-2)*F37^3,0)+IF(impvol_order&gt;3,OFFSET(VolSkewCoef,4,impvol_order-2)*F37^4,0)+IF(impvol_order&gt;4,OFFSET(VolSkewCoef,5,impvol_order-2)*F37^5,0)</f>
        <v>0.456103302898287</v>
      </c>
      <c r="J37" s="51" t="n">
        <f aca="true">OFFSET(VolSkewCoef,0,impvol_order-2)+OFFSET(VolSkewCoef,1,impvol_order-2)*G37+OFFSET(VolSkewCoef,2,impvol_order-2)*G37^2+IF(impvol_order&gt;2,OFFSET(VolSkewCoef,3,impvol_order-2)*G37^3,0)+IF(impvol_order&gt;3,OFFSET(VolSkewCoef,4,impvol_order-2)*G37^4,0)+IF(impvol_order&gt;4,OFFSET(VolSkewCoef,5,impvol_order-2)*G37^5,0)</f>
        <v>0.455725289087596</v>
      </c>
      <c r="L37" s="64" t="e">
        <f aca="false">EURO(UnderlyingPrice,$D37,IntRate,Yield,$H37,$D$6,L$12,0)</f>
        <v>#NAME?</v>
      </c>
      <c r="M37" s="64" t="e">
        <f aca="false">EURO(UnderlyingPrice,$D37,IntRate,Yield,$H37,$D$6,M$12,0)</f>
        <v>#NAME?</v>
      </c>
      <c r="O37" s="64" t="e">
        <f aca="false">EURO(UnderlyingPrice,$D37*(1+$P$8),IntRate,Yield,$I37,Expiry-Today,O$12,0)</f>
        <v>#NAME?</v>
      </c>
      <c r="P37" s="64" t="e">
        <f aca="false">EURO(UnderlyingPrice,$D37*(1+$P$8),IntRate,Yield,$I37,Expiry-Today,P$12,0)</f>
        <v>#NAME?</v>
      </c>
      <c r="R37" s="64" t="e">
        <f aca="false">EURO(UnderlyingPrice,$D37*(1-$P$8),IntRate,Yield,$J37,Expiry-Today,R$12,0)</f>
        <v>#NAME?</v>
      </c>
      <c r="S37" s="64" t="e">
        <f aca="false">EURO(UnderlyingPrice,$D37*(1-$P$8),IntRate,Yield,$J37,Expiry-Today,S$12,0)</f>
        <v>#NAME?</v>
      </c>
      <c r="U37" s="65" t="e">
        <f aca="false">(O37+R37-2*L37)/($P$8*D37)^2</f>
        <v>#NAME?</v>
      </c>
      <c r="V37" s="65"/>
      <c r="W37" s="66" t="e">
        <f aca="false">U37/$D$9</f>
        <v>#NAME?</v>
      </c>
      <c r="Z37" s="65" t="n">
        <f aca="false">(1/(D37*SQRT(2*PI()*$D$6/365.25*ATMImpVol^2)))</f>
        <v>0.04971916683065</v>
      </c>
      <c r="AA37" s="65" t="n">
        <f aca="false">LN(D37/UnderlyingPrice)+0.5*$D$6/365.25*ATMImpVol^2</f>
        <v>0.159572557448378</v>
      </c>
      <c r="AB37" s="65" t="n">
        <f aca="false">-(AA37^2)</f>
        <v>-0.025463401090616</v>
      </c>
      <c r="AC37" s="65" t="n">
        <f aca="false">AB37/(2*$D$6/365.25*ATMImpVol^2)</f>
        <v>-0.76014658249029</v>
      </c>
      <c r="AD37" s="67" t="n">
        <f aca="false">EXP(AC37)</f>
        <v>0.467597880324408</v>
      </c>
      <c r="AE37" s="67" t="n">
        <f aca="false">AD37*Z37</f>
        <v>0.0232485770215076</v>
      </c>
      <c r="AF37" s="67" t="n">
        <f aca="false">AE37</f>
        <v>0.0232485770215076</v>
      </c>
    </row>
    <row r="38" customFormat="false" ht="11.25" hidden="false" customHeight="false" outlineLevel="0" collapsed="false">
      <c r="C38" s="62" t="n">
        <v>25</v>
      </c>
      <c r="D38" s="63" t="n">
        <v>63</v>
      </c>
      <c r="E38" s="51" t="n">
        <f aca="false">+D38/UnderlyingPrice-1</f>
        <v>0.181988742964353</v>
      </c>
      <c r="F38" s="51" t="n">
        <f aca="false">+D38*(1+$P$8)/UnderlyingPrice-1</f>
        <v>0.182579737335835</v>
      </c>
      <c r="G38" s="51" t="n">
        <f aca="false">+D38*(1-$P$8)/UnderlyingPrice-1</f>
        <v>0.181397748592871</v>
      </c>
      <c r="H38" s="51" t="n">
        <f aca="true">OFFSET(VolSkewCoef,0,impvol_order-2)+OFFSET(VolSkewCoef,1,impvol_order-2)*E38+OFFSET(VolSkewCoef,2,impvol_order-2)*E38^2+IF(impvol_order&gt;2,OFFSET(VolSkewCoef,3,impvol_order-2)*E38^3,0)+IF(impvol_order&gt;3,OFFSET(VolSkewCoef,4,impvol_order-2)*E38^4,0)+IF(impvol_order&gt;4,OFFSET(VolSkewCoef,5,impvol_order-2)*E38^5,0)</f>
        <v>0.462248469365378</v>
      </c>
      <c r="I38" s="51" t="n">
        <f aca="true">OFFSET(VolSkewCoef,0,impvol_order-2)+OFFSET(VolSkewCoef,1,impvol_order-2)*F38+OFFSET(VolSkewCoef,2,impvol_order-2)*F38^2+IF(impvol_order&gt;2,OFFSET(VolSkewCoef,3,impvol_order-2)*F38^3,0)+IF(impvol_order&gt;3,OFFSET(VolSkewCoef,4,impvol_order-2)*F38^4,0)+IF(impvol_order&gt;4,OFFSET(VolSkewCoef,5,impvol_order-2)*F38^5,0)</f>
        <v>0.462455529413682</v>
      </c>
      <c r="J38" s="51" t="n">
        <f aca="true">OFFSET(VolSkewCoef,0,impvol_order-2)+OFFSET(VolSkewCoef,1,impvol_order-2)*G38+OFFSET(VolSkewCoef,2,impvol_order-2)*G38^2+IF(impvol_order&gt;2,OFFSET(VolSkewCoef,3,impvol_order-2)*G38^3,0)+IF(impvol_order&gt;3,OFFSET(VolSkewCoef,4,impvol_order-2)*G38^4,0)+IF(impvol_order&gt;4,OFFSET(VolSkewCoef,5,impvol_order-2)*G38^5,0)</f>
        <v>0.462041858033167</v>
      </c>
      <c r="L38" s="64" t="e">
        <f aca="false">EURO(UnderlyingPrice,$D38,IntRate,Yield,$H38,$D$6,L$12,0)</f>
        <v>#NAME?</v>
      </c>
      <c r="M38" s="64" t="e">
        <f aca="false">EURO(UnderlyingPrice,$D38,IntRate,Yield,$H38,$D$6,M$12,0)</f>
        <v>#NAME?</v>
      </c>
      <c r="O38" s="64" t="e">
        <f aca="false">EURO(UnderlyingPrice,$D38*(1+$P$8),IntRate,Yield,$I38,Expiry-Today,O$12,0)</f>
        <v>#NAME?</v>
      </c>
      <c r="P38" s="64" t="e">
        <f aca="false">EURO(UnderlyingPrice,$D38*(1+$P$8),IntRate,Yield,$I38,Expiry-Today,P$12,0)</f>
        <v>#NAME?</v>
      </c>
      <c r="R38" s="64" t="e">
        <f aca="false">EURO(UnderlyingPrice,$D38*(1-$P$8),IntRate,Yield,$J38,Expiry-Today,R$12,0)</f>
        <v>#NAME?</v>
      </c>
      <c r="S38" s="64" t="e">
        <f aca="false">EURO(UnderlyingPrice,$D38*(1-$P$8),IntRate,Yield,$J38,Expiry-Today,S$12,0)</f>
        <v>#NAME?</v>
      </c>
      <c r="U38" s="65" t="e">
        <f aca="false">(O38+R38-2*L38)/($P$8*D38)^2</f>
        <v>#NAME?</v>
      </c>
      <c r="V38" s="65"/>
      <c r="W38" s="66" t="e">
        <f aca="false">U38/$D$9</f>
        <v>#NAME?</v>
      </c>
      <c r="Z38" s="65" t="n">
        <f aca="false">(1/(D38*SQRT(2*PI()*$D$6/365.25*ATMImpVol^2)))</f>
        <v>0.048929973706354</v>
      </c>
      <c r="AA38" s="65" t="n">
        <f aca="false">LN(D38/UnderlyingPrice)+0.5*$D$6/365.25*ATMImpVol^2</f>
        <v>0.175572898794819</v>
      </c>
      <c r="AB38" s="65" t="n">
        <f aca="false">-(AA38^2)</f>
        <v>-0.0308258427912159</v>
      </c>
      <c r="AC38" s="65" t="n">
        <f aca="false">AB38/(2*$D$6/365.25*ATMImpVol^2)</f>
        <v>-0.920228957896796</v>
      </c>
      <c r="AD38" s="67" t="n">
        <f aca="false">EXP(AC38)</f>
        <v>0.398427807447764</v>
      </c>
      <c r="AE38" s="67" t="n">
        <f aca="false">AD38*Z38</f>
        <v>0.0194950621422994</v>
      </c>
      <c r="AF38" s="67" t="n">
        <f aca="false">AE38</f>
        <v>0.0194950621422994</v>
      </c>
    </row>
    <row r="39" customFormat="false" ht="11.25" hidden="false" customHeight="false" outlineLevel="0" collapsed="false">
      <c r="C39" s="62" t="n">
        <v>26</v>
      </c>
      <c r="D39" s="63" t="n">
        <v>64</v>
      </c>
      <c r="E39" s="51" t="n">
        <f aca="false">+D39/UnderlyingPrice-1</f>
        <v>0.200750469043152</v>
      </c>
      <c r="F39" s="51" t="n">
        <f aca="false">+D39*(1+$P$8)/UnderlyingPrice-1</f>
        <v>0.201350844277673</v>
      </c>
      <c r="G39" s="51" t="n">
        <f aca="false">+D39*(1-$P$8)/UnderlyingPrice-1</f>
        <v>0.20015009380863</v>
      </c>
      <c r="H39" s="51" t="n">
        <f aca="true">OFFSET(VolSkewCoef,0,impvol_order-2)+OFFSET(VolSkewCoef,1,impvol_order-2)*E39+OFFSET(VolSkewCoef,2,impvol_order-2)*E39^2+IF(impvol_order&gt;2,OFFSET(VolSkewCoef,3,impvol_order-2)*E39^3,0)+IF(impvol_order&gt;3,OFFSET(VolSkewCoef,4,impvol_order-2)*E39^4,0)+IF(impvol_order&gt;4,OFFSET(VolSkewCoef,5,impvol_order-2)*E39^5,0)</f>
        <v>0.469034882089595</v>
      </c>
      <c r="I39" s="51" t="n">
        <f aca="true">OFFSET(VolSkewCoef,0,impvol_order-2)+OFFSET(VolSkewCoef,1,impvol_order-2)*F39+OFFSET(VolSkewCoef,2,impvol_order-2)*F39^2+IF(impvol_order&gt;2,OFFSET(VolSkewCoef,3,impvol_order-2)*F39^3,0)+IF(impvol_order&gt;3,OFFSET(VolSkewCoef,4,impvol_order-2)*F39^4,0)+IF(impvol_order&gt;4,OFFSET(VolSkewCoef,5,impvol_order-2)*F39^5,0)</f>
        <v>0.469259113600257</v>
      </c>
      <c r="J39" s="51" t="n">
        <f aca="true">OFFSET(VolSkewCoef,0,impvol_order-2)+OFFSET(VolSkewCoef,1,impvol_order-2)*G39+OFFSET(VolSkewCoef,2,impvol_order-2)*G39^2+IF(impvol_order&gt;2,OFFSET(VolSkewCoef,3,impvol_order-2)*G39^3,0)+IF(impvol_order&gt;3,OFFSET(VolSkewCoef,4,impvol_order-2)*G39^4,0)+IF(impvol_order&gt;4,OFFSET(VolSkewCoef,5,impvol_order-2)*G39^5,0)</f>
        <v>0.468811076644779</v>
      </c>
      <c r="L39" s="64" t="e">
        <f aca="false">EURO(UnderlyingPrice,$D39,IntRate,Yield,$H39,$D$6,L$12,0)</f>
        <v>#NAME?</v>
      </c>
      <c r="M39" s="64" t="e">
        <f aca="false">EURO(UnderlyingPrice,$D39,IntRate,Yield,$H39,$D$6,M$12,0)</f>
        <v>#NAME?</v>
      </c>
      <c r="O39" s="64" t="e">
        <f aca="false">EURO(UnderlyingPrice,$D39*(1+$P$8),IntRate,Yield,$I39,Expiry-Today,O$12,0)</f>
        <v>#NAME?</v>
      </c>
      <c r="P39" s="64" t="e">
        <f aca="false">EURO(UnderlyingPrice,$D39*(1+$P$8),IntRate,Yield,$I39,Expiry-Today,P$12,0)</f>
        <v>#NAME?</v>
      </c>
      <c r="R39" s="64" t="e">
        <f aca="false">EURO(UnderlyingPrice,$D39*(1-$P$8),IntRate,Yield,$J39,Expiry-Today,R$12,0)</f>
        <v>#NAME?</v>
      </c>
      <c r="S39" s="64" t="e">
        <f aca="false">EURO(UnderlyingPrice,$D39*(1-$P$8),IntRate,Yield,$J39,Expiry-Today,S$12,0)</f>
        <v>#NAME?</v>
      </c>
      <c r="U39" s="65" t="e">
        <f aca="false">(O39+R39-2*L39)/($P$8*D39)^2</f>
        <v>#NAME?</v>
      </c>
      <c r="V39" s="65"/>
      <c r="W39" s="66" t="e">
        <f aca="false">U39/$D$9</f>
        <v>#NAME?</v>
      </c>
      <c r="Z39" s="65" t="n">
        <f aca="false">(1/(D39*SQRT(2*PI()*$D$6/365.25*ATMImpVol^2)))</f>
        <v>0.0481654428671922</v>
      </c>
      <c r="AA39" s="65" t="n">
        <f aca="false">LN(D39/UnderlyingPrice)+0.5*$D$6/365.25*ATMImpVol^2</f>
        <v>0.191321255762959</v>
      </c>
      <c r="AB39" s="65" t="n">
        <f aca="false">-(AA39^2)</f>
        <v>-0.0366038229067155</v>
      </c>
      <c r="AC39" s="65" t="n">
        <f aca="false">AB39/(2*$D$6/365.25*ATMImpVol^2)</f>
        <v>-1.09271620038509</v>
      </c>
      <c r="AD39" s="67" t="n">
        <f aca="false">EXP(AC39)</f>
        <v>0.335304501474583</v>
      </c>
      <c r="AE39" s="67" t="n">
        <f aca="false">AD39*Z39</f>
        <v>0.0161500898088864</v>
      </c>
      <c r="AF39" s="67" t="n">
        <f aca="false">AE39</f>
        <v>0.0161500898088864</v>
      </c>
    </row>
    <row r="40" customFormat="false" ht="11.25" hidden="false" customHeight="false" outlineLevel="0" collapsed="false">
      <c r="C40" s="62" t="n">
        <v>27</v>
      </c>
      <c r="D40" s="63" t="n">
        <v>65</v>
      </c>
      <c r="E40" s="51" t="n">
        <f aca="false">+D40/UnderlyingPrice-1</f>
        <v>0.219512195121951</v>
      </c>
      <c r="F40" s="51" t="n">
        <f aca="false">+D40*(1+$P$8)/UnderlyingPrice-1</f>
        <v>0.220121951219512</v>
      </c>
      <c r="G40" s="51" t="n">
        <f aca="false">+D40*(1-$P$8)/UnderlyingPrice-1</f>
        <v>0.21890243902439</v>
      </c>
      <c r="H40" s="51" t="n">
        <f aca="true">OFFSET(VolSkewCoef,0,impvol_order-2)+OFFSET(VolSkewCoef,1,impvol_order-2)*E40+OFFSET(VolSkewCoef,2,impvol_order-2)*E40^2+IF(impvol_order&gt;2,OFFSET(VolSkewCoef,3,impvol_order-2)*E40^3,0)+IF(impvol_order&gt;3,OFFSET(VolSkewCoef,4,impvol_order-2)*E40^4,0)+IF(impvol_order&gt;4,OFFSET(VolSkewCoef,5,impvol_order-2)*E40^5,0)</f>
        <v>0.476237159878348</v>
      </c>
      <c r="I40" s="51" t="n">
        <f aca="true">OFFSET(VolSkewCoef,0,impvol_order-2)+OFFSET(VolSkewCoef,1,impvol_order-2)*F40+OFFSET(VolSkewCoef,2,impvol_order-2)*F40^2+IF(impvol_order&gt;2,OFFSET(VolSkewCoef,3,impvol_order-2)*F40^3,0)+IF(impvol_order&gt;3,OFFSET(VolSkewCoef,4,impvol_order-2)*F40^4,0)+IF(impvol_order&gt;4,OFFSET(VolSkewCoef,5,impvol_order-2)*F40^5,0)</f>
        <v>0.47647777828041</v>
      </c>
      <c r="J40" s="51" t="n">
        <f aca="true">OFFSET(VolSkewCoef,0,impvol_order-2)+OFFSET(VolSkewCoef,1,impvol_order-2)*G40+OFFSET(VolSkewCoef,2,impvol_order-2)*G40^2+IF(impvol_order&gt;2,OFFSET(VolSkewCoef,3,impvol_order-2)*G40^3,0)+IF(impvol_order&gt;3,OFFSET(VolSkewCoef,4,impvol_order-2)*G40^4,0)+IF(impvol_order&gt;4,OFFSET(VolSkewCoef,5,impvol_order-2)*G40^5,0)</f>
        <v>0.475996940060732</v>
      </c>
      <c r="L40" s="64" t="e">
        <f aca="false">EURO(UnderlyingPrice,$D40,IntRate,Yield,$H40,$D$6,L$12,0)</f>
        <v>#NAME?</v>
      </c>
      <c r="M40" s="64" t="e">
        <f aca="false">EURO(UnderlyingPrice,$D40,IntRate,Yield,$H40,$D$6,M$12,0)</f>
        <v>#NAME?</v>
      </c>
      <c r="O40" s="64" t="e">
        <f aca="false">EURO(UnderlyingPrice,$D40*(1+$P$8),IntRate,Yield,$I40,Expiry-Today,O$12,0)</f>
        <v>#NAME?</v>
      </c>
      <c r="P40" s="64" t="e">
        <f aca="false">EURO(UnderlyingPrice,$D40*(1+$P$8),IntRate,Yield,$I40,Expiry-Today,P$12,0)</f>
        <v>#NAME?</v>
      </c>
      <c r="R40" s="64" t="e">
        <f aca="false">EURO(UnderlyingPrice,$D40*(1-$P$8),IntRate,Yield,$J40,Expiry-Today,R$12,0)</f>
        <v>#NAME?</v>
      </c>
      <c r="S40" s="64" t="e">
        <f aca="false">EURO(UnderlyingPrice,$D40*(1-$P$8),IntRate,Yield,$J40,Expiry-Today,S$12,0)</f>
        <v>#NAME?</v>
      </c>
      <c r="U40" s="65" t="e">
        <f aca="false">(O40+R40-2*L40)/($P$8*D40)^2</f>
        <v>#NAME?</v>
      </c>
      <c r="V40" s="65"/>
      <c r="W40" s="66" t="e">
        <f aca="false">U40/$D$9</f>
        <v>#NAME?</v>
      </c>
      <c r="Z40" s="65" t="n">
        <f aca="false">(1/(D40*SQRT(2*PI()*$D$6/365.25*ATMImpVol^2)))</f>
        <v>0.0474244360538508</v>
      </c>
      <c r="AA40" s="65" t="n">
        <f aca="false">LN(D40/UnderlyingPrice)+0.5*$D$6/365.25*ATMImpVol^2</f>
        <v>0.206825442298924</v>
      </c>
      <c r="AB40" s="65" t="n">
        <f aca="false">-(AA40^2)</f>
        <v>-0.0427767635821455</v>
      </c>
      <c r="AC40" s="65" t="n">
        <f aca="false">AB40/(2*$D$6/365.25*ATMImpVol^2)</f>
        <v>-1.2769940092153</v>
      </c>
      <c r="AD40" s="67" t="n">
        <f aca="false">EXP(AC40)</f>
        <v>0.27887433544561</v>
      </c>
      <c r="AE40" s="67" t="n">
        <f aca="false">AD40*Z40</f>
        <v>0.0132254580884005</v>
      </c>
      <c r="AF40" s="67" t="n">
        <f aca="false">AE40</f>
        <v>0.0132254580884005</v>
      </c>
    </row>
    <row r="41" customFormat="false" ht="11.25" hidden="false" customHeight="false" outlineLevel="0" collapsed="false">
      <c r="C41" s="62" t="n">
        <v>28</v>
      </c>
      <c r="D41" s="63" t="n">
        <v>66</v>
      </c>
      <c r="E41" s="51" t="n">
        <f aca="false">+D41/UnderlyingPrice-1</f>
        <v>0.238273921200751</v>
      </c>
      <c r="F41" s="51" t="n">
        <f aca="false">+D41*(1+$P$8)/UnderlyingPrice-1</f>
        <v>0.238893058161351</v>
      </c>
      <c r="G41" s="51" t="n">
        <f aca="false">+D41*(1-$P$8)/UnderlyingPrice-1</f>
        <v>0.23765478424015</v>
      </c>
      <c r="H41" s="51" t="n">
        <f aca="true">OFFSET(VolSkewCoef,0,impvol_order-2)+OFFSET(VolSkewCoef,1,impvol_order-2)*E41+OFFSET(VolSkewCoef,2,impvol_order-2)*E41^2+IF(impvol_order&gt;2,OFFSET(VolSkewCoef,3,impvol_order-2)*E41^3,0)+IF(impvol_order&gt;3,OFFSET(VolSkewCoef,4,impvol_order-2)*E41^4,0)+IF(impvol_order&gt;4,OFFSET(VolSkewCoef,5,impvol_order-2)*E41^5,0)</f>
        <v>0.483816580867353</v>
      </c>
      <c r="I41" s="51" t="n">
        <f aca="true">OFFSET(VolSkewCoef,0,impvol_order-2)+OFFSET(VolSkewCoef,1,impvol_order-2)*F41+OFFSET(VolSkewCoef,2,impvol_order-2)*F41^2+IF(impvol_order&gt;2,OFFSET(VolSkewCoef,3,impvol_order-2)*F41^3,0)+IF(impvol_order&gt;3,OFFSET(VolSkewCoef,4,impvol_order-2)*F41^4,0)+IF(impvol_order&gt;4,OFFSET(VolSkewCoef,5,impvol_order-2)*F41^5,0)</f>
        <v>0.48407266011602</v>
      </c>
      <c r="J41" s="51" t="n">
        <f aca="true">OFFSET(VolSkewCoef,0,impvol_order-2)+OFFSET(VolSkewCoef,1,impvol_order-2)*G41+OFFSET(VolSkewCoef,2,impvol_order-2)*G41^2+IF(impvol_order&gt;2,OFFSET(VolSkewCoef,3,impvol_order-2)*G41^3,0)+IF(impvol_order&gt;3,OFFSET(VolSkewCoef,4,impvol_order-2)*G41^4,0)+IF(impvol_order&gt;4,OFFSET(VolSkewCoef,5,impvol_order-2)*G41^5,0)</f>
        <v>0.483560867582789</v>
      </c>
      <c r="L41" s="64" t="e">
        <f aca="false">EURO(UnderlyingPrice,$D41,IntRate,Yield,$H41,$D$6,L$12,0)</f>
        <v>#NAME?</v>
      </c>
      <c r="M41" s="64" t="e">
        <f aca="false">EURO(UnderlyingPrice,$D41,IntRate,Yield,$H41,$D$6,M$12,0)</f>
        <v>#NAME?</v>
      </c>
      <c r="O41" s="64" t="e">
        <f aca="false">EURO(UnderlyingPrice,$D41*(1+$P$8),IntRate,Yield,$I41,Expiry-Today,O$12,0)</f>
        <v>#NAME?</v>
      </c>
      <c r="P41" s="64" t="e">
        <f aca="false">EURO(UnderlyingPrice,$D41*(1+$P$8),IntRate,Yield,$I41,Expiry-Today,P$12,0)</f>
        <v>#NAME?</v>
      </c>
      <c r="R41" s="64" t="e">
        <f aca="false">EURO(UnderlyingPrice,$D41*(1-$P$8),IntRate,Yield,$J41,Expiry-Today,R$12,0)</f>
        <v>#NAME?</v>
      </c>
      <c r="S41" s="64" t="e">
        <f aca="false">EURO(UnderlyingPrice,$D41*(1-$P$8),IntRate,Yield,$J41,Expiry-Today,S$12,0)</f>
        <v>#NAME?</v>
      </c>
      <c r="U41" s="65" t="e">
        <f aca="false">(O41+R41-2*L41)/($P$8*D41)^2</f>
        <v>#NAME?</v>
      </c>
      <c r="V41" s="65"/>
      <c r="W41" s="66" t="e">
        <f aca="false">U41/$D$9</f>
        <v>#NAME?</v>
      </c>
      <c r="Z41" s="65" t="n">
        <f aca="false">(1/(D41*SQRT(2*PI()*$D$6/365.25*ATMImpVol^2)))</f>
        <v>0.0467058839924288</v>
      </c>
      <c r="AA41" s="65" t="n">
        <f aca="false">LN(D41/UnderlyingPrice)+0.5*$D$6/365.25*ATMImpVol^2</f>
        <v>0.222092914429712</v>
      </c>
      <c r="AB41" s="65" t="n">
        <f aca="false">-(AA41^2)</f>
        <v>-0.0493252626398835</v>
      </c>
      <c r="AC41" s="65" t="n">
        <f aca="false">AB41/(2*$D$6/365.25*ATMImpVol^2)</f>
        <v>-1.47248318057407</v>
      </c>
      <c r="AD41" s="67" t="n">
        <f aca="false">EXP(AC41)</f>
        <v>0.229355246983656</v>
      </c>
      <c r="AE41" s="67" t="n">
        <f aca="false">AD41*Z41</f>
        <v>0.0107122395586735</v>
      </c>
      <c r="AF41" s="67" t="n">
        <f aca="false">AE41</f>
        <v>0.0107122395586735</v>
      </c>
    </row>
    <row r="42" customFormat="false" ht="11.25" hidden="false" customHeight="false" outlineLevel="0" collapsed="false">
      <c r="C42" s="62" t="n">
        <v>29</v>
      </c>
      <c r="D42" s="63" t="n">
        <v>67</v>
      </c>
      <c r="E42" s="51" t="n">
        <f aca="false">+D42/UnderlyingPrice-1</f>
        <v>0.25703564727955</v>
      </c>
      <c r="F42" s="51" t="n">
        <f aca="false">+D42*(1+$P$8)/UnderlyingPrice-1</f>
        <v>0.257664165103189</v>
      </c>
      <c r="G42" s="51" t="n">
        <f aca="false">+D42*(1-$P$8)/UnderlyingPrice-1</f>
        <v>0.25640712945591</v>
      </c>
      <c r="H42" s="51" t="n">
        <f aca="true">OFFSET(VolSkewCoef,0,impvol_order-2)+OFFSET(VolSkewCoef,1,impvol_order-2)*E42+OFFSET(VolSkewCoef,2,impvol_order-2)*E42^2+IF(impvol_order&gt;2,OFFSET(VolSkewCoef,3,impvol_order-2)*E42^3,0)+IF(impvol_order&gt;3,OFFSET(VolSkewCoef,4,impvol_order-2)*E42^4,0)+IF(impvol_order&gt;4,OFFSET(VolSkewCoef,5,impvol_order-2)*E42^5,0)</f>
        <v>0.491731842197671</v>
      </c>
      <c r="I42" s="51" t="n">
        <f aca="true">OFFSET(VolSkewCoef,0,impvol_order-2)+OFFSET(VolSkewCoef,1,impvol_order-2)*F42+OFFSET(VolSkewCoef,2,impvol_order-2)*F42^2+IF(impvol_order&gt;2,OFFSET(VolSkewCoef,3,impvol_order-2)*F42^3,0)+IF(impvol_order&gt;3,OFFSET(VolSkewCoef,4,impvol_order-2)*F42^4,0)+IF(impvol_order&gt;4,OFFSET(VolSkewCoef,5,impvol_order-2)*F42^5,0)</f>
        <v>0.492002309608444</v>
      </c>
      <c r="J42" s="51" t="n">
        <f aca="true">OFFSET(VolSkewCoef,0,impvol_order-2)+OFFSET(VolSkewCoef,1,impvol_order-2)*G42+OFFSET(VolSkewCoef,2,impvol_order-2)*G42^2+IF(impvol_order&gt;2,OFFSET(VolSkewCoef,3,impvol_order-2)*G42^3,0)+IF(impvol_order&gt;3,OFFSET(VolSkewCoef,4,impvol_order-2)*G42^4,0)+IF(impvol_order&gt;4,OFFSET(VolSkewCoef,5,impvol_order-2)*G42^5,0)</f>
        <v>0.491461702676172</v>
      </c>
      <c r="L42" s="64" t="e">
        <f aca="false">EURO(UnderlyingPrice,$D42,IntRate,Yield,$H42,$D$6,L$12,0)</f>
        <v>#NAME?</v>
      </c>
      <c r="M42" s="64" t="e">
        <f aca="false">EURO(UnderlyingPrice,$D42,IntRate,Yield,$H42,$D$6,M$12,0)</f>
        <v>#NAME?</v>
      </c>
      <c r="O42" s="64" t="e">
        <f aca="false">EURO(UnderlyingPrice,$D42*(1+$P$8),IntRate,Yield,$I42,Expiry-Today,O$12,0)</f>
        <v>#NAME?</v>
      </c>
      <c r="P42" s="64" t="e">
        <f aca="false">EURO(UnderlyingPrice,$D42*(1+$P$8),IntRate,Yield,$I42,Expiry-Today,P$12,0)</f>
        <v>#NAME?</v>
      </c>
      <c r="R42" s="64" t="e">
        <f aca="false">EURO(UnderlyingPrice,$D42*(1-$P$8),IntRate,Yield,$J42,Expiry-Today,R$12,0)</f>
        <v>#NAME?</v>
      </c>
      <c r="S42" s="64" t="e">
        <f aca="false">EURO(UnderlyingPrice,$D42*(1-$P$8),IntRate,Yield,$J42,Expiry-Today,S$12,0)</f>
        <v>#NAME?</v>
      </c>
      <c r="U42" s="65" t="e">
        <f aca="false">(O42+R42-2*L42)/($P$8*D42)^2</f>
        <v>#NAME?</v>
      </c>
      <c r="V42" s="65"/>
      <c r="W42" s="66" t="e">
        <f aca="false">U42/$D$9</f>
        <v>#NAME?</v>
      </c>
      <c r="Z42" s="65" t="n">
        <f aca="false">(1/(D42*SQRT(2*PI()*$D$6/365.25*ATMImpVol^2)))</f>
        <v>0.0460087812462732</v>
      </c>
      <c r="AA42" s="65" t="n">
        <f aca="false">LN(D42/UnderlyingPrice)+0.5*$D$6/365.25*ATMImpVol^2</f>
        <v>0.237130791794253</v>
      </c>
      <c r="AB42" s="65" t="n">
        <f aca="false">-(AA42^2)</f>
        <v>-0.0562310124169693</v>
      </c>
      <c r="AC42" s="65" t="n">
        <f aca="false">AB42/(2*$D$6/365.25*ATMImpVol^2)</f>
        <v>-1.67863718466425</v>
      </c>
      <c r="AD42" s="67" t="n">
        <f aca="false">EXP(AC42)</f>
        <v>0.186628142503781</v>
      </c>
      <c r="AE42" s="67" t="n">
        <f aca="false">AD42*Z42</f>
        <v>0.00858653338285474</v>
      </c>
      <c r="AF42" s="67" t="n">
        <f aca="false">AE42</f>
        <v>0.00858653338285474</v>
      </c>
    </row>
    <row r="43" customFormat="false" ht="11.25" hidden="false" customHeight="false" outlineLevel="0" collapsed="false">
      <c r="C43" s="62" t="n">
        <v>30</v>
      </c>
      <c r="D43" s="63" t="n">
        <v>68</v>
      </c>
      <c r="E43" s="51" t="n">
        <f aca="false">+D43/UnderlyingPrice-1</f>
        <v>0.275797373358349</v>
      </c>
      <c r="F43" s="51" t="n">
        <f aca="false">+D43*(1+$P$8)/UnderlyingPrice-1</f>
        <v>0.276435272045028</v>
      </c>
      <c r="G43" s="51" t="n">
        <f aca="false">+D43*(1-$P$8)/UnderlyingPrice-1</f>
        <v>0.27515947467167</v>
      </c>
      <c r="H43" s="51" t="n">
        <f aca="true">OFFSET(VolSkewCoef,0,impvol_order-2)+OFFSET(VolSkewCoef,1,impvol_order-2)*E43+OFFSET(VolSkewCoef,2,impvol_order-2)*E43^2+IF(impvol_order&gt;2,OFFSET(VolSkewCoef,3,impvol_order-2)*E43^3,0)+IF(impvol_order&gt;3,OFFSET(VolSkewCoef,4,impvol_order-2)*E43^4,0)+IF(impvol_order&gt;4,OFFSET(VolSkewCoef,5,impvol_order-2)*E43^5,0)</f>
        <v>0.499939060015702</v>
      </c>
      <c r="I43" s="51" t="n">
        <f aca="true">OFFSET(VolSkewCoef,0,impvol_order-2)+OFFSET(VolSkewCoef,1,impvol_order-2)*F43+OFFSET(VolSkewCoef,2,impvol_order-2)*F43^2+IF(impvol_order&gt;2,OFFSET(VolSkewCoef,3,impvol_order-2)*F43^3,0)+IF(impvol_order&gt;3,OFFSET(VolSkewCoef,4,impvol_order-2)*F43^4,0)+IF(impvol_order&gt;4,OFFSET(VolSkewCoef,5,impvol_order-2)*F43^5,0)</f>
        <v>0.500222691098524</v>
      </c>
      <c r="J43" s="51" t="n">
        <f aca="true">OFFSET(VolSkewCoef,0,impvol_order-2)+OFFSET(VolSkewCoef,1,impvol_order-2)*G43+OFFSET(VolSkewCoef,2,impvol_order-2)*G43^2+IF(impvol_order&gt;2,OFFSET(VolSkewCoef,3,impvol_order-2)*G43^3,0)+IF(impvol_order&gt;3,OFFSET(VolSkewCoef,4,impvol_order-2)*G43^4,0)+IF(impvol_order&gt;4,OFFSET(VolSkewCoef,5,impvol_order-2)*G43^5,0)</f>
        <v>0.499655712969565</v>
      </c>
      <c r="L43" s="64" t="e">
        <f aca="false">EURO(UnderlyingPrice,$D43,IntRate,Yield,$H43,$D$6,L$12,0)</f>
        <v>#NAME?</v>
      </c>
      <c r="M43" s="64" t="e">
        <f aca="false">EURO(UnderlyingPrice,$D43,IntRate,Yield,$H43,$D$6,M$12,0)</f>
        <v>#NAME?</v>
      </c>
      <c r="O43" s="64" t="e">
        <f aca="false">EURO(UnderlyingPrice,$D43*(1+$P$8),IntRate,Yield,$I43,Expiry-Today,O$12,0)</f>
        <v>#NAME?</v>
      </c>
      <c r="P43" s="64" t="e">
        <f aca="false">EURO(UnderlyingPrice,$D43*(1+$P$8),IntRate,Yield,$I43,Expiry-Today,P$12,0)</f>
        <v>#NAME?</v>
      </c>
      <c r="R43" s="64" t="e">
        <f aca="false">EURO(UnderlyingPrice,$D43*(1-$P$8),IntRate,Yield,$J43,Expiry-Today,R$12,0)</f>
        <v>#NAME?</v>
      </c>
      <c r="S43" s="64" t="e">
        <f aca="false">EURO(UnderlyingPrice,$D43*(1-$P$8),IntRate,Yield,$J43,Expiry-Today,S$12,0)</f>
        <v>#NAME?</v>
      </c>
      <c r="U43" s="65" t="e">
        <f aca="false">(O43+R43-2*L43)/($P$8*D43)^2</f>
        <v>#NAME?</v>
      </c>
      <c r="V43" s="65"/>
      <c r="W43" s="66" t="e">
        <f aca="false">U43/$D$9</f>
        <v>#NAME?</v>
      </c>
      <c r="Z43" s="65" t="n">
        <f aca="false">(1/(D43*SQRT(2*PI()*$D$6/365.25*ATMImpVol^2)))</f>
        <v>0.0453321815220633</v>
      </c>
      <c r="AA43" s="65" t="n">
        <f aca="false">LN(D43/UnderlyingPrice)+0.5*$D$6/365.25*ATMImpVol^2</f>
        <v>0.251945877579393</v>
      </c>
      <c r="AB43" s="65" t="n">
        <f aca="false">-(AA43^2)</f>
        <v>-0.0634767252292507</v>
      </c>
      <c r="AC43" s="65" t="n">
        <f aca="false">AB43/(2*$D$6/365.25*ATMImpVol^2)</f>
        <v>-1.89493994062216</v>
      </c>
      <c r="AD43" s="67" t="n">
        <f aca="false">EXP(AC43)</f>
        <v>0.150327363343196</v>
      </c>
      <c r="AE43" s="67" t="n">
        <f aca="false">AD43*Z43</f>
        <v>0.00681466732280691</v>
      </c>
      <c r="AF43" s="67" t="n">
        <f aca="false">AE43</f>
        <v>0.00681466732280691</v>
      </c>
    </row>
    <row r="44" customFormat="false" ht="11.25" hidden="false" customHeight="false" outlineLevel="0" collapsed="false">
      <c r="C44" s="62" t="n">
        <v>31</v>
      </c>
      <c r="D44" s="63" t="n">
        <v>69</v>
      </c>
      <c r="E44" s="51" t="n">
        <f aca="false">+D44/UnderlyingPrice-1</f>
        <v>0.294559099437148</v>
      </c>
      <c r="F44" s="51" t="n">
        <f aca="false">+D44*(1+$P$8)/UnderlyingPrice-1</f>
        <v>0.295206378986867</v>
      </c>
      <c r="G44" s="51" t="n">
        <f aca="false">+D44*(1-$P$8)/UnderlyingPrice-1</f>
        <v>0.29391181988743</v>
      </c>
      <c r="H44" s="51" t="n">
        <f aca="true">OFFSET(VolSkewCoef,0,impvol_order-2)+OFFSET(VolSkewCoef,1,impvol_order-2)*E44+OFFSET(VolSkewCoef,2,impvol_order-2)*E44^2+IF(impvol_order&gt;2,OFFSET(VolSkewCoef,3,impvol_order-2)*E44^3,0)+IF(impvol_order&gt;3,OFFSET(VolSkewCoef,4,impvol_order-2)*E44^4,0)+IF(impvol_order&gt;4,OFFSET(VolSkewCoef,5,impvol_order-2)*E44^5,0)</f>
        <v>0.508391769473191</v>
      </c>
      <c r="I44" s="51" t="n">
        <f aca="true">OFFSET(VolSkewCoef,0,impvol_order-2)+OFFSET(VolSkewCoef,1,impvol_order-2)*F44+OFFSET(VolSkewCoef,2,impvol_order-2)*F44^2+IF(impvol_order&gt;2,OFFSET(VolSkewCoef,3,impvol_order-2)*F44^3,0)+IF(impvol_order&gt;3,OFFSET(VolSkewCoef,4,impvol_order-2)*F44^4,0)+IF(impvol_order&gt;4,OFFSET(VolSkewCoef,5,impvol_order-2)*F44^5,0)</f>
        <v>0.508687182766576</v>
      </c>
      <c r="J44" s="51" t="n">
        <f aca="true">OFFSET(VolSkewCoef,0,impvol_order-2)+OFFSET(VolSkewCoef,1,impvol_order-2)*G44+OFFSET(VolSkewCoef,2,impvol_order-2)*G44^2+IF(impvol_order&gt;2,OFFSET(VolSkewCoef,3,impvol_order-2)*G44^3,0)+IF(impvol_order&gt;3,OFFSET(VolSkewCoef,4,impvol_order-2)*G44^4,0)+IF(impvol_order&gt;4,OFFSET(VolSkewCoef,5,impvol_order-2)*G44^5,0)</f>
        <v>0.508096590255114</v>
      </c>
      <c r="L44" s="64" t="e">
        <f aca="false">EURO(UnderlyingPrice,$D44,IntRate,Yield,$H44,$D$6,L$12,0)</f>
        <v>#NAME?</v>
      </c>
      <c r="M44" s="64" t="e">
        <f aca="false">EURO(UnderlyingPrice,$D44,IntRate,Yield,$H44,$D$6,M$12,0)</f>
        <v>#NAME?</v>
      </c>
      <c r="O44" s="64" t="e">
        <f aca="false">EURO(UnderlyingPrice,$D44*(1+$P$8),IntRate,Yield,$I44,Expiry-Today,O$12,0)</f>
        <v>#NAME?</v>
      </c>
      <c r="P44" s="64" t="e">
        <f aca="false">EURO(UnderlyingPrice,$D44*(1+$P$8),IntRate,Yield,$I44,Expiry-Today,P$12,0)</f>
        <v>#NAME?</v>
      </c>
      <c r="R44" s="64" t="e">
        <f aca="false">EURO(UnderlyingPrice,$D44*(1-$P$8),IntRate,Yield,$J44,Expiry-Today,R$12,0)</f>
        <v>#NAME?</v>
      </c>
      <c r="S44" s="64" t="e">
        <f aca="false">EURO(UnderlyingPrice,$D44*(1-$P$8),IntRate,Yield,$J44,Expiry-Today,S$12,0)</f>
        <v>#NAME?</v>
      </c>
      <c r="U44" s="65" t="e">
        <f aca="false">(O44+R44-2*L44)/($P$8*D44)^2</f>
        <v>#NAME?</v>
      </c>
      <c r="V44" s="65"/>
      <c r="W44" s="66" t="e">
        <f aca="false">U44/$D$9</f>
        <v>#NAME?</v>
      </c>
      <c r="Z44" s="65" t="n">
        <f aca="false">(1/(D44*SQRT(2*PI()*$D$6/365.25*ATMImpVol^2)))</f>
        <v>0.0446751933840624</v>
      </c>
      <c r="AA44" s="65" t="n">
        <f aca="false">LN(D44/UnderlyingPrice)+0.5*$D$6/365.25*ATMImpVol^2</f>
        <v>0.266544677000546</v>
      </c>
      <c r="AB44" s="65" t="n">
        <f aca="false">-(AA44^2)</f>
        <v>-0.0710460648373255</v>
      </c>
      <c r="AC44" s="65" t="n">
        <f aca="false">AB44/(2*$D$6/365.25*ATMImpVol^2)</f>
        <v>-2.12090377060349</v>
      </c>
      <c r="AD44" s="67" t="n">
        <f aca="false">EXP(AC44)</f>
        <v>0.11992319646035</v>
      </c>
      <c r="AE44" s="67" t="n">
        <f aca="false">AD44*Z44</f>
        <v>0.00535759199310102</v>
      </c>
      <c r="AF44" s="67" t="n">
        <f aca="false">AE44</f>
        <v>0.00535759199310102</v>
      </c>
    </row>
    <row r="45" customFormat="false" ht="11.25" hidden="false" customHeight="false" outlineLevel="0" collapsed="false">
      <c r="C45" s="62" t="n">
        <v>32</v>
      </c>
      <c r="D45" s="63" t="n">
        <v>70</v>
      </c>
      <c r="E45" s="51" t="n">
        <f aca="false">+D45/UnderlyingPrice-1</f>
        <v>0.313320825515948</v>
      </c>
      <c r="F45" s="51" t="n">
        <f aca="false">+D45*(1+$P$8)/UnderlyingPrice-1</f>
        <v>0.313977485928705</v>
      </c>
      <c r="G45" s="51" t="n">
        <f aca="false">+D45*(1-$P$8)/UnderlyingPrice-1</f>
        <v>0.31266416510319</v>
      </c>
      <c r="H45" s="51" t="n">
        <f aca="true">OFFSET(VolSkewCoef,0,impvol_order-2)+OFFSET(VolSkewCoef,1,impvol_order-2)*E45+OFFSET(VolSkewCoef,2,impvol_order-2)*E45^2+IF(impvol_order&gt;2,OFFSET(VolSkewCoef,3,impvol_order-2)*E45^3,0)+IF(impvol_order&gt;3,OFFSET(VolSkewCoef,4,impvol_order-2)*E45^4,0)+IF(impvol_order&gt;4,OFFSET(VolSkewCoef,5,impvol_order-2)*E45^5,0)</f>
        <v>0.517040924727225</v>
      </c>
      <c r="I45" s="51" t="n">
        <f aca="true">OFFSET(VolSkewCoef,0,impvol_order-2)+OFFSET(VolSkewCoef,1,impvol_order-2)*F45+OFFSET(VolSkewCoef,2,impvol_order-2)*F45^2+IF(impvol_order&gt;2,OFFSET(VolSkewCoef,3,impvol_order-2)*F45^3,0)+IF(impvol_order&gt;3,OFFSET(VolSkewCoef,4,impvol_order-2)*F45^4,0)+IF(impvol_order&gt;4,OFFSET(VolSkewCoef,5,impvol_order-2)*F45^5,0)</f>
        <v>0.517346576632402</v>
      </c>
      <c r="J45" s="51" t="n">
        <f aca="true">OFFSET(VolSkewCoef,0,impvol_order-2)+OFFSET(VolSkewCoef,1,impvol_order-2)*G45+OFFSET(VolSkewCoef,2,impvol_order-2)*G45^2+IF(impvol_order&gt;2,OFFSET(VolSkewCoef,3,impvol_order-2)*G45^3,0)+IF(impvol_order&gt;3,OFFSET(VolSkewCoef,4,impvol_order-2)*G45^4,0)+IF(impvol_order&gt;4,OFFSET(VolSkewCoef,5,impvol_order-2)*G45^5,0)</f>
        <v>0.516735450488425</v>
      </c>
      <c r="L45" s="64" t="e">
        <f aca="false">EURO(UnderlyingPrice,$D45,IntRate,Yield,$H45,$D$6,L$12,0)</f>
        <v>#NAME?</v>
      </c>
      <c r="M45" s="64" t="e">
        <f aca="false">EURO(UnderlyingPrice,$D45,IntRate,Yield,$H45,$D$6,M$12,0)</f>
        <v>#NAME?</v>
      </c>
      <c r="O45" s="64" t="e">
        <f aca="false">EURO(UnderlyingPrice,$D45*(1+$P$8),IntRate,Yield,$I45,Expiry-Today,O$12,0)</f>
        <v>#NAME?</v>
      </c>
      <c r="P45" s="64" t="e">
        <f aca="false">EURO(UnderlyingPrice,$D45*(1+$P$8),IntRate,Yield,$I45,Expiry-Today,P$12,0)</f>
        <v>#NAME?</v>
      </c>
      <c r="R45" s="64" t="e">
        <f aca="false">EURO(UnderlyingPrice,$D45*(1-$P$8),IntRate,Yield,$J45,Expiry-Today,R$12,0)</f>
        <v>#NAME?</v>
      </c>
      <c r="S45" s="64" t="e">
        <f aca="false">EURO(UnderlyingPrice,$D45*(1-$P$8),IntRate,Yield,$J45,Expiry-Today,S$12,0)</f>
        <v>#NAME?</v>
      </c>
      <c r="U45" s="65" t="e">
        <f aca="false">(O45+R45-2*L45)/($P$8*D45)^2</f>
        <v>#NAME?</v>
      </c>
      <c r="V45" s="65"/>
      <c r="W45" s="66" t="e">
        <f aca="false">U45/$D$9</f>
        <v>#NAME?</v>
      </c>
      <c r="Z45" s="65" t="n">
        <f aca="false">(1/(D45*SQRT(2*PI()*$D$6/365.25*ATMImpVol^2)))</f>
        <v>0.0440369763357186</v>
      </c>
      <c r="AA45" s="65" t="n">
        <f aca="false">LN(D45/UnderlyingPrice)+0.5*$D$6/365.25*ATMImpVol^2</f>
        <v>0.280933414452646</v>
      </c>
      <c r="AB45" s="65" t="n">
        <f aca="false">-(AA45^2)</f>
        <v>-0.0789235833560221</v>
      </c>
      <c r="AC45" s="65" t="n">
        <f aca="false">AB45/(2*$D$6/365.25*ATMImpVol^2)</f>
        <v>-2.35606751637263</v>
      </c>
      <c r="AD45" s="67" t="n">
        <f aca="false">EXP(AC45)</f>
        <v>0.094792260213409</v>
      </c>
      <c r="AE45" s="67" t="n">
        <f aca="false">AD45*Z45</f>
        <v>0.00417436451982717</v>
      </c>
      <c r="AF45" s="67" t="n">
        <f aca="false">AE45</f>
        <v>0.00417436451982717</v>
      </c>
    </row>
    <row r="46" customFormat="false" ht="11.25" hidden="false" customHeight="false" outlineLevel="0" collapsed="false">
      <c r="C46" s="62" t="n">
        <v>33</v>
      </c>
      <c r="D46" s="63" t="n">
        <v>71</v>
      </c>
      <c r="E46" s="51" t="n">
        <f aca="false">+D46/UnderlyingPrice-1</f>
        <v>0.332082551594747</v>
      </c>
      <c r="F46" s="51" t="n">
        <f aca="false">+D46*(1+$P$8)/UnderlyingPrice-1</f>
        <v>0.332748592870544</v>
      </c>
      <c r="G46" s="51" t="n">
        <f aca="false">+D46*(1-$P$8)/UnderlyingPrice-1</f>
        <v>0.33141651031895</v>
      </c>
      <c r="H46" s="51" t="n">
        <f aca="true">OFFSET(VolSkewCoef,0,impvol_order-2)+OFFSET(VolSkewCoef,1,impvol_order-2)*E46+OFFSET(VolSkewCoef,2,impvol_order-2)*E46^2+IF(impvol_order&gt;2,OFFSET(VolSkewCoef,3,impvol_order-2)*E46^3,0)+IF(impvol_order&gt;3,OFFSET(VolSkewCoef,4,impvol_order-2)*E46^4,0)+IF(impvol_order&gt;4,OFFSET(VolSkewCoef,5,impvol_order-2)*E46^5,0)</f>
        <v>0.52583489894023</v>
      </c>
      <c r="I46" s="51" t="n">
        <f aca="true">OFFSET(VolSkewCoef,0,impvol_order-2)+OFFSET(VolSkewCoef,1,impvol_order-2)*F46+OFFSET(VolSkewCoef,2,impvol_order-2)*F46^2+IF(impvol_order&gt;2,OFFSET(VolSkewCoef,3,impvol_order-2)*F46^3,0)+IF(impvol_order&gt;3,OFFSET(VolSkewCoef,4,impvol_order-2)*F46^4,0)+IF(impvol_order&gt;4,OFFSET(VolSkewCoef,5,impvol_order-2)*F46^5,0)</f>
        <v>0.52614907855528</v>
      </c>
      <c r="J46" s="51" t="n">
        <f aca="true">OFFSET(VolSkewCoef,0,impvol_order-2)+OFFSET(VolSkewCoef,1,impvol_order-2)*G46+OFFSET(VolSkewCoef,2,impvol_order-2)*G46^2+IF(impvol_order&gt;2,OFFSET(VolSkewCoef,3,impvol_order-2)*G46^3,0)+IF(impvol_order&gt;3,OFFSET(VolSkewCoef,4,impvol_order-2)*G46^4,0)+IF(impvol_order&gt;4,OFFSET(VolSkewCoef,5,impvol_order-2)*G46^5,0)</f>
        <v>0.525520833788569</v>
      </c>
      <c r="L46" s="64" t="e">
        <f aca="false">EURO(UnderlyingPrice,$D46,IntRate,Yield,$H46,$D$6,L$12,0)</f>
        <v>#NAME?</v>
      </c>
      <c r="M46" s="64" t="e">
        <f aca="false">EURO(UnderlyingPrice,$D46,IntRate,Yield,$H46,$D$6,M$12,0)</f>
        <v>#NAME?</v>
      </c>
      <c r="O46" s="64" t="e">
        <f aca="false">EURO(UnderlyingPrice,$D46*(1+$P$8),IntRate,Yield,$I46,Expiry-Today,O$12,0)</f>
        <v>#NAME?</v>
      </c>
      <c r="P46" s="64" t="e">
        <f aca="false">EURO(UnderlyingPrice,$D46*(1+$P$8),IntRate,Yield,$I46,Expiry-Today,P$12,0)</f>
        <v>#NAME?</v>
      </c>
      <c r="R46" s="64" t="e">
        <f aca="false">EURO(UnderlyingPrice,$D46*(1-$P$8),IntRate,Yield,$J46,Expiry-Today,R$12,0)</f>
        <v>#NAME?</v>
      </c>
      <c r="S46" s="64" t="e">
        <f aca="false">EURO(UnderlyingPrice,$D46*(1-$P$8),IntRate,Yield,$J46,Expiry-Today,S$12,0)</f>
        <v>#NAME?</v>
      </c>
      <c r="U46" s="65" t="e">
        <f aca="false">(O46+R46-2*L46)/($P$8*D46)^2</f>
        <v>#NAME?</v>
      </c>
      <c r="V46" s="65"/>
      <c r="W46" s="66" t="e">
        <f aca="false">U46/$D$9</f>
        <v>#NAME?</v>
      </c>
      <c r="Z46" s="65" t="n">
        <f aca="false">(1/(D46*SQRT(2*PI()*$D$6/365.25*ATMImpVol^2)))</f>
        <v>0.0434167372323986</v>
      </c>
      <c r="AA46" s="65" t="n">
        <f aca="false">LN(D46/UnderlyingPrice)+0.5*$D$6/365.25*ATMImpVol^2</f>
        <v>0.295118049444602</v>
      </c>
      <c r="AB46" s="65" t="n">
        <f aca="false">-(AA46^2)</f>
        <v>-0.0870946631079867</v>
      </c>
      <c r="AC46" s="65" t="n">
        <f aca="false">AB46/(2*$D$6/365.25*ATMImpVol^2)</f>
        <v>-2.59999480348592</v>
      </c>
      <c r="AD46" s="67" t="n">
        <f aca="false">EXP(AC46)</f>
        <v>0.0742739641790321</v>
      </c>
      <c r="AE46" s="67" t="n">
        <f aca="false">AD46*Z46</f>
        <v>0.00322473318596962</v>
      </c>
      <c r="AF46" s="67" t="n">
        <f aca="false">AE46</f>
        <v>0.00322473318596962</v>
      </c>
    </row>
    <row r="47" customFormat="false" ht="11.25" hidden="false" customHeight="false" outlineLevel="0" collapsed="false">
      <c r="C47" s="62" t="n">
        <v>34</v>
      </c>
      <c r="D47" s="63" t="n">
        <v>72</v>
      </c>
      <c r="E47" s="51" t="n">
        <f aca="false">+D47/UnderlyingPrice-1</f>
        <v>0.350844277673546</v>
      </c>
      <c r="F47" s="51" t="n">
        <f aca="false">+D47*(1+$P$8)/UnderlyingPrice-1</f>
        <v>0.351519699812383</v>
      </c>
      <c r="G47" s="51" t="n">
        <f aca="false">+D47*(1-$P$8)/UnderlyingPrice-1</f>
        <v>0.350168855534709</v>
      </c>
      <c r="H47" s="51" t="n">
        <f aca="true">OFFSET(VolSkewCoef,0,impvol_order-2)+OFFSET(VolSkewCoef,1,impvol_order-2)*E47+OFFSET(VolSkewCoef,2,impvol_order-2)*E47^2+IF(impvol_order&gt;2,OFFSET(VolSkewCoef,3,impvol_order-2)*E47^3,0)+IF(impvol_order&gt;3,OFFSET(VolSkewCoef,4,impvol_order-2)*E47^4,0)+IF(impvol_order&gt;4,OFFSET(VolSkewCoef,5,impvol_order-2)*E47^5,0)</f>
        <v>0.534719484279978</v>
      </c>
      <c r="I47" s="51" t="n">
        <f aca="true">OFFSET(VolSkewCoef,0,impvol_order-2)+OFFSET(VolSkewCoef,1,impvol_order-2)*F47+OFFSET(VolSkewCoef,2,impvol_order-2)*F47^2+IF(impvol_order&gt;2,OFFSET(VolSkewCoef,3,impvol_order-2)*F47^3,0)+IF(impvol_order&gt;3,OFFSET(VolSkewCoef,4,impvol_order-2)*F47^4,0)+IF(impvol_order&gt;4,OFFSET(VolSkewCoef,5,impvol_order-2)*F47^5,0)</f>
        <v>0.53504030823397</v>
      </c>
      <c r="J47" s="51" t="n">
        <f aca="true">OFFSET(VolSkewCoef,0,impvol_order-2)+OFFSET(VolSkewCoef,1,impvol_order-2)*G47+OFFSET(VolSkewCoef,2,impvol_order-2)*G47^2+IF(impvol_order&gt;2,OFFSET(VolSkewCoef,3,impvol_order-2)*G47^3,0)+IF(impvol_order&gt;3,OFFSET(VolSkewCoef,4,impvol_order-2)*G47^4,0)+IF(impvol_order&gt;4,OFFSET(VolSkewCoef,5,impvol_order-2)*G47^5,0)</f>
        <v>0.534398704438073</v>
      </c>
      <c r="L47" s="64" t="e">
        <f aca="false">EURO(UnderlyingPrice,$D47,IntRate,Yield,$H47,$D$6,L$12,0)</f>
        <v>#NAME?</v>
      </c>
      <c r="M47" s="64" t="e">
        <f aca="false">EURO(UnderlyingPrice,$D47,IntRate,Yield,$H47,$D$6,M$12,0)</f>
        <v>#NAME?</v>
      </c>
      <c r="O47" s="64" t="e">
        <f aca="false">EURO(UnderlyingPrice,$D47*(1+$P$8),IntRate,Yield,$I47,Expiry-Today,O$12,0)</f>
        <v>#NAME?</v>
      </c>
      <c r="P47" s="64" t="e">
        <f aca="false">EURO(UnderlyingPrice,$D47*(1+$P$8),IntRate,Yield,$I47,Expiry-Today,P$12,0)</f>
        <v>#NAME?</v>
      </c>
      <c r="R47" s="64" t="e">
        <f aca="false">EURO(UnderlyingPrice,$D47*(1-$P$8),IntRate,Yield,$J47,Expiry-Today,R$12,0)</f>
        <v>#NAME?</v>
      </c>
      <c r="S47" s="64" t="e">
        <f aca="false">EURO(UnderlyingPrice,$D47*(1-$P$8),IntRate,Yield,$J47,Expiry-Today,S$12,0)</f>
        <v>#NAME?</v>
      </c>
      <c r="U47" s="65" t="e">
        <f aca="false">(O47+R47-2*L47)/($P$8*D47)^2</f>
        <v>#NAME?</v>
      </c>
      <c r="V47" s="65"/>
      <c r="W47" s="66" t="e">
        <f aca="false">U47/$D$9</f>
        <v>#NAME?</v>
      </c>
      <c r="Z47" s="65" t="n">
        <f aca="false">(1/(D47*SQRT(2*PI()*$D$6/365.25*ATMImpVol^2)))</f>
        <v>0.0428137269930598</v>
      </c>
      <c r="AA47" s="65" t="n">
        <f aca="false">LN(D47/UnderlyingPrice)+0.5*$D$6/365.25*ATMImpVol^2</f>
        <v>0.309104291419342</v>
      </c>
      <c r="AB47" s="65" t="n">
        <f aca="false">-(AA47^2)</f>
        <v>-0.0955454629738536</v>
      </c>
      <c r="AC47" s="65" t="n">
        <f aca="false">AB47/(2*$D$6/365.25*ATMImpVol^2)</f>
        <v>-2.85227243970928</v>
      </c>
      <c r="AD47" s="67" t="n">
        <f aca="false">EXP(AC47)</f>
        <v>0.0577130223835806</v>
      </c>
      <c r="AE47" s="67" t="n">
        <f aca="false">AD47*Z47</f>
        <v>0.00247090958427497</v>
      </c>
      <c r="AF47" s="67" t="n">
        <f aca="false">AE47</f>
        <v>0.00247090958427497</v>
      </c>
    </row>
    <row r="48" customFormat="false" ht="11.25" hidden="false" customHeight="false" outlineLevel="0" collapsed="false">
      <c r="C48" s="62" t="n">
        <v>35</v>
      </c>
      <c r="D48" s="63" t="n">
        <v>73</v>
      </c>
      <c r="E48" s="51" t="n">
        <f aca="false">+D48/UnderlyingPrice-1</f>
        <v>0.369606003752345</v>
      </c>
      <c r="F48" s="51" t="n">
        <f aca="false">+D48*(1+$P$8)/UnderlyingPrice-1</f>
        <v>0.370290806754221</v>
      </c>
      <c r="G48" s="51" t="n">
        <f aca="false">+D48*(1-$P$8)/UnderlyingPrice-1</f>
        <v>0.368921200750469</v>
      </c>
      <c r="H48" s="51" t="n">
        <f aca="true">OFFSET(VolSkewCoef,0,impvol_order-2)+OFFSET(VolSkewCoef,1,impvol_order-2)*E48+OFFSET(VolSkewCoef,2,impvol_order-2)*E48^2+IF(impvol_order&gt;2,OFFSET(VolSkewCoef,3,impvol_order-2)*E48^3,0)+IF(impvol_order&gt;3,OFFSET(VolSkewCoef,4,impvol_order-2)*E48^4,0)+IF(impvol_order&gt;4,OFFSET(VolSkewCoef,5,impvol_order-2)*E48^5,0)</f>
        <v>0.543637891919583</v>
      </c>
      <c r="I48" s="51" t="n">
        <f aca="true">OFFSET(VolSkewCoef,0,impvol_order-2)+OFFSET(VolSkewCoef,1,impvol_order-2)*F48+OFFSET(VolSkewCoef,2,impvol_order-2)*F48^2+IF(impvol_order&gt;2,OFFSET(VolSkewCoef,3,impvol_order-2)*F48^3,0)+IF(impvol_order&gt;3,OFFSET(VolSkewCoef,4,impvol_order-2)*F48^4,0)+IF(impvol_order&gt;4,OFFSET(VolSkewCoef,5,impvol_order-2)*F48^5,0)</f>
        <v>0.543963299206713</v>
      </c>
      <c r="J48" s="51" t="n">
        <f aca="true">OFFSET(VolSkewCoef,0,impvol_order-2)+OFFSET(VolSkewCoef,1,impvol_order-2)*G48+OFFSET(VolSkewCoef,2,impvol_order-2)*G48^2+IF(impvol_order&gt;2,OFFSET(VolSkewCoef,3,impvol_order-2)*G48^3,0)+IF(impvol_order&gt;3,OFFSET(VolSkewCoef,4,impvol_order-2)*G48^4,0)+IF(impvol_order&gt;4,OFFSET(VolSkewCoef,5,impvol_order-2)*G48^5,0)</f>
        <v>0.54331245088293</v>
      </c>
      <c r="L48" s="64" t="e">
        <f aca="false">EURO(UnderlyingPrice,$D48,IntRate,Yield,$H48,$D$6,L$12,0)</f>
        <v>#NAME?</v>
      </c>
      <c r="M48" s="64" t="e">
        <f aca="false">EURO(UnderlyingPrice,$D48,IntRate,Yield,$H48,$D$6,M$12,0)</f>
        <v>#NAME?</v>
      </c>
      <c r="O48" s="64" t="e">
        <f aca="false">EURO(UnderlyingPrice,$D48*(1+$P$8),IntRate,Yield,$I48,Expiry-Today,O$12,0)</f>
        <v>#NAME?</v>
      </c>
      <c r="P48" s="64" t="e">
        <f aca="false">EURO(UnderlyingPrice,$D48*(1+$P$8),IntRate,Yield,$I48,Expiry-Today,P$12,0)</f>
        <v>#NAME?</v>
      </c>
      <c r="R48" s="64" t="e">
        <f aca="false">EURO(UnderlyingPrice,$D48*(1-$P$8),IntRate,Yield,$J48,Expiry-Today,R$12,0)</f>
        <v>#NAME?</v>
      </c>
      <c r="S48" s="64" t="e">
        <f aca="false">EURO(UnderlyingPrice,$D48*(1-$P$8),IntRate,Yield,$J48,Expiry-Today,S$12,0)</f>
        <v>#NAME?</v>
      </c>
      <c r="U48" s="65" t="e">
        <f aca="false">(O48+R48-2*L48)/($P$8*D48)^2</f>
        <v>#NAME?</v>
      </c>
      <c r="V48" s="65"/>
      <c r="W48" s="66" t="e">
        <f aca="false">U48/$D$9</f>
        <v>#NAME?</v>
      </c>
      <c r="Z48" s="65" t="n">
        <f aca="false">(1/(D48*SQRT(2*PI()*$D$6/365.25*ATMImpVol^2)))</f>
        <v>0.0422272375821959</v>
      </c>
      <c r="AA48" s="65" t="n">
        <f aca="false">LN(D48/UnderlyingPrice)+0.5*$D$6/365.25*ATMImpVol^2</f>
        <v>0.322897613551678</v>
      </c>
      <c r="AB48" s="65" t="n">
        <f aca="false">-(AA48^2)</f>
        <v>-0.104262868837369</v>
      </c>
      <c r="AC48" s="65" t="n">
        <f aca="false">AB48/(2*$D$6/365.25*ATMImpVol^2)</f>
        <v>-3.11250893568051</v>
      </c>
      <c r="AD48" s="67" t="n">
        <f aca="false">EXP(AC48)</f>
        <v>0.0444891946708277</v>
      </c>
      <c r="AE48" s="67" t="n">
        <f aca="false">AD48*Z48</f>
        <v>0.0018786557932056</v>
      </c>
      <c r="AF48" s="67" t="n">
        <f aca="false">AE48</f>
        <v>0.0018786557932056</v>
      </c>
    </row>
    <row r="49" customFormat="false" ht="11.25" hidden="false" customHeight="false" outlineLevel="0" collapsed="false">
      <c r="C49" s="62" t="n">
        <v>36</v>
      </c>
      <c r="D49" s="63" t="n">
        <v>74</v>
      </c>
      <c r="E49" s="51" t="n">
        <f aca="false">+D49/UnderlyingPrice-1</f>
        <v>0.388367729831145</v>
      </c>
      <c r="F49" s="51" t="n">
        <f aca="false">+D49*(1+$P$8)/UnderlyingPrice-1</f>
        <v>0.38906191369606</v>
      </c>
      <c r="G49" s="51" t="n">
        <f aca="false">+D49*(1-$P$8)/UnderlyingPrice-1</f>
        <v>0.387673545966229</v>
      </c>
      <c r="H49" s="51" t="n">
        <f aca="true">OFFSET(VolSkewCoef,0,impvol_order-2)+OFFSET(VolSkewCoef,1,impvol_order-2)*E49+OFFSET(VolSkewCoef,2,impvol_order-2)*E49^2+IF(impvol_order&gt;2,OFFSET(VolSkewCoef,3,impvol_order-2)*E49^3,0)+IF(impvol_order&gt;3,OFFSET(VolSkewCoef,4,impvol_order-2)*E49^4,0)+IF(impvol_order&gt;4,OFFSET(VolSkewCoef,5,impvol_order-2)*E49^5,0)</f>
        <v>0.552530752037499</v>
      </c>
      <c r="I49" s="51" t="n">
        <f aca="true">OFFSET(VolSkewCoef,0,impvol_order-2)+OFFSET(VolSkewCoef,1,impvol_order-2)*F49+OFFSET(VolSkewCoef,2,impvol_order-2)*F49^2+IF(impvol_order&gt;2,OFFSET(VolSkewCoef,3,impvol_order-2)*F49^3,0)+IF(impvol_order&gt;3,OFFSET(VolSkewCoef,4,impvol_order-2)*F49^4,0)+IF(impvol_order&gt;4,OFFSET(VolSkewCoef,5,impvol_order-2)*F49^5,0)</f>
        <v>0.552858498851227</v>
      </c>
      <c r="J49" s="51" t="n">
        <f aca="true">OFFSET(VolSkewCoef,0,impvol_order-2)+OFFSET(VolSkewCoef,1,impvol_order-2)*G49+OFFSET(VolSkewCoef,2,impvol_order-2)*G49^2+IF(impvol_order&gt;2,OFFSET(VolSkewCoef,3,impvol_order-2)*G49^3,0)+IF(impvol_order&gt;3,OFFSET(VolSkewCoef,4,impvol_order-2)*G49^4,0)+IF(impvol_order&gt;4,OFFSET(VolSkewCoef,5,impvol_order-2)*G49^5,0)</f>
        <v>0.552202885732591</v>
      </c>
      <c r="L49" s="64" t="e">
        <f aca="false">EURO(UnderlyingPrice,$D49,IntRate,Yield,$H49,$D$6,L$12,0)</f>
        <v>#NAME?</v>
      </c>
      <c r="M49" s="64" t="e">
        <f aca="false">EURO(UnderlyingPrice,$D49,IntRate,Yield,$H49,$D$6,M$12,0)</f>
        <v>#NAME?</v>
      </c>
      <c r="O49" s="64" t="e">
        <f aca="false">EURO(UnderlyingPrice,$D49*(1+$P$8),IntRate,Yield,$I49,Expiry-Today,O$12,0)</f>
        <v>#NAME?</v>
      </c>
      <c r="P49" s="64" t="e">
        <f aca="false">EURO(UnderlyingPrice,$D49*(1+$P$8),IntRate,Yield,$I49,Expiry-Today,P$12,0)</f>
        <v>#NAME?</v>
      </c>
      <c r="R49" s="64" t="e">
        <f aca="false">EURO(UnderlyingPrice,$D49*(1-$P$8),IntRate,Yield,$J49,Expiry-Today,R$12,0)</f>
        <v>#NAME?</v>
      </c>
      <c r="S49" s="64" t="e">
        <f aca="false">EURO(UnderlyingPrice,$D49*(1-$P$8),IntRate,Yield,$J49,Expiry-Today,S$12,0)</f>
        <v>#NAME?</v>
      </c>
      <c r="U49" s="65" t="e">
        <f aca="false">(O49+R49-2*L49)/($P$8*D49)^2</f>
        <v>#NAME?</v>
      </c>
      <c r="V49" s="65"/>
      <c r="W49" s="66" t="e">
        <f aca="false">U49/$D$9</f>
        <v>#NAME?</v>
      </c>
      <c r="Z49" s="65" t="n">
        <f aca="false">(1/(D49*SQRT(2*PI()*$D$6/365.25*ATMImpVol^2)))</f>
        <v>0.0416565992364906</v>
      </c>
      <c r="AA49" s="65" t="n">
        <f aca="false">LN(D49/UnderlyingPrice)+0.5*$D$6/365.25*ATMImpVol^2</f>
        <v>0.336503265607457</v>
      </c>
      <c r="AB49" s="65" t="n">
        <f aca="false">-(AA49^2)</f>
        <v>-0.113234447764482</v>
      </c>
      <c r="AC49" s="65" t="n">
        <f aca="false">AB49/(2*$D$6/365.25*ATMImpVol^2)</f>
        <v>-3.38033313703988</v>
      </c>
      <c r="AD49" s="67" t="n">
        <f aca="false">EXP(AC49)</f>
        <v>0.0340361141554022</v>
      </c>
      <c r="AE49" s="67" t="n">
        <f aca="false">AD49*Z49</f>
        <v>0.00141782876693903</v>
      </c>
      <c r="AF49" s="67" t="n">
        <f aca="false">AE49</f>
        <v>0.00141782876693903</v>
      </c>
    </row>
    <row r="50" customFormat="false" ht="11.25" hidden="false" customHeight="false" outlineLevel="0" collapsed="false">
      <c r="C50" s="62" t="n">
        <v>37</v>
      </c>
      <c r="D50" s="63" t="n">
        <v>75</v>
      </c>
      <c r="E50" s="51" t="n">
        <f aca="false">+D50/UnderlyingPrice-1</f>
        <v>0.407129455909944</v>
      </c>
      <c r="F50" s="51" t="n">
        <f aca="false">+D50*(1+$P$8)/UnderlyingPrice-1</f>
        <v>0.407833020637899</v>
      </c>
      <c r="G50" s="51" t="n">
        <f aca="false">+D50*(1-$P$8)/UnderlyingPrice-1</f>
        <v>0.406425891181989</v>
      </c>
      <c r="H50" s="51" t="n">
        <f aca="true">OFFSET(VolSkewCoef,0,impvol_order-2)+OFFSET(VolSkewCoef,1,impvol_order-2)*E50+OFFSET(VolSkewCoef,2,impvol_order-2)*E50^2+IF(impvol_order&gt;2,OFFSET(VolSkewCoef,3,impvol_order-2)*E50^3,0)+IF(impvol_order&gt;3,OFFSET(VolSkewCoef,4,impvol_order-2)*E50^4,0)+IF(impvol_order&gt;4,OFFSET(VolSkewCoef,5,impvol_order-2)*E50^5,0)</f>
        <v>0.561336113817524</v>
      </c>
      <c r="I50" s="51" t="n">
        <f aca="true">OFFSET(VolSkewCoef,0,impvol_order-2)+OFFSET(VolSkewCoef,1,impvol_order-2)*F50+OFFSET(VolSkewCoef,2,impvol_order-2)*F50^2+IF(impvol_order&gt;2,OFFSET(VolSkewCoef,3,impvol_order-2)*F50^3,0)+IF(impvol_order&gt;3,OFFSET(VolSkewCoef,4,impvol_order-2)*F50^4,0)+IF(impvol_order&gt;4,OFFSET(VolSkewCoef,5,impvol_order-2)*F50^5,0)</f>
        <v>0.561663768384714</v>
      </c>
      <c r="J50" s="51" t="n">
        <f aca="true">OFFSET(VolSkewCoef,0,impvol_order-2)+OFFSET(VolSkewCoef,1,impvol_order-2)*G50+OFFSET(VolSkewCoef,2,impvol_order-2)*G50^2+IF(impvol_order&gt;2,OFFSET(VolSkewCoef,3,impvol_order-2)*G50^3,0)+IF(impvol_order&gt;3,OFFSET(VolSkewCoef,4,impvol_order-2)*G50^4,0)+IF(impvol_order&gt;4,OFFSET(VolSkewCoef,5,impvol_order-2)*G50^5,0)</f>
        <v>0.561008245759971</v>
      </c>
      <c r="L50" s="64" t="e">
        <f aca="false">EURO(UnderlyingPrice,$D50,IntRate,Yield,$H50,$D$6,L$12,0)</f>
        <v>#NAME?</v>
      </c>
      <c r="M50" s="64" t="e">
        <f aca="false">EURO(UnderlyingPrice,$D50,IntRate,Yield,$H50,$D$6,M$12,0)</f>
        <v>#NAME?</v>
      </c>
      <c r="O50" s="64" t="e">
        <f aca="false">EURO(UnderlyingPrice,$D50*(1+$P$8),IntRate,Yield,$I50,Expiry-Today,O$12,0)</f>
        <v>#NAME?</v>
      </c>
      <c r="P50" s="64" t="e">
        <f aca="false">EURO(UnderlyingPrice,$D50*(1+$P$8),IntRate,Yield,$I50,Expiry-Today,P$12,0)</f>
        <v>#NAME?</v>
      </c>
      <c r="R50" s="64" t="e">
        <f aca="false">EURO(UnderlyingPrice,$D50*(1-$P$8),IntRate,Yield,$J50,Expiry-Today,R$12,0)</f>
        <v>#NAME?</v>
      </c>
      <c r="S50" s="64" t="e">
        <f aca="false">EURO(UnderlyingPrice,$D50*(1-$P$8),IntRate,Yield,$J50,Expiry-Today,S$12,0)</f>
        <v>#NAME?</v>
      </c>
      <c r="U50" s="65" t="e">
        <f aca="false">(O50+R50-2*L50)/($P$8*D50)^2</f>
        <v>#NAME?</v>
      </c>
      <c r="V50" s="65"/>
      <c r="W50" s="66" t="e">
        <f aca="false">U50/$D$9</f>
        <v>#NAME?</v>
      </c>
      <c r="Z50" s="65" t="n">
        <f aca="false">(1/(D50*SQRT(2*PI()*$D$6/365.25*ATMImpVol^2)))</f>
        <v>0.0411011779133374</v>
      </c>
      <c r="AA50" s="65" t="n">
        <f aca="false">LN(D50/UnderlyingPrice)+0.5*$D$6/365.25*ATMImpVol^2</f>
        <v>0.349926285939597</v>
      </c>
      <c r="AB50" s="65" t="n">
        <f aca="false">-(AA50^2)</f>
        <v>-0.122448405591481</v>
      </c>
      <c r="AC50" s="65" t="n">
        <f aca="false">AB50/(2*$D$6/365.25*ATMImpVol^2)</f>
        <v>-3.65539295832917</v>
      </c>
      <c r="AD50" s="67" t="n">
        <f aca="false">EXP(AC50)</f>
        <v>0.0258513369887811</v>
      </c>
      <c r="AE50" s="67" t="n">
        <f aca="false">AD50*Z50</f>
        <v>0.00106252040087353</v>
      </c>
      <c r="AF50" s="67" t="n">
        <f aca="false">AE50</f>
        <v>0.00106252040087353</v>
      </c>
    </row>
    <row r="51" customFormat="false" ht="11.25" hidden="false" customHeight="false" outlineLevel="0" collapsed="false">
      <c r="C51" s="62" t="n">
        <v>38</v>
      </c>
      <c r="D51" s="63" t="n">
        <v>76</v>
      </c>
      <c r="E51" s="51" t="n">
        <f aca="false">+D51/UnderlyingPrice-1</f>
        <v>0.425891181988743</v>
      </c>
      <c r="F51" s="51" t="n">
        <f aca="false">+D51*(1+$P$8)/UnderlyingPrice-1</f>
        <v>0.426604127579737</v>
      </c>
      <c r="G51" s="51" t="n">
        <f aca="false">+D51*(1-$P$8)/UnderlyingPrice-1</f>
        <v>0.425178236397749</v>
      </c>
      <c r="H51" s="51" t="n">
        <f aca="true">OFFSET(VolSkewCoef,0,impvol_order-2)+OFFSET(VolSkewCoef,1,impvol_order-2)*E51+OFFSET(VolSkewCoef,2,impvol_order-2)*E51^2+IF(impvol_order&gt;2,OFFSET(VolSkewCoef,3,impvol_order-2)*E51^3,0)+IF(impvol_order&gt;3,OFFSET(VolSkewCoef,4,impvol_order-2)*E51^4,0)+IF(impvol_order&gt;4,OFFSET(VolSkewCoef,5,impvol_order-2)*E51^5,0)</f>
        <v>0.569989445448797</v>
      </c>
      <c r="I51" s="51" t="n">
        <f aca="true">OFFSET(VolSkewCoef,0,impvol_order-2)+OFFSET(VolSkewCoef,1,impvol_order-2)*F51+OFFSET(VolSkewCoef,2,impvol_order-2)*F51^2+IF(impvol_order&gt;2,OFFSET(VolSkewCoef,3,impvol_order-2)*F51^3,0)+IF(impvol_order&gt;3,OFFSET(VolSkewCoef,4,impvol_order-2)*F51^4,0)+IF(impvol_order&gt;4,OFFSET(VolSkewCoef,5,impvol_order-2)*F51^5,0)</f>
        <v>0.570314382863854</v>
      </c>
      <c r="J51" s="51" t="n">
        <f aca="true">OFFSET(VolSkewCoef,0,impvol_order-2)+OFFSET(VolSkewCoef,1,impvol_order-2)*G51+OFFSET(VolSkewCoef,2,impvol_order-2)*G51^2+IF(impvol_order&gt;2,OFFSET(VolSkewCoef,3,impvol_order-2)*G51^3,0)+IF(impvol_order&gt;3,OFFSET(VolSkewCoef,4,impvol_order-2)*G51^4,0)+IF(impvol_order&gt;4,OFFSET(VolSkewCoef,5,impvol_order-2)*G51^5,0)</f>
        <v>0.569664191901445</v>
      </c>
      <c r="L51" s="64" t="e">
        <f aca="false">EURO(UnderlyingPrice,$D51,IntRate,Yield,$H51,$D$6,L$12,0)</f>
        <v>#NAME?</v>
      </c>
      <c r="M51" s="64" t="e">
        <f aca="false">EURO(UnderlyingPrice,$D51,IntRate,Yield,$H51,$D$6,M$12,0)</f>
        <v>#NAME?</v>
      </c>
      <c r="O51" s="64" t="e">
        <f aca="false">EURO(UnderlyingPrice,$D51*(1+$P$8),IntRate,Yield,$I51,Expiry-Today,O$12,0)</f>
        <v>#NAME?</v>
      </c>
      <c r="P51" s="64" t="e">
        <f aca="false">EURO(UnderlyingPrice,$D51*(1+$P$8),IntRate,Yield,$I51,Expiry-Today,P$12,0)</f>
        <v>#NAME?</v>
      </c>
      <c r="R51" s="64" t="e">
        <f aca="false">EURO(UnderlyingPrice,$D51*(1-$P$8),IntRate,Yield,$J51,Expiry-Today,R$12,0)</f>
        <v>#NAME?</v>
      </c>
      <c r="S51" s="64" t="e">
        <f aca="false">EURO(UnderlyingPrice,$D51*(1-$P$8),IntRate,Yield,$J51,Expiry-Today,S$12,0)</f>
        <v>#NAME?</v>
      </c>
      <c r="U51" s="65" t="e">
        <f aca="false">(O51+R51-2*L51)/($P$8*D51)^2</f>
        <v>#NAME?</v>
      </c>
      <c r="V51" s="65"/>
      <c r="W51" s="66" t="e">
        <f aca="false">U51/$D$9</f>
        <v>#NAME?</v>
      </c>
      <c r="Z51" s="65" t="n">
        <f aca="false">(1/(D51*SQRT(2*PI()*$D$6/365.25*ATMImpVol^2)))</f>
        <v>0.0405603729407935</v>
      </c>
      <c r="AA51" s="65" t="n">
        <f aca="false">LN(D51/UnderlyingPrice)+0.5*$D$6/365.25*ATMImpVol^2</f>
        <v>0.363171512689618</v>
      </c>
      <c r="AB51" s="65" t="n">
        <f aca="false">-(AA51^2)</f>
        <v>-0.131893547629265</v>
      </c>
      <c r="AC51" s="65" t="n">
        <f aca="false">AB51/(2*$D$6/365.25*ATMImpVol^2)</f>
        <v>-3.93735420991559</v>
      </c>
      <c r="AD51" s="67" t="n">
        <f aca="false">EXP(AC51)</f>
        <v>0.0194997387699382</v>
      </c>
      <c r="AE51" s="67" t="n">
        <f aca="false">AD51*Z51</f>
        <v>0.000790916676756744</v>
      </c>
      <c r="AF51" s="67" t="n">
        <f aca="false">AE51</f>
        <v>0.000790916676756744</v>
      </c>
    </row>
    <row r="52" customFormat="false" ht="11.25" hidden="false" customHeight="false" outlineLevel="0" collapsed="false">
      <c r="C52" s="62" t="n">
        <v>39</v>
      </c>
      <c r="D52" s="63" t="n">
        <v>77</v>
      </c>
      <c r="E52" s="51" t="n">
        <f aca="false">+D52/UnderlyingPrice-1</f>
        <v>0.444652908067542</v>
      </c>
      <c r="F52" s="51" t="n">
        <f aca="false">+D52*(1+$P$8)/UnderlyingPrice-1</f>
        <v>0.445375234521576</v>
      </c>
      <c r="G52" s="51" t="n">
        <f aca="false">+D52*(1-$P$8)/UnderlyingPrice-1</f>
        <v>0.443930581613509</v>
      </c>
      <c r="H52" s="51" t="n">
        <f aca="true">OFFSET(VolSkewCoef,0,impvol_order-2)+OFFSET(VolSkewCoef,1,impvol_order-2)*E52+OFFSET(VolSkewCoef,2,impvol_order-2)*E52^2+IF(impvol_order&gt;2,OFFSET(VolSkewCoef,3,impvol_order-2)*E52^3,0)+IF(impvol_order&gt;3,OFFSET(VolSkewCoef,4,impvol_order-2)*E52^4,0)+IF(impvol_order&gt;4,OFFSET(VolSkewCoef,5,impvol_order-2)*E52^5,0)</f>
        <v>0.578423634125801</v>
      </c>
      <c r="I52" s="51" t="n">
        <f aca="true">OFFSET(VolSkewCoef,0,impvol_order-2)+OFFSET(VolSkewCoef,1,impvol_order-2)*F52+OFFSET(VolSkewCoef,2,impvol_order-2)*F52^2+IF(impvol_order&gt;2,OFFSET(VolSkewCoef,3,impvol_order-2)*F52^3,0)+IF(impvol_order&gt;3,OFFSET(VolSkewCoef,4,impvol_order-2)*F52^4,0)+IF(impvol_order&gt;4,OFFSET(VolSkewCoef,5,impvol_order-2)*F52^5,0)</f>
        <v>0.578743031184807</v>
      </c>
      <c r="J52" s="51" t="n">
        <f aca="true">OFFSET(VolSkewCoef,0,impvol_order-2)+OFFSET(VolSkewCoef,1,impvol_order-2)*G52+OFFSET(VolSkewCoef,2,impvol_order-2)*G52^2+IF(impvol_order&gt;2,OFFSET(VolSkewCoef,3,impvol_order-2)*G52^3,0)+IF(impvol_order&gt;3,OFFSET(VolSkewCoef,4,impvol_order-2)*G52^4,0)+IF(impvol_order&gt;4,OFFSET(VolSkewCoef,5,impvol_order-2)*G52^5,0)</f>
        <v>0.57810380925685</v>
      </c>
      <c r="L52" s="64" t="e">
        <f aca="false">EURO(UnderlyingPrice,$D52,IntRate,Yield,$H52,$D$6,L$12,0)</f>
        <v>#NAME?</v>
      </c>
      <c r="M52" s="64" t="e">
        <f aca="false">EURO(UnderlyingPrice,$D52,IntRate,Yield,$H52,$D$6,M$12,0)</f>
        <v>#NAME?</v>
      </c>
      <c r="O52" s="64" t="e">
        <f aca="false">EURO(UnderlyingPrice,$D52*(1+$P$8),IntRate,Yield,$I52,Expiry-Today,O$12,0)</f>
        <v>#NAME?</v>
      </c>
      <c r="P52" s="64" t="e">
        <f aca="false">EURO(UnderlyingPrice,$D52*(1+$P$8),IntRate,Yield,$I52,Expiry-Today,P$12,0)</f>
        <v>#NAME?</v>
      </c>
      <c r="R52" s="64" t="e">
        <f aca="false">EURO(UnderlyingPrice,$D52*(1-$P$8),IntRate,Yield,$J52,Expiry-Today,R$12,0)</f>
        <v>#NAME?</v>
      </c>
      <c r="S52" s="64" t="e">
        <f aca="false">EURO(UnderlyingPrice,$D52*(1-$P$8),IntRate,Yield,$J52,Expiry-Today,S$12,0)</f>
        <v>#NAME?</v>
      </c>
      <c r="U52" s="65" t="e">
        <f aca="false">(O52+R52-2*L52)/($P$8*D52)^2</f>
        <v>#NAME?</v>
      </c>
      <c r="V52" s="65"/>
      <c r="W52" s="66" t="e">
        <f aca="false">U52/$D$9</f>
        <v>#NAME?</v>
      </c>
      <c r="Z52" s="65" t="n">
        <f aca="false">(1/(D52*SQRT(2*PI()*$D$6/365.25*ATMImpVol^2)))</f>
        <v>0.0400336148506533</v>
      </c>
      <c r="AA52" s="65" t="n">
        <f aca="false">LN(D52/UnderlyingPrice)+0.5*$D$6/365.25*ATMImpVol^2</f>
        <v>0.376243594256971</v>
      </c>
      <c r="AB52" s="65" t="n">
        <f aca="false">-(AA52^2)</f>
        <v>-0.141559242219404</v>
      </c>
      <c r="AC52" s="65" t="n">
        <f aca="false">AB52/(2*$D$6/365.25*ATMImpVol^2)</f>
        <v>-4.2258995100482</v>
      </c>
      <c r="AD52" s="67" t="n">
        <f aca="false">EXP(AC52)</f>
        <v>0.0146121849891041</v>
      </c>
      <c r="AE52" s="67" t="n">
        <f aca="false">AD52*Z52</f>
        <v>0.00058497858598029</v>
      </c>
      <c r="AF52" s="67" t="n">
        <f aca="false">AE52</f>
        <v>0.00058497858598029</v>
      </c>
    </row>
    <row r="53" customFormat="false" ht="11.25" hidden="false" customHeight="false" outlineLevel="0" collapsed="false">
      <c r="C53" s="62" t="n">
        <v>40</v>
      </c>
      <c r="D53" s="63" t="n">
        <v>78</v>
      </c>
      <c r="E53" s="51" t="n">
        <f aca="false">+D53/UnderlyingPrice-1</f>
        <v>0.463414634146341</v>
      </c>
      <c r="F53" s="51" t="n">
        <f aca="false">+D53*(1+$P$8)/UnderlyingPrice-1</f>
        <v>0.464146341463415</v>
      </c>
      <c r="G53" s="51" t="n">
        <f aca="false">+D53*(1-$P$8)/UnderlyingPrice-1</f>
        <v>0.462682926829268</v>
      </c>
      <c r="H53" s="51" t="n">
        <f aca="true">OFFSET(VolSkewCoef,0,impvol_order-2)+OFFSET(VolSkewCoef,1,impvol_order-2)*E53+OFFSET(VolSkewCoef,2,impvol_order-2)*E53^2+IF(impvol_order&gt;2,OFFSET(VolSkewCoef,3,impvol_order-2)*E53^3,0)+IF(impvol_order&gt;3,OFFSET(VolSkewCoef,4,impvol_order-2)*E53^4,0)+IF(impvol_order&gt;4,OFFSET(VolSkewCoef,5,impvol_order-2)*E53^5,0)</f>
        <v>0.58656898604836</v>
      </c>
      <c r="I53" s="51" t="n">
        <f aca="true">OFFSET(VolSkewCoef,0,impvol_order-2)+OFFSET(VolSkewCoef,1,impvol_order-2)*F53+OFFSET(VolSkewCoef,2,impvol_order-2)*F53^2+IF(impvol_order&gt;2,OFFSET(VolSkewCoef,3,impvol_order-2)*F53^3,0)+IF(impvol_order&gt;3,OFFSET(VolSkewCoef,4,impvol_order-2)*F53^4,0)+IF(impvol_order&gt;4,OFFSET(VolSkewCoef,5,impvol_order-2)*F53^5,0)</f>
        <v>0.586879816083213</v>
      </c>
      <c r="J53" s="51" t="n">
        <f aca="true">OFFSET(VolSkewCoef,0,impvol_order-2)+OFFSET(VolSkewCoef,1,impvol_order-2)*G53+OFFSET(VolSkewCoef,2,impvol_order-2)*G53^2+IF(impvol_order&gt;2,OFFSET(VolSkewCoef,3,impvol_order-2)*G53^3,0)+IF(impvol_order&gt;3,OFFSET(VolSkewCoef,4,impvol_order-2)*G53^4,0)+IF(impvol_order&gt;4,OFFSET(VolSkewCoef,5,impvol_order-2)*G53^5,0)</f>
        <v>0.586257607089484</v>
      </c>
      <c r="L53" s="64" t="e">
        <f aca="false">EURO(UnderlyingPrice,$D53,IntRate,Yield,$H53,$D$6,L$12,0)</f>
        <v>#NAME?</v>
      </c>
      <c r="M53" s="64" t="e">
        <f aca="false">EURO(UnderlyingPrice,$D53,IntRate,Yield,$H53,$D$6,M$12,0)</f>
        <v>#NAME?</v>
      </c>
      <c r="O53" s="64" t="e">
        <f aca="false">EURO(UnderlyingPrice,$D53*(1+$P$8),IntRate,Yield,$I53,Expiry-Today,O$12,0)</f>
        <v>#NAME?</v>
      </c>
      <c r="P53" s="64" t="e">
        <f aca="false">EURO(UnderlyingPrice,$D53*(1+$P$8),IntRate,Yield,$I53,Expiry-Today,P$12,0)</f>
        <v>#NAME?</v>
      </c>
      <c r="R53" s="64" t="e">
        <f aca="false">EURO(UnderlyingPrice,$D53*(1-$P$8),IntRate,Yield,$J53,Expiry-Today,R$12,0)</f>
        <v>#NAME?</v>
      </c>
      <c r="S53" s="64" t="e">
        <f aca="false">EURO(UnderlyingPrice,$D53*(1-$P$8),IntRate,Yield,$J53,Expiry-Today,S$12,0)</f>
        <v>#NAME?</v>
      </c>
      <c r="U53" s="65" t="e">
        <f aca="false">(O53+R53-2*L53)/($P$8*D53)^2</f>
        <v>#NAME?</v>
      </c>
      <c r="V53" s="65"/>
      <c r="W53" s="66" t="e">
        <f aca="false">U53/$D$9</f>
        <v>#NAME?</v>
      </c>
      <c r="Z53" s="65" t="n">
        <f aca="false">(1/(D53*SQRT(2*PI()*$D$6/365.25*ATMImpVol^2)))</f>
        <v>0.039520363378209</v>
      </c>
      <c r="AA53" s="65" t="n">
        <f aca="false">LN(D53/UnderlyingPrice)+0.5*$D$6/365.25*ATMImpVol^2</f>
        <v>0.389146999092878</v>
      </c>
      <c r="AB53" s="65" t="n">
        <f aca="false">-(AA53^2)</f>
        <v>-0.151435386902993</v>
      </c>
      <c r="AC53" s="65" t="n">
        <f aca="false">AB53/(2*$D$6/365.25*ATMImpVol^2)</f>
        <v>-4.5207272749133</v>
      </c>
      <c r="AD53" s="67" t="n">
        <f aca="false">EXP(AC53)</f>
        <v>0.0108811072338711</v>
      </c>
      <c r="AE53" s="67" t="n">
        <f aca="false">AD53*Z53</f>
        <v>0.000430025311839846</v>
      </c>
      <c r="AF53" s="67" t="n">
        <f aca="false">AE53</f>
        <v>0.000430025311839846</v>
      </c>
    </row>
    <row r="54" customFormat="false" ht="11.25" hidden="false" customHeight="false" outlineLevel="0" collapsed="false">
      <c r="C54" s="62" t="n">
        <v>41</v>
      </c>
      <c r="D54" s="63" t="n">
        <v>79</v>
      </c>
      <c r="E54" s="51" t="n">
        <f aca="false">+D54/UnderlyingPrice-1</f>
        <v>0.482176360225141</v>
      </c>
      <c r="F54" s="51" t="n">
        <f aca="false">+D54*(1+$P$8)/UnderlyingPrice-1</f>
        <v>0.482917448405253</v>
      </c>
      <c r="G54" s="51" t="n">
        <f aca="false">+D54*(1-$P$8)/UnderlyingPrice-1</f>
        <v>0.481435272045028</v>
      </c>
      <c r="H54" s="51" t="n">
        <f aca="true">OFFSET(VolSkewCoef,0,impvol_order-2)+OFFSET(VolSkewCoef,1,impvol_order-2)*E54+OFFSET(VolSkewCoef,2,impvol_order-2)*E54^2+IF(impvol_order&gt;2,OFFSET(VolSkewCoef,3,impvol_order-2)*E54^3,0)+IF(impvol_order&gt;3,OFFSET(VolSkewCoef,4,impvol_order-2)*E54^4,0)+IF(impvol_order&gt;4,OFFSET(VolSkewCoef,5,impvol_order-2)*E54^5,0)</f>
        <v>0.594353226421641</v>
      </c>
      <c r="I54" s="51" t="n">
        <f aca="true">OFFSET(VolSkewCoef,0,impvol_order-2)+OFFSET(VolSkewCoef,1,impvol_order-2)*F54+OFFSET(VolSkewCoef,2,impvol_order-2)*F54^2+IF(impvol_order&gt;2,OFFSET(VolSkewCoef,3,impvol_order-2)*F54^3,0)+IF(impvol_order&gt;3,OFFSET(VolSkewCoef,4,impvol_order-2)*F54^4,0)+IF(impvol_order&gt;4,OFFSET(VolSkewCoef,5,impvol_order-2)*F54^5,0)</f>
        <v>0.594652254134195</v>
      </c>
      <c r="J54" s="51" t="n">
        <f aca="true">OFFSET(VolSkewCoef,0,impvol_order-2)+OFFSET(VolSkewCoef,1,impvol_order-2)*G54+OFFSET(VolSkewCoef,2,impvol_order-2)*G54^2+IF(impvol_order&gt;2,OFFSET(VolSkewCoef,3,impvol_order-2)*G54^3,0)+IF(impvol_order&gt;3,OFFSET(VolSkewCoef,4,impvol_order-2)*G54^4,0)+IF(impvol_order&gt;4,OFFSET(VolSkewCoef,5,impvol_order-2)*G54^5,0)</f>
        <v>0.594053518826106</v>
      </c>
      <c r="L54" s="64" t="e">
        <f aca="false">EURO(UnderlyingPrice,$D54,IntRate,Yield,$H54,$D$6,L$12,0)</f>
        <v>#NAME?</v>
      </c>
      <c r="M54" s="64" t="e">
        <f aca="false">EURO(UnderlyingPrice,$D54,IntRate,Yield,$H54,$D$6,M$12,0)</f>
        <v>#NAME?</v>
      </c>
      <c r="O54" s="64" t="e">
        <f aca="false">EURO(UnderlyingPrice,$D54*(1+$P$8),IntRate,Yield,$I54,Expiry-Today,O$12,0)</f>
        <v>#NAME?</v>
      </c>
      <c r="P54" s="64" t="e">
        <f aca="false">EURO(UnderlyingPrice,$D54*(1+$P$8),IntRate,Yield,$I54,Expiry-Today,P$12,0)</f>
        <v>#NAME?</v>
      </c>
      <c r="R54" s="64" t="e">
        <f aca="false">EURO(UnderlyingPrice,$D54*(1-$P$8),IntRate,Yield,$J54,Expiry-Today,R$12,0)</f>
        <v>#NAME?</v>
      </c>
      <c r="S54" s="64" t="e">
        <f aca="false">EURO(UnderlyingPrice,$D54*(1-$P$8),IntRate,Yield,$J54,Expiry-Today,S$12,0)</f>
        <v>#NAME?</v>
      </c>
      <c r="U54" s="65" t="e">
        <f aca="false">(O54+R54-2*L54)/($P$8*D54)^2</f>
        <v>#NAME?</v>
      </c>
      <c r="V54" s="65"/>
      <c r="W54" s="66" t="e">
        <f aca="false">U54/$D$9</f>
        <v>#NAME?</v>
      </c>
      <c r="Z54" s="65" t="n">
        <f aca="false">(1/(D54*SQRT(2*PI()*$D$6/365.25*ATMImpVol^2)))</f>
        <v>0.0390201056139279</v>
      </c>
      <c r="AA54" s="65" t="n">
        <f aca="false">LN(D54/UnderlyingPrice)+0.5*$D$6/365.25*ATMImpVol^2</f>
        <v>0.401886024870308</v>
      </c>
      <c r="AB54" s="65" t="n">
        <f aca="false">-(AA54^2)</f>
        <v>-0.161512376986058</v>
      </c>
      <c r="AC54" s="65" t="n">
        <f aca="false">AB54/(2*$D$6/365.25*ATMImpVol^2)</f>
        <v>-4.8215507802326</v>
      </c>
      <c r="AD54" s="67" t="n">
        <f aca="false">EXP(AC54)</f>
        <v>0.0080542870200376</v>
      </c>
      <c r="AE54" s="67" t="n">
        <f aca="false">AD54*Z54</f>
        <v>0.000314279130166755</v>
      </c>
      <c r="AF54" s="67" t="n">
        <f aca="false">AE54</f>
        <v>0.000314279130166755</v>
      </c>
    </row>
    <row r="55" customFormat="false" ht="11.25" hidden="false" customHeight="false" outlineLevel="0" collapsed="false">
      <c r="C55" s="62" t="n">
        <v>42</v>
      </c>
      <c r="D55" s="63" t="n">
        <v>80</v>
      </c>
      <c r="E55" s="51" t="n">
        <f aca="false">+D55/UnderlyingPrice-1</f>
        <v>0.50093808630394</v>
      </c>
      <c r="F55" s="51" t="n">
        <f aca="false">+D55*(1+$P$8)/UnderlyingPrice-1</f>
        <v>0.501688555347092</v>
      </c>
      <c r="G55" s="51" t="n">
        <f aca="false">+D55*(1-$P$8)/UnderlyingPrice-1</f>
        <v>0.500187617260788</v>
      </c>
      <c r="H55" s="51" t="n">
        <f aca="true">OFFSET(VolSkewCoef,0,impvol_order-2)+OFFSET(VolSkewCoef,1,impvol_order-2)*E55+OFFSET(VolSkewCoef,2,impvol_order-2)*E55^2+IF(impvol_order&gt;2,OFFSET(VolSkewCoef,3,impvol_order-2)*E55^3,0)+IF(impvol_order&gt;3,OFFSET(VolSkewCoef,4,impvol_order-2)*E55^4,0)+IF(impvol_order&gt;4,OFFSET(VolSkewCoef,5,impvol_order-2)*E55^5,0)</f>
        <v>0.601701499456152</v>
      </c>
      <c r="I55" s="51" t="n">
        <f aca="true">OFFSET(VolSkewCoef,0,impvol_order-2)+OFFSET(VolSkewCoef,1,impvol_order-2)*F55+OFFSET(VolSkewCoef,2,impvol_order-2)*F55^2+IF(impvol_order&gt;2,OFFSET(VolSkewCoef,3,impvol_order-2)*F55^3,0)+IF(impvol_order&gt;3,OFFSET(VolSkewCoef,4,impvol_order-2)*F55^4,0)+IF(impvol_order&gt;4,OFFSET(VolSkewCoef,5,impvol_order-2)*F55^5,0)</f>
        <v>0.601985275752352</v>
      </c>
      <c r="J55" s="51" t="n">
        <f aca="true">OFFSET(VolSkewCoef,0,impvol_order-2)+OFFSET(VolSkewCoef,1,impvol_order-2)*G55+OFFSET(VolSkewCoef,2,impvol_order-2)*G55^2+IF(impvol_order&gt;2,OFFSET(VolSkewCoef,3,impvol_order-2)*G55^3,0)+IF(impvol_order&gt;3,OFFSET(VolSkewCoef,4,impvol_order-2)*G55^4,0)+IF(impvol_order&gt;4,OFFSET(VolSkewCoef,5,impvol_order-2)*G55^5,0)</f>
        <v>0.601416902056937</v>
      </c>
      <c r="L55" s="64" t="e">
        <f aca="false">EURO(UnderlyingPrice,$D55,IntRate,Yield,$H55,$D$6,L$12,0)</f>
        <v>#NAME?</v>
      </c>
      <c r="M55" s="64" t="e">
        <f aca="false">EURO(UnderlyingPrice,$D55,IntRate,Yield,$H55,$D$6,M$12,0)</f>
        <v>#NAME?</v>
      </c>
      <c r="O55" s="64" t="e">
        <f aca="false">EURO(UnderlyingPrice,$D55*(1+$P$8),IntRate,Yield,$I55,Expiry-Today,O$12,0)</f>
        <v>#NAME?</v>
      </c>
      <c r="P55" s="64" t="e">
        <f aca="false">EURO(UnderlyingPrice,$D55*(1+$P$8),IntRate,Yield,$I55,Expiry-Today,P$12,0)</f>
        <v>#NAME?</v>
      </c>
      <c r="R55" s="64" t="e">
        <f aca="false">EURO(UnderlyingPrice,$D55*(1-$P$8),IntRate,Yield,$J55,Expiry-Today,R$12,0)</f>
        <v>#NAME?</v>
      </c>
      <c r="S55" s="64" t="e">
        <f aca="false">EURO(UnderlyingPrice,$D55*(1-$P$8),IntRate,Yield,$J55,Expiry-Today,S$12,0)</f>
        <v>#NAME?</v>
      </c>
      <c r="U55" s="65" t="e">
        <f aca="false">(O55+R55-2*L55)/($P$8*D55)^2</f>
        <v>#NAME?</v>
      </c>
      <c r="V55" s="65"/>
      <c r="W55" s="66" t="e">
        <f aca="false">U55/$D$9</f>
        <v>#NAME?</v>
      </c>
      <c r="Z55" s="65" t="n">
        <f aca="false">(1/(D55*SQRT(2*PI()*$D$6/365.25*ATMImpVol^2)))</f>
        <v>0.0385323542937538</v>
      </c>
      <c r="AA55" s="65" t="n">
        <f aca="false">LN(D55/UnderlyingPrice)+0.5*$D$6/365.25*ATMImpVol^2</f>
        <v>0.414464807077168</v>
      </c>
      <c r="AB55" s="65" t="n">
        <f aca="false">-(AA55^2)</f>
        <v>-0.171781076305514</v>
      </c>
      <c r="AC55" s="65" t="n">
        <f aca="false">AB55/(2*$D$6/365.25*ATMImpVol^2)</f>
        <v>-5.12809728855359</v>
      </c>
      <c r="AD55" s="67" t="n">
        <f aca="false">EXP(AC55)</f>
        <v>0.00592782869770837</v>
      </c>
      <c r="AE55" s="67" t="n">
        <f aca="false">AD55*Z55</f>
        <v>0.00022841319557278</v>
      </c>
      <c r="AF55" s="67" t="n">
        <f aca="false">AE55</f>
        <v>0.00022841319557278</v>
      </c>
    </row>
    <row r="56" customFormat="false" ht="11.25" hidden="false" customHeight="false" outlineLevel="0" collapsed="false">
      <c r="C56" s="62" t="n">
        <v>43</v>
      </c>
      <c r="D56" s="63" t="n">
        <v>81</v>
      </c>
      <c r="E56" s="51" t="n">
        <f aca="false">+D56/UnderlyingPrice-1</f>
        <v>0.519699812382739</v>
      </c>
      <c r="F56" s="51" t="n">
        <f aca="false">+D56*(1+$P$8)/UnderlyingPrice-1</f>
        <v>0.520459662288931</v>
      </c>
      <c r="G56" s="51" t="n">
        <f aca="false">+D56*(1-$P$8)/UnderlyingPrice-1</f>
        <v>0.518939962476548</v>
      </c>
      <c r="H56" s="51" t="n">
        <f aca="true">OFFSET(VolSkewCoef,0,impvol_order-2)+OFFSET(VolSkewCoef,1,impvol_order-2)*E56+OFFSET(VolSkewCoef,2,impvol_order-2)*E56^2+IF(impvol_order&gt;2,OFFSET(VolSkewCoef,3,impvol_order-2)*E56^3,0)+IF(impvol_order&gt;3,OFFSET(VolSkewCoef,4,impvol_order-2)*E56^4,0)+IF(impvol_order&gt;4,OFFSET(VolSkewCoef,5,impvol_order-2)*E56^5,0)</f>
        <v>0.608536368367745</v>
      </c>
      <c r="I56" s="51" t="n">
        <f aca="true">OFFSET(VolSkewCoef,0,impvol_order-2)+OFFSET(VolSkewCoef,1,impvol_order-2)*F56+OFFSET(VolSkewCoef,2,impvol_order-2)*F56^2+IF(impvol_order&gt;2,OFFSET(VolSkewCoef,3,impvol_order-2)*F56^3,0)+IF(impvol_order&gt;3,OFFSET(VolSkewCoef,4,impvol_order-2)*F56^4,0)+IF(impvol_order&gt;4,OFFSET(VolSkewCoef,5,impvol_order-2)*F56^5,0)</f>
        <v>0.608801225191767</v>
      </c>
      <c r="J56" s="51" t="n">
        <f aca="true">OFFSET(VolSkewCoef,0,impvol_order-2)+OFFSET(VolSkewCoef,1,impvol_order-2)*G56+OFFSET(VolSkewCoef,2,impvol_order-2)*G56^2+IF(impvol_order&gt;2,OFFSET(VolSkewCoef,3,impvol_order-2)*G56^3,0)+IF(impvol_order&gt;3,OFFSET(VolSkewCoef,4,impvol_order-2)*G56^4,0)+IF(impvol_order&gt;4,OFFSET(VolSkewCoef,5,impvol_order-2)*G56^5,0)</f>
        <v>0.60827053853566</v>
      </c>
      <c r="L56" s="64" t="e">
        <f aca="false">EURO(UnderlyingPrice,$D56,IntRate,Yield,$H56,$D$6,L$12,0)</f>
        <v>#NAME?</v>
      </c>
      <c r="M56" s="64" t="e">
        <f aca="false">EURO(UnderlyingPrice,$D56,IntRate,Yield,$H56,$D$6,M$12,0)</f>
        <v>#NAME?</v>
      </c>
      <c r="O56" s="64" t="e">
        <f aca="false">EURO(UnderlyingPrice,$D56*(1+$P$8),IntRate,Yield,$I56,Expiry-Today,O$12,0)</f>
        <v>#NAME?</v>
      </c>
      <c r="P56" s="64" t="e">
        <f aca="false">EURO(UnderlyingPrice,$D56*(1+$P$8),IntRate,Yield,$I56,Expiry-Today,P$12,0)</f>
        <v>#NAME?</v>
      </c>
      <c r="R56" s="64" t="e">
        <f aca="false">EURO(UnderlyingPrice,$D56*(1-$P$8),IntRate,Yield,$J56,Expiry-Today,R$12,0)</f>
        <v>#NAME?</v>
      </c>
      <c r="S56" s="64" t="e">
        <f aca="false">EURO(UnderlyingPrice,$D56*(1-$P$8),IntRate,Yield,$J56,Expiry-Today,S$12,0)</f>
        <v>#NAME?</v>
      </c>
      <c r="U56" s="65" t="e">
        <f aca="false">(O56+R56-2*L56)/($P$8*D56)^2</f>
        <v>#NAME?</v>
      </c>
      <c r="V56" s="65"/>
      <c r="W56" s="66" t="e">
        <f aca="false">U56/$D$9</f>
        <v>#NAME?</v>
      </c>
      <c r="Z56" s="65" t="n">
        <f aca="false">(1/(D56*SQRT(2*PI()*$D$6/365.25*ATMImpVol^2)))</f>
        <v>0.0380566462160531</v>
      </c>
      <c r="AA56" s="65" t="n">
        <f aca="false">LN(D56/UnderlyingPrice)+0.5*$D$6/365.25*ATMImpVol^2</f>
        <v>0.426887327075725</v>
      </c>
      <c r="AB56" s="65" t="n">
        <f aca="false">-(AA56^2)</f>
        <v>-0.182232790017857</v>
      </c>
      <c r="AC56" s="65" t="n">
        <f aca="false">AB56/(2*$D$6/365.25*ATMImpVol^2)</f>
        <v>-5.44010723692346</v>
      </c>
      <c r="AD56" s="67" t="n">
        <f aca="false">EXP(AC56)</f>
        <v>0.00433901794285413</v>
      </c>
      <c r="AE56" s="67" t="n">
        <f aca="false">AD56*Z56</f>
        <v>0.000165128470776306</v>
      </c>
      <c r="AF56" s="67" t="n">
        <f aca="false">AE56</f>
        <v>0.000165128470776306</v>
      </c>
    </row>
    <row r="57" customFormat="false" ht="11.25" hidden="false" customHeight="false" outlineLevel="0" collapsed="false">
      <c r="C57" s="62" t="n">
        <v>44</v>
      </c>
      <c r="D57" s="63" t="n">
        <v>82</v>
      </c>
      <c r="E57" s="51" t="n">
        <f aca="false">+D57/UnderlyingPrice-1</f>
        <v>0.538461538461539</v>
      </c>
      <c r="F57" s="51" t="n">
        <f aca="false">+D57*(1+$P$8)/UnderlyingPrice-1</f>
        <v>0.539230769230769</v>
      </c>
      <c r="G57" s="51" t="n">
        <f aca="false">+D57*(1-$P$8)/UnderlyingPrice-1</f>
        <v>0.537692307692308</v>
      </c>
      <c r="H57" s="51" t="n">
        <f aca="true">OFFSET(VolSkewCoef,0,impvol_order-2)+OFFSET(VolSkewCoef,1,impvol_order-2)*E57+OFFSET(VolSkewCoef,2,impvol_order-2)*E57^2+IF(impvol_order&gt;2,OFFSET(VolSkewCoef,3,impvol_order-2)*E57^3,0)+IF(impvol_order&gt;3,OFFSET(VolSkewCoef,4,impvol_order-2)*E57^4,0)+IF(impvol_order&gt;4,OFFSET(VolSkewCoef,5,impvol_order-2)*E57^5,0)</f>
        <v>0.614777815377613</v>
      </c>
      <c r="I57" s="51" t="n">
        <f aca="true">OFFSET(VolSkewCoef,0,impvol_order-2)+OFFSET(VolSkewCoef,1,impvol_order-2)*F57+OFFSET(VolSkewCoef,2,impvol_order-2)*F57^2+IF(impvol_order&gt;2,OFFSET(VolSkewCoef,3,impvol_order-2)*F57^3,0)+IF(impvol_order&gt;3,OFFSET(VolSkewCoef,4,impvol_order-2)*F57^4,0)+IF(impvol_order&gt;4,OFFSET(VolSkewCoef,5,impvol_order-2)*F57^5,0)</f>
        <v>0.615019860546</v>
      </c>
      <c r="J57" s="51" t="n">
        <f aca="true">OFFSET(VolSkewCoef,0,impvol_order-2)+OFFSET(VolSkewCoef,1,impvol_order-2)*G57+OFFSET(VolSkewCoef,2,impvol_order-2)*G57^2+IF(impvol_order&gt;2,OFFSET(VolSkewCoef,3,impvol_order-2)*G57^3,0)+IF(impvol_order&gt;3,OFFSET(VolSkewCoef,4,impvol_order-2)*G57^4,0)+IF(impvol_order&gt;4,OFFSET(VolSkewCoef,5,impvol_order-2)*G57^5,0)</f>
        <v>0.614534634179417</v>
      </c>
      <c r="L57" s="64" t="e">
        <f aca="false">EURO(UnderlyingPrice,$D57,IntRate,Yield,$H57,$D$6,L$12,0)</f>
        <v>#NAME?</v>
      </c>
      <c r="M57" s="64" t="e">
        <f aca="false">EURO(UnderlyingPrice,$D57,IntRate,Yield,$H57,$D$6,M$12,0)</f>
        <v>#NAME?</v>
      </c>
      <c r="O57" s="64" t="e">
        <f aca="false">EURO(UnderlyingPrice,$D57*(1+$P$8),IntRate,Yield,$I57,Expiry-Today,O$12,0)</f>
        <v>#NAME?</v>
      </c>
      <c r="P57" s="64" t="e">
        <f aca="false">EURO(UnderlyingPrice,$D57*(1+$P$8),IntRate,Yield,$I57,Expiry-Today,P$12,0)</f>
        <v>#NAME?</v>
      </c>
      <c r="R57" s="64" t="e">
        <f aca="false">EURO(UnderlyingPrice,$D57*(1-$P$8),IntRate,Yield,$J57,Expiry-Today,R$12,0)</f>
        <v>#NAME?</v>
      </c>
      <c r="S57" s="64" t="e">
        <f aca="false">EURO(UnderlyingPrice,$D57*(1-$P$8),IntRate,Yield,$J57,Expiry-Today,S$12,0)</f>
        <v>#NAME?</v>
      </c>
      <c r="U57" s="65" t="e">
        <f aca="false">(O57+R57-2*L57)/($P$8*D57)^2</f>
        <v>#NAME?</v>
      </c>
      <c r="V57" s="65"/>
      <c r="W57" s="66" t="e">
        <f aca="false">U57/$D$9</f>
        <v>#NAME?</v>
      </c>
      <c r="Z57" s="65" t="n">
        <f aca="false">(1/(D57*SQRT(2*PI()*$D$6/365.25*ATMImpVol^2)))</f>
        <v>0.0375925407743939</v>
      </c>
      <c r="AA57" s="65" t="n">
        <f aca="false">LN(D57/UnderlyingPrice)+0.5*$D$6/365.25*ATMImpVol^2</f>
        <v>0.43915741966754</v>
      </c>
      <c r="AB57" s="65" t="n">
        <f aca="false">-(AA57^2)</f>
        <v>-0.192859239249052</v>
      </c>
      <c r="AC57" s="65" t="n">
        <f aca="false">AB57/(2*$D$6/365.25*ATMImpVol^2)</f>
        <v>-5.75733348012457</v>
      </c>
      <c r="AD57" s="67" t="n">
        <f aca="false">EXP(AC57)</f>
        <v>0.00315952531283437</v>
      </c>
      <c r="AE57" s="67" t="n">
        <f aca="false">AD57*Z57</f>
        <v>0.000118774584150456</v>
      </c>
      <c r="AF57" s="67" t="n">
        <f aca="false">AE57</f>
        <v>0.000118774584150456</v>
      </c>
    </row>
    <row r="58" customFormat="false" ht="11.25" hidden="false" customHeight="false" outlineLevel="0" collapsed="false">
      <c r="C58" s="62" t="n">
        <v>45</v>
      </c>
      <c r="D58" s="63" t="n">
        <v>83</v>
      </c>
      <c r="E58" s="51" t="n">
        <f aca="false">+D58/UnderlyingPrice-1</f>
        <v>0.557223264540338</v>
      </c>
      <c r="F58" s="51" t="n">
        <f aca="false">+D58*(1+$P$8)/UnderlyingPrice-1</f>
        <v>0.558001876172608</v>
      </c>
      <c r="G58" s="51" t="n">
        <f aca="false">+D58*(1-$P$8)/UnderlyingPrice-1</f>
        <v>0.556444652908068</v>
      </c>
      <c r="H58" s="51" t="n">
        <f aca="true">OFFSET(VolSkewCoef,0,impvol_order-2)+OFFSET(VolSkewCoef,1,impvol_order-2)*E58+OFFSET(VolSkewCoef,2,impvol_order-2)*E58^2+IF(impvol_order&gt;2,OFFSET(VolSkewCoef,3,impvol_order-2)*E58^3,0)+IF(impvol_order&gt;3,OFFSET(VolSkewCoef,4,impvol_order-2)*E58^4,0)+IF(impvol_order&gt;4,OFFSET(VolSkewCoef,5,impvol_order-2)*E58^5,0)</f>
        <v>0.620343241712292</v>
      </c>
      <c r="I58" s="51" t="n">
        <f aca="true">OFFSET(VolSkewCoef,0,impvol_order-2)+OFFSET(VolSkewCoef,1,impvol_order-2)*F58+OFFSET(VolSkewCoef,2,impvol_order-2)*F58^2+IF(impvol_order&gt;2,OFFSET(VolSkewCoef,3,impvol_order-2)*F58^3,0)+IF(impvol_order&gt;3,OFFSET(VolSkewCoef,4,impvol_order-2)*F58^4,0)+IF(impvol_order&gt;4,OFFSET(VolSkewCoef,5,impvol_order-2)*F58^5,0)</f>
        <v>0.620558353748094</v>
      </c>
      <c r="J58" s="51" t="n">
        <f aca="true">OFFSET(VolSkewCoef,0,impvol_order-2)+OFFSET(VolSkewCoef,1,impvol_order-2)*G58+OFFSET(VolSkewCoef,2,impvol_order-2)*G58^2+IF(impvol_order&gt;2,OFFSET(VolSkewCoef,3,impvol_order-2)*G58^3,0)+IF(impvol_order&gt;3,OFFSET(VolSkewCoef,4,impvol_order-2)*G58^4,0)+IF(impvol_order&gt;4,OFFSET(VolSkewCoef,5,impvol_order-2)*G58^5,0)</f>
        <v>0.620126819068814</v>
      </c>
      <c r="L58" s="64" t="e">
        <f aca="false">EURO(UnderlyingPrice,$D58,IntRate,Yield,$H58,$D$6,L$12,0)</f>
        <v>#NAME?</v>
      </c>
      <c r="M58" s="64" t="e">
        <f aca="false">EURO(UnderlyingPrice,$D58,IntRate,Yield,$H58,$D$6,M$12,0)</f>
        <v>#NAME?</v>
      </c>
      <c r="O58" s="64" t="e">
        <f aca="false">EURO(UnderlyingPrice,$D58*(1+$P$8),IntRate,Yield,$I58,Expiry-Today,O$12,0)</f>
        <v>#NAME?</v>
      </c>
      <c r="P58" s="64" t="e">
        <f aca="false">EURO(UnderlyingPrice,$D58*(1+$P$8),IntRate,Yield,$I58,Expiry-Today,P$12,0)</f>
        <v>#NAME?</v>
      </c>
      <c r="R58" s="64" t="e">
        <f aca="false">EURO(UnderlyingPrice,$D58*(1-$P$8),IntRate,Yield,$J58,Expiry-Today,R$12,0)</f>
        <v>#NAME?</v>
      </c>
      <c r="S58" s="64" t="e">
        <f aca="false">EURO(UnderlyingPrice,$D58*(1-$P$8),IntRate,Yield,$J58,Expiry-Today,S$12,0)</f>
        <v>#NAME?</v>
      </c>
      <c r="U58" s="65" t="e">
        <f aca="false">(O58+R58-2*L58)/($P$8*D58)^2</f>
        <v>#NAME?</v>
      </c>
      <c r="V58" s="65"/>
      <c r="W58" s="66" t="e">
        <f aca="false">U58/$D$9</f>
        <v>#NAME?</v>
      </c>
      <c r="Z58" s="65" t="n">
        <f aca="false">(1/(D58*SQRT(2*PI()*$D$6/365.25*ATMImpVol^2)))</f>
        <v>0.0371396185963892</v>
      </c>
      <c r="AA58" s="65" t="n">
        <f aca="false">LN(D58/UnderlyingPrice)+0.5*$D$6/365.25*ATMImpVol^2</f>
        <v>0.451278780199885</v>
      </c>
      <c r="AB58" s="65" t="n">
        <f aca="false">-(AA58^2)</f>
        <v>-0.203652537458696</v>
      </c>
      <c r="AC58" s="65" t="n">
        <f aca="false">AB58/(2*$D$6/365.25*ATMImpVol^2)</f>
        <v>-6.07954058508523</v>
      </c>
      <c r="AD58" s="67" t="n">
        <f aca="false">EXP(AC58)</f>
        <v>0.00228922811691478</v>
      </c>
      <c r="AE58" s="67" t="n">
        <f aca="false">AD58*Z58</f>
        <v>8.50210591423453E-005</v>
      </c>
      <c r="AF58" s="67" t="n">
        <f aca="false">AE58</f>
        <v>8.50210591423453E-005</v>
      </c>
    </row>
    <row r="59" customFormat="false" ht="11.25" hidden="false" customHeight="false" outlineLevel="0" collapsed="false">
      <c r="C59" s="62" t="n">
        <v>46</v>
      </c>
      <c r="D59" s="63" t="n">
        <v>84</v>
      </c>
      <c r="E59" s="51" t="n">
        <f aca="false">+D59/UnderlyingPrice-1</f>
        <v>0.575984990619137</v>
      </c>
      <c r="F59" s="51" t="n">
        <f aca="false">+D59*(1+$P$8)/UnderlyingPrice-1</f>
        <v>0.576772983114447</v>
      </c>
      <c r="G59" s="51" t="n">
        <f aca="false">+D59*(1-$P$8)/UnderlyingPrice-1</f>
        <v>0.575196998123827</v>
      </c>
      <c r="H59" s="51" t="n">
        <f aca="true">OFFSET(VolSkewCoef,0,impvol_order-2)+OFFSET(VolSkewCoef,1,impvol_order-2)*E59+OFFSET(VolSkewCoef,2,impvol_order-2)*E59^2+IF(impvol_order&gt;2,OFFSET(VolSkewCoef,3,impvol_order-2)*E59^3,0)+IF(impvol_order&gt;3,OFFSET(VolSkewCoef,4,impvol_order-2)*E59^4,0)+IF(impvol_order&gt;4,OFFSET(VolSkewCoef,5,impvol_order-2)*E59^5,0)</f>
        <v>0.625147467603659</v>
      </c>
      <c r="I59" s="51" t="n">
        <f aca="true">OFFSET(VolSkewCoef,0,impvol_order-2)+OFFSET(VolSkewCoef,1,impvol_order-2)*F59+OFFSET(VolSkewCoef,2,impvol_order-2)*F59^2+IF(impvol_order&gt;2,OFFSET(VolSkewCoef,3,impvol_order-2)*F59^3,0)+IF(impvol_order&gt;3,OFFSET(VolSkewCoef,4,impvol_order-2)*F59^4,0)+IF(impvol_order&gt;4,OFFSET(VolSkewCoef,5,impvol_order-2)*F59^5,0)</f>
        <v>0.625331290570569</v>
      </c>
      <c r="J59" s="51" t="n">
        <f aca="true">OFFSET(VolSkewCoef,0,impvol_order-2)+OFFSET(VolSkewCoef,1,impvol_order-2)*G59+OFFSET(VolSkewCoef,2,impvol_order-2)*G59^2+IF(impvol_order&gt;2,OFFSET(VolSkewCoef,3,impvol_order-2)*G59^3,0)+IF(impvol_order&gt;3,OFFSET(VolSkewCoef,4,impvol_order-2)*G59^4,0)+IF(impvol_order&gt;4,OFFSET(VolSkewCoef,5,impvol_order-2)*G59^5,0)</f>
        <v>0.624962147447918</v>
      </c>
      <c r="L59" s="64" t="e">
        <f aca="false">EURO(UnderlyingPrice,$D59,IntRate,Yield,$H59,$D$6,L$12,0)</f>
        <v>#NAME?</v>
      </c>
      <c r="M59" s="64" t="e">
        <f aca="false">EURO(UnderlyingPrice,$D59,IntRate,Yield,$H59,$D$6,M$12,0)</f>
        <v>#NAME?</v>
      </c>
      <c r="O59" s="64" t="e">
        <f aca="false">EURO(UnderlyingPrice,$D59*(1+$P$8),IntRate,Yield,$I59,Expiry-Today,O$12,0)</f>
        <v>#NAME?</v>
      </c>
      <c r="P59" s="64" t="e">
        <f aca="false">EURO(UnderlyingPrice,$D59*(1+$P$8),IntRate,Yield,$I59,Expiry-Today,P$12,0)</f>
        <v>#NAME?</v>
      </c>
      <c r="R59" s="64" t="e">
        <f aca="false">EURO(UnderlyingPrice,$D59*(1-$P$8),IntRate,Yield,$J59,Expiry-Today,R$12,0)</f>
        <v>#NAME?</v>
      </c>
      <c r="S59" s="64" t="e">
        <f aca="false">EURO(UnderlyingPrice,$D59*(1-$P$8),IntRate,Yield,$J59,Expiry-Today,S$12,0)</f>
        <v>#NAME?</v>
      </c>
      <c r="U59" s="65" t="e">
        <f aca="false">(O59+R59-2*L59)/($P$8*D59)^2</f>
        <v>#NAME?</v>
      </c>
      <c r="V59" s="65"/>
      <c r="W59" s="66" t="e">
        <f aca="false">U59/$D$9</f>
        <v>#NAME?</v>
      </c>
      <c r="Z59" s="65" t="n">
        <f aca="false">(1/(D59*SQRT(2*PI()*$D$6/365.25*ATMImpVol^2)))</f>
        <v>0.0366974802797655</v>
      </c>
      <c r="AA59" s="65" t="n">
        <f aca="false">LN(D59/UnderlyingPrice)+0.5*$D$6/365.25*ATMImpVol^2</f>
        <v>0.4632549712466</v>
      </c>
      <c r="AB59" s="65" t="n">
        <f aca="false">-(AA59^2)</f>
        <v>-0.214605168384689</v>
      </c>
      <c r="AC59" s="65" t="n">
        <f aca="false">AB59/(2*$D$6/365.25*ATMImpVol^2)</f>
        <v>-6.40650417247258</v>
      </c>
      <c r="AD59" s="67" t="n">
        <f aca="false">EXP(AC59)</f>
        <v>0.00165078528749755</v>
      </c>
      <c r="AE59" s="67" t="n">
        <f aca="false">AD59*Z59</f>
        <v>6.05796605340683E-005</v>
      </c>
      <c r="AF59" s="67" t="n">
        <f aca="false">AE59</f>
        <v>6.05796605340683E-005</v>
      </c>
    </row>
    <row r="60" customFormat="false" ht="11.25" hidden="false" customHeight="false" outlineLevel="0" collapsed="false">
      <c r="C60" s="62" t="n">
        <v>47</v>
      </c>
      <c r="D60" s="63" t="n">
        <v>85</v>
      </c>
      <c r="E60" s="51" t="n">
        <f aca="false">+D60/UnderlyingPrice-1</f>
        <v>0.594746716697936</v>
      </c>
      <c r="F60" s="51" t="n">
        <f aca="false">+D60*(1+$P$8)/UnderlyingPrice-1</f>
        <v>0.595544090056285</v>
      </c>
      <c r="G60" s="51" t="n">
        <f aca="false">+D60*(1-$P$8)/UnderlyingPrice-1</f>
        <v>0.593949343339588</v>
      </c>
      <c r="H60" s="51" t="n">
        <f aca="true">OFFSET(VolSkewCoef,0,impvol_order-2)+OFFSET(VolSkewCoef,1,impvol_order-2)*E60+OFFSET(VolSkewCoef,2,impvol_order-2)*E60^2+IF(impvol_order&gt;2,OFFSET(VolSkewCoef,3,impvol_order-2)*E60^3,0)+IF(impvol_order&gt;3,OFFSET(VolSkewCoef,4,impvol_order-2)*E60^4,0)+IF(impvol_order&gt;4,OFFSET(VolSkewCoef,5,impvol_order-2)*E60^5,0)</f>
        <v>0.629102732288935</v>
      </c>
      <c r="I60" s="51" t="n">
        <f aca="true">OFFSET(VolSkewCoef,0,impvol_order-2)+OFFSET(VolSkewCoef,1,impvol_order-2)*F60+OFFSET(VolSkewCoef,2,impvol_order-2)*F60^2+IF(impvol_order&gt;2,OFFSET(VolSkewCoef,3,impvol_order-2)*F60^3,0)+IF(impvol_order&gt;3,OFFSET(VolSkewCoef,4,impvol_order-2)*F60^4,0)+IF(impvol_order&gt;4,OFFSET(VolSkewCoef,5,impvol_order-2)*F60^5,0)</f>
        <v>0.629250670625428</v>
      </c>
      <c r="J60" s="51" t="n">
        <f aca="true">OFFSET(VolSkewCoef,0,impvol_order-2)+OFFSET(VolSkewCoef,1,impvol_order-2)*G60+OFFSET(VolSkewCoef,2,impvol_order-2)*G60^2+IF(impvol_order&gt;2,OFFSET(VolSkewCoef,3,impvol_order-2)*G60^3,0)+IF(impvol_order&gt;3,OFFSET(VolSkewCoef,4,impvol_order-2)*G60^4,0)+IF(impvol_order&gt;4,OFFSET(VolSkewCoef,5,impvol_order-2)*G60^5,0)</f>
        <v>0.628953097724256</v>
      </c>
      <c r="L60" s="64" t="e">
        <f aca="false">EURO(UnderlyingPrice,$D60,IntRate,Yield,$H60,$D$6,L$12,0)</f>
        <v>#NAME?</v>
      </c>
      <c r="M60" s="64" t="e">
        <f aca="false">EURO(UnderlyingPrice,$D60,IntRate,Yield,$H60,$D$6,M$12,0)</f>
        <v>#NAME?</v>
      </c>
      <c r="O60" s="64" t="e">
        <f aca="false">EURO(UnderlyingPrice,$D60*(1+$P$8),IntRate,Yield,$I60,Expiry-Today,O$12,0)</f>
        <v>#NAME?</v>
      </c>
      <c r="P60" s="64" t="e">
        <f aca="false">EURO(UnderlyingPrice,$D60*(1+$P$8),IntRate,Yield,$I60,Expiry-Today,P$12,0)</f>
        <v>#NAME?</v>
      </c>
      <c r="R60" s="64" t="e">
        <f aca="false">EURO(UnderlyingPrice,$D60*(1-$P$8),IntRate,Yield,$J60,Expiry-Today,R$12,0)</f>
        <v>#NAME?</v>
      </c>
      <c r="S60" s="64" t="e">
        <f aca="false">EURO(UnderlyingPrice,$D60*(1-$P$8),IntRate,Yield,$J60,Expiry-Today,S$12,0)</f>
        <v>#NAME?</v>
      </c>
      <c r="U60" s="65" t="e">
        <f aca="false">(O60+R60-2*L60)/($P$8*D60)^2</f>
        <v>#NAME?</v>
      </c>
      <c r="V60" s="65"/>
      <c r="W60" s="66" t="e">
        <f aca="false">U60/$D$9</f>
        <v>#NAME?</v>
      </c>
      <c r="Z60" s="65" t="n">
        <f aca="false">(1/(D60*SQRT(2*PI()*$D$6/365.25*ATMImpVol^2)))</f>
        <v>0.0362657452176506</v>
      </c>
      <c r="AA60" s="65" t="n">
        <f aca="false">LN(D60/UnderlyingPrice)+0.5*$D$6/365.25*ATMImpVol^2</f>
        <v>0.475089428893603</v>
      </c>
      <c r="AB60" s="65" t="n">
        <f aca="false">-(AA60^2)</f>
        <v>-0.22570996544645</v>
      </c>
      <c r="AC60" s="65" t="n">
        <f aca="false">AB60/(2*$D$6/365.25*ATMImpVol^2)</f>
        <v>-6.73801030182688</v>
      </c>
      <c r="AD60" s="67" t="n">
        <f aca="false">EXP(AC60)</f>
        <v>0.00118500261004615</v>
      </c>
      <c r="AE60" s="67" t="n">
        <f aca="false">AD60*Z60</f>
        <v>4.29750027381846E-005</v>
      </c>
      <c r="AF60" s="67" t="n">
        <f aca="false">AE60</f>
        <v>4.29750027381846E-005</v>
      </c>
    </row>
    <row r="61" customFormat="false" ht="11.25" hidden="false" customHeight="false" outlineLevel="0" collapsed="false">
      <c r="C61" s="62" t="n">
        <v>48</v>
      </c>
      <c r="D61" s="63" t="n">
        <v>86</v>
      </c>
      <c r="E61" s="51" t="n">
        <f aca="false">+D61/UnderlyingPrice-1</f>
        <v>0.613508442776735</v>
      </c>
      <c r="F61" s="51" t="n">
        <f aca="false">+D61*(1+$P$8)/UnderlyingPrice-1</f>
        <v>0.614315196998124</v>
      </c>
      <c r="G61" s="51" t="n">
        <f aca="false">+D61*(1-$P$8)/UnderlyingPrice-1</f>
        <v>0.612701688555347</v>
      </c>
      <c r="H61" s="51" t="n">
        <f aca="true">OFFSET(VolSkewCoef,0,impvol_order-2)+OFFSET(VolSkewCoef,1,impvol_order-2)*E61+OFFSET(VolSkewCoef,2,impvol_order-2)*E61^2+IF(impvol_order&gt;2,OFFSET(VolSkewCoef,3,impvol_order-2)*E61^3,0)+IF(impvol_order&gt;3,OFFSET(VolSkewCoef,4,impvol_order-2)*E61^4,0)+IF(impvol_order&gt;4,OFFSET(VolSkewCoef,5,impvol_order-2)*E61^5,0)</f>
        <v>0.632118694010682</v>
      </c>
      <c r="I61" s="51" t="n">
        <f aca="true">OFFSET(VolSkewCoef,0,impvol_order-2)+OFFSET(VolSkewCoef,1,impvol_order-2)*F61+OFFSET(VolSkewCoef,2,impvol_order-2)*F61^2+IF(impvol_order&gt;2,OFFSET(VolSkewCoef,3,impvol_order-2)*F61^3,0)+IF(impvol_order&gt;3,OFFSET(VolSkewCoef,4,impvol_order-2)*F61^4,0)+IF(impvol_order&gt;4,OFFSET(VolSkewCoef,5,impvol_order-2)*F61^5,0)</f>
        <v>0.632225907364152</v>
      </c>
      <c r="J61" s="51" t="n">
        <f aca="true">OFFSET(VolSkewCoef,0,impvol_order-2)+OFFSET(VolSkewCoef,1,impvol_order-2)*G61+OFFSET(VolSkewCoef,2,impvol_order-2)*G61^2+IF(impvol_order&gt;2,OFFSET(VolSkewCoef,3,impvol_order-2)*G61^3,0)+IF(impvol_order&gt;3,OFFSET(VolSkewCoef,4,impvol_order-2)*G61^4,0)+IF(impvol_order&gt;4,OFFSET(VolSkewCoef,5,impvol_order-2)*G61^5,0)</f>
        <v>0.632009572468817</v>
      </c>
      <c r="L61" s="64" t="e">
        <f aca="false">EURO(UnderlyingPrice,$D61,IntRate,Yield,$H61,$D$6,L$12,0)</f>
        <v>#NAME?</v>
      </c>
      <c r="M61" s="64" t="e">
        <f aca="false">EURO(UnderlyingPrice,$D61,IntRate,Yield,$H61,$D$6,M$12,0)</f>
        <v>#NAME?</v>
      </c>
      <c r="O61" s="64" t="e">
        <f aca="false">EURO(UnderlyingPrice,$D61*(1+$P$8),IntRate,Yield,$I61,Expiry-Today,O$12,0)</f>
        <v>#NAME?</v>
      </c>
      <c r="P61" s="64" t="e">
        <f aca="false">EURO(UnderlyingPrice,$D61*(1+$P$8),IntRate,Yield,$I61,Expiry-Today,P$12,0)</f>
        <v>#NAME?</v>
      </c>
      <c r="R61" s="64" t="e">
        <f aca="false">EURO(UnderlyingPrice,$D61*(1-$P$8),IntRate,Yield,$J61,Expiry-Today,R$12,0)</f>
        <v>#NAME?</v>
      </c>
      <c r="S61" s="64" t="e">
        <f aca="false">EURO(UnderlyingPrice,$D61*(1-$P$8),IntRate,Yield,$J61,Expiry-Today,S$12,0)</f>
        <v>#NAME?</v>
      </c>
      <c r="U61" s="65" t="e">
        <f aca="false">(O61+R61-2*L61)/($P$8*D61)^2</f>
        <v>#NAME?</v>
      </c>
      <c r="V61" s="65"/>
      <c r="W61" s="66" t="e">
        <f aca="false">U61/$D$9</f>
        <v>#NAME?</v>
      </c>
      <c r="Z61" s="65" t="n">
        <f aca="false">(1/(D61*SQRT(2*PI()*$D$6/365.25*ATMImpVol^2)))</f>
        <v>0.0358440505058175</v>
      </c>
      <c r="AA61" s="65" t="n">
        <f aca="false">LN(D61/UnderlyingPrice)+0.5*$D$6/365.25*ATMImpVol^2</f>
        <v>0.486785468656794</v>
      </c>
      <c r="AB61" s="65" t="n">
        <f aca="false">-(AA61^2)</f>
        <v>-0.236960092495415</v>
      </c>
      <c r="AC61" s="65" t="n">
        <f aca="false">AB61/(2*$D$6/365.25*ATMImpVol^2)</f>
        <v>-7.07385489691531</v>
      </c>
      <c r="AD61" s="67" t="n">
        <f aca="false">EXP(AC61)</f>
        <v>0.000846961857397037</v>
      </c>
      <c r="AE61" s="67" t="n">
        <f aca="false">AD61*Z61</f>
        <v>3.03585435930404E-005</v>
      </c>
      <c r="AF61" s="67" t="n">
        <f aca="false">AE61</f>
        <v>3.03585435930404E-005</v>
      </c>
    </row>
    <row r="62" customFormat="false" ht="11.25" hidden="false" customHeight="false" outlineLevel="0" collapsed="false">
      <c r="C62" s="62" t="n">
        <v>49</v>
      </c>
      <c r="D62" s="63" t="n">
        <v>87</v>
      </c>
      <c r="E62" s="51" t="n">
        <f aca="false">+D62/UnderlyingPrice-1</f>
        <v>0.632270168855535</v>
      </c>
      <c r="F62" s="51" t="n">
        <f aca="false">+D62*(1+$P$8)/UnderlyingPrice-1</f>
        <v>0.633086303939963</v>
      </c>
      <c r="G62" s="51" t="n">
        <f aca="false">+D62*(1-$P$8)/UnderlyingPrice-1</f>
        <v>0.631454033771107</v>
      </c>
      <c r="H62" s="51" t="n">
        <f aca="true">OFFSET(VolSkewCoef,0,impvol_order-2)+OFFSET(VolSkewCoef,1,impvol_order-2)*E62+OFFSET(VolSkewCoef,2,impvol_order-2)*E62^2+IF(impvol_order&gt;2,OFFSET(VolSkewCoef,3,impvol_order-2)*E62^3,0)+IF(impvol_order&gt;3,OFFSET(VolSkewCoef,4,impvol_order-2)*E62^4,0)+IF(impvol_order&gt;4,OFFSET(VolSkewCoef,5,impvol_order-2)*E62^5,0)</f>
        <v>0.634102430016806</v>
      </c>
      <c r="I62" s="51" t="n">
        <f aca="true">OFFSET(VolSkewCoef,0,impvol_order-2)+OFFSET(VolSkewCoef,1,impvol_order-2)*F62+OFFSET(VolSkewCoef,2,impvol_order-2)*F62^2+IF(impvol_order&gt;2,OFFSET(VolSkewCoef,3,impvol_order-2)*F62^3,0)+IF(impvol_order&gt;3,OFFSET(VolSkewCoef,4,impvol_order-2)*F62^4,0)+IF(impvol_order&gt;4,OFFSET(VolSkewCoef,5,impvol_order-2)*F62^5,0)</f>
        <v>0.634163828077705</v>
      </c>
      <c r="J62" s="51" t="n">
        <f aca="true">OFFSET(VolSkewCoef,0,impvol_order-2)+OFFSET(VolSkewCoef,1,impvol_order-2)*G62+OFFSET(VolSkewCoef,2,impvol_order-2)*G62^2+IF(impvol_order&gt;2,OFFSET(VolSkewCoef,3,impvol_order-2)*G62^3,0)+IF(impvol_order&gt;3,OFFSET(VolSkewCoef,4,impvol_order-2)*G62^4,0)+IF(impvol_order&gt;4,OFFSET(VolSkewCoef,5,impvol_order-2)*G62^5,0)</f>
        <v>0.634038898416051</v>
      </c>
      <c r="L62" s="64" t="e">
        <f aca="false">EURO(UnderlyingPrice,$D62,IntRate,Yield,$H62,$D$6,L$12,0)</f>
        <v>#NAME?</v>
      </c>
      <c r="M62" s="64" t="e">
        <f aca="false">EURO(UnderlyingPrice,$D62,IntRate,Yield,$H62,$D$6,M$12,0)</f>
        <v>#NAME?</v>
      </c>
      <c r="O62" s="64" t="e">
        <f aca="false">EURO(UnderlyingPrice,$D62*(1+$P$8),IntRate,Yield,$I62,Expiry-Today,O$12,0)</f>
        <v>#NAME?</v>
      </c>
      <c r="P62" s="64" t="e">
        <f aca="false">EURO(UnderlyingPrice,$D62*(1+$P$8),IntRate,Yield,$I62,Expiry-Today,P$12,0)</f>
        <v>#NAME?</v>
      </c>
      <c r="R62" s="64" t="e">
        <f aca="false">EURO(UnderlyingPrice,$D62*(1-$P$8),IntRate,Yield,$J62,Expiry-Today,R$12,0)</f>
        <v>#NAME?</v>
      </c>
      <c r="S62" s="64" t="e">
        <f aca="false">EURO(UnderlyingPrice,$D62*(1-$P$8),IntRate,Yield,$J62,Expiry-Today,S$12,0)</f>
        <v>#NAME?</v>
      </c>
      <c r="U62" s="65" t="e">
        <f aca="false">(O62+R62-2*L62)/($P$8*D62)^2</f>
        <v>#NAME?</v>
      </c>
      <c r="V62" s="65"/>
      <c r="W62" s="66" t="e">
        <f aca="false">U62/$D$9</f>
        <v>#NAME?</v>
      </c>
      <c r="Z62" s="65" t="n">
        <f aca="false">(1/(D62*SQRT(2*PI()*$D$6/365.25*ATMImpVol^2)))</f>
        <v>0.0354320499252908</v>
      </c>
      <c r="AA62" s="65" t="n">
        <f aca="false">LN(D62/UnderlyingPrice)+0.5*$D$6/365.25*ATMImpVol^2</f>
        <v>0.498346291057871</v>
      </c>
      <c r="AB62" s="65" t="n">
        <f aca="false">-(AA62^2)</f>
        <v>-0.248349025811136</v>
      </c>
      <c r="AC62" s="65" t="n">
        <f aca="false">AB62/(2*$D$6/365.25*ATMImpVol^2)</f>
        <v>-7.41384320827036</v>
      </c>
      <c r="AD62" s="67" t="n">
        <f aca="false">EXP(AC62)</f>
        <v>0.000602849361058065</v>
      </c>
      <c r="AE62" s="67" t="n">
        <f aca="false">AD62*Z62</f>
        <v>2.1360188658439E-005</v>
      </c>
      <c r="AF62" s="67" t="n">
        <f aca="false">AE62</f>
        <v>2.1360188658439E-005</v>
      </c>
    </row>
    <row r="63" customFormat="false" ht="11.25" hidden="false" customHeight="false" outlineLevel="0" collapsed="false">
      <c r="C63" s="62" t="n">
        <v>50</v>
      </c>
      <c r="D63" s="63" t="n">
        <v>88</v>
      </c>
      <c r="E63" s="51" t="n">
        <f aca="false">+D63/UnderlyingPrice-1</f>
        <v>0.651031894934334</v>
      </c>
      <c r="F63" s="51" t="n">
        <f aca="false">+D63*(1+$P$8)/UnderlyingPrice-1</f>
        <v>0.651857410881801</v>
      </c>
      <c r="G63" s="51" t="n">
        <f aca="false">+D63*(1-$P$8)/UnderlyingPrice-1</f>
        <v>0.650206378986867</v>
      </c>
      <c r="H63" s="51" t="n">
        <f aca="true">OFFSET(VolSkewCoef,0,impvol_order-2)+OFFSET(VolSkewCoef,1,impvol_order-2)*E63+OFFSET(VolSkewCoef,2,impvol_order-2)*E63^2+IF(impvol_order&gt;2,OFFSET(VolSkewCoef,3,impvol_order-2)*E63^3,0)+IF(impvol_order&gt;3,OFFSET(VolSkewCoef,4,impvol_order-2)*E63^4,0)+IF(impvol_order&gt;4,OFFSET(VolSkewCoef,5,impvol_order-2)*E63^5,0)</f>
        <v>0.634958436560552</v>
      </c>
      <c r="I63" s="51" t="n">
        <f aca="true">OFFSET(VolSkewCoef,0,impvol_order-2)+OFFSET(VolSkewCoef,1,impvol_order-2)*F63+OFFSET(VolSkewCoef,2,impvol_order-2)*F63^2+IF(impvol_order&gt;2,OFFSET(VolSkewCoef,3,impvol_order-2)*F63^3,0)+IF(impvol_order&gt;3,OFFSET(VolSkewCoef,4,impvol_order-2)*F63^4,0)+IF(impvol_order&gt;4,OFFSET(VolSkewCoef,5,impvol_order-2)*F63^5,0)</f>
        <v>0.634968673896529</v>
      </c>
      <c r="J63" s="51" t="n">
        <f aca="true">OFFSET(VolSkewCoef,0,impvol_order-2)+OFFSET(VolSkewCoef,1,impvol_order-2)*G63+OFFSET(VolSkewCoef,2,impvol_order-2)*G63^2+IF(impvol_order&gt;2,OFFSET(VolSkewCoef,3,impvol_order-2)*G63^3,0)+IF(impvol_order&gt;3,OFFSET(VolSkewCoef,4,impvol_order-2)*G63^4,0)+IF(impvol_order&gt;4,OFFSET(VolSkewCoef,5,impvol_order-2)*G63^5,0)</f>
        <v>0.634945826463871</v>
      </c>
      <c r="L63" s="64" t="e">
        <f aca="false">EURO(UnderlyingPrice,$D63,IntRate,Yield,$H63,$D$6,L$12,0)</f>
        <v>#NAME?</v>
      </c>
      <c r="M63" s="64" t="e">
        <f aca="false">EURO(UnderlyingPrice,$D63,IntRate,Yield,$H63,$D$6,M$12,0)</f>
        <v>#NAME?</v>
      </c>
      <c r="O63" s="64" t="e">
        <f aca="false">EURO(UnderlyingPrice,$D63*(1+$P$8),IntRate,Yield,$I63,Expiry-Today,O$12,0)</f>
        <v>#NAME?</v>
      </c>
      <c r="P63" s="64" t="e">
        <f aca="false">EURO(UnderlyingPrice,$D63*(1+$P$8),IntRate,Yield,$I63,Expiry-Today,P$12,0)</f>
        <v>#NAME?</v>
      </c>
      <c r="R63" s="64" t="e">
        <f aca="false">EURO(UnderlyingPrice,$D63*(1-$P$8),IntRate,Yield,$J63,Expiry-Today,R$12,0)</f>
        <v>#NAME?</v>
      </c>
      <c r="S63" s="64" t="e">
        <f aca="false">EURO(UnderlyingPrice,$D63*(1-$P$8),IntRate,Yield,$J63,Expiry-Today,S$12,0)</f>
        <v>#NAME?</v>
      </c>
      <c r="U63" s="65" t="e">
        <f aca="false">(O63+R63-2*L63)/($P$8*D63)^2</f>
        <v>#NAME?</v>
      </c>
      <c r="V63" s="65"/>
      <c r="W63" s="66" t="e">
        <f aca="false">U63/$D$9</f>
        <v>#NAME?</v>
      </c>
      <c r="Z63" s="65" t="n">
        <f aca="false">(1/(D63*SQRT(2*PI()*$D$6/365.25*ATMImpVol^2)))</f>
        <v>0.0350294129943216</v>
      </c>
      <c r="AA63" s="65" t="n">
        <f aca="false">LN(D63/UnderlyingPrice)+0.5*$D$6/365.25*ATMImpVol^2</f>
        <v>0.509774986881493</v>
      </c>
      <c r="AB63" s="65" t="n">
        <f aca="false">-(AA63^2)</f>
        <v>-0.259870537250027</v>
      </c>
      <c r="AC63" s="65" t="n">
        <f aca="false">AB63/(2*$D$6/365.25*ATMImpVol^2)</f>
        <v>-7.75778931013746</v>
      </c>
      <c r="AD63" s="67" t="n">
        <f aca="false">EXP(AC63)</f>
        <v>0.000427400386772288</v>
      </c>
      <c r="AE63" s="67" t="n">
        <f aca="false">AD63*Z63</f>
        <v>1.49715846621793E-005</v>
      </c>
      <c r="AF63" s="67" t="n">
        <f aca="false">AE63</f>
        <v>1.49715846621793E-005</v>
      </c>
    </row>
    <row r="64" customFormat="false" ht="11.25" hidden="false" customHeight="false" outlineLevel="0" collapsed="false">
      <c r="C64" s="62" t="n">
        <v>51</v>
      </c>
      <c r="D64" s="63" t="n">
        <v>89</v>
      </c>
      <c r="E64" s="51" t="n">
        <f aca="false">+D64/UnderlyingPrice-1</f>
        <v>0.669793621013133</v>
      </c>
      <c r="F64" s="51" t="n">
        <f aca="false">+D64*(1+$P$8)/UnderlyingPrice-1</f>
        <v>0.67062851782364</v>
      </c>
      <c r="G64" s="51" t="n">
        <f aca="false">+D64*(1-$P$8)/UnderlyingPrice-1</f>
        <v>0.668958724202627</v>
      </c>
      <c r="H64" s="51" t="n">
        <f aca="true">OFFSET(VolSkewCoef,0,impvol_order-2)+OFFSET(VolSkewCoef,1,impvol_order-2)*E64+OFFSET(VolSkewCoef,2,impvol_order-2)*E64^2+IF(impvol_order&gt;2,OFFSET(VolSkewCoef,3,impvol_order-2)*E64^3,0)+IF(impvol_order&gt;3,OFFSET(VolSkewCoef,4,impvol_order-2)*E64^4,0)+IF(impvol_order&gt;4,OFFSET(VolSkewCoef,5,impvol_order-2)*E64^5,0)</f>
        <v>0.634588628900511</v>
      </c>
      <c r="I64" s="51" t="n">
        <f aca="true">OFFSET(VolSkewCoef,0,impvol_order-2)+OFFSET(VolSkewCoef,1,impvol_order-2)*F64+OFFSET(VolSkewCoef,2,impvol_order-2)*F64^2+IF(impvol_order&gt;2,OFFSET(VolSkewCoef,3,impvol_order-2)*F64^3,0)+IF(impvol_order&gt;3,OFFSET(VolSkewCoef,4,impvol_order-2)*F64^4,0)+IF(impvol_order&gt;4,OFFSET(VolSkewCoef,5,impvol_order-2)*F64^5,0)</f>
        <v>0.634542099790546</v>
      </c>
      <c r="J64" s="51" t="n">
        <f aca="true">OFFSET(VolSkewCoef,0,impvol_order-2)+OFFSET(VolSkewCoef,1,impvol_order-2)*G64+OFFSET(VolSkewCoef,2,impvol_order-2)*G64^2+IF(impvol_order&gt;2,OFFSET(VolSkewCoef,3,impvol_order-2)*G64^3,0)+IF(impvol_order&gt;3,OFFSET(VolSkewCoef,4,impvol_order-2)*G64^4,0)+IF(impvol_order&gt;4,OFFSET(VolSkewCoef,5,impvol_order-2)*G64^5,0)</f>
        <v>0.63463253167365</v>
      </c>
      <c r="L64" s="64" t="e">
        <f aca="false">EURO(UnderlyingPrice,$D64,IntRate,Yield,$H64,$D$6,L$12,0)</f>
        <v>#NAME?</v>
      </c>
      <c r="M64" s="64" t="e">
        <f aca="false">EURO(UnderlyingPrice,$D64,IntRate,Yield,$H64,$D$6,M$12,0)</f>
        <v>#NAME?</v>
      </c>
      <c r="O64" s="64" t="e">
        <f aca="false">EURO(UnderlyingPrice,$D64*(1+$P$8),IntRate,Yield,$I64,Expiry-Today,O$12,0)</f>
        <v>#NAME?</v>
      </c>
      <c r="P64" s="64" t="e">
        <f aca="false">EURO(UnderlyingPrice,$D64*(1+$P$8),IntRate,Yield,$I64,Expiry-Today,P$12,0)</f>
        <v>#NAME?</v>
      </c>
      <c r="R64" s="64" t="e">
        <f aca="false">EURO(UnderlyingPrice,$D64*(1-$P$8),IntRate,Yield,$J64,Expiry-Today,R$12,0)</f>
        <v>#NAME?</v>
      </c>
      <c r="S64" s="64" t="e">
        <f aca="false">EURO(UnderlyingPrice,$D64*(1-$P$8),IntRate,Yield,$J64,Expiry-Today,S$12,0)</f>
        <v>#NAME?</v>
      </c>
      <c r="U64" s="65" t="e">
        <f aca="false">(O64+R64-2*L64)/($P$8*D64)^2</f>
        <v>#NAME?</v>
      </c>
      <c r="V64" s="65"/>
      <c r="W64" s="66" t="e">
        <f aca="false">U64/$D$9</f>
        <v>#NAME?</v>
      </c>
      <c r="Z64" s="65" t="n">
        <f aca="false">(1/(D64*SQRT(2*PI()*$D$6/365.25*ATMImpVol^2)))</f>
        <v>0.0346358240842731</v>
      </c>
      <c r="AA64" s="65" t="n">
        <f aca="false">LN(D64/UnderlyingPrice)+0.5*$D$6/365.25*ATMImpVol^2</f>
        <v>0.521074542135427</v>
      </c>
      <c r="AB64" s="65" t="n">
        <f aca="false">-(AA64^2)</f>
        <v>-0.271518678461644</v>
      </c>
      <c r="AC64" s="65" t="n">
        <f aca="false">AB64/(2*$D$6/365.25*ATMImpVol^2)</f>
        <v>-8.10551562929121</v>
      </c>
      <c r="AD64" s="67" t="n">
        <f aca="false">EXP(AC64)</f>
        <v>0.000301869537399793</v>
      </c>
      <c r="AE64" s="67" t="n">
        <f aca="false">AD64*Z64</f>
        <v>1.04555001937801E-005</v>
      </c>
      <c r="AF64" s="67" t="n">
        <f aca="false">AE64</f>
        <v>1.04555001937801E-005</v>
      </c>
    </row>
    <row r="65" customFormat="false" ht="11.25" hidden="false" customHeight="false" outlineLevel="0" collapsed="false">
      <c r="C65" s="62" t="n">
        <v>52</v>
      </c>
      <c r="D65" s="63" t="n">
        <v>90</v>
      </c>
      <c r="E65" s="51" t="n">
        <f aca="false">+D65/UnderlyingPrice-1</f>
        <v>0.688555347091933</v>
      </c>
      <c r="F65" s="51" t="n">
        <f aca="false">+D65*(1+$P$8)/UnderlyingPrice-1</f>
        <v>0.689399624765479</v>
      </c>
      <c r="G65" s="51" t="n">
        <f aca="false">+D65*(1-$P$8)/UnderlyingPrice-1</f>
        <v>0.687711069418387</v>
      </c>
      <c r="H65" s="51" t="n">
        <f aca="true">OFFSET(VolSkewCoef,0,impvol_order-2)+OFFSET(VolSkewCoef,1,impvol_order-2)*E65+OFFSET(VolSkewCoef,2,impvol_order-2)*E65^2+IF(impvol_order&gt;2,OFFSET(VolSkewCoef,3,impvol_order-2)*E65^3,0)+IF(impvol_order&gt;3,OFFSET(VolSkewCoef,4,impvol_order-2)*E65^4,0)+IF(impvol_order&gt;4,OFFSET(VolSkewCoef,5,impvol_order-2)*E65^5,0)</f>
        <v>0.632892341300614</v>
      </c>
      <c r="I65" s="51" t="n">
        <f aca="true">OFFSET(VolSkewCoef,0,impvol_order-2)+OFFSET(VolSkewCoef,1,impvol_order-2)*F65+OFFSET(VolSkewCoef,2,impvol_order-2)*F65^2+IF(impvol_order&gt;2,OFFSET(VolSkewCoef,3,impvol_order-2)*F65^3,0)+IF(impvol_order&gt;3,OFFSET(VolSkewCoef,4,impvol_order-2)*F65^4,0)+IF(impvol_order&gt;4,OFFSET(VolSkewCoef,5,impvol_order-2)*F65^5,0)</f>
        <v>0.632783174569158</v>
      </c>
      <c r="J65" s="51" t="n">
        <f aca="true">OFFSET(VolSkewCoef,0,impvol_order-2)+OFFSET(VolSkewCoef,1,impvol_order-2)*G65+OFFSET(VolSkewCoef,2,impvol_order-2)*G65^2+IF(impvol_order&gt;2,OFFSET(VolSkewCoef,3,impvol_order-2)*G65^3,0)+IF(impvol_order&gt;3,OFFSET(VolSkewCoef,4,impvol_order-2)*G65^4,0)+IF(impvol_order&gt;4,OFFSET(VolSkewCoef,5,impvol_order-2)*G65^5,0)</f>
        <v>0.632998613270223</v>
      </c>
      <c r="L65" s="64" t="e">
        <f aca="false">EURO(UnderlyingPrice,$D65,IntRate,Yield,$H65,$D$6,L$12,0)</f>
        <v>#NAME?</v>
      </c>
      <c r="M65" s="64" t="e">
        <f aca="false">EURO(UnderlyingPrice,$D65,IntRate,Yield,$H65,$D$6,M$12,0)</f>
        <v>#NAME?</v>
      </c>
      <c r="O65" s="64" t="e">
        <f aca="false">EURO(UnderlyingPrice,$D65*(1+$P$8),IntRate,Yield,$I65,Expiry-Today,O$12,0)</f>
        <v>#NAME?</v>
      </c>
      <c r="P65" s="64" t="e">
        <f aca="false">EURO(UnderlyingPrice,$D65*(1+$P$8),IntRate,Yield,$I65,Expiry-Today,P$12,0)</f>
        <v>#NAME?</v>
      </c>
      <c r="R65" s="64" t="e">
        <f aca="false">EURO(UnderlyingPrice,$D65*(1-$P$8),IntRate,Yield,$J65,Expiry-Today,R$12,0)</f>
        <v>#NAME?</v>
      </c>
      <c r="S65" s="64" t="e">
        <f aca="false">EURO(UnderlyingPrice,$D65*(1-$P$8),IntRate,Yield,$J65,Expiry-Today,S$12,0)</f>
        <v>#NAME?</v>
      </c>
      <c r="U65" s="65" t="e">
        <f aca="false">(O65+R65-2*L65)/($P$8*D65)^2</f>
        <v>#NAME?</v>
      </c>
      <c r="V65" s="65"/>
      <c r="W65" s="66" t="e">
        <f aca="false">U65/$D$9</f>
        <v>#NAME?</v>
      </c>
      <c r="Z65" s="65" t="n">
        <f aca="false">(1/(D65*SQRT(2*PI()*$D$6/365.25*ATMImpVol^2)))</f>
        <v>0.0342509815944478</v>
      </c>
      <c r="AA65" s="65" t="n">
        <f aca="false">LN(D65/UnderlyingPrice)+0.5*$D$6/365.25*ATMImpVol^2</f>
        <v>0.532247842733552</v>
      </c>
      <c r="AB65" s="65" t="n">
        <f aca="false">-(AA65^2)</f>
        <v>-0.28328776609452</v>
      </c>
      <c r="AC65" s="65" t="n">
        <f aca="false">AB65/(2*$D$6/365.25*ATMImpVol^2)</f>
        <v>-8.45685250339228</v>
      </c>
      <c r="AD65" s="67" t="n">
        <f aca="false">EXP(AC65)</f>
        <v>0.000212439672633993</v>
      </c>
      <c r="AE65" s="67" t="n">
        <f aca="false">AD65*Z65</f>
        <v>7.2762673173174E-006</v>
      </c>
      <c r="AF65" s="67" t="n">
        <f aca="false">AE65</f>
        <v>7.2762673173174E-006</v>
      </c>
    </row>
    <row r="66" customFormat="false" ht="11.25" hidden="false" customHeight="false" outlineLevel="0" collapsed="false">
      <c r="C66" s="62"/>
      <c r="D66" s="63"/>
      <c r="E66" s="51"/>
      <c r="F66" s="51"/>
      <c r="G66" s="51"/>
      <c r="H66" s="51"/>
      <c r="I66" s="51"/>
      <c r="J66" s="51"/>
      <c r="L66" s="64"/>
      <c r="M66" s="64"/>
      <c r="O66" s="64"/>
      <c r="P66" s="64"/>
      <c r="R66" s="64"/>
      <c r="S66" s="64"/>
      <c r="U66" s="65"/>
      <c r="V66" s="65"/>
      <c r="W66" s="66"/>
      <c r="Z66" s="65"/>
      <c r="AA66" s="65"/>
      <c r="AB66" s="65"/>
      <c r="AC66" s="65"/>
      <c r="AD66" s="67"/>
      <c r="AE66" s="67"/>
      <c r="AF66" s="67"/>
    </row>
    <row r="67" customFormat="false" ht="11.25" hidden="false" customHeight="false" outlineLevel="0" collapsed="false">
      <c r="C67" s="62"/>
      <c r="D67" s="63"/>
      <c r="E67" s="51"/>
      <c r="F67" s="51"/>
      <c r="G67" s="51"/>
      <c r="H67" s="51"/>
      <c r="I67" s="51"/>
      <c r="J67" s="51"/>
      <c r="L67" s="64"/>
      <c r="M67" s="64"/>
      <c r="O67" s="64"/>
      <c r="P67" s="64"/>
      <c r="R67" s="64"/>
      <c r="S67" s="64"/>
      <c r="U67" s="65"/>
      <c r="V67" s="65"/>
      <c r="W67" s="66"/>
      <c r="Z67" s="65"/>
      <c r="AA67" s="65"/>
      <c r="AB67" s="65"/>
      <c r="AC67" s="65"/>
      <c r="AD67" s="67"/>
      <c r="AE67" s="67"/>
      <c r="AF67" s="67"/>
    </row>
    <row r="68" customFormat="false" ht="11.25" hidden="false" customHeight="false" outlineLevel="0" collapsed="false">
      <c r="C68" s="62"/>
      <c r="D68" s="63"/>
      <c r="E68" s="51"/>
      <c r="F68" s="51"/>
      <c r="G68" s="51"/>
      <c r="H68" s="51"/>
      <c r="I68" s="51"/>
      <c r="J68" s="51"/>
      <c r="L68" s="64"/>
      <c r="M68" s="64"/>
      <c r="O68" s="64"/>
      <c r="P68" s="64"/>
      <c r="R68" s="64"/>
      <c r="S68" s="64"/>
      <c r="U68" s="65"/>
      <c r="V68" s="65"/>
      <c r="W68" s="66"/>
      <c r="Z68" s="65"/>
      <c r="AA68" s="65"/>
      <c r="AB68" s="65"/>
      <c r="AC68" s="65"/>
      <c r="AD68" s="67"/>
      <c r="AE68" s="67"/>
      <c r="AF68" s="67"/>
    </row>
    <row r="69" customFormat="false" ht="11.25" hidden="false" customHeight="false" outlineLevel="0" collapsed="false">
      <c r="C69" s="62"/>
      <c r="D69" s="63"/>
      <c r="E69" s="51"/>
      <c r="F69" s="51"/>
      <c r="G69" s="51"/>
      <c r="H69" s="51"/>
      <c r="I69" s="51"/>
      <c r="J69" s="51"/>
      <c r="L69" s="64"/>
      <c r="M69" s="64"/>
      <c r="O69" s="64"/>
      <c r="P69" s="64"/>
      <c r="R69" s="64"/>
      <c r="S69" s="64"/>
      <c r="U69" s="65"/>
      <c r="V69" s="65"/>
      <c r="W69" s="66"/>
      <c r="Z69" s="65"/>
      <c r="AA69" s="65"/>
      <c r="AB69" s="65"/>
      <c r="AC69" s="65"/>
      <c r="AD69" s="67"/>
      <c r="AE69" s="67"/>
      <c r="AF69" s="67"/>
    </row>
    <row r="70" customFormat="false" ht="11.25" hidden="false" customHeight="false" outlineLevel="0" collapsed="false">
      <c r="C70" s="62"/>
      <c r="D70" s="63"/>
      <c r="E70" s="51"/>
      <c r="F70" s="51"/>
      <c r="G70" s="51"/>
      <c r="H70" s="51"/>
      <c r="I70" s="51"/>
      <c r="J70" s="51"/>
      <c r="L70" s="64"/>
      <c r="M70" s="64"/>
      <c r="O70" s="64"/>
      <c r="P70" s="64"/>
      <c r="R70" s="64"/>
      <c r="S70" s="64"/>
      <c r="U70" s="65"/>
      <c r="V70" s="65"/>
      <c r="W70" s="66"/>
      <c r="Z70" s="65"/>
      <c r="AA70" s="65"/>
      <c r="AB70" s="65"/>
      <c r="AC70" s="65"/>
      <c r="AD70" s="67"/>
      <c r="AE70" s="67"/>
      <c r="AF70" s="67"/>
    </row>
    <row r="71" customFormat="false" ht="11.25" hidden="false" customHeight="false" outlineLevel="0" collapsed="false">
      <c r="C71" s="62"/>
      <c r="D71" s="63"/>
      <c r="E71" s="51"/>
      <c r="F71" s="51"/>
      <c r="G71" s="51"/>
      <c r="H71" s="51"/>
      <c r="I71" s="51"/>
      <c r="J71" s="51"/>
      <c r="L71" s="64"/>
      <c r="M71" s="64"/>
      <c r="O71" s="64"/>
      <c r="P71" s="64"/>
      <c r="R71" s="64"/>
      <c r="S71" s="64"/>
      <c r="U71" s="65"/>
      <c r="V71" s="65"/>
      <c r="W71" s="66"/>
      <c r="Z71" s="65"/>
      <c r="AA71" s="65"/>
      <c r="AB71" s="65"/>
      <c r="AC71" s="65"/>
      <c r="AD71" s="67"/>
      <c r="AE71" s="67"/>
      <c r="AF71" s="67"/>
    </row>
    <row r="72" customFormat="false" ht="11.25" hidden="false" customHeight="false" outlineLevel="0" collapsed="false">
      <c r="C72" s="62"/>
      <c r="D72" s="63"/>
      <c r="E72" s="51"/>
      <c r="F72" s="51"/>
      <c r="G72" s="51"/>
      <c r="H72" s="51"/>
      <c r="I72" s="51"/>
      <c r="J72" s="51"/>
      <c r="L72" s="64"/>
      <c r="M72" s="64"/>
      <c r="O72" s="64"/>
      <c r="P72" s="64"/>
      <c r="R72" s="64"/>
      <c r="S72" s="64"/>
      <c r="U72" s="65"/>
      <c r="V72" s="65"/>
      <c r="W72" s="66"/>
      <c r="Z72" s="65"/>
      <c r="AA72" s="65"/>
      <c r="AB72" s="65"/>
      <c r="AC72" s="65"/>
      <c r="AD72" s="67"/>
      <c r="AE72" s="67"/>
      <c r="AF72" s="67"/>
    </row>
    <row r="73" customFormat="false" ht="11.25" hidden="false" customHeight="false" outlineLevel="0" collapsed="false">
      <c r="C73" s="62"/>
      <c r="D73" s="63"/>
      <c r="E73" s="51"/>
      <c r="F73" s="51"/>
      <c r="G73" s="51"/>
      <c r="H73" s="51"/>
      <c r="I73" s="51"/>
      <c r="J73" s="51"/>
      <c r="L73" s="64"/>
      <c r="M73" s="64"/>
      <c r="O73" s="64"/>
      <c r="P73" s="64"/>
      <c r="R73" s="64"/>
      <c r="S73" s="64"/>
      <c r="U73" s="65"/>
      <c r="V73" s="65"/>
      <c r="W73" s="66"/>
      <c r="Z73" s="65"/>
      <c r="AA73" s="65"/>
      <c r="AB73" s="65"/>
      <c r="AC73" s="65"/>
      <c r="AD73" s="67"/>
      <c r="AE73" s="67"/>
      <c r="AF73" s="67"/>
    </row>
    <row r="74" customFormat="false" ht="11.25" hidden="false" customHeight="false" outlineLevel="0" collapsed="false">
      <c r="C74" s="62"/>
      <c r="D74" s="63"/>
      <c r="E74" s="51"/>
      <c r="F74" s="51"/>
      <c r="G74" s="51"/>
      <c r="H74" s="51"/>
      <c r="I74" s="51"/>
      <c r="J74" s="51"/>
      <c r="L74" s="64"/>
      <c r="M74" s="64"/>
      <c r="O74" s="64"/>
      <c r="P74" s="64"/>
      <c r="R74" s="64"/>
      <c r="S74" s="64"/>
      <c r="U74" s="65"/>
      <c r="V74" s="65"/>
      <c r="W74" s="66"/>
      <c r="Z74" s="65"/>
      <c r="AA74" s="65"/>
      <c r="AB74" s="65"/>
      <c r="AC74" s="65"/>
      <c r="AD74" s="67"/>
      <c r="AE74" s="67"/>
      <c r="AF74" s="67"/>
    </row>
    <row r="75" customFormat="false" ht="11.25" hidden="false" customHeight="false" outlineLevel="0" collapsed="false">
      <c r="C75" s="62"/>
      <c r="D75" s="63"/>
      <c r="E75" s="51"/>
      <c r="F75" s="51"/>
      <c r="G75" s="51"/>
      <c r="H75" s="51"/>
      <c r="I75" s="51"/>
      <c r="J75" s="51"/>
      <c r="L75" s="64"/>
      <c r="M75" s="64"/>
      <c r="O75" s="64"/>
      <c r="P75" s="64"/>
      <c r="R75" s="64"/>
      <c r="S75" s="64"/>
      <c r="U75" s="65"/>
      <c r="V75" s="65"/>
      <c r="W75" s="66"/>
      <c r="Z75" s="65"/>
      <c r="AA75" s="65"/>
      <c r="AB75" s="65"/>
      <c r="AC75" s="65"/>
      <c r="AD75" s="67"/>
      <c r="AE75" s="67"/>
      <c r="AF75" s="67"/>
    </row>
    <row r="76" customFormat="false" ht="11.25" hidden="false" customHeight="false" outlineLevel="0" collapsed="false">
      <c r="C76" s="62"/>
      <c r="D76" s="63"/>
      <c r="E76" s="51"/>
      <c r="F76" s="51"/>
      <c r="G76" s="51"/>
      <c r="H76" s="51"/>
      <c r="I76" s="51"/>
      <c r="J76" s="51"/>
      <c r="L76" s="64"/>
      <c r="M76" s="64"/>
      <c r="O76" s="64"/>
      <c r="P76" s="64"/>
      <c r="R76" s="64"/>
      <c r="S76" s="64"/>
      <c r="U76" s="65"/>
      <c r="V76" s="65"/>
      <c r="W76" s="66"/>
      <c r="Z76" s="65"/>
      <c r="AA76" s="65"/>
      <c r="AB76" s="65"/>
      <c r="AC76" s="65"/>
      <c r="AD76" s="67"/>
      <c r="AE76" s="67"/>
      <c r="AF76" s="67"/>
    </row>
    <row r="77" customFormat="false" ht="11.25" hidden="false" customHeight="false" outlineLevel="0" collapsed="false">
      <c r="C77" s="62"/>
      <c r="D77" s="63"/>
      <c r="E77" s="51"/>
      <c r="F77" s="51"/>
      <c r="G77" s="51"/>
      <c r="H77" s="51"/>
      <c r="I77" s="51"/>
      <c r="J77" s="51"/>
      <c r="L77" s="64"/>
      <c r="M77" s="64"/>
      <c r="O77" s="64"/>
      <c r="P77" s="64"/>
      <c r="R77" s="64"/>
      <c r="S77" s="64"/>
      <c r="U77" s="65"/>
      <c r="V77" s="65"/>
      <c r="W77" s="66"/>
      <c r="Z77" s="65"/>
      <c r="AA77" s="65"/>
      <c r="AB77" s="65"/>
      <c r="AC77" s="65"/>
      <c r="AD77" s="67"/>
      <c r="AE77" s="67"/>
      <c r="AF77" s="67"/>
    </row>
    <row r="78" customFormat="false" ht="11.25" hidden="false" customHeight="false" outlineLevel="0" collapsed="false">
      <c r="C78" s="62"/>
      <c r="D78" s="63"/>
      <c r="E78" s="51"/>
      <c r="F78" s="51"/>
      <c r="G78" s="51"/>
      <c r="H78" s="51"/>
      <c r="I78" s="51"/>
      <c r="J78" s="51"/>
      <c r="L78" s="64"/>
      <c r="M78" s="64"/>
      <c r="O78" s="64"/>
      <c r="P78" s="64"/>
      <c r="R78" s="64"/>
      <c r="S78" s="64"/>
      <c r="U78" s="65"/>
      <c r="V78" s="65"/>
      <c r="W78" s="66"/>
      <c r="Z78" s="65"/>
      <c r="AA78" s="65"/>
      <c r="AB78" s="65"/>
      <c r="AC78" s="65"/>
      <c r="AD78" s="67"/>
      <c r="AE78" s="67"/>
      <c r="AF78" s="67"/>
    </row>
    <row r="79" customFormat="false" ht="11.25" hidden="false" customHeight="false" outlineLevel="0" collapsed="false">
      <c r="C79" s="62"/>
      <c r="D79" s="63"/>
      <c r="E79" s="51"/>
      <c r="F79" s="51"/>
      <c r="G79" s="51"/>
      <c r="H79" s="51"/>
      <c r="I79" s="51"/>
      <c r="J79" s="51"/>
      <c r="L79" s="64"/>
      <c r="M79" s="64"/>
      <c r="O79" s="64"/>
      <c r="P79" s="64"/>
      <c r="R79" s="64"/>
      <c r="S79" s="64"/>
      <c r="U79" s="65"/>
      <c r="V79" s="65"/>
      <c r="W79" s="66"/>
      <c r="Z79" s="65"/>
      <c r="AA79" s="65"/>
      <c r="AB79" s="65"/>
      <c r="AC79" s="65"/>
      <c r="AD79" s="67"/>
      <c r="AE79" s="67"/>
      <c r="AF79" s="67"/>
    </row>
    <row r="80" customFormat="false" ht="11.25" hidden="false" customHeight="false" outlineLevel="0" collapsed="false">
      <c r="C80" s="62"/>
      <c r="D80" s="63"/>
      <c r="E80" s="51"/>
      <c r="F80" s="51"/>
      <c r="G80" s="51"/>
      <c r="H80" s="51"/>
      <c r="I80" s="51"/>
      <c r="J80" s="51"/>
      <c r="L80" s="64"/>
      <c r="M80" s="64"/>
      <c r="O80" s="64"/>
      <c r="P80" s="64"/>
      <c r="R80" s="64"/>
      <c r="S80" s="64"/>
      <c r="U80" s="65"/>
      <c r="V80" s="65"/>
      <c r="W80" s="66"/>
      <c r="Z80" s="65"/>
      <c r="AA80" s="65"/>
      <c r="AB80" s="65"/>
      <c r="AC80" s="65"/>
      <c r="AD80" s="67"/>
      <c r="AE80" s="67"/>
      <c r="AF80" s="67"/>
    </row>
    <row r="81" customFormat="false" ht="11.25" hidden="false" customHeight="false" outlineLevel="0" collapsed="false">
      <c r="C81" s="62"/>
      <c r="D81" s="63"/>
      <c r="E81" s="51"/>
      <c r="F81" s="51"/>
      <c r="G81" s="51"/>
      <c r="H81" s="51"/>
      <c r="I81" s="51"/>
      <c r="J81" s="51"/>
      <c r="L81" s="64"/>
      <c r="M81" s="64"/>
      <c r="O81" s="64"/>
      <c r="P81" s="64"/>
      <c r="R81" s="64"/>
      <c r="S81" s="64"/>
      <c r="U81" s="65"/>
      <c r="V81" s="65"/>
      <c r="W81" s="66"/>
      <c r="Z81" s="65"/>
      <c r="AA81" s="65"/>
      <c r="AB81" s="65"/>
      <c r="AC81" s="65"/>
      <c r="AD81" s="67"/>
      <c r="AE81" s="67"/>
      <c r="AF81" s="67"/>
    </row>
    <row r="82" customFormat="false" ht="11.25" hidden="false" customHeight="false" outlineLevel="0" collapsed="false">
      <c r="C82" s="62"/>
      <c r="D82" s="63"/>
      <c r="E82" s="51"/>
      <c r="F82" s="51"/>
      <c r="G82" s="51"/>
      <c r="H82" s="51"/>
      <c r="I82" s="51"/>
      <c r="J82" s="51"/>
      <c r="L82" s="64"/>
      <c r="M82" s="64"/>
      <c r="O82" s="64"/>
      <c r="P82" s="64"/>
      <c r="R82" s="64"/>
      <c r="S82" s="64"/>
      <c r="U82" s="65"/>
      <c r="V82" s="65"/>
      <c r="W82" s="66"/>
      <c r="Z82" s="65"/>
      <c r="AA82" s="65"/>
      <c r="AB82" s="65"/>
      <c r="AC82" s="65"/>
      <c r="AD82" s="67"/>
      <c r="AE82" s="67"/>
      <c r="AF82" s="67"/>
    </row>
    <row r="83" customFormat="false" ht="11.25" hidden="false" customHeight="false" outlineLevel="0" collapsed="false">
      <c r="C83" s="62"/>
      <c r="D83" s="63"/>
      <c r="E83" s="51"/>
      <c r="F83" s="51"/>
      <c r="G83" s="51"/>
      <c r="H83" s="51"/>
      <c r="I83" s="51"/>
      <c r="J83" s="51"/>
      <c r="L83" s="64"/>
      <c r="M83" s="64"/>
      <c r="O83" s="64"/>
      <c r="P83" s="64"/>
      <c r="R83" s="64"/>
      <c r="S83" s="64"/>
      <c r="U83" s="65"/>
      <c r="V83" s="65"/>
      <c r="W83" s="66"/>
      <c r="Z83" s="65"/>
      <c r="AA83" s="65"/>
      <c r="AB83" s="65"/>
      <c r="AC83" s="65"/>
      <c r="AD83" s="67"/>
      <c r="AE83" s="67"/>
      <c r="AF83" s="67"/>
    </row>
    <row r="84" customFormat="false" ht="11.25" hidden="false" customHeight="false" outlineLevel="0" collapsed="false">
      <c r="C84" s="62"/>
      <c r="D84" s="63"/>
      <c r="E84" s="51"/>
      <c r="F84" s="51"/>
      <c r="G84" s="51"/>
      <c r="H84" s="51"/>
      <c r="I84" s="51"/>
      <c r="J84" s="51"/>
      <c r="L84" s="64"/>
      <c r="M84" s="64"/>
      <c r="O84" s="64"/>
      <c r="P84" s="64"/>
      <c r="R84" s="64"/>
      <c r="S84" s="64"/>
      <c r="U84" s="65"/>
      <c r="V84" s="65"/>
      <c r="W84" s="66"/>
      <c r="Z84" s="65"/>
      <c r="AA84" s="65"/>
      <c r="AB84" s="65"/>
      <c r="AC84" s="65"/>
      <c r="AD84" s="67"/>
      <c r="AE84" s="67"/>
      <c r="AF84" s="67"/>
    </row>
    <row r="85" customFormat="false" ht="11.25" hidden="false" customHeight="false" outlineLevel="0" collapsed="false">
      <c r="C85" s="62"/>
      <c r="D85" s="63"/>
      <c r="E85" s="51"/>
      <c r="F85" s="51"/>
      <c r="G85" s="51"/>
      <c r="H85" s="51"/>
      <c r="I85" s="51"/>
      <c r="J85" s="51"/>
      <c r="L85" s="64"/>
      <c r="M85" s="64"/>
      <c r="O85" s="64"/>
      <c r="P85" s="64"/>
      <c r="R85" s="64"/>
      <c r="S85" s="64"/>
      <c r="U85" s="65"/>
      <c r="V85" s="65"/>
      <c r="W85" s="66"/>
      <c r="Z85" s="65"/>
      <c r="AA85" s="65"/>
      <c r="AB85" s="65"/>
      <c r="AC85" s="65"/>
      <c r="AD85" s="67"/>
      <c r="AE85" s="67"/>
      <c r="AF85" s="67"/>
    </row>
    <row r="86" customFormat="false" ht="11.25" hidden="false" customHeight="false" outlineLevel="0" collapsed="false">
      <c r="C86" s="62"/>
      <c r="D86" s="63"/>
      <c r="E86" s="51"/>
      <c r="F86" s="51"/>
      <c r="G86" s="51"/>
      <c r="H86" s="51"/>
      <c r="I86" s="51"/>
      <c r="J86" s="51"/>
      <c r="L86" s="64"/>
      <c r="M86" s="64"/>
      <c r="O86" s="64"/>
      <c r="P86" s="64"/>
      <c r="R86" s="64"/>
      <c r="S86" s="64"/>
      <c r="U86" s="65"/>
      <c r="V86" s="65"/>
      <c r="W86" s="66"/>
      <c r="Z86" s="65"/>
      <c r="AA86" s="65"/>
      <c r="AB86" s="65"/>
      <c r="AC86" s="65"/>
      <c r="AD86" s="67"/>
      <c r="AE86" s="67"/>
      <c r="AF86" s="67"/>
    </row>
    <row r="87" customFormat="false" ht="11.25" hidden="false" customHeight="false" outlineLevel="0" collapsed="false">
      <c r="C87" s="62"/>
      <c r="D87" s="63"/>
      <c r="E87" s="51"/>
      <c r="F87" s="51"/>
      <c r="G87" s="51"/>
      <c r="H87" s="51"/>
      <c r="I87" s="51"/>
      <c r="J87" s="51"/>
      <c r="L87" s="64"/>
      <c r="M87" s="64"/>
      <c r="O87" s="64"/>
      <c r="P87" s="64"/>
      <c r="R87" s="64"/>
      <c r="S87" s="64"/>
      <c r="U87" s="65"/>
      <c r="V87" s="65"/>
      <c r="W87" s="66"/>
      <c r="Z87" s="65"/>
      <c r="AA87" s="65"/>
      <c r="AB87" s="65"/>
      <c r="AC87" s="65"/>
      <c r="AD87" s="67"/>
      <c r="AE87" s="67"/>
      <c r="AF87" s="67"/>
    </row>
    <row r="88" customFormat="false" ht="11.25" hidden="false" customHeight="false" outlineLevel="0" collapsed="false">
      <c r="C88" s="62"/>
      <c r="D88" s="63"/>
      <c r="E88" s="51"/>
      <c r="F88" s="51"/>
      <c r="G88" s="51"/>
      <c r="H88" s="51"/>
      <c r="I88" s="51"/>
      <c r="J88" s="51"/>
      <c r="L88" s="64"/>
      <c r="M88" s="64"/>
      <c r="O88" s="64"/>
      <c r="P88" s="64"/>
      <c r="R88" s="64"/>
      <c r="S88" s="64"/>
      <c r="U88" s="65"/>
      <c r="V88" s="65"/>
      <c r="W88" s="66"/>
      <c r="Z88" s="65"/>
      <c r="AA88" s="65"/>
      <c r="AB88" s="65"/>
      <c r="AC88" s="65"/>
      <c r="AD88" s="67"/>
      <c r="AE88" s="67"/>
      <c r="AF88" s="67"/>
    </row>
    <row r="89" customFormat="false" ht="11.25" hidden="false" customHeight="false" outlineLevel="0" collapsed="false">
      <c r="C89" s="62"/>
      <c r="D89" s="63"/>
      <c r="E89" s="51"/>
      <c r="F89" s="51"/>
      <c r="G89" s="51"/>
      <c r="H89" s="51"/>
      <c r="I89" s="51"/>
      <c r="J89" s="51"/>
      <c r="L89" s="64"/>
      <c r="M89" s="64"/>
      <c r="O89" s="64"/>
      <c r="P89" s="64"/>
      <c r="R89" s="64"/>
      <c r="S89" s="64"/>
      <c r="U89" s="65"/>
      <c r="V89" s="65"/>
      <c r="W89" s="66"/>
      <c r="Z89" s="65"/>
      <c r="AA89" s="65"/>
      <c r="AB89" s="65"/>
      <c r="AC89" s="65"/>
      <c r="AD89" s="67"/>
      <c r="AE89" s="67"/>
      <c r="AF89" s="67"/>
    </row>
    <row r="90" customFormat="false" ht="11.25" hidden="false" customHeight="false" outlineLevel="0" collapsed="false">
      <c r="C90" s="62"/>
      <c r="D90" s="63"/>
      <c r="E90" s="51"/>
      <c r="F90" s="51"/>
      <c r="G90" s="51"/>
      <c r="H90" s="51"/>
      <c r="I90" s="51"/>
      <c r="J90" s="51"/>
      <c r="L90" s="64"/>
      <c r="M90" s="64"/>
      <c r="O90" s="64"/>
      <c r="P90" s="64"/>
      <c r="R90" s="64"/>
      <c r="S90" s="64"/>
      <c r="U90" s="65"/>
      <c r="V90" s="65"/>
      <c r="W90" s="66"/>
      <c r="Z90" s="65"/>
      <c r="AA90" s="65"/>
      <c r="AB90" s="65"/>
      <c r="AC90" s="65"/>
      <c r="AD90" s="67"/>
      <c r="AE90" s="67"/>
      <c r="AF90" s="67"/>
    </row>
    <row r="91" customFormat="false" ht="11.25" hidden="false" customHeight="false" outlineLevel="0" collapsed="false">
      <c r="C91" s="62"/>
      <c r="D91" s="63"/>
      <c r="E91" s="51"/>
      <c r="F91" s="51"/>
      <c r="G91" s="51"/>
      <c r="H91" s="51"/>
      <c r="I91" s="51"/>
      <c r="J91" s="51"/>
      <c r="L91" s="64"/>
      <c r="M91" s="64"/>
      <c r="O91" s="64"/>
      <c r="P91" s="64"/>
      <c r="R91" s="64"/>
      <c r="S91" s="64"/>
      <c r="U91" s="65"/>
      <c r="V91" s="65"/>
      <c r="W91" s="66"/>
      <c r="Z91" s="65"/>
      <c r="AA91" s="65"/>
      <c r="AB91" s="65"/>
      <c r="AC91" s="65"/>
      <c r="AD91" s="67"/>
      <c r="AE91" s="67"/>
      <c r="AF91" s="67"/>
    </row>
    <row r="92" customFormat="false" ht="11.25" hidden="false" customHeight="false" outlineLevel="0" collapsed="false">
      <c r="C92" s="62"/>
      <c r="D92" s="63"/>
      <c r="E92" s="51"/>
      <c r="F92" s="51"/>
      <c r="G92" s="51"/>
      <c r="H92" s="51"/>
      <c r="I92" s="51"/>
      <c r="J92" s="51"/>
      <c r="L92" s="64"/>
      <c r="M92" s="64"/>
      <c r="O92" s="64"/>
      <c r="P92" s="64"/>
      <c r="R92" s="64"/>
      <c r="S92" s="64"/>
      <c r="U92" s="65"/>
      <c r="V92" s="65"/>
      <c r="W92" s="66"/>
      <c r="Z92" s="65"/>
      <c r="AA92" s="65"/>
      <c r="AB92" s="65"/>
      <c r="AC92" s="65"/>
      <c r="AD92" s="67"/>
      <c r="AE92" s="67"/>
      <c r="AF92" s="67"/>
    </row>
    <row r="93" customFormat="false" ht="11.25" hidden="false" customHeight="false" outlineLevel="0" collapsed="false">
      <c r="C93" s="62"/>
      <c r="D93" s="63"/>
      <c r="E93" s="51"/>
      <c r="F93" s="51"/>
      <c r="G93" s="51"/>
      <c r="H93" s="51"/>
      <c r="I93" s="51"/>
      <c r="J93" s="51"/>
      <c r="L93" s="64"/>
      <c r="M93" s="64"/>
      <c r="O93" s="64"/>
      <c r="P93" s="64"/>
      <c r="R93" s="64"/>
      <c r="S93" s="64"/>
      <c r="U93" s="65"/>
      <c r="V93" s="65"/>
      <c r="W93" s="66"/>
      <c r="Z93" s="65"/>
      <c r="AA93" s="65"/>
      <c r="AB93" s="65"/>
      <c r="AC93" s="65"/>
      <c r="AD93" s="67"/>
      <c r="AE93" s="67"/>
      <c r="AF93" s="67"/>
    </row>
    <row r="94" customFormat="false" ht="11.25" hidden="false" customHeight="false" outlineLevel="0" collapsed="false">
      <c r="C94" s="62"/>
      <c r="D94" s="63"/>
      <c r="E94" s="51"/>
      <c r="F94" s="51"/>
      <c r="G94" s="51"/>
      <c r="H94" s="51"/>
      <c r="I94" s="51"/>
      <c r="J94" s="51"/>
      <c r="L94" s="64"/>
      <c r="M94" s="64"/>
      <c r="O94" s="64"/>
      <c r="P94" s="64"/>
      <c r="R94" s="64"/>
      <c r="S94" s="64"/>
      <c r="U94" s="65"/>
      <c r="V94" s="65"/>
      <c r="W94" s="66"/>
      <c r="Z94" s="65"/>
      <c r="AA94" s="65"/>
      <c r="AB94" s="65"/>
      <c r="AC94" s="65"/>
      <c r="AD94" s="67"/>
      <c r="AE94" s="67"/>
      <c r="AF94" s="67"/>
    </row>
    <row r="95" customFormat="false" ht="11.25" hidden="false" customHeight="false" outlineLevel="0" collapsed="false">
      <c r="C95" s="62"/>
      <c r="D95" s="63"/>
      <c r="E95" s="51"/>
      <c r="F95" s="51"/>
      <c r="G95" s="51"/>
      <c r="H95" s="51"/>
      <c r="I95" s="51"/>
      <c r="J95" s="51"/>
      <c r="L95" s="64"/>
      <c r="M95" s="64"/>
      <c r="O95" s="64"/>
      <c r="P95" s="64"/>
      <c r="R95" s="64"/>
      <c r="S95" s="64"/>
      <c r="U95" s="65"/>
      <c r="V95" s="65"/>
      <c r="W95" s="66"/>
      <c r="Z95" s="65"/>
      <c r="AA95" s="65"/>
      <c r="AB95" s="65"/>
      <c r="AC95" s="65"/>
      <c r="AD95" s="67"/>
      <c r="AE95" s="67"/>
      <c r="AF95" s="67"/>
    </row>
    <row r="96" customFormat="false" ht="11.25" hidden="false" customHeight="false" outlineLevel="0" collapsed="false">
      <c r="C96" s="62"/>
      <c r="D96" s="63"/>
      <c r="E96" s="51"/>
      <c r="F96" s="51"/>
      <c r="G96" s="51"/>
      <c r="H96" s="51"/>
      <c r="I96" s="51"/>
      <c r="J96" s="51"/>
      <c r="L96" s="64"/>
      <c r="M96" s="64"/>
      <c r="O96" s="64"/>
      <c r="P96" s="64"/>
      <c r="R96" s="64"/>
      <c r="S96" s="64"/>
      <c r="U96" s="65"/>
      <c r="V96" s="65"/>
      <c r="W96" s="66"/>
      <c r="Z96" s="65"/>
      <c r="AA96" s="65"/>
      <c r="AB96" s="65"/>
      <c r="AC96" s="65"/>
      <c r="AD96" s="67"/>
      <c r="AE96" s="67"/>
      <c r="AF96" s="67"/>
    </row>
    <row r="97" customFormat="false" ht="11.25" hidden="false" customHeight="false" outlineLevel="0" collapsed="false">
      <c r="C97" s="62"/>
      <c r="D97" s="63"/>
      <c r="E97" s="51"/>
      <c r="F97" s="51"/>
      <c r="G97" s="51"/>
      <c r="H97" s="51"/>
      <c r="I97" s="51"/>
      <c r="J97" s="51"/>
      <c r="L97" s="64"/>
      <c r="M97" s="64"/>
      <c r="O97" s="64"/>
      <c r="P97" s="64"/>
      <c r="R97" s="64"/>
      <c r="S97" s="64"/>
      <c r="U97" s="65"/>
      <c r="V97" s="65"/>
      <c r="W97" s="66"/>
      <c r="Z97" s="65"/>
      <c r="AA97" s="65"/>
      <c r="AB97" s="65"/>
      <c r="AC97" s="65"/>
      <c r="AD97" s="67"/>
      <c r="AE97" s="67"/>
      <c r="AF97" s="67"/>
    </row>
    <row r="98" customFormat="false" ht="11.25" hidden="false" customHeight="false" outlineLevel="0" collapsed="false">
      <c r="C98" s="62"/>
      <c r="D98" s="63"/>
      <c r="E98" s="51"/>
      <c r="F98" s="51"/>
      <c r="G98" s="51"/>
      <c r="H98" s="51"/>
      <c r="I98" s="51"/>
      <c r="J98" s="51"/>
      <c r="L98" s="64"/>
      <c r="M98" s="64"/>
      <c r="O98" s="64"/>
      <c r="P98" s="64"/>
      <c r="R98" s="64"/>
      <c r="S98" s="64"/>
      <c r="U98" s="65"/>
      <c r="V98" s="65"/>
      <c r="W98" s="66"/>
      <c r="Z98" s="65"/>
      <c r="AA98" s="65"/>
      <c r="AB98" s="65"/>
      <c r="AC98" s="65"/>
      <c r="AD98" s="67"/>
      <c r="AE98" s="67"/>
      <c r="AF98" s="67"/>
    </row>
    <row r="99" customFormat="false" ht="11.25" hidden="false" customHeight="false" outlineLevel="0" collapsed="false">
      <c r="C99" s="62"/>
      <c r="D99" s="63"/>
      <c r="E99" s="51"/>
      <c r="F99" s="51"/>
      <c r="G99" s="51"/>
      <c r="H99" s="51"/>
      <c r="I99" s="51"/>
      <c r="J99" s="51"/>
      <c r="L99" s="64"/>
      <c r="M99" s="64"/>
      <c r="O99" s="64"/>
      <c r="P99" s="64"/>
      <c r="R99" s="64"/>
      <c r="S99" s="64"/>
      <c r="U99" s="65"/>
      <c r="V99" s="65"/>
      <c r="W99" s="66"/>
      <c r="Z99" s="65"/>
      <c r="AA99" s="65"/>
      <c r="AB99" s="65"/>
      <c r="AC99" s="65"/>
      <c r="AD99" s="67"/>
      <c r="AE99" s="67"/>
      <c r="AF99" s="67"/>
    </row>
    <row r="100" customFormat="false" ht="11.25" hidden="false" customHeight="false" outlineLevel="0" collapsed="false">
      <c r="C100" s="62"/>
      <c r="D100" s="63"/>
      <c r="E100" s="51"/>
      <c r="F100" s="51"/>
      <c r="G100" s="51"/>
      <c r="H100" s="51"/>
      <c r="I100" s="51"/>
      <c r="J100" s="51"/>
      <c r="L100" s="64"/>
      <c r="M100" s="64"/>
      <c r="O100" s="64"/>
      <c r="P100" s="64"/>
      <c r="R100" s="64"/>
      <c r="S100" s="64"/>
      <c r="U100" s="65"/>
      <c r="V100" s="65"/>
      <c r="W100" s="66"/>
      <c r="Z100" s="65"/>
      <c r="AA100" s="65"/>
      <c r="AB100" s="65"/>
      <c r="AC100" s="65"/>
      <c r="AD100" s="67"/>
      <c r="AE100" s="67"/>
      <c r="AF100" s="67"/>
    </row>
    <row r="101" customFormat="false" ht="11.25" hidden="false" customHeight="false" outlineLevel="0" collapsed="false">
      <c r="C101" s="62"/>
      <c r="D101" s="63"/>
      <c r="E101" s="51"/>
      <c r="F101" s="51"/>
      <c r="G101" s="51"/>
      <c r="H101" s="51"/>
      <c r="I101" s="51"/>
      <c r="J101" s="51"/>
      <c r="L101" s="64"/>
      <c r="M101" s="64"/>
      <c r="O101" s="64"/>
      <c r="P101" s="64"/>
      <c r="R101" s="64"/>
      <c r="S101" s="64"/>
      <c r="U101" s="65"/>
      <c r="V101" s="65"/>
      <c r="W101" s="66"/>
      <c r="Z101" s="65"/>
      <c r="AA101" s="65"/>
      <c r="AB101" s="65"/>
      <c r="AC101" s="65"/>
      <c r="AD101" s="67"/>
      <c r="AE101" s="67"/>
      <c r="AF101" s="67"/>
    </row>
    <row r="102" customFormat="false" ht="11.25" hidden="false" customHeight="false" outlineLevel="0" collapsed="false">
      <c r="C102" s="62"/>
      <c r="D102" s="63"/>
      <c r="E102" s="51"/>
      <c r="F102" s="51"/>
      <c r="G102" s="51"/>
      <c r="H102" s="51"/>
      <c r="I102" s="51"/>
      <c r="J102" s="51"/>
      <c r="L102" s="64"/>
      <c r="M102" s="64"/>
      <c r="O102" s="64"/>
      <c r="P102" s="64"/>
      <c r="R102" s="64"/>
      <c r="S102" s="64"/>
      <c r="U102" s="65"/>
      <c r="V102" s="65"/>
      <c r="W102" s="66"/>
      <c r="Z102" s="65"/>
      <c r="AA102" s="65"/>
      <c r="AB102" s="65"/>
      <c r="AC102" s="65"/>
      <c r="AD102" s="67"/>
      <c r="AE102" s="67"/>
      <c r="AF102" s="67"/>
    </row>
    <row r="103" customFormat="false" ht="11.25" hidden="false" customHeight="false" outlineLevel="0" collapsed="false">
      <c r="C103" s="62"/>
      <c r="D103" s="63"/>
      <c r="E103" s="51"/>
      <c r="F103" s="51"/>
      <c r="G103" s="51"/>
      <c r="H103" s="51"/>
      <c r="I103" s="51"/>
      <c r="J103" s="51"/>
      <c r="L103" s="64"/>
      <c r="M103" s="64"/>
      <c r="O103" s="64"/>
      <c r="P103" s="64"/>
      <c r="R103" s="64"/>
      <c r="S103" s="64"/>
      <c r="U103" s="65"/>
      <c r="V103" s="65"/>
      <c r="W103" s="66"/>
      <c r="Z103" s="65"/>
      <c r="AA103" s="65"/>
      <c r="AB103" s="65"/>
      <c r="AC103" s="65"/>
      <c r="AD103" s="67"/>
      <c r="AE103" s="67"/>
      <c r="AF103" s="67"/>
    </row>
    <row r="104" customFormat="false" ht="11.25" hidden="false" customHeight="false" outlineLevel="0" collapsed="false">
      <c r="C104" s="62"/>
      <c r="D104" s="63"/>
      <c r="E104" s="51"/>
      <c r="F104" s="51"/>
      <c r="G104" s="51"/>
      <c r="H104" s="51"/>
      <c r="I104" s="51"/>
      <c r="J104" s="51"/>
      <c r="L104" s="64"/>
      <c r="M104" s="64"/>
      <c r="O104" s="64"/>
      <c r="P104" s="64"/>
      <c r="R104" s="64"/>
      <c r="S104" s="64"/>
      <c r="U104" s="65"/>
      <c r="V104" s="65"/>
      <c r="W104" s="66"/>
      <c r="Z104" s="65"/>
      <c r="AA104" s="65"/>
      <c r="AB104" s="65"/>
      <c r="AC104" s="65"/>
      <c r="AD104" s="67"/>
      <c r="AE104" s="67"/>
      <c r="AF104" s="67"/>
    </row>
    <row r="105" customFormat="false" ht="11.25" hidden="false" customHeight="false" outlineLevel="0" collapsed="false">
      <c r="C105" s="62"/>
      <c r="D105" s="63"/>
      <c r="E105" s="51"/>
      <c r="F105" s="51"/>
      <c r="G105" s="51"/>
      <c r="H105" s="51"/>
      <c r="I105" s="51"/>
      <c r="J105" s="51"/>
      <c r="L105" s="64"/>
      <c r="M105" s="64"/>
      <c r="O105" s="64"/>
      <c r="P105" s="64"/>
      <c r="R105" s="64"/>
      <c r="S105" s="64"/>
      <c r="U105" s="65"/>
      <c r="V105" s="65"/>
      <c r="W105" s="66"/>
      <c r="Z105" s="65"/>
      <c r="AA105" s="65"/>
      <c r="AB105" s="65"/>
      <c r="AC105" s="65"/>
      <c r="AD105" s="67"/>
      <c r="AE105" s="67"/>
      <c r="AF105" s="67"/>
    </row>
    <row r="106" customFormat="false" ht="11.25" hidden="false" customHeight="false" outlineLevel="0" collapsed="false">
      <c r="C106" s="62"/>
      <c r="D106" s="63"/>
      <c r="E106" s="51"/>
      <c r="F106" s="51"/>
      <c r="G106" s="51"/>
      <c r="H106" s="51"/>
      <c r="I106" s="51"/>
      <c r="J106" s="51"/>
      <c r="L106" s="64"/>
      <c r="M106" s="64"/>
      <c r="O106" s="64"/>
      <c r="P106" s="64"/>
      <c r="R106" s="64"/>
      <c r="S106" s="64"/>
      <c r="U106" s="65"/>
      <c r="V106" s="65"/>
      <c r="W106" s="66"/>
      <c r="Z106" s="65"/>
      <c r="AA106" s="65"/>
      <c r="AB106" s="65"/>
      <c r="AC106" s="65"/>
      <c r="AD106" s="67"/>
      <c r="AE106" s="67"/>
      <c r="AF106" s="67"/>
    </row>
    <row r="107" customFormat="false" ht="11.25" hidden="false" customHeight="false" outlineLevel="0" collapsed="false">
      <c r="C107" s="62"/>
      <c r="D107" s="63"/>
      <c r="E107" s="51"/>
      <c r="F107" s="51"/>
      <c r="G107" s="51"/>
      <c r="H107" s="51"/>
      <c r="I107" s="51"/>
      <c r="J107" s="51"/>
      <c r="L107" s="64"/>
      <c r="M107" s="64"/>
      <c r="O107" s="64"/>
      <c r="P107" s="64"/>
      <c r="R107" s="64"/>
      <c r="S107" s="64"/>
      <c r="U107" s="65"/>
      <c r="V107" s="65"/>
      <c r="W107" s="66"/>
      <c r="Z107" s="65"/>
      <c r="AA107" s="65"/>
      <c r="AB107" s="65"/>
      <c r="AC107" s="65"/>
      <c r="AD107" s="67"/>
      <c r="AE107" s="67"/>
      <c r="AF107" s="67"/>
    </row>
    <row r="108" customFormat="false" ht="11.25" hidden="false" customHeight="false" outlineLevel="0" collapsed="false">
      <c r="C108" s="62"/>
      <c r="D108" s="63"/>
      <c r="E108" s="51"/>
      <c r="F108" s="51"/>
      <c r="G108" s="51"/>
      <c r="H108" s="51"/>
      <c r="I108" s="51"/>
      <c r="J108" s="51"/>
      <c r="L108" s="64"/>
      <c r="M108" s="64"/>
      <c r="O108" s="64"/>
      <c r="P108" s="64"/>
      <c r="R108" s="64"/>
      <c r="S108" s="64"/>
      <c r="U108" s="65"/>
      <c r="V108" s="65"/>
      <c r="W108" s="66"/>
      <c r="Z108" s="65"/>
      <c r="AA108" s="65"/>
      <c r="AB108" s="65"/>
      <c r="AC108" s="65"/>
      <c r="AD108" s="67"/>
      <c r="AE108" s="67"/>
      <c r="AF108" s="67"/>
    </row>
    <row r="109" customFormat="false" ht="11.25" hidden="false" customHeight="false" outlineLevel="0" collapsed="false">
      <c r="C109" s="62"/>
      <c r="D109" s="63"/>
      <c r="E109" s="51"/>
      <c r="F109" s="51"/>
      <c r="G109" s="51"/>
      <c r="H109" s="51"/>
      <c r="I109" s="51"/>
      <c r="J109" s="51"/>
      <c r="L109" s="64"/>
      <c r="M109" s="64"/>
      <c r="O109" s="64"/>
      <c r="P109" s="64"/>
      <c r="R109" s="64"/>
      <c r="S109" s="64"/>
      <c r="U109" s="65"/>
      <c r="V109" s="65"/>
      <c r="W109" s="66"/>
      <c r="Z109" s="65"/>
      <c r="AA109" s="65"/>
      <c r="AB109" s="65"/>
      <c r="AC109" s="65"/>
      <c r="AD109" s="67"/>
      <c r="AE109" s="67"/>
      <c r="AF109" s="67"/>
    </row>
    <row r="110" customFormat="false" ht="11.25" hidden="false" customHeight="false" outlineLevel="0" collapsed="false">
      <c r="C110" s="62"/>
      <c r="D110" s="63"/>
      <c r="E110" s="51"/>
      <c r="F110" s="51"/>
      <c r="G110" s="51"/>
      <c r="H110" s="51"/>
      <c r="I110" s="51"/>
      <c r="J110" s="51"/>
      <c r="L110" s="64"/>
      <c r="M110" s="64"/>
      <c r="O110" s="64"/>
      <c r="P110" s="64"/>
      <c r="R110" s="64"/>
      <c r="S110" s="64"/>
      <c r="U110" s="65"/>
      <c r="V110" s="65"/>
      <c r="W110" s="66"/>
      <c r="Z110" s="65"/>
      <c r="AA110" s="65"/>
      <c r="AB110" s="65"/>
      <c r="AC110" s="65"/>
      <c r="AD110" s="67"/>
      <c r="AE110" s="67"/>
      <c r="AF110" s="67"/>
    </row>
    <row r="111" customFormat="false" ht="11.25" hidden="false" customHeight="false" outlineLevel="0" collapsed="false">
      <c r="C111" s="62"/>
      <c r="D111" s="63"/>
      <c r="E111" s="51"/>
      <c r="F111" s="51"/>
      <c r="G111" s="51"/>
      <c r="H111" s="51"/>
      <c r="I111" s="51"/>
      <c r="J111" s="51"/>
      <c r="L111" s="64"/>
      <c r="M111" s="64"/>
      <c r="O111" s="64"/>
      <c r="P111" s="64"/>
      <c r="R111" s="64"/>
      <c r="S111" s="64"/>
      <c r="U111" s="65"/>
      <c r="V111" s="65"/>
      <c r="W111" s="66"/>
      <c r="Z111" s="65"/>
      <c r="AA111" s="65"/>
      <c r="AB111" s="65"/>
      <c r="AC111" s="65"/>
      <c r="AD111" s="67"/>
      <c r="AE111" s="67"/>
      <c r="AF111" s="67"/>
    </row>
    <row r="112" customFormat="false" ht="11.25" hidden="false" customHeight="false" outlineLevel="0" collapsed="false">
      <c r="C112" s="62"/>
      <c r="D112" s="63"/>
      <c r="E112" s="51"/>
      <c r="F112" s="51"/>
      <c r="G112" s="51"/>
      <c r="H112" s="51"/>
      <c r="I112" s="51"/>
      <c r="J112" s="51"/>
      <c r="L112" s="64"/>
      <c r="M112" s="64"/>
      <c r="O112" s="64"/>
      <c r="P112" s="64"/>
      <c r="R112" s="64"/>
      <c r="S112" s="64"/>
      <c r="U112" s="65"/>
      <c r="V112" s="65"/>
      <c r="W112" s="66"/>
      <c r="Z112" s="65"/>
      <c r="AA112" s="65"/>
      <c r="AB112" s="65"/>
      <c r="AC112" s="65"/>
      <c r="AD112" s="67"/>
      <c r="AE112" s="67"/>
      <c r="AF112" s="67"/>
    </row>
    <row r="113" customFormat="false" ht="11.25" hidden="false" customHeight="false" outlineLevel="0" collapsed="false">
      <c r="C113" s="62"/>
      <c r="D113" s="63"/>
      <c r="E113" s="51"/>
      <c r="F113" s="51"/>
      <c r="G113" s="51"/>
      <c r="H113" s="51"/>
      <c r="I113" s="51"/>
      <c r="J113" s="51"/>
      <c r="L113" s="64"/>
      <c r="M113" s="64"/>
      <c r="O113" s="64"/>
      <c r="P113" s="64"/>
      <c r="R113" s="64"/>
      <c r="S113" s="64"/>
      <c r="U113" s="65"/>
      <c r="V113" s="65"/>
      <c r="W113" s="66"/>
      <c r="Z113" s="65"/>
      <c r="AA113" s="65"/>
      <c r="AB113" s="65"/>
      <c r="AC113" s="65"/>
      <c r="AD113" s="67"/>
      <c r="AE113" s="67"/>
      <c r="AF113" s="67"/>
    </row>
    <row r="114" customFormat="false" ht="11.25" hidden="false" customHeight="false" outlineLevel="0" collapsed="false">
      <c r="C114" s="62"/>
      <c r="D114" s="63"/>
      <c r="E114" s="51"/>
      <c r="F114" s="51"/>
      <c r="G114" s="51"/>
      <c r="H114" s="51"/>
      <c r="I114" s="51"/>
      <c r="J114" s="51"/>
      <c r="L114" s="64"/>
      <c r="M114" s="64"/>
      <c r="O114" s="64"/>
      <c r="P114" s="64"/>
      <c r="R114" s="64"/>
      <c r="S114" s="64"/>
      <c r="U114" s="65"/>
      <c r="V114" s="65"/>
      <c r="W114" s="66"/>
      <c r="Z114" s="65"/>
      <c r="AA114" s="65"/>
      <c r="AB114" s="65"/>
      <c r="AC114" s="65"/>
      <c r="AD114" s="67"/>
      <c r="AE114" s="67"/>
      <c r="AF114" s="67"/>
    </row>
    <row r="115" customFormat="false" ht="11.25" hidden="false" customHeight="false" outlineLevel="0" collapsed="false">
      <c r="C115" s="62"/>
      <c r="D115" s="63"/>
      <c r="E115" s="51"/>
      <c r="F115" s="51"/>
      <c r="G115" s="51"/>
      <c r="H115" s="51"/>
      <c r="I115" s="51"/>
      <c r="J115" s="51"/>
      <c r="L115" s="64"/>
      <c r="M115" s="64"/>
      <c r="O115" s="64"/>
      <c r="P115" s="64"/>
      <c r="R115" s="64"/>
      <c r="S115" s="64"/>
      <c r="U115" s="65"/>
      <c r="V115" s="65"/>
      <c r="W115" s="66"/>
      <c r="Z115" s="65"/>
      <c r="AA115" s="65"/>
      <c r="AB115" s="65"/>
      <c r="AC115" s="65"/>
      <c r="AD115" s="67"/>
      <c r="AE115" s="67"/>
      <c r="AF115" s="67"/>
    </row>
    <row r="116" customFormat="false" ht="11.25" hidden="false" customHeight="false" outlineLevel="0" collapsed="false">
      <c r="C116" s="62"/>
      <c r="D116" s="63"/>
      <c r="E116" s="51"/>
      <c r="F116" s="51"/>
      <c r="G116" s="51"/>
      <c r="H116" s="51"/>
      <c r="I116" s="51"/>
      <c r="J116" s="51"/>
      <c r="L116" s="64"/>
      <c r="M116" s="64"/>
      <c r="O116" s="64"/>
      <c r="P116" s="64"/>
      <c r="R116" s="64"/>
      <c r="S116" s="64"/>
      <c r="U116" s="65"/>
      <c r="V116" s="65"/>
      <c r="W116" s="66"/>
      <c r="Z116" s="65"/>
      <c r="AA116" s="65"/>
      <c r="AB116" s="65"/>
      <c r="AC116" s="65"/>
      <c r="AD116" s="67"/>
      <c r="AE116" s="67"/>
      <c r="AF116" s="67"/>
    </row>
    <row r="117" customFormat="false" ht="11.25" hidden="false" customHeight="false" outlineLevel="0" collapsed="false">
      <c r="C117" s="62"/>
      <c r="D117" s="68"/>
      <c r="E117" s="51"/>
      <c r="F117" s="51"/>
      <c r="G117" s="51"/>
      <c r="H117" s="51"/>
      <c r="I117" s="51"/>
      <c r="J117" s="51"/>
      <c r="L117" s="64"/>
      <c r="M117" s="64"/>
      <c r="O117" s="64"/>
      <c r="P117" s="64"/>
      <c r="R117" s="64"/>
      <c r="S117" s="64"/>
      <c r="U117" s="65"/>
      <c r="V117" s="65"/>
      <c r="W117" s="67"/>
      <c r="Z117" s="65"/>
      <c r="AA117" s="65"/>
      <c r="AB117" s="65"/>
      <c r="AC117" s="65"/>
      <c r="AD117" s="67"/>
      <c r="AE117" s="67"/>
      <c r="AF117" s="67"/>
    </row>
    <row r="118" customFormat="false" ht="11.25" hidden="false" customHeight="false" outlineLevel="0" collapsed="false">
      <c r="C118" s="62"/>
      <c r="D118" s="68"/>
      <c r="E118" s="51"/>
      <c r="F118" s="51"/>
      <c r="G118" s="51"/>
      <c r="H118" s="51"/>
      <c r="I118" s="51"/>
      <c r="J118" s="51"/>
      <c r="L118" s="64"/>
      <c r="M118" s="64"/>
      <c r="O118" s="64"/>
      <c r="P118" s="64"/>
      <c r="R118" s="64"/>
      <c r="S118" s="64"/>
      <c r="U118" s="65"/>
      <c r="V118" s="65"/>
      <c r="W118" s="67"/>
      <c r="Z118" s="65"/>
      <c r="AA118" s="65"/>
      <c r="AB118" s="65"/>
      <c r="AC118" s="65"/>
      <c r="AD118" s="67"/>
      <c r="AE118" s="67"/>
      <c r="AF118" s="67"/>
    </row>
    <row r="119" customFormat="false" ht="11.25" hidden="false" customHeight="false" outlineLevel="0" collapsed="false">
      <c r="C119" s="62"/>
      <c r="D119" s="68"/>
      <c r="E119" s="51"/>
      <c r="F119" s="51"/>
      <c r="G119" s="51"/>
      <c r="H119" s="51"/>
      <c r="I119" s="51"/>
      <c r="J119" s="51"/>
      <c r="L119" s="64"/>
      <c r="M119" s="64"/>
      <c r="O119" s="64"/>
      <c r="P119" s="64"/>
      <c r="R119" s="64"/>
      <c r="S119" s="64"/>
      <c r="U119" s="65"/>
      <c r="V119" s="65"/>
      <c r="W119" s="67"/>
      <c r="Z119" s="65"/>
      <c r="AA119" s="65"/>
      <c r="AB119" s="65"/>
      <c r="AC119" s="65"/>
      <c r="AD119" s="67"/>
      <c r="AE119" s="67"/>
      <c r="AF119" s="67"/>
    </row>
    <row r="120" customFormat="false" ht="11.25" hidden="false" customHeight="false" outlineLevel="0" collapsed="false">
      <c r="C120" s="62"/>
      <c r="D120" s="68"/>
      <c r="E120" s="51"/>
      <c r="F120" s="51"/>
      <c r="G120" s="51"/>
      <c r="H120" s="51"/>
      <c r="I120" s="51"/>
      <c r="J120" s="51"/>
      <c r="L120" s="64"/>
      <c r="M120" s="64"/>
      <c r="O120" s="64"/>
      <c r="P120" s="64"/>
      <c r="R120" s="64"/>
      <c r="S120" s="64"/>
      <c r="U120" s="65"/>
      <c r="V120" s="65"/>
      <c r="W120" s="67"/>
      <c r="Z120" s="65"/>
      <c r="AA120" s="65"/>
      <c r="AB120" s="65"/>
      <c r="AC120" s="65"/>
      <c r="AD120" s="67"/>
      <c r="AE120" s="67"/>
      <c r="AF120" s="67"/>
    </row>
    <row r="121" customFormat="false" ht="11.25" hidden="false" customHeight="false" outlineLevel="0" collapsed="false">
      <c r="C121" s="62"/>
      <c r="D121" s="68"/>
      <c r="E121" s="51"/>
      <c r="F121" s="51"/>
      <c r="G121" s="51"/>
      <c r="H121" s="51"/>
      <c r="I121" s="51"/>
      <c r="J121" s="51"/>
      <c r="L121" s="64"/>
      <c r="M121" s="64"/>
      <c r="O121" s="64"/>
      <c r="P121" s="64"/>
      <c r="R121" s="64"/>
      <c r="S121" s="64"/>
      <c r="U121" s="65"/>
      <c r="V121" s="65"/>
      <c r="W121" s="67"/>
      <c r="Z121" s="65"/>
      <c r="AA121" s="65"/>
      <c r="AB121" s="65"/>
      <c r="AC121" s="65"/>
      <c r="AD121" s="67"/>
      <c r="AE121" s="67"/>
      <c r="AF121" s="67"/>
    </row>
    <row r="122" customFormat="false" ht="11.25" hidden="false" customHeight="false" outlineLevel="0" collapsed="false">
      <c r="C122" s="62"/>
      <c r="D122" s="68"/>
      <c r="E122" s="51"/>
      <c r="F122" s="51"/>
      <c r="G122" s="51"/>
      <c r="H122" s="51"/>
      <c r="I122" s="51"/>
      <c r="J122" s="51"/>
      <c r="L122" s="64"/>
      <c r="M122" s="64"/>
      <c r="O122" s="64"/>
      <c r="P122" s="64"/>
      <c r="R122" s="64"/>
      <c r="S122" s="64"/>
      <c r="U122" s="65"/>
      <c r="V122" s="65"/>
      <c r="W122" s="67"/>
      <c r="Z122" s="65"/>
      <c r="AA122" s="65"/>
      <c r="AB122" s="65"/>
      <c r="AC122" s="65"/>
      <c r="AD122" s="67"/>
      <c r="AE122" s="67"/>
      <c r="AF122" s="67"/>
    </row>
    <row r="123" customFormat="false" ht="11.25" hidden="false" customHeight="false" outlineLevel="0" collapsed="false">
      <c r="C123" s="62"/>
      <c r="D123" s="68"/>
      <c r="E123" s="51"/>
      <c r="F123" s="51"/>
      <c r="G123" s="51"/>
      <c r="H123" s="51"/>
      <c r="I123" s="51"/>
      <c r="J123" s="51"/>
      <c r="L123" s="64"/>
      <c r="M123" s="64"/>
      <c r="O123" s="64"/>
      <c r="P123" s="64"/>
      <c r="R123" s="64"/>
      <c r="S123" s="64"/>
      <c r="U123" s="65"/>
      <c r="V123" s="65"/>
      <c r="W123" s="67"/>
      <c r="Z123" s="65"/>
      <c r="AA123" s="65"/>
      <c r="AB123" s="65"/>
      <c r="AC123" s="65"/>
      <c r="AD123" s="67"/>
      <c r="AE123" s="67"/>
      <c r="AF123" s="67"/>
    </row>
    <row r="124" customFormat="false" ht="11.25" hidden="false" customHeight="false" outlineLevel="0" collapsed="false">
      <c r="C124" s="62"/>
      <c r="D124" s="68"/>
      <c r="E124" s="51"/>
      <c r="F124" s="51"/>
      <c r="G124" s="51"/>
      <c r="H124" s="51"/>
      <c r="I124" s="51"/>
      <c r="J124" s="51"/>
      <c r="L124" s="64"/>
      <c r="M124" s="64"/>
      <c r="O124" s="64"/>
      <c r="P124" s="64"/>
      <c r="R124" s="64"/>
      <c r="S124" s="64"/>
      <c r="U124" s="65"/>
      <c r="V124" s="65"/>
      <c r="W124" s="67"/>
      <c r="Z124" s="65"/>
      <c r="AA124" s="65"/>
      <c r="AB124" s="65"/>
      <c r="AC124" s="65"/>
      <c r="AD124" s="67"/>
      <c r="AE124" s="67"/>
      <c r="AF124" s="67"/>
    </row>
    <row r="125" customFormat="false" ht="11.25" hidden="false" customHeight="false" outlineLevel="0" collapsed="false">
      <c r="C125" s="62"/>
      <c r="D125" s="68"/>
      <c r="E125" s="51"/>
      <c r="F125" s="51"/>
      <c r="G125" s="51"/>
      <c r="H125" s="51"/>
      <c r="I125" s="51"/>
      <c r="J125" s="51"/>
      <c r="L125" s="64"/>
      <c r="M125" s="64"/>
      <c r="O125" s="64"/>
      <c r="P125" s="64"/>
      <c r="R125" s="64"/>
      <c r="S125" s="64"/>
      <c r="U125" s="65"/>
      <c r="V125" s="65"/>
      <c r="W125" s="67"/>
      <c r="Z125" s="65"/>
      <c r="AA125" s="65"/>
      <c r="AB125" s="65"/>
      <c r="AC125" s="65"/>
      <c r="AD125" s="67"/>
      <c r="AE125" s="67"/>
      <c r="AF125" s="67"/>
    </row>
    <row r="126" customFormat="false" ht="11.25" hidden="false" customHeight="false" outlineLevel="0" collapsed="false">
      <c r="C126" s="62"/>
      <c r="D126" s="68"/>
      <c r="E126" s="51"/>
      <c r="F126" s="51"/>
      <c r="G126" s="51"/>
      <c r="H126" s="51"/>
      <c r="I126" s="51"/>
      <c r="J126" s="51"/>
      <c r="L126" s="64"/>
      <c r="M126" s="64"/>
      <c r="O126" s="64"/>
      <c r="P126" s="64"/>
      <c r="R126" s="64"/>
      <c r="S126" s="64"/>
      <c r="U126" s="65"/>
      <c r="V126" s="65"/>
      <c r="W126" s="67"/>
      <c r="Z126" s="65"/>
      <c r="AA126" s="65"/>
      <c r="AB126" s="65"/>
      <c r="AC126" s="65"/>
      <c r="AD126" s="67"/>
      <c r="AE126" s="67"/>
      <c r="AF126" s="67"/>
    </row>
    <row r="127" customFormat="false" ht="11.25" hidden="false" customHeight="false" outlineLevel="0" collapsed="false">
      <c r="C127" s="62"/>
      <c r="D127" s="68"/>
      <c r="E127" s="51"/>
      <c r="F127" s="51"/>
      <c r="G127" s="51"/>
      <c r="H127" s="51"/>
      <c r="I127" s="51"/>
      <c r="J127" s="51"/>
      <c r="L127" s="64"/>
      <c r="M127" s="64"/>
      <c r="O127" s="64"/>
      <c r="P127" s="64"/>
      <c r="R127" s="64"/>
      <c r="S127" s="64"/>
      <c r="U127" s="65"/>
      <c r="V127" s="65"/>
      <c r="W127" s="67"/>
      <c r="Z127" s="65"/>
      <c r="AA127" s="65"/>
      <c r="AB127" s="65"/>
      <c r="AC127" s="65"/>
      <c r="AD127" s="67"/>
      <c r="AE127" s="67"/>
      <c r="AF127" s="67"/>
    </row>
    <row r="128" customFormat="false" ht="11.25" hidden="false" customHeight="false" outlineLevel="0" collapsed="false">
      <c r="C128" s="62"/>
      <c r="D128" s="68"/>
      <c r="E128" s="51"/>
      <c r="F128" s="51"/>
      <c r="G128" s="51"/>
      <c r="H128" s="51"/>
      <c r="I128" s="51"/>
      <c r="J128" s="51"/>
      <c r="L128" s="64"/>
      <c r="M128" s="64"/>
      <c r="O128" s="64"/>
      <c r="P128" s="64"/>
      <c r="R128" s="64"/>
      <c r="S128" s="64"/>
      <c r="U128" s="65"/>
      <c r="V128" s="65"/>
      <c r="W128" s="67"/>
      <c r="Z128" s="65"/>
      <c r="AA128" s="65"/>
      <c r="AB128" s="65"/>
      <c r="AC128" s="65"/>
      <c r="AD128" s="67"/>
      <c r="AE128" s="67"/>
      <c r="AF128" s="67"/>
    </row>
    <row r="129" customFormat="false" ht="11.25" hidden="false" customHeight="false" outlineLevel="0" collapsed="false">
      <c r="C129" s="62"/>
      <c r="D129" s="68"/>
      <c r="E129" s="51"/>
      <c r="F129" s="51"/>
      <c r="G129" s="51"/>
      <c r="H129" s="51"/>
      <c r="I129" s="51"/>
      <c r="J129" s="51"/>
      <c r="L129" s="64"/>
      <c r="M129" s="64"/>
      <c r="O129" s="64"/>
      <c r="P129" s="64"/>
      <c r="R129" s="64"/>
      <c r="S129" s="64"/>
      <c r="U129" s="65"/>
      <c r="V129" s="65"/>
      <c r="W129" s="67"/>
      <c r="Z129" s="65"/>
      <c r="AA129" s="65"/>
      <c r="AB129" s="65"/>
      <c r="AC129" s="65"/>
      <c r="AD129" s="67"/>
      <c r="AE129" s="67"/>
      <c r="AF129" s="67"/>
    </row>
    <row r="130" customFormat="false" ht="11.25" hidden="false" customHeight="false" outlineLevel="0" collapsed="false">
      <c r="C130" s="62"/>
      <c r="D130" s="68"/>
      <c r="E130" s="51"/>
      <c r="F130" s="51"/>
      <c r="G130" s="51"/>
      <c r="H130" s="51"/>
      <c r="I130" s="51"/>
      <c r="J130" s="51"/>
      <c r="L130" s="64"/>
      <c r="M130" s="64"/>
      <c r="O130" s="64"/>
      <c r="P130" s="64"/>
      <c r="R130" s="64"/>
      <c r="S130" s="64"/>
      <c r="U130" s="65"/>
      <c r="V130" s="65"/>
      <c r="W130" s="67"/>
      <c r="Z130" s="65"/>
      <c r="AA130" s="65"/>
      <c r="AB130" s="65"/>
      <c r="AC130" s="65"/>
      <c r="AD130" s="67"/>
      <c r="AE130" s="67"/>
      <c r="AF130" s="67"/>
    </row>
    <row r="131" customFormat="false" ht="11.25" hidden="false" customHeight="false" outlineLevel="0" collapsed="false">
      <c r="C131" s="62"/>
      <c r="D131" s="68"/>
      <c r="E131" s="51"/>
      <c r="F131" s="51"/>
      <c r="G131" s="51"/>
      <c r="H131" s="51"/>
      <c r="I131" s="51"/>
      <c r="J131" s="51"/>
      <c r="L131" s="64"/>
      <c r="M131" s="64"/>
      <c r="O131" s="64"/>
      <c r="P131" s="64"/>
      <c r="R131" s="64"/>
      <c r="S131" s="64"/>
      <c r="U131" s="65"/>
      <c r="V131" s="65"/>
      <c r="W131" s="67"/>
      <c r="Z131" s="65"/>
      <c r="AA131" s="65"/>
      <c r="AB131" s="65"/>
      <c r="AC131" s="65"/>
      <c r="AD131" s="67"/>
      <c r="AE131" s="67"/>
      <c r="AF131" s="67"/>
    </row>
    <row r="132" customFormat="false" ht="11.25" hidden="false" customHeight="false" outlineLevel="0" collapsed="false">
      <c r="C132" s="62"/>
      <c r="D132" s="68"/>
      <c r="E132" s="51"/>
      <c r="F132" s="51"/>
      <c r="G132" s="51"/>
      <c r="H132" s="51"/>
      <c r="I132" s="51"/>
      <c r="J132" s="51"/>
      <c r="L132" s="64"/>
      <c r="M132" s="64"/>
      <c r="O132" s="64"/>
      <c r="P132" s="64"/>
      <c r="R132" s="64"/>
      <c r="S132" s="64"/>
      <c r="U132" s="65"/>
      <c r="V132" s="65"/>
      <c r="W132" s="67"/>
      <c r="Z132" s="65"/>
      <c r="AA132" s="65"/>
      <c r="AB132" s="65"/>
      <c r="AC132" s="65"/>
      <c r="AD132" s="67"/>
      <c r="AE132" s="67"/>
      <c r="AF132" s="67"/>
    </row>
    <row r="133" customFormat="false" ht="11.25" hidden="false" customHeight="false" outlineLevel="0" collapsed="false">
      <c r="C133" s="62"/>
      <c r="D133" s="68"/>
      <c r="E133" s="51"/>
      <c r="F133" s="51"/>
      <c r="G133" s="51"/>
      <c r="H133" s="51"/>
      <c r="I133" s="51"/>
      <c r="J133" s="51"/>
      <c r="L133" s="64"/>
      <c r="M133" s="64"/>
      <c r="O133" s="64"/>
      <c r="P133" s="64"/>
      <c r="R133" s="64"/>
      <c r="S133" s="64"/>
      <c r="U133" s="65"/>
      <c r="V133" s="65"/>
      <c r="W133" s="67"/>
      <c r="Z133" s="65"/>
      <c r="AA133" s="65"/>
      <c r="AB133" s="65"/>
      <c r="AC133" s="65"/>
      <c r="AD133" s="67"/>
      <c r="AE133" s="67"/>
      <c r="AF133" s="67"/>
    </row>
    <row r="134" customFormat="false" ht="11.25" hidden="false" customHeight="false" outlineLevel="0" collapsed="false">
      <c r="C134" s="62"/>
      <c r="D134" s="68"/>
      <c r="E134" s="51"/>
      <c r="F134" s="51"/>
      <c r="G134" s="51"/>
      <c r="H134" s="51"/>
      <c r="I134" s="51"/>
      <c r="J134" s="51"/>
      <c r="L134" s="64"/>
      <c r="M134" s="64"/>
      <c r="O134" s="64"/>
      <c r="P134" s="64"/>
      <c r="R134" s="64"/>
      <c r="S134" s="64"/>
      <c r="U134" s="65"/>
      <c r="V134" s="65"/>
      <c r="W134" s="67"/>
      <c r="Z134" s="65"/>
      <c r="AA134" s="65"/>
      <c r="AB134" s="65"/>
      <c r="AC134" s="65"/>
      <c r="AD134" s="67"/>
      <c r="AE134" s="67"/>
      <c r="AF134" s="67"/>
    </row>
    <row r="135" customFormat="false" ht="11.25" hidden="false" customHeight="false" outlineLevel="0" collapsed="false">
      <c r="C135" s="62"/>
      <c r="D135" s="68"/>
      <c r="E135" s="51"/>
      <c r="F135" s="51"/>
      <c r="G135" s="51"/>
      <c r="H135" s="51"/>
      <c r="I135" s="51"/>
      <c r="J135" s="51"/>
      <c r="L135" s="64"/>
      <c r="M135" s="64"/>
      <c r="O135" s="64"/>
      <c r="P135" s="64"/>
      <c r="R135" s="64"/>
      <c r="S135" s="64"/>
      <c r="U135" s="65"/>
      <c r="V135" s="65"/>
      <c r="W135" s="67"/>
      <c r="Z135" s="65"/>
      <c r="AA135" s="65"/>
      <c r="AB135" s="65"/>
      <c r="AC135" s="65"/>
      <c r="AD135" s="67"/>
      <c r="AE135" s="67"/>
      <c r="AF135" s="67"/>
    </row>
    <row r="136" customFormat="false" ht="11.25" hidden="false" customHeight="false" outlineLevel="0" collapsed="false">
      <c r="C136" s="62"/>
      <c r="D136" s="68"/>
      <c r="E136" s="51"/>
      <c r="F136" s="51"/>
      <c r="G136" s="51"/>
      <c r="H136" s="51"/>
      <c r="I136" s="51"/>
      <c r="J136" s="51"/>
      <c r="L136" s="64"/>
      <c r="M136" s="64"/>
      <c r="O136" s="64"/>
      <c r="P136" s="64"/>
      <c r="R136" s="64"/>
      <c r="S136" s="64"/>
      <c r="U136" s="65"/>
      <c r="V136" s="65"/>
      <c r="W136" s="67"/>
      <c r="Z136" s="65"/>
      <c r="AA136" s="65"/>
      <c r="AB136" s="65"/>
      <c r="AC136" s="65"/>
      <c r="AD136" s="67"/>
      <c r="AE136" s="67"/>
      <c r="AF136" s="67"/>
    </row>
    <row r="137" customFormat="false" ht="11.25" hidden="false" customHeight="false" outlineLevel="0" collapsed="false">
      <c r="C137" s="62"/>
      <c r="D137" s="68"/>
      <c r="E137" s="51"/>
      <c r="F137" s="51"/>
      <c r="G137" s="51"/>
      <c r="H137" s="51"/>
      <c r="I137" s="51"/>
      <c r="J137" s="51"/>
      <c r="L137" s="64"/>
      <c r="M137" s="64"/>
      <c r="O137" s="64"/>
      <c r="P137" s="64"/>
      <c r="R137" s="64"/>
      <c r="S137" s="64"/>
      <c r="U137" s="65"/>
      <c r="V137" s="65"/>
      <c r="W137" s="67"/>
      <c r="Z137" s="65"/>
      <c r="AA137" s="65"/>
      <c r="AB137" s="65"/>
      <c r="AC137" s="65"/>
      <c r="AD137" s="67"/>
      <c r="AE137" s="67"/>
      <c r="AF137" s="67"/>
    </row>
    <row r="138" customFormat="false" ht="11.25" hidden="false" customHeight="false" outlineLevel="0" collapsed="false">
      <c r="C138" s="62"/>
      <c r="D138" s="68"/>
      <c r="E138" s="51"/>
      <c r="F138" s="51"/>
      <c r="G138" s="51"/>
      <c r="H138" s="51"/>
      <c r="I138" s="51"/>
      <c r="J138" s="51"/>
      <c r="L138" s="64"/>
      <c r="M138" s="64"/>
      <c r="O138" s="64"/>
      <c r="P138" s="64"/>
      <c r="R138" s="64"/>
      <c r="S138" s="64"/>
      <c r="U138" s="65"/>
      <c r="V138" s="65"/>
      <c r="W138" s="67"/>
      <c r="Z138" s="65"/>
      <c r="AA138" s="65"/>
      <c r="AB138" s="65"/>
      <c r="AC138" s="65"/>
      <c r="AD138" s="67"/>
      <c r="AE138" s="67"/>
      <c r="AF138" s="67"/>
    </row>
    <row r="139" customFormat="false" ht="11.25" hidden="false" customHeight="false" outlineLevel="0" collapsed="false">
      <c r="C139" s="62"/>
      <c r="D139" s="68"/>
      <c r="E139" s="51"/>
      <c r="F139" s="51"/>
      <c r="G139" s="51"/>
      <c r="H139" s="51"/>
      <c r="I139" s="51"/>
      <c r="J139" s="51"/>
      <c r="L139" s="64"/>
      <c r="M139" s="64"/>
      <c r="O139" s="64"/>
      <c r="P139" s="64"/>
      <c r="R139" s="64"/>
      <c r="S139" s="64"/>
      <c r="U139" s="65"/>
      <c r="V139" s="65"/>
      <c r="W139" s="67"/>
      <c r="Z139" s="65"/>
      <c r="AA139" s="65"/>
      <c r="AB139" s="65"/>
      <c r="AC139" s="65"/>
      <c r="AD139" s="67"/>
      <c r="AE139" s="67"/>
      <c r="AF139" s="67"/>
    </row>
    <row r="140" customFormat="false" ht="11.25" hidden="false" customHeight="false" outlineLevel="0" collapsed="false">
      <c r="C140" s="62"/>
      <c r="D140" s="68"/>
      <c r="E140" s="51"/>
      <c r="F140" s="51"/>
      <c r="G140" s="51"/>
      <c r="H140" s="51"/>
      <c r="I140" s="51"/>
      <c r="J140" s="51"/>
      <c r="L140" s="64"/>
      <c r="M140" s="64"/>
      <c r="O140" s="64"/>
      <c r="P140" s="64"/>
      <c r="R140" s="64"/>
      <c r="S140" s="64"/>
      <c r="U140" s="65"/>
      <c r="V140" s="65"/>
      <c r="W140" s="67"/>
      <c r="Z140" s="65"/>
      <c r="AA140" s="65"/>
      <c r="AB140" s="65"/>
      <c r="AC140" s="65"/>
      <c r="AD140" s="67"/>
      <c r="AE140" s="67"/>
      <c r="AF140" s="67"/>
    </row>
    <row r="141" customFormat="false" ht="11.25" hidden="false" customHeight="false" outlineLevel="0" collapsed="false">
      <c r="C141" s="62"/>
      <c r="D141" s="68"/>
      <c r="E141" s="51"/>
      <c r="F141" s="51"/>
      <c r="G141" s="51"/>
      <c r="H141" s="51"/>
      <c r="I141" s="51"/>
      <c r="J141" s="51"/>
      <c r="L141" s="64"/>
      <c r="M141" s="64"/>
      <c r="O141" s="64"/>
      <c r="P141" s="64"/>
      <c r="R141" s="64"/>
      <c r="S141" s="64"/>
      <c r="U141" s="65"/>
      <c r="V141" s="65"/>
      <c r="W141" s="67"/>
      <c r="Z141" s="65"/>
      <c r="AA141" s="65"/>
      <c r="AB141" s="65"/>
      <c r="AC141" s="65"/>
      <c r="AD141" s="67"/>
      <c r="AE141" s="67"/>
      <c r="AF141" s="67"/>
    </row>
    <row r="142" customFormat="false" ht="11.25" hidden="false" customHeight="false" outlineLevel="0" collapsed="false">
      <c r="C142" s="62"/>
      <c r="D142" s="68"/>
      <c r="E142" s="51"/>
      <c r="F142" s="51"/>
      <c r="G142" s="51"/>
      <c r="H142" s="51"/>
      <c r="I142" s="51"/>
      <c r="J142" s="51"/>
      <c r="L142" s="64"/>
      <c r="M142" s="64"/>
      <c r="O142" s="64"/>
      <c r="P142" s="64"/>
      <c r="R142" s="64"/>
      <c r="S142" s="64"/>
      <c r="U142" s="65"/>
      <c r="V142" s="65"/>
      <c r="W142" s="67"/>
      <c r="Z142" s="65"/>
      <c r="AA142" s="65"/>
      <c r="AB142" s="65"/>
      <c r="AC142" s="65"/>
      <c r="AD142" s="67"/>
      <c r="AE142" s="67"/>
      <c r="AF142" s="67"/>
    </row>
    <row r="143" customFormat="false" ht="11.25" hidden="false" customHeight="false" outlineLevel="0" collapsed="false">
      <c r="C143" s="62"/>
      <c r="D143" s="68"/>
      <c r="E143" s="51"/>
      <c r="F143" s="51"/>
      <c r="G143" s="51"/>
      <c r="H143" s="51"/>
      <c r="I143" s="51"/>
      <c r="J143" s="51"/>
      <c r="L143" s="64"/>
      <c r="M143" s="64"/>
      <c r="O143" s="64"/>
      <c r="P143" s="64"/>
      <c r="R143" s="64"/>
      <c r="S143" s="64"/>
      <c r="U143" s="65"/>
      <c r="V143" s="65"/>
      <c r="W143" s="67"/>
      <c r="Z143" s="65"/>
      <c r="AA143" s="65"/>
      <c r="AB143" s="65"/>
      <c r="AC143" s="65"/>
      <c r="AD143" s="67"/>
      <c r="AE143" s="67"/>
      <c r="AF143" s="67"/>
    </row>
    <row r="144" customFormat="false" ht="11.25" hidden="false" customHeight="false" outlineLevel="0" collapsed="false">
      <c r="C144" s="62"/>
      <c r="D144" s="68"/>
      <c r="E144" s="51"/>
      <c r="F144" s="51"/>
      <c r="G144" s="51"/>
      <c r="H144" s="51"/>
      <c r="I144" s="51"/>
      <c r="J144" s="51"/>
      <c r="L144" s="64"/>
      <c r="M144" s="64"/>
      <c r="O144" s="64"/>
      <c r="P144" s="64"/>
      <c r="R144" s="64"/>
      <c r="S144" s="64"/>
      <c r="U144" s="65"/>
      <c r="V144" s="65"/>
      <c r="W144" s="67"/>
      <c r="Z144" s="65"/>
      <c r="AA144" s="65"/>
      <c r="AB144" s="65"/>
      <c r="AC144" s="65"/>
      <c r="AD144" s="67"/>
      <c r="AE144" s="67"/>
      <c r="AF144" s="67"/>
    </row>
    <row r="145" customFormat="false" ht="11.25" hidden="false" customHeight="false" outlineLevel="0" collapsed="false">
      <c r="C145" s="62"/>
      <c r="D145" s="68"/>
      <c r="E145" s="51"/>
      <c r="F145" s="51"/>
      <c r="G145" s="51"/>
      <c r="H145" s="51"/>
      <c r="I145" s="51"/>
      <c r="J145" s="51"/>
      <c r="L145" s="64"/>
      <c r="M145" s="64"/>
      <c r="O145" s="64"/>
      <c r="P145" s="64"/>
      <c r="R145" s="64"/>
      <c r="S145" s="64"/>
      <c r="U145" s="65"/>
      <c r="V145" s="65"/>
      <c r="W145" s="67"/>
      <c r="Z145" s="65"/>
      <c r="AA145" s="65"/>
      <c r="AB145" s="65"/>
      <c r="AC145" s="65"/>
      <c r="AD145" s="67"/>
      <c r="AE145" s="67"/>
      <c r="AF145" s="67"/>
    </row>
    <row r="146" customFormat="false" ht="11.25" hidden="false" customHeight="false" outlineLevel="0" collapsed="false">
      <c r="C146" s="62"/>
      <c r="D146" s="68"/>
      <c r="E146" s="51"/>
      <c r="F146" s="51"/>
      <c r="G146" s="51"/>
      <c r="H146" s="51"/>
      <c r="I146" s="51"/>
      <c r="J146" s="51"/>
      <c r="L146" s="64"/>
      <c r="M146" s="64"/>
      <c r="O146" s="64"/>
      <c r="P146" s="64"/>
      <c r="R146" s="64"/>
      <c r="S146" s="64"/>
      <c r="U146" s="65"/>
      <c r="V146" s="65"/>
      <c r="W146" s="67"/>
      <c r="Z146" s="65"/>
      <c r="AA146" s="65"/>
      <c r="AB146" s="65"/>
      <c r="AC146" s="65"/>
      <c r="AD146" s="67"/>
      <c r="AE146" s="67"/>
      <c r="AF146" s="67"/>
    </row>
    <row r="147" customFormat="false" ht="11.25" hidden="false" customHeight="false" outlineLevel="0" collapsed="false">
      <c r="C147" s="62"/>
      <c r="D147" s="68"/>
      <c r="E147" s="51"/>
      <c r="F147" s="51"/>
      <c r="G147" s="51"/>
      <c r="H147" s="51"/>
      <c r="I147" s="51"/>
      <c r="J147" s="51"/>
      <c r="L147" s="64"/>
      <c r="M147" s="64"/>
      <c r="O147" s="64"/>
      <c r="P147" s="64"/>
      <c r="R147" s="64"/>
      <c r="S147" s="64"/>
      <c r="U147" s="65"/>
      <c r="V147" s="65"/>
      <c r="W147" s="67"/>
      <c r="Z147" s="65"/>
      <c r="AA147" s="65"/>
      <c r="AB147" s="65"/>
      <c r="AC147" s="65"/>
      <c r="AD147" s="67"/>
      <c r="AE147" s="67"/>
      <c r="AF147" s="67"/>
    </row>
    <row r="148" customFormat="false" ht="11.25" hidden="false" customHeight="false" outlineLevel="0" collapsed="false">
      <c r="C148" s="62"/>
      <c r="D148" s="68"/>
      <c r="E148" s="51"/>
      <c r="F148" s="51"/>
      <c r="G148" s="51"/>
      <c r="H148" s="51"/>
      <c r="I148" s="51"/>
      <c r="J148" s="51"/>
      <c r="L148" s="64"/>
      <c r="M148" s="64"/>
      <c r="O148" s="64"/>
      <c r="P148" s="64"/>
      <c r="R148" s="64"/>
      <c r="S148" s="64"/>
      <c r="U148" s="65"/>
      <c r="V148" s="65"/>
      <c r="W148" s="67"/>
      <c r="Z148" s="65"/>
      <c r="AA148" s="65"/>
      <c r="AB148" s="65"/>
      <c r="AC148" s="65"/>
      <c r="AD148" s="67"/>
      <c r="AE148" s="67"/>
      <c r="AF148" s="67"/>
    </row>
    <row r="149" customFormat="false" ht="11.25" hidden="false" customHeight="false" outlineLevel="0" collapsed="false">
      <c r="C149" s="62"/>
      <c r="D149" s="68"/>
      <c r="E149" s="51"/>
      <c r="F149" s="51"/>
      <c r="G149" s="51"/>
      <c r="H149" s="51"/>
      <c r="I149" s="51"/>
      <c r="J149" s="51"/>
      <c r="L149" s="64"/>
      <c r="M149" s="64"/>
      <c r="O149" s="64"/>
      <c r="P149" s="64"/>
      <c r="R149" s="64"/>
      <c r="S149" s="64"/>
      <c r="U149" s="65"/>
      <c r="V149" s="65"/>
      <c r="W149" s="67"/>
      <c r="Z149" s="65"/>
      <c r="AA149" s="65"/>
      <c r="AB149" s="65"/>
      <c r="AC149" s="65"/>
      <c r="AD149" s="67"/>
      <c r="AE149" s="67"/>
      <c r="AF149" s="67"/>
    </row>
    <row r="150" customFormat="false" ht="11.25" hidden="false" customHeight="false" outlineLevel="0" collapsed="false">
      <c r="C150" s="62"/>
      <c r="D150" s="68"/>
      <c r="E150" s="51"/>
      <c r="F150" s="51"/>
      <c r="G150" s="51"/>
      <c r="H150" s="51"/>
      <c r="I150" s="51"/>
      <c r="J150" s="51"/>
      <c r="L150" s="64"/>
      <c r="M150" s="64"/>
      <c r="O150" s="64"/>
      <c r="P150" s="64"/>
      <c r="R150" s="64"/>
      <c r="S150" s="64"/>
      <c r="U150" s="65"/>
      <c r="V150" s="65"/>
      <c r="W150" s="67"/>
      <c r="Z150" s="65"/>
      <c r="AA150" s="65"/>
      <c r="AB150" s="65"/>
      <c r="AC150" s="65"/>
      <c r="AD150" s="67"/>
      <c r="AE150" s="67"/>
      <c r="AF150" s="67"/>
    </row>
    <row r="151" customFormat="false" ht="11.25" hidden="false" customHeight="false" outlineLevel="0" collapsed="false">
      <c r="C151" s="62"/>
      <c r="D151" s="68"/>
      <c r="E151" s="51"/>
      <c r="F151" s="51"/>
      <c r="G151" s="51"/>
      <c r="H151" s="51"/>
      <c r="I151" s="51"/>
      <c r="J151" s="51"/>
      <c r="L151" s="64"/>
      <c r="M151" s="64"/>
      <c r="O151" s="64"/>
      <c r="P151" s="64"/>
      <c r="R151" s="64"/>
      <c r="S151" s="64"/>
      <c r="U151" s="65"/>
      <c r="V151" s="65"/>
      <c r="W151" s="67"/>
      <c r="Z151" s="65"/>
      <c r="AA151" s="65"/>
      <c r="AB151" s="65"/>
      <c r="AC151" s="65"/>
      <c r="AD151" s="67"/>
      <c r="AE151" s="67"/>
      <c r="AF151" s="67"/>
    </row>
    <row r="152" customFormat="false" ht="11.25" hidden="false" customHeight="false" outlineLevel="0" collapsed="false">
      <c r="C152" s="62"/>
      <c r="D152" s="68"/>
      <c r="E152" s="51"/>
      <c r="F152" s="51"/>
      <c r="G152" s="51"/>
      <c r="H152" s="51"/>
      <c r="I152" s="51"/>
      <c r="J152" s="51"/>
      <c r="L152" s="64"/>
      <c r="M152" s="64"/>
      <c r="O152" s="64"/>
      <c r="P152" s="64"/>
      <c r="R152" s="64"/>
      <c r="S152" s="64"/>
      <c r="U152" s="65"/>
      <c r="V152" s="65"/>
      <c r="W152" s="67"/>
      <c r="Z152" s="65"/>
      <c r="AA152" s="65"/>
      <c r="AB152" s="65"/>
      <c r="AC152" s="65"/>
      <c r="AD152" s="67"/>
      <c r="AE152" s="67"/>
      <c r="AF152" s="67"/>
    </row>
    <row r="153" customFormat="false" ht="11.25" hidden="false" customHeight="false" outlineLevel="0" collapsed="false">
      <c r="C153" s="62"/>
      <c r="D153" s="68"/>
      <c r="E153" s="51"/>
      <c r="F153" s="51"/>
      <c r="G153" s="51"/>
      <c r="H153" s="51"/>
      <c r="I153" s="51"/>
      <c r="J153" s="51"/>
      <c r="L153" s="64"/>
      <c r="M153" s="64"/>
      <c r="O153" s="64"/>
      <c r="P153" s="64"/>
      <c r="R153" s="64"/>
      <c r="S153" s="64"/>
      <c r="U153" s="65"/>
      <c r="V153" s="65"/>
      <c r="W153" s="67"/>
      <c r="Z153" s="65"/>
      <c r="AA153" s="65"/>
      <c r="AB153" s="65"/>
      <c r="AC153" s="65"/>
      <c r="AD153" s="67"/>
      <c r="AE153" s="67"/>
      <c r="AF153" s="67"/>
    </row>
  </sheetData>
  <mergeCells count="4">
    <mergeCell ref="L10:M10"/>
    <mergeCell ref="O10:P10"/>
    <mergeCell ref="R10:S10"/>
    <mergeCell ref="Z12:AE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2001-03-30T16:14:24Z</dcterms:created>
  <dc:creator>Kenneth Parkhill</dc:creator>
  <dc:description/>
  <dc:language>en-US</dc:language>
  <cp:lastModifiedBy>Kenneth Parkhill</cp:lastModifiedBy>
  <cp:lastPrinted>2001-04-02T21:18:15Z</cp:lastPrinted>
  <cp:revision>0</cp:revision>
  <dc:subject/>
  <dc:title/>
</cp:coreProperties>
</file>