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 Quarters (3 Yrs)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<sst xmlns="http://schemas.openxmlformats.org/spreadsheetml/2006/main" count="62" uniqueCount="39">
  <si>
    <t xml:space="preserve">Vidigo Corporation</t>
  </si>
  <si>
    <t xml:space="preserve">SUMMARY - PROJECTED REVENUE AND EXPENSES</t>
  </si>
  <si>
    <t xml:space="preserve"> </t>
  </si>
  <si>
    <t xml:space="preserve">REVENUE</t>
  </si>
  <si>
    <t xml:space="preserve">Q1</t>
  </si>
  <si>
    <t xml:space="preserve">Q2</t>
  </si>
  <si>
    <t xml:space="preserve">Q3</t>
  </si>
  <si>
    <t xml:space="preserve">Q4</t>
  </si>
  <si>
    <t xml:space="preserve">FY1</t>
  </si>
  <si>
    <t xml:space="preserve">FY2</t>
  </si>
  <si>
    <t xml:space="preserve">FY3</t>
  </si>
  <si>
    <t xml:space="preserve">Compression</t>
  </si>
  <si>
    <t xml:space="preserve">Streaming Services </t>
  </si>
  <si>
    <t xml:space="preserve">iCommercial</t>
  </si>
  <si>
    <t xml:space="preserve">Production Services</t>
  </si>
  <si>
    <t xml:space="preserve">Revenue </t>
  </si>
  <si>
    <t xml:space="preserve">Cost-of-Sales Streaming)</t>
  </si>
  <si>
    <t xml:space="preserve">Streaming Services Division @ 50%</t>
  </si>
  <si>
    <t xml:space="preserve">Total Production </t>
  </si>
  <si>
    <t xml:space="preserve">Total Revenue </t>
  </si>
  <si>
    <t xml:space="preserve">EXPENSES</t>
  </si>
  <si>
    <t xml:space="preserve">ADMINISTRATION</t>
  </si>
  <si>
    <t xml:space="preserve">Toronto (see Schedule B1)</t>
  </si>
  <si>
    <t xml:space="preserve">  </t>
  </si>
  <si>
    <t xml:space="preserve">Total Administration Expenses</t>
  </si>
  <si>
    <t xml:space="preserve">MARKETING</t>
  </si>
  <si>
    <t xml:space="preserve">E-commerce/Streaming Marketing (see Schedule C1)</t>
  </si>
  <si>
    <t xml:space="preserve">Total Marketing Division Expenses </t>
  </si>
  <si>
    <t xml:space="preserve">SALES</t>
  </si>
  <si>
    <t xml:space="preserve">E-commerce (see Schedule D1)</t>
  </si>
  <si>
    <t xml:space="preserve">Total Sales Division Expenses </t>
  </si>
  <si>
    <r>
      <rPr>
        <b val="true"/>
        <sz val="9"/>
        <rFont val="Arial"/>
        <family val="2"/>
      </rPr>
      <t xml:space="preserve">TECHNOLOGY </t>
    </r>
    <r>
      <rPr>
        <b val="true"/>
        <vertAlign val="superscript"/>
        <sz val="9"/>
        <rFont val="Arial"/>
        <family val="2"/>
      </rPr>
      <t xml:space="preserve"> </t>
    </r>
  </si>
  <si>
    <t xml:space="preserve">Development</t>
  </si>
  <si>
    <t xml:space="preserve">Systems Administration</t>
  </si>
  <si>
    <t xml:space="preserve">Total Technology Expenses </t>
  </si>
  <si>
    <t xml:space="preserve">Total Expenses </t>
  </si>
  <si>
    <t xml:space="preserve">Net Income (loss) </t>
  </si>
  <si>
    <t xml:space="preserve">NOTES: </t>
  </si>
  <si>
    <t xml:space="preserve">Technology incorporates Production, Development, Quality Assurance, internal Network Operations, and Support.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</si>
</sst>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_(* #,##0_);_(* \(#,##0\);_(* \-_);_(@_)"/>
    <numFmt numFmtId="167" formatCode="\$#,##0_);[RED]&quot;($&quot;#,##0\)"/>
    <numFmt numFmtId="168" formatCode="_(\$* #,##0_);_(\$* \(#,##0\);_(\$* \-_);_(@_)"/>
    <numFmt numFmtId="169" formatCode="\$#,##0_);&quot;($&quot;#,##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b val="true"/>
      <sz val="24"/>
      <color rgb="FF0000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b val="true"/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sz val="10"/>
      <color rgb="FFFFFFFF"/>
      <name val="Arial"/>
      <family val="2"/>
    </font>
    <font>
      <b val="true"/>
      <vertAlign val="superscript"/>
      <sz val="9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808080"/>
        <bgColor rgb="FF969696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thin"/>
      <top style="double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bamson/My%20Documents/Streaming%20volume%20rat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rross/LOCALS~1/Temp/Streaming%20volume%20rat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rross/LOCALS~1/Temp/Administration%20Budget-Year%2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rross/LOCALS~1/Temp/Administration%20Budget-Year%202&amp;3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rross/LOCALS~1/Temp/Marketing%20Budge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rross/LOCALS~1/Temp/E-commerce%20Sales%20Yr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rross/LOCALS~1/Temp/E-commerce%20Sales%20Yr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~1/rross/LOCALS~1/Temp/Technology%20Budget%2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">
          <cell r="I13">
            <v>126000</v>
          </cell>
          <cell r="J13">
            <v>432000</v>
          </cell>
          <cell r="K13">
            <v>918000</v>
          </cell>
          <cell r="L13">
            <v>1386000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6">
          <cell r="J16">
            <v>1836000</v>
          </cell>
          <cell r="K16">
            <v>2430000</v>
          </cell>
          <cell r="L16">
            <v>3132000</v>
          </cell>
          <cell r="M16">
            <v>3924000</v>
          </cell>
        </row>
        <row r="19">
          <cell r="J19">
            <v>4626000</v>
          </cell>
          <cell r="K19">
            <v>5328000</v>
          </cell>
          <cell r="L19">
            <v>6030000</v>
          </cell>
          <cell r="M19">
            <v>6732000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pt. P&amp;L"/>
      <sheetName val="Personnel"/>
    </sheetNames>
    <sheetDataSet>
      <sheetData sheetId="0">
        <row r="34">
          <cell r="G34">
            <v>288375</v>
          </cell>
        </row>
        <row r="34">
          <cell r="K34">
            <v>385560</v>
          </cell>
        </row>
        <row r="34">
          <cell r="O34">
            <v>390560</v>
          </cell>
        </row>
        <row r="34">
          <cell r="S34">
            <v>385560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pt. P&amp;L Yr2"/>
      <sheetName val="Personnel Yr2"/>
      <sheetName val="Dept. P&amp;L Yr3  "/>
      <sheetName val="Personnel Yr3"/>
    </sheetNames>
    <sheetDataSet>
      <sheetData sheetId="0">
        <row r="34">
          <cell r="G34">
            <v>457537.5</v>
          </cell>
        </row>
        <row r="34">
          <cell r="K34">
            <v>458737.5</v>
          </cell>
        </row>
        <row r="34">
          <cell r="O34">
            <v>458737.5</v>
          </cell>
        </row>
        <row r="34">
          <cell r="S34">
            <v>458737.5</v>
          </cell>
        </row>
      </sheetData>
      <sheetData sheetId="1"/>
      <sheetData sheetId="2">
        <row r="34">
          <cell r="G34">
            <v>461712.5</v>
          </cell>
        </row>
        <row r="34">
          <cell r="K34">
            <v>463412.5</v>
          </cell>
        </row>
        <row r="34">
          <cell r="O34">
            <v>468412.5</v>
          </cell>
        </row>
        <row r="34">
          <cell r="S34">
            <v>468412.5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pt. P&amp;L - Y1"/>
      <sheetName val="Personnel - Y1"/>
      <sheetName val="Operating - Y1"/>
      <sheetName val="Dept. P&amp;L - Y2"/>
      <sheetName val="Personnel - Y2"/>
      <sheetName val="Operating - Y2"/>
      <sheetName val="Dept. P&amp;L - Y3"/>
      <sheetName val="Personnel - Y3"/>
      <sheetName val="Operating - Y3"/>
    </sheetNames>
    <sheetDataSet>
      <sheetData sheetId="0">
        <row r="33">
          <cell r="G33">
            <v>35336.5</v>
          </cell>
        </row>
        <row r="33">
          <cell r="K33">
            <v>37336.5</v>
          </cell>
        </row>
        <row r="33">
          <cell r="O33">
            <v>53336.5</v>
          </cell>
        </row>
        <row r="33">
          <cell r="S33">
            <v>49336.5</v>
          </cell>
        </row>
      </sheetData>
      <sheetData sheetId="1"/>
      <sheetData sheetId="2"/>
      <sheetData sheetId="3">
        <row r="33">
          <cell r="G33">
            <v>56586.5</v>
          </cell>
        </row>
        <row r="33">
          <cell r="K33">
            <v>57586.5</v>
          </cell>
        </row>
        <row r="33">
          <cell r="O33">
            <v>61586.5</v>
          </cell>
        </row>
        <row r="33">
          <cell r="S33">
            <v>62586.5</v>
          </cell>
        </row>
      </sheetData>
      <sheetData sheetId="4"/>
      <sheetData sheetId="5"/>
      <sheetData sheetId="6">
        <row r="33">
          <cell r="G33">
            <v>97961.5</v>
          </cell>
        </row>
        <row r="33">
          <cell r="K33">
            <v>97336.5</v>
          </cell>
        </row>
        <row r="33">
          <cell r="O33">
            <v>101336.5</v>
          </cell>
        </row>
        <row r="33">
          <cell r="S33">
            <v>97336.5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pt. P&amp;L"/>
      <sheetName val="Personnel"/>
    </sheetNames>
    <sheetDataSet>
      <sheetData sheetId="0">
        <row r="33">
          <cell r="G33">
            <v>66075</v>
          </cell>
        </row>
        <row r="33">
          <cell r="K33">
            <v>66175</v>
          </cell>
        </row>
        <row r="33">
          <cell r="O33">
            <v>71175</v>
          </cell>
        </row>
        <row r="33">
          <cell r="S33">
            <v>66175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pt. P&amp;L Yr2"/>
      <sheetName val="Personnel Yr2"/>
      <sheetName val="Dept. P&amp;L Yr3"/>
      <sheetName val="Personnel Yr3"/>
    </sheetNames>
    <sheetDataSet>
      <sheetData sheetId="0">
        <row r="33">
          <cell r="G33">
            <v>302300</v>
          </cell>
        </row>
        <row r="33">
          <cell r="K33">
            <v>364300</v>
          </cell>
        </row>
        <row r="33">
          <cell r="O33">
            <v>400550</v>
          </cell>
        </row>
        <row r="33">
          <cell r="S33">
            <v>419950</v>
          </cell>
        </row>
      </sheetData>
      <sheetData sheetId="1"/>
      <sheetData sheetId="2">
        <row r="33">
          <cell r="G33">
            <v>433100</v>
          </cell>
        </row>
        <row r="33">
          <cell r="K33">
            <v>448870</v>
          </cell>
        </row>
        <row r="33">
          <cell r="O33">
            <v>483430</v>
          </cell>
        </row>
        <row r="33">
          <cell r="S33">
            <v>546740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pt. P&amp;L - Y1"/>
      <sheetName val="Personnel - Y1 "/>
      <sheetName val="Dept. P&amp;L - Y2"/>
      <sheetName val="Personnel - Y2"/>
      <sheetName val="Dept. P&amp;L - Y3"/>
      <sheetName val="Personnel - Y3"/>
    </sheetNames>
    <sheetDataSet>
      <sheetData sheetId="0">
        <row r="34">
          <cell r="G34">
            <v>180247.6</v>
          </cell>
        </row>
        <row r="34">
          <cell r="K34">
            <v>182447.6</v>
          </cell>
        </row>
        <row r="34">
          <cell r="O34">
            <v>200342.6</v>
          </cell>
        </row>
        <row r="34">
          <cell r="S34">
            <v>208834.4</v>
          </cell>
        </row>
      </sheetData>
      <sheetData sheetId="1"/>
      <sheetData sheetId="2">
        <row r="34">
          <cell r="G34">
            <v>227900</v>
          </cell>
        </row>
        <row r="34">
          <cell r="K34">
            <v>229500</v>
          </cell>
        </row>
        <row r="34">
          <cell r="O34">
            <v>229250</v>
          </cell>
        </row>
        <row r="34">
          <cell r="S34">
            <v>229250</v>
          </cell>
        </row>
      </sheetData>
      <sheetData sheetId="3"/>
      <sheetData sheetId="4">
        <row r="34">
          <cell r="G34">
            <v>326100</v>
          </cell>
        </row>
        <row r="34">
          <cell r="K34">
            <v>351100</v>
          </cell>
        </row>
        <row r="34">
          <cell r="O34">
            <v>351100</v>
          </cell>
        </row>
        <row r="34">
          <cell r="S34">
            <v>326100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85"/>
    <col collapsed="false" customWidth="true" hidden="false" outlineLevel="0" max="2" min="2" style="0" width="11.7"/>
    <col collapsed="false" customWidth="true" hidden="false" outlineLevel="0" max="10" min="3" style="0" width="9.7"/>
    <col collapsed="false" customWidth="true" hidden="false" outlineLevel="0" max="11" min="11" style="0" width="10.85"/>
    <col collapsed="false" customWidth="true" hidden="false" outlineLevel="0" max="15" min="12" style="0" width="9.7"/>
    <col collapsed="false" customWidth="true" hidden="false" outlineLevel="0" max="16" min="16" style="0" width="10.85"/>
  </cols>
  <sheetData>
    <row r="1" customFormat="false" ht="30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1.25" hidden="false" customHeight="false" outlineLevel="0" collapsed="false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4" t="s">
        <v>2</v>
      </c>
      <c r="B3" s="2"/>
      <c r="C3" s="2"/>
      <c r="D3" s="2"/>
      <c r="E3" s="2"/>
      <c r="F3" s="2"/>
      <c r="G3" s="2"/>
      <c r="H3" s="5" t="s">
        <v>2</v>
      </c>
      <c r="I3" s="2"/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6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4</v>
      </c>
      <c r="H4" s="8" t="s">
        <v>5</v>
      </c>
      <c r="I4" s="8" t="s">
        <v>6</v>
      </c>
      <c r="J4" s="8" t="s">
        <v>7</v>
      </c>
      <c r="K4" s="9" t="s">
        <v>9</v>
      </c>
      <c r="L4" s="8" t="s">
        <v>4</v>
      </c>
      <c r="M4" s="8" t="s">
        <v>5</v>
      </c>
      <c r="N4" s="8" t="s">
        <v>6</v>
      </c>
      <c r="O4" s="8" t="s">
        <v>7</v>
      </c>
      <c r="P4" s="9" t="s">
        <v>10</v>
      </c>
    </row>
    <row r="5" customFormat="false" ht="12.75" hidden="false" customHeight="false" outlineLevel="0" collapsed="false">
      <c r="A5" s="10" t="s">
        <v>11</v>
      </c>
      <c r="B5" s="11" t="n">
        <v>40000</v>
      </c>
      <c r="C5" s="11" t="n">
        <v>160000</v>
      </c>
      <c r="D5" s="11" t="n">
        <v>240000</v>
      </c>
      <c r="E5" s="12" t="n">
        <v>460000</v>
      </c>
      <c r="F5" s="13" t="n">
        <f aca="false">SUM(B5:E5)</f>
        <v>900000</v>
      </c>
      <c r="G5" s="14" t="n">
        <v>475000</v>
      </c>
      <c r="H5" s="11" t="n">
        <v>490000</v>
      </c>
      <c r="I5" s="11" t="n">
        <v>505000</v>
      </c>
      <c r="J5" s="12" t="n">
        <v>520000</v>
      </c>
      <c r="K5" s="13" t="n">
        <f aca="false">SUM(G5:J5)</f>
        <v>1990000</v>
      </c>
      <c r="L5" s="14" t="n">
        <v>580000</v>
      </c>
      <c r="M5" s="11" t="n">
        <v>640000</v>
      </c>
      <c r="N5" s="11" t="n">
        <v>700000</v>
      </c>
      <c r="O5" s="12" t="n">
        <v>760000</v>
      </c>
      <c r="P5" s="13" t="n">
        <f aca="false">SUM(L5:O5)</f>
        <v>2680000</v>
      </c>
    </row>
    <row r="6" customFormat="false" ht="12.75" hidden="false" customHeight="false" outlineLevel="0" collapsed="false">
      <c r="A6" s="15" t="s">
        <v>12</v>
      </c>
      <c r="B6" s="11" t="n">
        <v>27000</v>
      </c>
      <c r="C6" s="11" t="n">
        <v>105745</v>
      </c>
      <c r="D6" s="11" t="n">
        <v>270000</v>
      </c>
      <c r="E6" s="12" t="n">
        <v>765000</v>
      </c>
      <c r="F6" s="16" t="n">
        <f aca="false">SUM(B6:E6)</f>
        <v>1167745</v>
      </c>
      <c r="G6" s="14" t="n">
        <v>945000</v>
      </c>
      <c r="H6" s="11" t="n">
        <v>1147500</v>
      </c>
      <c r="I6" s="11" t="n">
        <v>1350000</v>
      </c>
      <c r="J6" s="12" t="n">
        <v>1620000</v>
      </c>
      <c r="K6" s="16" t="n">
        <f aca="false">SUM(G6:J6)</f>
        <v>5062500</v>
      </c>
      <c r="L6" s="14" t="n">
        <v>2025000</v>
      </c>
      <c r="M6" s="11" t="n">
        <v>2700000</v>
      </c>
      <c r="N6" s="11" t="n">
        <v>3375000</v>
      </c>
      <c r="O6" s="12" t="n">
        <v>4050000</v>
      </c>
      <c r="P6" s="16" t="n">
        <f aca="false">SUM(L6:O6)</f>
        <v>12150000</v>
      </c>
    </row>
    <row r="7" customFormat="false" ht="12.75" hidden="false" customHeight="false" outlineLevel="0" collapsed="false">
      <c r="A7" s="10" t="s">
        <v>13</v>
      </c>
      <c r="B7" s="17" t="n">
        <f aca="false">[1]Sheet1!$I$13</f>
        <v>126000</v>
      </c>
      <c r="C7" s="17" t="n">
        <f aca="false">[1]Sheet1!$J$13</f>
        <v>432000</v>
      </c>
      <c r="D7" s="17" t="n">
        <f aca="false">[1]Sheet1!$K$13</f>
        <v>918000</v>
      </c>
      <c r="E7" s="17" t="n">
        <f aca="false">[1]Sheet1!$L$13</f>
        <v>1386000</v>
      </c>
      <c r="F7" s="16" t="n">
        <f aca="false">SUM(B7:E7)</f>
        <v>2862000</v>
      </c>
      <c r="G7" s="14" t="n">
        <f aca="false">[2]Sheet1!$J$16</f>
        <v>1836000</v>
      </c>
      <c r="H7" s="14" t="n">
        <f aca="false">[2]Sheet1!$K$16</f>
        <v>2430000</v>
      </c>
      <c r="I7" s="14" t="n">
        <f aca="false">[2]Sheet1!$L$16</f>
        <v>3132000</v>
      </c>
      <c r="J7" s="18" t="n">
        <f aca="false">[2]Sheet1!$M$16</f>
        <v>3924000</v>
      </c>
      <c r="K7" s="16" t="n">
        <f aca="false">SUM(G7:J7)</f>
        <v>11322000</v>
      </c>
      <c r="L7" s="14" t="n">
        <f aca="false">[2]Sheet1!$J$19</f>
        <v>4626000</v>
      </c>
      <c r="M7" s="14" t="n">
        <f aca="false">[2]Sheet1!$K$19</f>
        <v>5328000</v>
      </c>
      <c r="N7" s="14" t="n">
        <f aca="false">[2]Sheet1!$L$19</f>
        <v>6030000</v>
      </c>
      <c r="O7" s="18" t="n">
        <f aca="false">[2]Sheet1!$M$19</f>
        <v>6732000</v>
      </c>
      <c r="P7" s="16" t="n">
        <f aca="false">SUM(L7:O7)</f>
        <v>22716000</v>
      </c>
    </row>
    <row r="8" customFormat="false" ht="12.75" hidden="false" customHeight="false" outlineLevel="0" collapsed="false">
      <c r="A8" s="10" t="s">
        <v>14</v>
      </c>
      <c r="B8" s="11" t="n">
        <v>40000</v>
      </c>
      <c r="C8" s="14" t="n">
        <v>80000</v>
      </c>
      <c r="D8" s="14" t="n">
        <v>160000</v>
      </c>
      <c r="E8" s="18" t="n">
        <v>275000</v>
      </c>
      <c r="F8" s="16" t="n">
        <f aca="false">SUM(B8:E8)</f>
        <v>555000</v>
      </c>
      <c r="G8" s="14" t="n">
        <v>285000</v>
      </c>
      <c r="H8" s="14" t="n">
        <v>290000</v>
      </c>
      <c r="I8" s="14" t="n">
        <v>295000</v>
      </c>
      <c r="J8" s="18" t="n">
        <v>300000</v>
      </c>
      <c r="K8" s="16" t="n">
        <f aca="false">SUM(G8:J8)</f>
        <v>1170000</v>
      </c>
      <c r="L8" s="14" t="n">
        <v>310000</v>
      </c>
      <c r="M8" s="14" t="n">
        <v>325000</v>
      </c>
      <c r="N8" s="14" t="n">
        <v>340000</v>
      </c>
      <c r="O8" s="18" t="n">
        <v>350000</v>
      </c>
      <c r="P8" s="16" t="n">
        <f aca="false">SUM(L8:O8)</f>
        <v>1325000</v>
      </c>
    </row>
    <row r="9" customFormat="false" ht="13.5" hidden="false" customHeight="false" outlineLevel="0" collapsed="false">
      <c r="A9" s="19" t="s">
        <v>15</v>
      </c>
      <c r="B9" s="20" t="n">
        <f aca="false">SUM(B5:B8)</f>
        <v>233000</v>
      </c>
      <c r="C9" s="21" t="n">
        <f aca="false">SUM(C5:C8)</f>
        <v>777745</v>
      </c>
      <c r="D9" s="21" t="n">
        <f aca="false">SUM(D5:D8)</f>
        <v>1588000</v>
      </c>
      <c r="E9" s="22" t="n">
        <f aca="false">SUM(E5:E8)</f>
        <v>2886000</v>
      </c>
      <c r="F9" s="23" t="n">
        <f aca="false">SUM(F5:F8)</f>
        <v>5484745</v>
      </c>
      <c r="G9" s="21" t="n">
        <f aca="false">SUM(G5:G8)</f>
        <v>3541000</v>
      </c>
      <c r="H9" s="21" t="n">
        <f aca="false">SUM(H5:H8)</f>
        <v>4357500</v>
      </c>
      <c r="I9" s="21" t="n">
        <f aca="false">SUM(I5:I8)</f>
        <v>5282000</v>
      </c>
      <c r="J9" s="22" t="n">
        <f aca="false">SUM(J5:J8)</f>
        <v>6364000</v>
      </c>
      <c r="K9" s="23" t="n">
        <f aca="false">SUM(K5:K8)</f>
        <v>19544500</v>
      </c>
      <c r="L9" s="21" t="n">
        <f aca="false">SUM(L5:L8)</f>
        <v>7541000</v>
      </c>
      <c r="M9" s="21" t="n">
        <f aca="false">SUM(M5:M8)</f>
        <v>8993000</v>
      </c>
      <c r="N9" s="21" t="n">
        <f aca="false">SUM(N5:N8)</f>
        <v>10445000</v>
      </c>
      <c r="O9" s="22" t="n">
        <f aca="false">SUM(O5:O8)</f>
        <v>11892000</v>
      </c>
      <c r="P9" s="23" t="n">
        <f aca="false">SUM(P5:P8)</f>
        <v>38871000</v>
      </c>
    </row>
    <row r="10" customFormat="false" ht="12.75" hidden="false" customHeight="false" outlineLevel="0" collapsed="false">
      <c r="A10" s="24" t="s">
        <v>16</v>
      </c>
      <c r="B10" s="25"/>
      <c r="C10" s="26"/>
      <c r="D10" s="26"/>
      <c r="E10" s="26"/>
      <c r="F10" s="27"/>
      <c r="G10" s="26"/>
      <c r="H10" s="26"/>
      <c r="I10" s="26"/>
      <c r="J10" s="26"/>
      <c r="K10" s="27"/>
      <c r="L10" s="26"/>
      <c r="M10" s="26"/>
      <c r="N10" s="26"/>
      <c r="O10" s="26"/>
      <c r="P10" s="27"/>
    </row>
    <row r="11" customFormat="false" ht="13.5" hidden="false" customHeight="false" outlineLevel="0" collapsed="false">
      <c r="A11" s="28" t="s">
        <v>17</v>
      </c>
      <c r="B11" s="29" t="n">
        <f aca="false">B6*0.5</f>
        <v>13500</v>
      </c>
      <c r="C11" s="29" t="n">
        <f aca="false">C6*0.5</f>
        <v>52872.5</v>
      </c>
      <c r="D11" s="29" t="n">
        <f aca="false">D6*0.5</f>
        <v>135000</v>
      </c>
      <c r="E11" s="30" t="n">
        <f aca="false">E6*0.5</f>
        <v>382500</v>
      </c>
      <c r="F11" s="31" t="n">
        <f aca="false">SUM(B11:E11)</f>
        <v>583872.5</v>
      </c>
      <c r="G11" s="32" t="n">
        <f aca="false">G6*0.5</f>
        <v>472500</v>
      </c>
      <c r="H11" s="29" t="n">
        <f aca="false">H6*0.5</f>
        <v>573750</v>
      </c>
      <c r="I11" s="29" t="n">
        <f aca="false">I6*0.5</f>
        <v>675000</v>
      </c>
      <c r="J11" s="30" t="n">
        <f aca="false">J6*0.5</f>
        <v>810000</v>
      </c>
      <c r="K11" s="31" t="n">
        <f aca="false">SUM(G11:J11)</f>
        <v>2531250</v>
      </c>
      <c r="L11" s="32" t="n">
        <f aca="false">L6*0.5</f>
        <v>1012500</v>
      </c>
      <c r="M11" s="29" t="n">
        <f aca="false">M6*0.5</f>
        <v>1350000</v>
      </c>
      <c r="N11" s="29" t="n">
        <f aca="false">N6*0.5</f>
        <v>1687500</v>
      </c>
      <c r="O11" s="30" t="n">
        <f aca="false">O6*0.5</f>
        <v>2025000</v>
      </c>
      <c r="P11" s="31" t="n">
        <f aca="false">SUM(L11:O11)</f>
        <v>6075000</v>
      </c>
    </row>
    <row r="12" customFormat="false" ht="12.75" hidden="false" customHeight="false" outlineLevel="0" collapsed="false">
      <c r="A12" s="10" t="s">
        <v>13</v>
      </c>
      <c r="B12" s="11" t="n">
        <f aca="false">B7*0.33</f>
        <v>41580</v>
      </c>
      <c r="C12" s="11" t="n">
        <f aca="false">C7*0.33</f>
        <v>142560</v>
      </c>
      <c r="D12" s="11" t="n">
        <f aca="false">D7*0.33</f>
        <v>302940</v>
      </c>
      <c r="E12" s="11" t="n">
        <f aca="false">E7*0.33</f>
        <v>457380</v>
      </c>
      <c r="F12" s="11" t="n">
        <f aca="false">F7*0.33</f>
        <v>944460</v>
      </c>
      <c r="G12" s="11" t="n">
        <f aca="false">G7*0.33</f>
        <v>605880</v>
      </c>
      <c r="H12" s="11" t="n">
        <f aca="false">H7*0.33</f>
        <v>801900</v>
      </c>
      <c r="I12" s="11" t="n">
        <f aca="false">I7*0.33</f>
        <v>1033560</v>
      </c>
      <c r="J12" s="11" t="n">
        <f aca="false">J7*0.33</f>
        <v>1294920</v>
      </c>
      <c r="K12" s="11" t="n">
        <f aca="false">K7*0.33</f>
        <v>3736260</v>
      </c>
      <c r="L12" s="11" t="n">
        <f aca="false">L7*0.33</f>
        <v>1526580</v>
      </c>
      <c r="M12" s="11" t="n">
        <f aca="false">M7*0.33</f>
        <v>1758240</v>
      </c>
      <c r="N12" s="11" t="n">
        <f aca="false">N7*0.33</f>
        <v>1989900</v>
      </c>
      <c r="O12" s="11" t="n">
        <f aca="false">O7*0.33</f>
        <v>2221560</v>
      </c>
      <c r="P12" s="11" t="n">
        <f aca="false">P7*0.33</f>
        <v>7496280</v>
      </c>
    </row>
    <row r="13" customFormat="false" ht="12.75" hidden="false" customHeight="false" outlineLevel="0" collapsed="false">
      <c r="A13" s="33" t="s">
        <v>18</v>
      </c>
      <c r="B13" s="34" t="n">
        <f aca="false">SUM(B11:B12)</f>
        <v>55080</v>
      </c>
      <c r="C13" s="34" t="n">
        <f aca="false">SUM(C11:C12)</f>
        <v>195432.5</v>
      </c>
      <c r="D13" s="34" t="n">
        <f aca="false">SUM(D11:D12)</f>
        <v>437940</v>
      </c>
      <c r="E13" s="34" t="n">
        <f aca="false">SUM(E11:E12)</f>
        <v>839880</v>
      </c>
      <c r="F13" s="34" t="n">
        <f aca="false">SUM(F11:F12)</f>
        <v>1528332.5</v>
      </c>
      <c r="G13" s="34" t="n">
        <f aca="false">SUM(G11:G12)</f>
        <v>1078380</v>
      </c>
      <c r="H13" s="34" t="n">
        <f aca="false">SUM(H11:H12)</f>
        <v>1375650</v>
      </c>
      <c r="I13" s="34" t="n">
        <f aca="false">SUM(I11:I12)</f>
        <v>1708560</v>
      </c>
      <c r="J13" s="34" t="n">
        <f aca="false">SUM(J11:J12)</f>
        <v>2104920</v>
      </c>
      <c r="K13" s="34" t="n">
        <f aca="false">SUM(K11:K12)</f>
        <v>6267510</v>
      </c>
      <c r="L13" s="34" t="n">
        <f aca="false">SUM(L11:L12)</f>
        <v>2539080</v>
      </c>
      <c r="M13" s="34" t="n">
        <f aca="false">SUM(M11:M12)</f>
        <v>3108240</v>
      </c>
      <c r="N13" s="34" t="n">
        <f aca="false">SUM(N11:N12)</f>
        <v>3677400</v>
      </c>
      <c r="O13" s="34" t="n">
        <f aca="false">SUM(O11:O12)</f>
        <v>4246560</v>
      </c>
      <c r="P13" s="35" t="n">
        <f aca="false">SUM(L13:O13)</f>
        <v>13571280</v>
      </c>
    </row>
    <row r="14" customFormat="false" ht="13.5" hidden="false" customHeight="false" outlineLevel="0" collapsed="false">
      <c r="A14" s="36" t="s">
        <v>19</v>
      </c>
      <c r="B14" s="37" t="n">
        <f aca="false">+B9-B13</f>
        <v>177920</v>
      </c>
      <c r="C14" s="38" t="n">
        <f aca="false">+C9-C13</f>
        <v>582312.5</v>
      </c>
      <c r="D14" s="38" t="n">
        <f aca="false">+D9-D13</f>
        <v>1150060</v>
      </c>
      <c r="E14" s="39" t="n">
        <f aca="false">+E9-E13</f>
        <v>2046120</v>
      </c>
      <c r="F14" s="40" t="n">
        <f aca="false">SUM(B14:E14)</f>
        <v>3956412.5</v>
      </c>
      <c r="G14" s="38" t="n">
        <f aca="false">+G9-G13</f>
        <v>2462620</v>
      </c>
      <c r="H14" s="38" t="n">
        <f aca="false">+H9-H13</f>
        <v>2981850</v>
      </c>
      <c r="I14" s="38" t="n">
        <f aca="false">+I9-I13</f>
        <v>3573440</v>
      </c>
      <c r="J14" s="39" t="n">
        <f aca="false">+J9-J13</f>
        <v>4259080</v>
      </c>
      <c r="K14" s="40" t="n">
        <f aca="false">SUM(G14:J14)</f>
        <v>13276990</v>
      </c>
      <c r="L14" s="38" t="n">
        <f aca="false">+L9-L13</f>
        <v>5001920</v>
      </c>
      <c r="M14" s="38" t="n">
        <f aca="false">+M9-M13</f>
        <v>5884760</v>
      </c>
      <c r="N14" s="38" t="n">
        <f aca="false">+N9-N13</f>
        <v>6767600</v>
      </c>
      <c r="O14" s="39" t="n">
        <f aca="false">+O9-O13</f>
        <v>7645440</v>
      </c>
      <c r="P14" s="40" t="n">
        <f aca="false">SUM(L14:O14)</f>
        <v>25299720</v>
      </c>
    </row>
    <row r="15" customFormat="false" ht="13.5" hidden="false" customHeight="false" outlineLevel="0" collapsed="false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4"/>
    </row>
    <row r="16" customFormat="false" ht="12.75" hidden="false" customHeight="false" outlineLevel="0" collapsed="false">
      <c r="A16" s="6" t="s">
        <v>20</v>
      </c>
      <c r="B16" s="45"/>
      <c r="C16" s="46"/>
      <c r="D16" s="46"/>
      <c r="E16" s="47"/>
      <c r="F16" s="48"/>
      <c r="G16" s="45"/>
      <c r="H16" s="46"/>
      <c r="I16" s="46"/>
      <c r="J16" s="47"/>
      <c r="K16" s="48"/>
      <c r="L16" s="45"/>
      <c r="M16" s="46"/>
      <c r="N16" s="46"/>
      <c r="O16" s="47"/>
      <c r="P16" s="48"/>
    </row>
    <row r="17" customFormat="false" ht="12.75" hidden="false" customHeight="false" outlineLevel="0" collapsed="false">
      <c r="A17" s="6"/>
      <c r="B17" s="49"/>
      <c r="C17" s="49"/>
      <c r="D17" s="49"/>
      <c r="E17" s="49"/>
      <c r="F17" s="48"/>
      <c r="G17" s="49"/>
      <c r="H17" s="49"/>
      <c r="I17" s="49"/>
      <c r="J17" s="49"/>
      <c r="K17" s="48"/>
      <c r="L17" s="49"/>
      <c r="M17" s="49"/>
      <c r="N17" s="49"/>
      <c r="O17" s="49"/>
      <c r="P17" s="48"/>
    </row>
    <row r="18" customFormat="false" ht="12.75" hidden="false" customHeight="false" outlineLevel="0" collapsed="false">
      <c r="A18" s="50" t="s">
        <v>21</v>
      </c>
      <c r="B18" s="11"/>
      <c r="C18" s="11"/>
      <c r="D18" s="11"/>
      <c r="E18" s="12"/>
      <c r="F18" s="44"/>
      <c r="G18" s="51"/>
      <c r="H18" s="52"/>
      <c r="I18" s="52"/>
      <c r="J18" s="53"/>
      <c r="K18" s="44"/>
      <c r="L18" s="51"/>
      <c r="M18" s="52"/>
      <c r="N18" s="52"/>
      <c r="O18" s="53"/>
      <c r="P18" s="44"/>
    </row>
    <row r="19" customFormat="false" ht="12.75" hidden="false" customHeight="false" outlineLevel="0" collapsed="false">
      <c r="A19" s="54" t="s">
        <v>22</v>
      </c>
      <c r="B19" s="55" t="n">
        <f aca="false">'[3]Dept. P&amp;L'!$G$34</f>
        <v>288375</v>
      </c>
      <c r="C19" s="55" t="n">
        <f aca="false">'[3]Dept. P&amp;L'!$K$34</f>
        <v>385560</v>
      </c>
      <c r="D19" s="55" t="n">
        <f aca="false">'[3]Dept. P&amp;L'!$O$34</f>
        <v>390560</v>
      </c>
      <c r="E19" s="56" t="n">
        <f aca="false">'[3]Dept. P&amp;L'!$S$34</f>
        <v>385560</v>
      </c>
      <c r="F19" s="57" t="n">
        <f aca="false">SUM(B19:E19)</f>
        <v>1450055</v>
      </c>
      <c r="G19" s="58" t="n">
        <f aca="false">'[4]Dept. P&amp;L Yr2'!$G$34</f>
        <v>457537.5</v>
      </c>
      <c r="H19" s="55" t="n">
        <f aca="false">'[4]Dept. P&amp;L Yr2'!$K$34</f>
        <v>458737.5</v>
      </c>
      <c r="I19" s="55" t="n">
        <f aca="false">'[4]Dept. P&amp;L Yr2'!$O$34</f>
        <v>458737.5</v>
      </c>
      <c r="J19" s="56" t="n">
        <f aca="false">'[4]Dept. P&amp;L Yr2'!$S$34</f>
        <v>458737.5</v>
      </c>
      <c r="K19" s="57" t="n">
        <f aca="false">SUM(G19:J19)</f>
        <v>1833750</v>
      </c>
      <c r="L19" s="58" t="n">
        <f aca="false">'[4]Dept. P&amp;L Yr3  '!$G$34</f>
        <v>461712.5</v>
      </c>
      <c r="M19" s="55" t="n">
        <f aca="false">'[4]Dept. P&amp;L Yr3  '!$K$34</f>
        <v>463412.5</v>
      </c>
      <c r="N19" s="55" t="n">
        <f aca="false">'[4]Dept. P&amp;L Yr3  '!$O$34</f>
        <v>468412.5</v>
      </c>
      <c r="O19" s="56" t="n">
        <f aca="false">'[4]Dept. P&amp;L Yr3  '!$S$34</f>
        <v>468412.5</v>
      </c>
      <c r="P19" s="59" t="n">
        <f aca="false">SUM(L19:O19)</f>
        <v>1861950</v>
      </c>
    </row>
    <row r="20" customFormat="false" ht="13.5" hidden="false" customHeight="false" outlineLevel="0" collapsed="false">
      <c r="A20" s="60" t="s">
        <v>2</v>
      </c>
      <c r="B20" s="61" t="s">
        <v>2</v>
      </c>
      <c r="C20" s="61" t="s">
        <v>2</v>
      </c>
      <c r="D20" s="61" t="s">
        <v>2</v>
      </c>
      <c r="E20" s="62" t="s">
        <v>2</v>
      </c>
      <c r="F20" s="63" t="s">
        <v>23</v>
      </c>
      <c r="G20" s="64" t="s">
        <v>2</v>
      </c>
      <c r="H20" s="61" t="s">
        <v>2</v>
      </c>
      <c r="I20" s="61" t="s">
        <v>2</v>
      </c>
      <c r="J20" s="62" t="s">
        <v>2</v>
      </c>
      <c r="K20" s="63"/>
      <c r="L20" s="64"/>
      <c r="M20" s="61"/>
      <c r="N20" s="61"/>
      <c r="O20" s="62"/>
      <c r="P20" s="63"/>
    </row>
    <row r="21" customFormat="false" ht="12.75" hidden="false" customHeight="false" outlineLevel="0" collapsed="false">
      <c r="A21" s="65" t="s">
        <v>24</v>
      </c>
      <c r="B21" s="66" t="n">
        <f aca="false">SUM(B19:B20)</f>
        <v>288375</v>
      </c>
      <c r="C21" s="66" t="n">
        <f aca="false">SUM(C19:C20)</f>
        <v>385560</v>
      </c>
      <c r="D21" s="66" t="n">
        <f aca="false">SUM(D19:D20)</f>
        <v>390560</v>
      </c>
      <c r="E21" s="67" t="n">
        <f aca="false">SUM(E19:E20)</f>
        <v>385560</v>
      </c>
      <c r="F21" s="68" t="n">
        <f aca="false">SUM(B21:E21)</f>
        <v>1450055</v>
      </c>
      <c r="G21" s="69" t="n">
        <f aca="false">SUM(G19:G20)</f>
        <v>457537.5</v>
      </c>
      <c r="H21" s="66" t="n">
        <f aca="false">SUM(H19:H20)</f>
        <v>458737.5</v>
      </c>
      <c r="I21" s="66" t="n">
        <f aca="false">SUM(I19:I20)</f>
        <v>458737.5</v>
      </c>
      <c r="J21" s="67" t="n">
        <f aca="false">SUM(J19:J20)</f>
        <v>458737.5</v>
      </c>
      <c r="K21" s="57" t="n">
        <f aca="false">SUM(G21:J21)</f>
        <v>1833750</v>
      </c>
      <c r="L21" s="69" t="n">
        <f aca="false">SUM(L19:L20)</f>
        <v>461712.5</v>
      </c>
      <c r="M21" s="66" t="n">
        <f aca="false">SUM(M19:M20)</f>
        <v>463412.5</v>
      </c>
      <c r="N21" s="66" t="n">
        <f aca="false">SUM(N19:N20)</f>
        <v>468412.5</v>
      </c>
      <c r="O21" s="67" t="n">
        <f aca="false">SUM(O19:O20)</f>
        <v>468412.5</v>
      </c>
      <c r="P21" s="57" t="n">
        <f aca="false">SUM(L21:O21)</f>
        <v>1861950</v>
      </c>
    </row>
    <row r="22" customFormat="false" ht="12.75" hidden="false" customHeight="false" outlineLevel="0" collapsed="false">
      <c r="A22" s="70"/>
      <c r="B22" s="71"/>
      <c r="C22" s="71"/>
      <c r="D22" s="71"/>
      <c r="E22" s="72"/>
      <c r="F22" s="73"/>
      <c r="G22" s="74"/>
      <c r="H22" s="71"/>
      <c r="I22" s="71"/>
      <c r="J22" s="72"/>
      <c r="K22" s="73"/>
      <c r="L22" s="74"/>
      <c r="M22" s="71"/>
      <c r="N22" s="71"/>
      <c r="O22" s="72"/>
      <c r="P22" s="73"/>
    </row>
    <row r="23" customFormat="false" ht="12.75" hidden="false" customHeight="false" outlineLevel="0" collapsed="false">
      <c r="A23" s="50" t="s">
        <v>25</v>
      </c>
      <c r="B23" s="71"/>
      <c r="C23" s="71"/>
      <c r="D23" s="71"/>
      <c r="E23" s="72"/>
      <c r="F23" s="73"/>
      <c r="G23" s="74"/>
      <c r="H23" s="71"/>
      <c r="I23" s="71"/>
      <c r="J23" s="72"/>
      <c r="K23" s="73"/>
      <c r="L23" s="74"/>
      <c r="M23" s="71"/>
      <c r="N23" s="71"/>
      <c r="O23" s="72"/>
      <c r="P23" s="73"/>
    </row>
    <row r="24" customFormat="false" ht="12.75" hidden="false" customHeight="false" outlineLevel="0" collapsed="false">
      <c r="A24" s="54" t="s">
        <v>26</v>
      </c>
      <c r="B24" s="55" t="n">
        <f aca="false">'[5]Dept. P&amp;L - Y1'!$G$33</f>
        <v>35336.5</v>
      </c>
      <c r="C24" s="55" t="n">
        <f aca="false">'[5]Dept. P&amp;L - Y1'!$K$33</f>
        <v>37336.5</v>
      </c>
      <c r="D24" s="55" t="n">
        <f aca="false">'[5]Dept. P&amp;L - Y1'!$O$33</f>
        <v>53336.5</v>
      </c>
      <c r="E24" s="56" t="n">
        <f aca="false">'[5]Dept. P&amp;L - Y1'!$S$33</f>
        <v>49336.5</v>
      </c>
      <c r="F24" s="57" t="n">
        <f aca="false">SUM(B24:E24)</f>
        <v>175346</v>
      </c>
      <c r="G24" s="58" t="n">
        <f aca="false">'[5]Dept. P&amp;L - Y2'!$G$33</f>
        <v>56586.5</v>
      </c>
      <c r="H24" s="55" t="n">
        <f aca="false">'[5]Dept. P&amp;L - Y2'!$K$33</f>
        <v>57586.5</v>
      </c>
      <c r="I24" s="55" t="n">
        <f aca="false">'[5]Dept. P&amp;L - Y2'!$O$33</f>
        <v>61586.5</v>
      </c>
      <c r="J24" s="56" t="n">
        <f aca="false">'[5]Dept. P&amp;L - Y2'!$S$33</f>
        <v>62586.5</v>
      </c>
      <c r="K24" s="57" t="n">
        <f aca="false">SUM(G24:J24)</f>
        <v>238346</v>
      </c>
      <c r="L24" s="58" t="n">
        <f aca="false">'[5]Dept. P&amp;L - Y3'!$G$33</f>
        <v>97961.5</v>
      </c>
      <c r="M24" s="55" t="n">
        <f aca="false">'[5]Dept. P&amp;L - Y3'!$K$33</f>
        <v>97336.5</v>
      </c>
      <c r="N24" s="55" t="n">
        <f aca="false">'[5]Dept. P&amp;L - Y3'!$O$33</f>
        <v>101336.5</v>
      </c>
      <c r="O24" s="56" t="n">
        <f aca="false">'[5]Dept. P&amp;L - Y3'!$S$33</f>
        <v>97336.5</v>
      </c>
      <c r="P24" s="59" t="n">
        <f aca="false">SUM(L24:O24)</f>
        <v>393971</v>
      </c>
    </row>
    <row r="25" customFormat="false" ht="12.75" hidden="false" customHeight="false" outlineLevel="0" collapsed="false">
      <c r="A25" s="65" t="s">
        <v>27</v>
      </c>
      <c r="B25" s="66" t="n">
        <f aca="false">SUM(B24)</f>
        <v>35336.5</v>
      </c>
      <c r="C25" s="66" t="n">
        <f aca="false">SUM(C24)</f>
        <v>37336.5</v>
      </c>
      <c r="D25" s="66" t="n">
        <f aca="false">SUM(D24)</f>
        <v>53336.5</v>
      </c>
      <c r="E25" s="67" t="n">
        <f aca="false">SUM(E24)</f>
        <v>49336.5</v>
      </c>
      <c r="F25" s="57" t="n">
        <f aca="false">SUM(B25:E25)</f>
        <v>175346</v>
      </c>
      <c r="G25" s="69" t="n">
        <f aca="false">SUM(G24)</f>
        <v>56586.5</v>
      </c>
      <c r="H25" s="66" t="n">
        <f aca="false">SUM(H24)</f>
        <v>57586.5</v>
      </c>
      <c r="I25" s="66" t="n">
        <f aca="false">SUM(I24)</f>
        <v>61586.5</v>
      </c>
      <c r="J25" s="67" t="n">
        <f aca="false">SUM(J24)</f>
        <v>62586.5</v>
      </c>
      <c r="K25" s="57" t="n">
        <f aca="false">SUM(G25:J25)</f>
        <v>238346</v>
      </c>
      <c r="L25" s="69" t="n">
        <f aca="false">SUM(L24)</f>
        <v>97961.5</v>
      </c>
      <c r="M25" s="66" t="n">
        <f aca="false">SUM(M24)</f>
        <v>97336.5</v>
      </c>
      <c r="N25" s="66" t="n">
        <f aca="false">SUM(N24)</f>
        <v>101336.5</v>
      </c>
      <c r="O25" s="67" t="n">
        <f aca="false">SUM(O24)</f>
        <v>97336.5</v>
      </c>
      <c r="P25" s="57" t="n">
        <f aca="false">SUM(L25:O25)</f>
        <v>393971</v>
      </c>
    </row>
    <row r="26" customFormat="false" ht="12.75" hidden="false" customHeight="false" outlineLevel="0" collapsed="false">
      <c r="A26" s="70"/>
      <c r="B26" s="71"/>
      <c r="C26" s="71"/>
      <c r="D26" s="71"/>
      <c r="E26" s="72"/>
      <c r="F26" s="73"/>
      <c r="G26" s="74"/>
      <c r="H26" s="71"/>
      <c r="I26" s="71"/>
      <c r="J26" s="72"/>
      <c r="K26" s="73"/>
      <c r="L26" s="74"/>
      <c r="M26" s="71"/>
      <c r="N26" s="71"/>
      <c r="O26" s="72"/>
      <c r="P26" s="73"/>
    </row>
    <row r="27" customFormat="false" ht="12.75" hidden="false" customHeight="false" outlineLevel="0" collapsed="false">
      <c r="A27" s="50" t="s">
        <v>28</v>
      </c>
      <c r="B27" s="75"/>
      <c r="C27" s="75"/>
      <c r="D27" s="75"/>
      <c r="E27" s="76"/>
      <c r="F27" s="73"/>
      <c r="G27" s="77"/>
      <c r="H27" s="75"/>
      <c r="I27" s="75"/>
      <c r="J27" s="76"/>
      <c r="K27" s="78"/>
      <c r="L27" s="77"/>
      <c r="M27" s="75"/>
      <c r="N27" s="75"/>
      <c r="O27" s="76"/>
      <c r="P27" s="78"/>
    </row>
    <row r="28" customFormat="false" ht="12.75" hidden="false" customHeight="false" outlineLevel="0" collapsed="false">
      <c r="A28" s="54" t="s">
        <v>29</v>
      </c>
      <c r="B28" s="55" t="n">
        <f aca="false">'[6]Dept. P&amp;L'!$G$33</f>
        <v>66075</v>
      </c>
      <c r="C28" s="55" t="n">
        <f aca="false">'[6]Dept. P&amp;L'!$K$33</f>
        <v>66175</v>
      </c>
      <c r="D28" s="55" t="n">
        <f aca="false">'[6]Dept. P&amp;L'!$O$33</f>
        <v>71175</v>
      </c>
      <c r="E28" s="56" t="n">
        <f aca="false">'[6]Dept. P&amp;L'!$S$33</f>
        <v>66175</v>
      </c>
      <c r="F28" s="57" t="n">
        <f aca="false">SUM(B28:E28)</f>
        <v>269600</v>
      </c>
      <c r="G28" s="58" t="n">
        <f aca="false">'[7]Dept. P&amp;L Yr2'!$G$33</f>
        <v>302300</v>
      </c>
      <c r="H28" s="55" t="n">
        <f aca="false">'[7]Dept. P&amp;L Yr2'!$K$33</f>
        <v>364300</v>
      </c>
      <c r="I28" s="55" t="n">
        <f aca="false">'[7]Dept. P&amp;L Yr2'!$O$33</f>
        <v>400550</v>
      </c>
      <c r="J28" s="56" t="n">
        <f aca="false">'[7]Dept. P&amp;L Yr2'!$S$33</f>
        <v>419950</v>
      </c>
      <c r="K28" s="57" t="n">
        <f aca="false">SUM(G28:J28)</f>
        <v>1487100</v>
      </c>
      <c r="L28" s="58" t="n">
        <f aca="false">'[7]Dept. P&amp;L Yr3'!$G$33</f>
        <v>433100</v>
      </c>
      <c r="M28" s="55" t="n">
        <f aca="false">'[7]Dept. P&amp;L Yr3'!$K$33</f>
        <v>448870</v>
      </c>
      <c r="N28" s="55" t="n">
        <f aca="false">'[7]Dept. P&amp;L Yr3'!$O$33</f>
        <v>483430</v>
      </c>
      <c r="O28" s="56" t="n">
        <f aca="false">'[7]Dept. P&amp;L Yr3'!$S$33</f>
        <v>546740</v>
      </c>
      <c r="P28" s="57" t="n">
        <f aca="false">SUM(L28:O28)</f>
        <v>1912140</v>
      </c>
    </row>
    <row r="29" customFormat="false" ht="12.75" hidden="false" customHeight="false" outlineLevel="0" collapsed="false">
      <c r="A29" s="65" t="s">
        <v>30</v>
      </c>
      <c r="B29" s="66" t="n">
        <f aca="false">SUM(B27:B28)</f>
        <v>66075</v>
      </c>
      <c r="C29" s="66" t="n">
        <f aca="false">SUM(C27:C28)</f>
        <v>66175</v>
      </c>
      <c r="D29" s="66" t="n">
        <f aca="false">SUM(D27:D28)</f>
        <v>71175</v>
      </c>
      <c r="E29" s="67" t="n">
        <f aca="false">SUM(E27:E28)</f>
        <v>66175</v>
      </c>
      <c r="F29" s="57" t="n">
        <f aca="false">SUM(B29:E29)</f>
        <v>269600</v>
      </c>
      <c r="G29" s="69" t="n">
        <f aca="false">SUM(G27:G28)</f>
        <v>302300</v>
      </c>
      <c r="H29" s="66" t="n">
        <f aca="false">SUM(H27:H28)</f>
        <v>364300</v>
      </c>
      <c r="I29" s="66" t="n">
        <f aca="false">SUM(I27:I28)</f>
        <v>400550</v>
      </c>
      <c r="J29" s="67" t="n">
        <f aca="false">SUM(J27:J28)</f>
        <v>419950</v>
      </c>
      <c r="K29" s="57" t="n">
        <f aca="false">SUM(G29:J29)</f>
        <v>1487100</v>
      </c>
      <c r="L29" s="69" t="n">
        <f aca="false">SUM(L27:L28)</f>
        <v>433100</v>
      </c>
      <c r="M29" s="66" t="n">
        <f aca="false">SUM(M27:M28)</f>
        <v>448870</v>
      </c>
      <c r="N29" s="66" t="n">
        <f aca="false">SUM(N27:N28)</f>
        <v>483430</v>
      </c>
      <c r="O29" s="67" t="n">
        <f aca="false">SUM(O27:O28)</f>
        <v>546740</v>
      </c>
      <c r="P29" s="57" t="n">
        <f aca="false">SUM(L29:O29)</f>
        <v>1912140</v>
      </c>
    </row>
    <row r="30" customFormat="false" ht="12.75" hidden="false" customHeight="false" outlineLevel="0" collapsed="false">
      <c r="A30" s="70"/>
      <c r="B30" s="71"/>
      <c r="C30" s="71"/>
      <c r="D30" s="71"/>
      <c r="E30" s="72"/>
      <c r="F30" s="73"/>
      <c r="G30" s="74"/>
      <c r="H30" s="71"/>
      <c r="I30" s="71"/>
      <c r="J30" s="72"/>
      <c r="K30" s="73"/>
      <c r="L30" s="74"/>
      <c r="M30" s="71"/>
      <c r="N30" s="71"/>
      <c r="O30" s="72"/>
      <c r="P30" s="73"/>
    </row>
    <row r="31" customFormat="false" ht="13.5" hidden="false" customHeight="false" outlineLevel="0" collapsed="false">
      <c r="A31" s="79" t="s">
        <v>31</v>
      </c>
      <c r="B31" s="71"/>
      <c r="C31" s="71"/>
      <c r="D31" s="71"/>
      <c r="E31" s="72"/>
      <c r="F31" s="73"/>
      <c r="G31" s="74"/>
      <c r="H31" s="71"/>
      <c r="I31" s="71"/>
      <c r="J31" s="72"/>
      <c r="K31" s="73"/>
      <c r="L31" s="74"/>
      <c r="M31" s="71"/>
      <c r="N31" s="71"/>
      <c r="O31" s="72"/>
      <c r="P31" s="73"/>
    </row>
    <row r="32" customFormat="false" ht="12.75" hidden="false" customHeight="false" outlineLevel="0" collapsed="false">
      <c r="A32" s="54" t="s">
        <v>11</v>
      </c>
      <c r="B32" s="75" t="n">
        <f aca="false">SUM(B36-B35)*0.6</f>
        <v>108148.56</v>
      </c>
      <c r="C32" s="75" t="n">
        <f aca="false">SUM(C36-C35)*0.6</f>
        <v>109468.56</v>
      </c>
      <c r="D32" s="75" t="n">
        <f aca="false">SUM(D36-D35)*0.6</f>
        <v>120205.56</v>
      </c>
      <c r="E32" s="76" t="n">
        <f aca="false">SUM(E36-E35)*0.6</f>
        <v>125300.64</v>
      </c>
      <c r="F32" s="80" t="n">
        <f aca="false">SUM(B32:E32)</f>
        <v>463123.32</v>
      </c>
      <c r="G32" s="77" t="n">
        <f aca="false">SUM(G36*0.6)</f>
        <v>136740</v>
      </c>
      <c r="H32" s="75" t="n">
        <f aca="false">SUM(H36*0.6)</f>
        <v>137700</v>
      </c>
      <c r="I32" s="75" t="n">
        <f aca="false">SUM(I36*0.6)</f>
        <v>137550</v>
      </c>
      <c r="J32" s="76" t="n">
        <f aca="false">SUM(J36*0.6)</f>
        <v>137550</v>
      </c>
      <c r="K32" s="80" t="n">
        <f aca="false">SUM(G32:J32)</f>
        <v>549540</v>
      </c>
      <c r="L32" s="77" t="n">
        <f aca="false">SUM(L36*0.6)</f>
        <v>195660</v>
      </c>
      <c r="M32" s="75" t="n">
        <f aca="false">SUM(M36*0.6)</f>
        <v>210660</v>
      </c>
      <c r="N32" s="75" t="n">
        <f aca="false">SUM(N36*0.6)</f>
        <v>210660</v>
      </c>
      <c r="O32" s="76" t="n">
        <f aca="false">SUM(O36*0.6)</f>
        <v>195660</v>
      </c>
      <c r="P32" s="80" t="n">
        <f aca="false">SUM(L32:O32)</f>
        <v>812640</v>
      </c>
    </row>
    <row r="33" customFormat="false" ht="12.75" hidden="false" customHeight="false" outlineLevel="0" collapsed="false">
      <c r="A33" s="54" t="s">
        <v>32</v>
      </c>
      <c r="B33" s="75" t="n">
        <f aca="false">SUM(B36-B35)*0.1</f>
        <v>18024.76</v>
      </c>
      <c r="C33" s="75" t="n">
        <f aca="false">SUM(C36*0.05)</f>
        <v>9122.38</v>
      </c>
      <c r="D33" s="75" t="n">
        <f aca="false">SUM(D36*0.05)</f>
        <v>10017.13</v>
      </c>
      <c r="E33" s="76" t="n">
        <f aca="false">SUM(E36*0.05)</f>
        <v>10441.72</v>
      </c>
      <c r="F33" s="80" t="n">
        <f aca="false">SUM(B33:E33)</f>
        <v>47605.99</v>
      </c>
      <c r="G33" s="77" t="n">
        <f aca="false">SUM(G36*0.25)</f>
        <v>56975</v>
      </c>
      <c r="H33" s="75" t="n">
        <f aca="false">SUM(H36*0.25)</f>
        <v>57375</v>
      </c>
      <c r="I33" s="75" t="n">
        <f aca="false">SUM(I36*0.25)</f>
        <v>57312.5</v>
      </c>
      <c r="J33" s="76" t="n">
        <f aca="false">SUM(J36*0.25)</f>
        <v>57312.5</v>
      </c>
      <c r="K33" s="80" t="n">
        <f aca="false">SUM(G33:J33)</f>
        <v>228975</v>
      </c>
      <c r="L33" s="77" t="n">
        <f aca="false">SUM(L36*0.25)</f>
        <v>81525</v>
      </c>
      <c r="M33" s="75" t="n">
        <f aca="false">SUM(M36*0.25)</f>
        <v>87775</v>
      </c>
      <c r="N33" s="75" t="n">
        <f aca="false">SUM(N36*0.25)</f>
        <v>87775</v>
      </c>
      <c r="O33" s="76" t="n">
        <f aca="false">SUM(O36*0.25)</f>
        <v>81525</v>
      </c>
      <c r="P33" s="80" t="n">
        <f aca="false">SUM(L33:O33)</f>
        <v>338600</v>
      </c>
    </row>
    <row r="34" customFormat="false" ht="12.75" hidden="false" customHeight="false" outlineLevel="0" collapsed="false">
      <c r="A34" s="54" t="s">
        <v>33</v>
      </c>
      <c r="B34" s="75" t="n">
        <f aca="false">SUM(B36-B35)*0.05</f>
        <v>9012.38</v>
      </c>
      <c r="C34" s="75" t="n">
        <f aca="false">SUM(C36*0.05)</f>
        <v>9122.38</v>
      </c>
      <c r="D34" s="75" t="n">
        <f aca="false">SUM(D36*0.05)</f>
        <v>10017.13</v>
      </c>
      <c r="E34" s="76" t="n">
        <f aca="false">SUM(E36*0.05)</f>
        <v>10441.72</v>
      </c>
      <c r="F34" s="80" t="n">
        <f aca="false">SUM(B34:E34)</f>
        <v>38593.61</v>
      </c>
      <c r="G34" s="77" t="n">
        <f aca="false">SUM(G36*0.15)</f>
        <v>34185</v>
      </c>
      <c r="H34" s="75" t="n">
        <f aca="false">SUM(H36*0.15)</f>
        <v>34425</v>
      </c>
      <c r="I34" s="75" t="n">
        <f aca="false">SUM(I36*0.15)</f>
        <v>34387.5</v>
      </c>
      <c r="J34" s="76" t="n">
        <f aca="false">SUM(J36*0.15)</f>
        <v>34387.5</v>
      </c>
      <c r="K34" s="80" t="n">
        <f aca="false">SUM(G34:J34)</f>
        <v>137385</v>
      </c>
      <c r="L34" s="77" t="n">
        <f aca="false">SUM(L36*0.15)</f>
        <v>48915</v>
      </c>
      <c r="M34" s="75" t="n">
        <f aca="false">SUM(M36*0.15)</f>
        <v>52665</v>
      </c>
      <c r="N34" s="75" t="n">
        <f aca="false">SUM(N36*0.15)</f>
        <v>52665</v>
      </c>
      <c r="O34" s="76" t="n">
        <f aca="false">SUM(O36*0.15)</f>
        <v>48915</v>
      </c>
      <c r="P34" s="80" t="n">
        <f aca="false">SUM(L34:O34)</f>
        <v>203160</v>
      </c>
    </row>
    <row r="35" customFormat="false" ht="13.5" hidden="false" customHeight="false" outlineLevel="0" collapsed="false">
      <c r="A35" s="60" t="s">
        <v>2</v>
      </c>
      <c r="B35" s="81" t="n">
        <v>0</v>
      </c>
      <c r="C35" s="81" t="n">
        <v>0</v>
      </c>
      <c r="D35" s="61" t="n">
        <v>0</v>
      </c>
      <c r="E35" s="62" t="n">
        <v>0</v>
      </c>
      <c r="F35" s="82" t="n">
        <f aca="false">SUM(B35:E35)</f>
        <v>0</v>
      </c>
      <c r="G35" s="64" t="n">
        <v>0</v>
      </c>
      <c r="H35" s="61" t="n">
        <v>0</v>
      </c>
      <c r="I35" s="61" t="n">
        <v>0</v>
      </c>
      <c r="J35" s="62" t="n">
        <v>0</v>
      </c>
      <c r="K35" s="82" t="n">
        <f aca="false">SUM(G35:J35)</f>
        <v>0</v>
      </c>
      <c r="L35" s="64" t="n">
        <v>0</v>
      </c>
      <c r="M35" s="61" t="n">
        <v>0</v>
      </c>
      <c r="N35" s="61" t="n">
        <v>0</v>
      </c>
      <c r="O35" s="62" t="n">
        <v>0</v>
      </c>
      <c r="P35" s="82" t="n">
        <f aca="false">SUM(L35:O35)</f>
        <v>0</v>
      </c>
    </row>
    <row r="36" customFormat="false" ht="12.75" hidden="false" customHeight="false" outlineLevel="0" collapsed="false">
      <c r="A36" s="65" t="s">
        <v>34</v>
      </c>
      <c r="B36" s="66" t="n">
        <f aca="false">'[8]Dept. P&amp;L - Y1'!$G$34+B35</f>
        <v>180247.6</v>
      </c>
      <c r="C36" s="69" t="n">
        <f aca="false">'[8]Dept. P&amp;L - Y1'!$K$34+C35</f>
        <v>182447.6</v>
      </c>
      <c r="D36" s="69" t="n">
        <f aca="false">'[8]Dept. P&amp;L - Y1'!$O$34+D35</f>
        <v>200342.6</v>
      </c>
      <c r="E36" s="83" t="n">
        <f aca="false">'[8]Dept. P&amp;L - Y1'!$S$34+E35</f>
        <v>208834.4</v>
      </c>
      <c r="F36" s="57" t="n">
        <f aca="false">SUM(B36:E36)</f>
        <v>771872.2</v>
      </c>
      <c r="G36" s="69" t="n">
        <f aca="false">'[8]Dept. P&amp;L - Y2'!$G$34+G35</f>
        <v>227900</v>
      </c>
      <c r="H36" s="84" t="n">
        <f aca="false">'[8]Dept. P&amp;L - Y2'!$K$34+H35</f>
        <v>229500</v>
      </c>
      <c r="I36" s="84" t="n">
        <f aca="false">'[8]Dept. P&amp;L - Y2'!$O$34+I35</f>
        <v>229250</v>
      </c>
      <c r="J36" s="85" t="n">
        <f aca="false">'[8]Dept. P&amp;L - Y2'!$S$34+J35</f>
        <v>229250</v>
      </c>
      <c r="K36" s="57" t="n">
        <f aca="false">SUM(G36:J36)</f>
        <v>915900</v>
      </c>
      <c r="L36" s="69" t="n">
        <f aca="false">'[8]Dept. P&amp;L - Y3'!$G$34+L35</f>
        <v>326100</v>
      </c>
      <c r="M36" s="84" t="n">
        <f aca="false">'[8]Dept. P&amp;L - Y3'!$K$34+M35</f>
        <v>351100</v>
      </c>
      <c r="N36" s="84" t="n">
        <f aca="false">'[8]Dept. P&amp;L - Y3'!$O$34+N35</f>
        <v>351100</v>
      </c>
      <c r="O36" s="85" t="n">
        <f aca="false">'[8]Dept. P&amp;L - Y3'!$S$34+O35</f>
        <v>326100</v>
      </c>
      <c r="P36" s="57" t="n">
        <f aca="false">SUM(L36:O36)</f>
        <v>1354400</v>
      </c>
    </row>
    <row r="37" customFormat="false" ht="13.5" hidden="false" customHeight="false" outlineLevel="0" collapsed="false">
      <c r="A37" s="86" t="s">
        <v>35</v>
      </c>
      <c r="B37" s="87" t="n">
        <f aca="false">SUM(B36,B29,B25,B21)</f>
        <v>570034.1</v>
      </c>
      <c r="C37" s="87" t="n">
        <f aca="false">SUM(C36,C29,C25,C21)</f>
        <v>671519.1</v>
      </c>
      <c r="D37" s="87" t="n">
        <f aca="false">SUM(D36,D29,D25,D21)</f>
        <v>715414.1</v>
      </c>
      <c r="E37" s="88" t="n">
        <f aca="false">SUM(E36,E29,E25,E21)</f>
        <v>709905.9</v>
      </c>
      <c r="F37" s="89" t="n">
        <f aca="false">SUM(B37:E37)</f>
        <v>2666873.2</v>
      </c>
      <c r="G37" s="90" t="n">
        <f aca="false">SUM(G36,G29,G25,G21)</f>
        <v>1044324</v>
      </c>
      <c r="H37" s="87" t="n">
        <f aca="false">SUM(H36,H29,H25,H21)</f>
        <v>1110124</v>
      </c>
      <c r="I37" s="87" t="n">
        <f aca="false">SUM(I36,I29,I25,I21)</f>
        <v>1150124</v>
      </c>
      <c r="J37" s="88" t="n">
        <f aca="false">SUM(J36,J29,J25,J21)</f>
        <v>1170524</v>
      </c>
      <c r="K37" s="89" t="n">
        <f aca="false">SUM(G37:J37)</f>
        <v>4475096</v>
      </c>
      <c r="L37" s="90" t="n">
        <f aca="false">SUM(L36,L29,L25,L21)</f>
        <v>1318874</v>
      </c>
      <c r="M37" s="87" t="n">
        <f aca="false">SUM(M36,M29,M25,M21)</f>
        <v>1360719</v>
      </c>
      <c r="N37" s="87" t="n">
        <f aca="false">SUM(N36,N29,N25,N21)</f>
        <v>1404279</v>
      </c>
      <c r="O37" s="88" t="n">
        <f aca="false">SUM(O36,O29,O25,O21)</f>
        <v>1438589</v>
      </c>
      <c r="P37" s="89" t="n">
        <f aca="false">SUM(L37:O37)</f>
        <v>5522461</v>
      </c>
    </row>
    <row r="38" customFormat="false" ht="13.5" hidden="false" customHeight="false" outlineLevel="0" collapsed="false">
      <c r="A38" s="91" t="s">
        <v>36</v>
      </c>
      <c r="B38" s="92" t="n">
        <f aca="false">B14-B37</f>
        <v>-392114.1</v>
      </c>
      <c r="C38" s="92" t="n">
        <f aca="false">C14-C37</f>
        <v>-89206.6</v>
      </c>
      <c r="D38" s="92" t="n">
        <f aca="false">D14-D37</f>
        <v>434645.9</v>
      </c>
      <c r="E38" s="93" t="n">
        <f aca="false">E14-E37</f>
        <v>1336214.1</v>
      </c>
      <c r="F38" s="94" t="n">
        <f aca="false">SUM(B38:E38)</f>
        <v>1289539.3</v>
      </c>
      <c r="G38" s="95" t="n">
        <f aca="false">G14-G37</f>
        <v>1418296</v>
      </c>
      <c r="H38" s="92" t="n">
        <f aca="false">H14-H37</f>
        <v>1871726</v>
      </c>
      <c r="I38" s="92" t="n">
        <f aca="false">I14-I37</f>
        <v>2423316</v>
      </c>
      <c r="J38" s="93" t="n">
        <f aca="false">J14-J37</f>
        <v>3088556</v>
      </c>
      <c r="K38" s="94" t="n">
        <f aca="false">SUM(G38:J38)</f>
        <v>8801894</v>
      </c>
      <c r="L38" s="95" t="n">
        <f aca="false">L14-L37</f>
        <v>3683046</v>
      </c>
      <c r="M38" s="92" t="n">
        <f aca="false">M14-M37</f>
        <v>4524041</v>
      </c>
      <c r="N38" s="92" t="n">
        <f aca="false">N14-N37</f>
        <v>5363321</v>
      </c>
      <c r="O38" s="93" t="n">
        <f aca="false">O14-O37</f>
        <v>6206851</v>
      </c>
      <c r="P38" s="94" t="n">
        <f aca="false">SUM(L38:O38)</f>
        <v>19777259</v>
      </c>
    </row>
    <row r="40" customFormat="false" ht="12.75" hidden="false" customHeight="false" outlineLevel="0" collapsed="false">
      <c r="A40" s="96" t="s">
        <v>37</v>
      </c>
    </row>
    <row r="41" customFormat="false" ht="12.75" hidden="false" customHeight="false" outlineLevel="0" collapsed="false">
      <c r="A41" s="97" t="s">
        <v>2</v>
      </c>
      <c r="P41" s="0" t="s">
        <v>2</v>
      </c>
    </row>
    <row r="42" customFormat="false" ht="12.75" hidden="false" customHeight="false" outlineLevel="0" collapsed="false">
      <c r="A42" s="97" t="s">
        <v>38</v>
      </c>
    </row>
  </sheetData>
  <printOptions headings="false" gridLines="false" gridLinesSet="true" horizontalCentered="false" verticalCentered="false"/>
  <pageMargins left="0.25" right="0.25" top="0.2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&amp;CPrivate Confidential
Vidigo Corporation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2000-05-13T13:33:08Z</dcterms:created>
  <dc:creator>Stuart Ross</dc:creator>
  <dc:description/>
  <dc:language>en-US</dc:language>
  <cp:lastModifiedBy>Robin Ross</cp:lastModifiedBy>
  <cp:lastPrinted>2001-03-01T15:17:30Z</cp:lastPrinted>
  <dcterms:modified xsi:type="dcterms:W3CDTF">2001-03-01T19:10:32Z</dcterms:modified>
  <cp:revision>0</cp:revision>
  <dc:subject/>
  <dc:title/>
</cp:coreProperties>
</file>