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firmation" sheetId="1" state="visible" r:id="rId3"/>
    <sheet name="10-10" sheetId="2" state="visible" r:id="rId4"/>
    <sheet name="10-7,8,9" sheetId="3" state="visible" r:id="rId5"/>
    <sheet name="10-6" sheetId="4" state="visible" r:id="rId6"/>
    <sheet name="10-5" sheetId="5" state="visible" r:id="rId7"/>
    <sheet name="10-4" sheetId="6" state="visible" r:id="rId8"/>
    <sheet name="10-3" sheetId="7" state="visible" r:id="rId9"/>
    <sheet name="10-1,2" sheetId="8" state="visible" r:id="rId10"/>
  </sheets>
  <definedNames>
    <definedName function="false" hidden="false" localSheetId="5" name="_xlnm.Print_Area" vbProcedure="false">'10-4'!$A$1:$M$75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Actual volume 3,155 higher.  Released capacity.  Total contract volume is 57,970.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27</xdr:row>
                <xdr:rowOff>11</xdr:rowOff>
              </xdr:from>
              <xdr:to>
                <xdr:col>3</xdr:col>
                <xdr:colOff>62</xdr:colOff>
                <xdr:row>30</xdr:row>
                <xdr:rowOff>21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Actual volume 3,155 higher.  Released capacity.  Total contract volume is 57,970.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27</xdr:row>
                <xdr:rowOff>11</xdr:rowOff>
              </xdr:from>
              <xdr:to>
                <xdr:col>3</xdr:col>
                <xdr:colOff>62</xdr:colOff>
                <xdr:row>30</xdr:row>
                <xdr:rowOff>21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<sst xmlns="http://schemas.openxmlformats.org/spreadsheetml/2006/main" count="632" uniqueCount="94">
  <si>
    <t xml:space="preserve">ENA Pipeline Citygate Nominations - October 10</t>
  </si>
  <si>
    <t xml:space="preserve">Columbia</t>
  </si>
  <si>
    <t xml:space="preserve">Previous</t>
  </si>
  <si>
    <t xml:space="preserve">New</t>
  </si>
  <si>
    <t xml:space="preserve">Delivery </t>
  </si>
  <si>
    <t xml:space="preserve">ENA</t>
  </si>
  <si>
    <t xml:space="preserve">Gas Control</t>
  </si>
  <si>
    <t xml:space="preserve">Point</t>
  </si>
  <si>
    <t xml:space="preserve">Contract #</t>
  </si>
  <si>
    <t xml:space="preserve">Nominated </t>
  </si>
  <si>
    <t xml:space="preserve">Confirmed </t>
  </si>
  <si>
    <t xml:space="preserve">Meter 30 VN</t>
  </si>
  <si>
    <t xml:space="preserve">FTS</t>
  </si>
  <si>
    <t xml:space="preserve">SST</t>
  </si>
  <si>
    <t xml:space="preserve">Total</t>
  </si>
  <si>
    <t xml:space="preserve">CNG</t>
  </si>
  <si>
    <t xml:space="preserve">Quantico</t>
  </si>
  <si>
    <t xml:space="preserve">ENA Total VNG Deliveries</t>
  </si>
  <si>
    <t xml:space="preserve">ENA Pipeline Citygate Nominations - October 11</t>
  </si>
  <si>
    <t xml:space="preserve">ENA Pipeline Citygate Nominations - October 12</t>
  </si>
  <si>
    <t xml:space="preserve">VNG Daily Setup</t>
  </si>
  <si>
    <t xml:space="preserve">Flow Date</t>
  </si>
  <si>
    <t xml:space="preserve">  DTH</t>
  </si>
  <si>
    <t xml:space="preserve">Monday</t>
  </si>
  <si>
    <t xml:space="preserve">Tuesday</t>
  </si>
  <si>
    <t xml:space="preserve">Wednesday</t>
  </si>
  <si>
    <t xml:space="preserve">Thursday</t>
  </si>
  <si>
    <t xml:space="preserve">High</t>
  </si>
  <si>
    <t xml:space="preserve">Low</t>
  </si>
  <si>
    <t xml:space="preserve">Richmond, VA Forecast</t>
  </si>
  <si>
    <t xml:space="preserve">Cooling / (Heating) Degree Days</t>
  </si>
  <si>
    <t xml:space="preserve">Forecasted Demand</t>
  </si>
  <si>
    <t xml:space="preserve">INTERRUPTIBLE STATUS</t>
  </si>
  <si>
    <t xml:space="preserve">ON / ON</t>
  </si>
  <si>
    <t xml:space="preserve">SUPPLY:</t>
  </si>
  <si>
    <t xml:space="preserve">AVAILABLE</t>
  </si>
  <si>
    <t xml:space="preserve">TRANSCO </t>
  </si>
  <si>
    <t xml:space="preserve">  FS  Swing</t>
  </si>
  <si>
    <t xml:space="preserve">  FT</t>
  </si>
  <si>
    <t xml:space="preserve">  WSS - W/D  (3,386)</t>
  </si>
  <si>
    <t xml:space="preserve">  GSS-INJ (575)</t>
  </si>
  <si>
    <t xml:space="preserve">  WSS  W/D Capacity</t>
  </si>
  <si>
    <t xml:space="preserve"> TOTAL Emporia</t>
  </si>
  <si>
    <t xml:space="preserve"> TOTAL City Gate (.0268%)</t>
  </si>
  <si>
    <t xml:space="preserve">  FT-WSS-INJ (3,386)</t>
  </si>
  <si>
    <t xml:space="preserve">COLUMBIA</t>
  </si>
  <si>
    <t xml:space="preserve">  +  SST - Spot</t>
  </si>
  <si>
    <t xml:space="preserve">  +  FTS - System Supply</t>
  </si>
  <si>
    <t xml:space="preserve">  =  Subtotal FT Sys. Supply</t>
  </si>
  <si>
    <t xml:space="preserve">*</t>
  </si>
  <si>
    <t xml:space="preserve">      SST - FSS         (9837)</t>
  </si>
  <si>
    <t xml:space="preserve">  EndUser</t>
  </si>
  <si>
    <t xml:space="preserve">  Cove Point LNG</t>
  </si>
  <si>
    <t xml:space="preserve">  LNG (3,244)</t>
  </si>
  <si>
    <t xml:space="preserve">TOTAL</t>
  </si>
  <si>
    <t xml:space="preserve">CNGT</t>
  </si>
  <si>
    <t xml:space="preserve">  FTNN</t>
  </si>
  <si>
    <t xml:space="preserve">  GSS            (16,599) </t>
  </si>
  <si>
    <t xml:space="preserve">Subtotal Cannot exceed 46,075 Apr - Oct</t>
  </si>
  <si>
    <t xml:space="preserve">Cove Point</t>
  </si>
  <si>
    <t xml:space="preserve">TOTAL Quantico</t>
  </si>
  <si>
    <t xml:space="preserve">TOTAL City Gate(.0025%)</t>
  </si>
  <si>
    <t xml:space="preserve">VNG</t>
  </si>
  <si>
    <t xml:space="preserve">PROPANE</t>
  </si>
  <si>
    <t xml:space="preserve">  NORTHERN</t>
  </si>
  <si>
    <t xml:space="preserve">  SOUTHERN</t>
  </si>
  <si>
    <t xml:space="preserve">Difference</t>
  </si>
  <si>
    <t xml:space="preserve">Projected  Storage  Summary</t>
  </si>
  <si>
    <t xml:space="preserve">Max Inj.</t>
  </si>
  <si>
    <t xml:space="preserve">Max W/D</t>
  </si>
  <si>
    <t xml:space="preserve">FSS</t>
  </si>
  <si>
    <t xml:space="preserve">TCO</t>
  </si>
  <si>
    <t xml:space="preserve">GSS</t>
  </si>
  <si>
    <t xml:space="preserve">TRCO</t>
  </si>
  <si>
    <t xml:space="preserve">WSS</t>
  </si>
  <si>
    <t xml:space="preserve">LNG</t>
  </si>
  <si>
    <t xml:space="preserve">Propane</t>
  </si>
  <si>
    <t xml:space="preserve">gal day</t>
  </si>
  <si>
    <t xml:space="preserve">High Burn Contingenies</t>
  </si>
  <si>
    <t xml:space="preserve">Low Burn Contingenies</t>
  </si>
  <si>
    <t xml:space="preserve">1) Reduce Columbia FSS Injection to 0</t>
  </si>
  <si>
    <t xml:space="preserve">1) Increase Columbia FSS injection to 9,837</t>
  </si>
  <si>
    <t xml:space="preserve">2) Reduce CNG GSS Injection to 0</t>
  </si>
  <si>
    <t xml:space="preserve">2) Notify ENA  contact for instructions if there is excess supply</t>
  </si>
  <si>
    <t xml:space="preserve">3) Notify ENA  contact for instructions if additional supply is needed</t>
  </si>
  <si>
    <t xml:space="preserve">Friday</t>
  </si>
  <si>
    <t xml:space="preserve">Saturday</t>
  </si>
  <si>
    <t xml:space="preserve">Sunday</t>
  </si>
  <si>
    <t xml:space="preserve">CNG GSS</t>
  </si>
  <si>
    <t xml:space="preserve">12,000 gal/day</t>
  </si>
  <si>
    <t xml:space="preserve">Heating Degree Days</t>
  </si>
  <si>
    <t xml:space="preserve"> TOTAL City Gate</t>
  </si>
  <si>
    <t xml:space="preserve">* LNG Chesapeake injection nominated directly to the facility, citygate deliveries are net the injection quantity.</t>
  </si>
  <si>
    <t xml:space="preserve">TOTAL City Gate</t>
  </si>
</sst>
</file>

<file path=xl/styles.xml><?xml version="1.0" encoding="utf-8"?>
<styleSheet xmlns="http://schemas.openxmlformats.org/spreadsheetml/2006/main">
  <numFmts count="9">
    <numFmt numFmtId="164" formatCode="#,##0"/>
    <numFmt numFmtId="165" formatCode="General"/>
    <numFmt numFmtId="166" formatCode="[$-409]m/d/yyyy"/>
    <numFmt numFmtId="167" formatCode="[$-409]d\-mmm\-yy"/>
    <numFmt numFmtId="168" formatCode="[$-409]d\-mmm"/>
    <numFmt numFmtId="169" formatCode="hh:mm\ AM/PM"/>
    <numFmt numFmtId="170" formatCode="0_);[RED]\(0\)"/>
    <numFmt numFmtId="171" formatCode="0"/>
    <numFmt numFmtId="172" formatCode="0%"/>
  </numFmts>
  <fonts count="2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MT"/>
      <family val="0"/>
    </font>
    <font>
      <b val="true"/>
      <u val="single"/>
      <sz val="12"/>
      <name val="Arial MT"/>
      <family val="0"/>
    </font>
    <font>
      <sz val="12"/>
      <name val="Arial MT"/>
      <family val="0"/>
    </font>
    <font>
      <u val="single"/>
      <sz val="12"/>
      <name val="Arial MT"/>
      <family val="0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TimesNewRomanPS"/>
      <family val="0"/>
    </font>
    <font>
      <sz val="9"/>
      <name val="Arial"/>
      <family val="2"/>
    </font>
    <font>
      <b val="true"/>
      <sz val="9"/>
      <name val="Arial MT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i val="true"/>
      <sz val="12"/>
      <name val="Arial MT"/>
      <family val="0"/>
    </font>
    <font>
      <u val="single"/>
      <sz val="12"/>
      <name val="Arial"/>
      <family val="0"/>
    </font>
    <font>
      <i val="true"/>
      <sz val="12"/>
      <name val="Arial MT"/>
      <family val="0"/>
    </font>
    <font>
      <b val="true"/>
      <i val="true"/>
      <sz val="12"/>
      <color rgb="FFFF0000"/>
      <name val="Arial MT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Dashed"/>
      <right style="mediumDashed"/>
      <top style="mediumDashed"/>
      <bottom/>
      <diagonal/>
    </border>
    <border diagonalUp="false" diagonalDown="false">
      <left style="mediumDashed"/>
      <right/>
      <top/>
      <bottom/>
      <diagonal/>
    </border>
    <border diagonalUp="false" diagonalDown="false">
      <left/>
      <right style="mediumDashed"/>
      <top/>
      <bottom/>
      <diagonal/>
    </border>
    <border diagonalUp="false" diagonalDown="false">
      <left style="mediumDashed"/>
      <right style="mediumDashed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Dashed"/>
      <right/>
      <top/>
      <bottom style="mediumDashed"/>
      <diagonal/>
    </border>
    <border diagonalUp="false" diagonalDown="false">
      <left/>
      <right/>
      <top/>
      <bottom style="mediumDashed"/>
      <diagonal/>
    </border>
    <border diagonalUp="false" diagonalDown="false">
      <left/>
      <right style="mediumDashed"/>
      <top/>
      <bottom style="mediumDashed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0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4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7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3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2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uppl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1.88"/>
    <col collapsed="false" customWidth="true" hidden="false" outlineLevel="0" max="7" min="7" style="1" width="10.88"/>
    <col collapsed="false" customWidth="true" hidden="false" outlineLevel="0" max="9" min="9" style="1" width="11.21"/>
  </cols>
  <sheetData>
    <row r="1" customFormat="false" ht="8.25" hidden="false" customHeight="true" outlineLevel="0" collapsed="false"/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customFormat="false" ht="15.75" hidden="false" customHeight="false" outlineLevel="0" collapsed="false">
      <c r="B3" s="3"/>
      <c r="C3" s="4"/>
      <c r="D3" s="4"/>
      <c r="E3" s="4"/>
      <c r="F3" s="4"/>
      <c r="G3" s="4"/>
      <c r="H3" s="4"/>
      <c r="I3" s="4"/>
      <c r="J3" s="4"/>
      <c r="K3" s="5"/>
    </row>
    <row r="4" customFormat="false" ht="15.75" hidden="false" customHeight="false" outlineLevel="0" collapsed="false">
      <c r="B4" s="3"/>
      <c r="C4" s="4"/>
      <c r="D4" s="4"/>
      <c r="E4" s="4"/>
      <c r="F4" s="4"/>
      <c r="G4" s="4"/>
      <c r="H4" s="4"/>
      <c r="I4" s="4"/>
      <c r="J4" s="4"/>
      <c r="K4" s="5"/>
    </row>
    <row r="5" customFormat="false" ht="15" hidden="false" customHeight="true" outlineLevel="0" collapsed="false">
      <c r="B5" s="6" t="s">
        <v>1</v>
      </c>
      <c r="C5" s="6"/>
      <c r="D5" s="6"/>
      <c r="E5" s="6"/>
      <c r="F5" s="6"/>
      <c r="G5" s="6"/>
      <c r="H5" s="6"/>
      <c r="I5" s="6"/>
      <c r="J5" s="6"/>
      <c r="K5" s="6"/>
    </row>
    <row r="6" customFormat="false" ht="15" hidden="false" customHeight="true" outlineLevel="0" collapsed="false">
      <c r="B6" s="7"/>
      <c r="C6" s="8"/>
      <c r="D6" s="8"/>
      <c r="E6" s="8"/>
      <c r="F6" s="9" t="s">
        <v>2</v>
      </c>
      <c r="G6" s="10" t="n">
        <v>36808</v>
      </c>
      <c r="H6" s="9" t="s">
        <v>3</v>
      </c>
      <c r="I6" s="10" t="n">
        <f aca="false">G6+1</f>
        <v>36809</v>
      </c>
      <c r="J6" s="8"/>
      <c r="K6" s="11"/>
    </row>
    <row r="7" customFormat="false" ht="15.75" hidden="false" customHeight="false" outlineLevel="0" collapsed="false">
      <c r="B7" s="3" t="s">
        <v>4</v>
      </c>
      <c r="C7" s="4"/>
      <c r="D7" s="4"/>
      <c r="E7" s="4"/>
      <c r="F7" s="12" t="s">
        <v>5</v>
      </c>
      <c r="G7" s="13"/>
      <c r="H7" s="14"/>
      <c r="I7" s="13"/>
      <c r="J7" s="4" t="s">
        <v>6</v>
      </c>
      <c r="K7" s="5"/>
    </row>
    <row r="8" customFormat="false" ht="15.75" hidden="false" customHeight="false" outlineLevel="0" collapsed="false">
      <c r="B8" s="15" t="s">
        <v>7</v>
      </c>
      <c r="C8" s="16"/>
      <c r="D8" s="16" t="s">
        <v>8</v>
      </c>
      <c r="E8" s="4"/>
      <c r="F8" s="17" t="s">
        <v>9</v>
      </c>
      <c r="G8" s="13"/>
      <c r="H8" s="14"/>
      <c r="I8" s="13"/>
      <c r="J8" s="4" t="s">
        <v>10</v>
      </c>
      <c r="K8" s="5"/>
    </row>
    <row r="9" customFormat="false" ht="15.75" hidden="false" customHeight="false" outlineLevel="0" collapsed="false">
      <c r="B9" s="18" t="s">
        <v>11</v>
      </c>
      <c r="C9" s="19"/>
      <c r="D9" s="19" t="n">
        <v>65066</v>
      </c>
      <c r="E9" s="19"/>
      <c r="F9" s="20" t="n">
        <v>31825</v>
      </c>
      <c r="G9" s="13"/>
      <c r="H9" s="21" t="n">
        <v>31825</v>
      </c>
      <c r="I9" s="13"/>
      <c r="J9" s="4"/>
      <c r="K9" s="5"/>
    </row>
    <row r="10" customFormat="false" ht="15.75" hidden="false" customHeight="false" outlineLevel="0" collapsed="false">
      <c r="B10" s="18" t="s">
        <v>11</v>
      </c>
      <c r="C10" s="19"/>
      <c r="D10" s="19" t="n">
        <v>38115</v>
      </c>
      <c r="E10" s="19" t="s">
        <v>12</v>
      </c>
      <c r="F10" s="22" t="n">
        <f aca="false">44061-6081</f>
        <v>37980</v>
      </c>
      <c r="G10" s="13"/>
      <c r="H10" s="21" t="n">
        <f aca="false">47880-6081</f>
        <v>41799</v>
      </c>
      <c r="I10" s="13"/>
      <c r="J10" s="4"/>
      <c r="K10" s="5"/>
    </row>
    <row r="11" customFormat="false" ht="15.75" hidden="false" customHeight="false" outlineLevel="0" collapsed="false">
      <c r="B11" s="18" t="s">
        <v>11</v>
      </c>
      <c r="C11" s="19"/>
      <c r="D11" s="19" t="n">
        <v>38088</v>
      </c>
      <c r="E11" s="19" t="s">
        <v>13</v>
      </c>
      <c r="F11" s="23" t="n">
        <v>0</v>
      </c>
      <c r="G11" s="13"/>
      <c r="H11" s="21" t="n">
        <v>0</v>
      </c>
      <c r="I11" s="13"/>
      <c r="J11" s="4"/>
      <c r="K11" s="5"/>
    </row>
    <row r="12" customFormat="false" ht="15.75" hidden="false" customHeight="false" outlineLevel="0" collapsed="false">
      <c r="B12" s="18"/>
      <c r="C12" s="19"/>
      <c r="D12" s="19"/>
      <c r="E12" s="19"/>
      <c r="F12" s="21" t="n">
        <f aca="false">SUM(F9:F11)</f>
        <v>69805</v>
      </c>
      <c r="G12" s="13" t="s">
        <v>14</v>
      </c>
      <c r="H12" s="24" t="n">
        <f aca="false">SUM(H9:H11)</f>
        <v>73624</v>
      </c>
      <c r="I12" s="13"/>
      <c r="J12" s="4" t="n">
        <f aca="false">SUM(J9:J11)</f>
        <v>0</v>
      </c>
      <c r="K12" s="5"/>
    </row>
    <row r="13" customFormat="false" ht="15.75" hidden="false" customHeight="false" outlineLevel="0" collapsed="false">
      <c r="B13" s="3"/>
      <c r="C13" s="4"/>
      <c r="D13" s="4"/>
      <c r="E13" s="4"/>
      <c r="F13" s="21"/>
      <c r="G13" s="13"/>
      <c r="H13" s="14"/>
      <c r="I13" s="13"/>
      <c r="J13" s="4"/>
      <c r="K13" s="5"/>
    </row>
    <row r="14" customFormat="false" ht="16.5" hidden="false" customHeight="false" outlineLevel="0" collapsed="false">
      <c r="B14" s="3"/>
      <c r="C14" s="4"/>
      <c r="D14" s="4"/>
      <c r="E14" s="4"/>
      <c r="F14" s="25"/>
      <c r="G14" s="26"/>
      <c r="H14" s="25"/>
      <c r="I14" s="26"/>
      <c r="J14" s="4"/>
      <c r="K14" s="5"/>
    </row>
    <row r="15" customFormat="false" ht="15.75" hidden="false" customHeight="false" outlineLevel="0" collapsed="false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customFormat="false" ht="16.5" hidden="false" customHeight="false" outlineLevel="0" collapsed="false">
      <c r="B16" s="6" t="s">
        <v>15</v>
      </c>
      <c r="C16" s="6"/>
      <c r="D16" s="6"/>
      <c r="E16" s="6"/>
      <c r="F16" s="6"/>
      <c r="G16" s="6"/>
      <c r="H16" s="6"/>
      <c r="I16" s="6"/>
      <c r="J16" s="6"/>
      <c r="K16" s="6"/>
    </row>
    <row r="17" customFormat="false" ht="15.75" hidden="false" customHeight="false" outlineLevel="0" collapsed="false">
      <c r="B17" s="7"/>
      <c r="C17" s="8"/>
      <c r="D17" s="8"/>
      <c r="E17" s="8"/>
      <c r="F17" s="9" t="s">
        <v>2</v>
      </c>
      <c r="G17" s="10" t="n">
        <f aca="false">G6</f>
        <v>36808</v>
      </c>
      <c r="H17" s="9" t="s">
        <v>3</v>
      </c>
      <c r="I17" s="10" t="n">
        <f aca="false">G17+1</f>
        <v>36809</v>
      </c>
      <c r="J17" s="8"/>
      <c r="K17" s="11"/>
    </row>
    <row r="18" customFormat="false" ht="15.75" hidden="false" customHeight="false" outlineLevel="0" collapsed="false">
      <c r="B18" s="3" t="s">
        <v>4</v>
      </c>
      <c r="C18" s="4"/>
      <c r="D18" s="4"/>
      <c r="E18" s="4"/>
      <c r="F18" s="12" t="s">
        <v>5</v>
      </c>
      <c r="G18" s="13"/>
      <c r="H18" s="14"/>
      <c r="I18" s="13"/>
      <c r="J18" s="4" t="s">
        <v>6</v>
      </c>
      <c r="K18" s="5"/>
    </row>
    <row r="19" customFormat="false" ht="15.75" hidden="false" customHeight="false" outlineLevel="0" collapsed="false">
      <c r="B19" s="15" t="s">
        <v>7</v>
      </c>
      <c r="C19" s="16"/>
      <c r="D19" s="16" t="s">
        <v>8</v>
      </c>
      <c r="E19" s="4"/>
      <c r="F19" s="17" t="s">
        <v>9</v>
      </c>
      <c r="G19" s="13"/>
      <c r="H19" s="14"/>
      <c r="I19" s="13"/>
      <c r="J19" s="4" t="s">
        <v>10</v>
      </c>
      <c r="K19" s="5"/>
    </row>
    <row r="20" customFormat="false" ht="15.75" hidden="false" customHeight="false" outlineLevel="0" collapsed="false">
      <c r="B20" s="18" t="s">
        <v>16</v>
      </c>
      <c r="C20" s="19"/>
      <c r="D20" s="19" t="n">
        <v>10007</v>
      </c>
      <c r="E20" s="19"/>
      <c r="F20" s="27" t="n">
        <v>16558</v>
      </c>
      <c r="G20" s="13"/>
      <c r="H20" s="21" t="n">
        <v>16558</v>
      </c>
      <c r="I20" s="13"/>
      <c r="J20" s="4"/>
      <c r="K20" s="5"/>
    </row>
    <row r="21" customFormat="false" ht="15.75" hidden="false" customHeight="false" outlineLevel="0" collapsed="false">
      <c r="B21" s="18"/>
      <c r="C21" s="19"/>
      <c r="D21" s="19"/>
      <c r="E21" s="19"/>
      <c r="F21" s="21" t="n">
        <f aca="false">SUM(F20)</f>
        <v>16558</v>
      </c>
      <c r="G21" s="13" t="s">
        <v>14</v>
      </c>
      <c r="H21" s="24" t="n">
        <f aca="false">SUM(H20)</f>
        <v>16558</v>
      </c>
      <c r="I21" s="13"/>
      <c r="J21" s="4" t="n">
        <f aca="false">SUM(J20)</f>
        <v>0</v>
      </c>
      <c r="K21" s="5"/>
    </row>
    <row r="22" customFormat="false" ht="15.75" hidden="false" customHeight="false" outlineLevel="0" collapsed="false">
      <c r="B22" s="18"/>
      <c r="C22" s="19"/>
      <c r="D22" s="19"/>
      <c r="E22" s="19"/>
      <c r="F22" s="21"/>
      <c r="G22" s="13"/>
      <c r="H22" s="21"/>
      <c r="I22" s="13"/>
      <c r="J22" s="4"/>
      <c r="K22" s="5"/>
    </row>
    <row r="23" customFormat="false" ht="15.75" hidden="false" customHeight="false" outlineLevel="0" collapsed="false">
      <c r="B23" s="18"/>
      <c r="C23" s="19"/>
      <c r="D23" s="19"/>
      <c r="E23" s="19"/>
      <c r="F23" s="21"/>
      <c r="G23" s="13"/>
      <c r="H23" s="21"/>
      <c r="I23" s="13"/>
      <c r="J23" s="4"/>
      <c r="K23" s="5"/>
    </row>
    <row r="24" customFormat="false" ht="16.5" hidden="false" customHeight="false" outlineLevel="0" collapsed="false">
      <c r="B24" s="18"/>
      <c r="C24" s="19"/>
      <c r="D24" s="19"/>
      <c r="E24" s="19"/>
      <c r="F24" s="28"/>
      <c r="G24" s="26"/>
      <c r="H24" s="25"/>
      <c r="I24" s="26"/>
      <c r="J24" s="4"/>
      <c r="K24" s="5"/>
    </row>
    <row r="25" customFormat="false" ht="15.75" hidden="false" customHeight="false" outlineLevel="0" collapsed="false">
      <c r="B25" s="18"/>
      <c r="C25" s="19"/>
      <c r="D25" s="19"/>
      <c r="E25" s="19"/>
      <c r="F25" s="29"/>
      <c r="G25" s="4"/>
      <c r="H25" s="4"/>
      <c r="I25" s="4"/>
      <c r="J25" s="4"/>
      <c r="K25" s="5"/>
    </row>
    <row r="26" customFormat="false" ht="15.75" hidden="false" customHeight="false" outlineLevel="0" collapsed="false">
      <c r="B26" s="3" t="s">
        <v>17</v>
      </c>
      <c r="C26" s="4"/>
      <c r="D26" s="4"/>
      <c r="E26" s="4"/>
      <c r="F26" s="29" t="n">
        <f aca="false">F12+F21</f>
        <v>86363</v>
      </c>
      <c r="G26" s="4"/>
      <c r="H26" s="29" t="n">
        <f aca="false">H12+H21</f>
        <v>90182</v>
      </c>
      <c r="I26" s="4"/>
      <c r="J26" s="4"/>
      <c r="K26" s="5"/>
    </row>
    <row r="27" customFormat="false" ht="16.5" hidden="false" customHeight="false" outlineLevel="0" collapsed="false">
      <c r="B27" s="30"/>
      <c r="C27" s="31"/>
      <c r="D27" s="31"/>
      <c r="E27" s="31"/>
      <c r="F27" s="31"/>
      <c r="G27" s="31"/>
      <c r="H27" s="31"/>
      <c r="I27" s="31"/>
      <c r="J27" s="31"/>
      <c r="K27" s="32"/>
    </row>
    <row r="28" customFormat="false" ht="15.75" hidden="false" customHeight="false" outlineLevel="0" collapsed="false">
      <c r="B28" s="2" t="s">
        <v>18</v>
      </c>
      <c r="C28" s="2"/>
      <c r="D28" s="2"/>
      <c r="E28" s="2"/>
      <c r="F28" s="2"/>
      <c r="G28" s="2"/>
      <c r="H28" s="2"/>
      <c r="I28" s="2"/>
      <c r="J28" s="2"/>
      <c r="K28" s="2"/>
    </row>
    <row r="29" customFormat="false" ht="15.75" hidden="false" customHeight="false" outlineLevel="0" collapsed="false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customFormat="false" ht="15.75" hidden="false" customHeight="false" outlineLevel="0" collapsed="false">
      <c r="B30" s="3"/>
      <c r="C30" s="4"/>
      <c r="D30" s="4"/>
      <c r="E30" s="4"/>
      <c r="F30" s="4"/>
      <c r="G30" s="4"/>
      <c r="H30" s="4"/>
      <c r="I30" s="4"/>
      <c r="J30" s="4"/>
      <c r="K30" s="5"/>
    </row>
    <row r="31" customFormat="false" ht="16.5" hidden="false" customHeight="false" outlineLevel="0" collapsed="false">
      <c r="B31" s="6" t="s">
        <v>1</v>
      </c>
      <c r="C31" s="6"/>
      <c r="D31" s="6"/>
      <c r="E31" s="6"/>
      <c r="F31" s="6"/>
      <c r="G31" s="6"/>
      <c r="H31" s="6"/>
      <c r="I31" s="6"/>
      <c r="J31" s="6"/>
      <c r="K31" s="6"/>
    </row>
    <row r="32" customFormat="false" ht="15.75" hidden="false" customHeight="false" outlineLevel="0" collapsed="false">
      <c r="B32" s="7"/>
      <c r="C32" s="8"/>
      <c r="D32" s="8"/>
      <c r="E32" s="8"/>
      <c r="F32" s="9" t="s">
        <v>2</v>
      </c>
      <c r="G32" s="10" t="n">
        <f aca="false">I6</f>
        <v>36809</v>
      </c>
      <c r="H32" s="9" t="s">
        <v>3</v>
      </c>
      <c r="I32" s="10" t="n">
        <f aca="false">G32+1</f>
        <v>36810</v>
      </c>
      <c r="J32" s="8"/>
      <c r="K32" s="11"/>
    </row>
    <row r="33" customFormat="false" ht="15.75" hidden="false" customHeight="false" outlineLevel="0" collapsed="false">
      <c r="B33" s="3" t="s">
        <v>4</v>
      </c>
      <c r="C33" s="4"/>
      <c r="D33" s="4"/>
      <c r="E33" s="4"/>
      <c r="F33" s="12" t="s">
        <v>5</v>
      </c>
      <c r="G33" s="13"/>
      <c r="H33" s="14"/>
      <c r="I33" s="13"/>
      <c r="J33" s="4" t="s">
        <v>6</v>
      </c>
      <c r="K33" s="5"/>
    </row>
    <row r="34" customFormat="false" ht="15.75" hidden="false" customHeight="false" outlineLevel="0" collapsed="false">
      <c r="B34" s="15" t="s">
        <v>7</v>
      </c>
      <c r="C34" s="16"/>
      <c r="D34" s="16" t="s">
        <v>8</v>
      </c>
      <c r="E34" s="4"/>
      <c r="F34" s="17" t="s">
        <v>9</v>
      </c>
      <c r="G34" s="13"/>
      <c r="H34" s="14"/>
      <c r="I34" s="13"/>
      <c r="J34" s="4" t="s">
        <v>10</v>
      </c>
      <c r="K34" s="5"/>
    </row>
    <row r="35" customFormat="false" ht="15.75" hidden="false" customHeight="false" outlineLevel="0" collapsed="false">
      <c r="B35" s="18" t="s">
        <v>11</v>
      </c>
      <c r="C35" s="19"/>
      <c r="D35" s="19" t="n">
        <v>65066</v>
      </c>
      <c r="E35" s="19"/>
      <c r="F35" s="20" t="n">
        <f aca="false">H9</f>
        <v>31825</v>
      </c>
      <c r="G35" s="13"/>
      <c r="H35" s="21" t="n">
        <v>31825</v>
      </c>
      <c r="I35" s="13"/>
      <c r="J35" s="4"/>
      <c r="K35" s="5"/>
    </row>
    <row r="36" customFormat="false" ht="15.75" hidden="false" customHeight="false" outlineLevel="0" collapsed="false">
      <c r="B36" s="18" t="s">
        <v>11</v>
      </c>
      <c r="C36" s="19"/>
      <c r="D36" s="19" t="n">
        <v>38115</v>
      </c>
      <c r="E36" s="19" t="s">
        <v>12</v>
      </c>
      <c r="F36" s="22" t="n">
        <f aca="false">H10</f>
        <v>41799</v>
      </c>
      <c r="G36" s="13"/>
      <c r="H36" s="21" t="n">
        <f aca="false">54815-6081</f>
        <v>48734</v>
      </c>
      <c r="I36" s="13"/>
      <c r="J36" s="4"/>
      <c r="K36" s="5"/>
    </row>
    <row r="37" customFormat="false" ht="15.75" hidden="false" customHeight="false" outlineLevel="0" collapsed="false">
      <c r="B37" s="18" t="s">
        <v>11</v>
      </c>
      <c r="C37" s="19"/>
      <c r="D37" s="19" t="n">
        <v>38088</v>
      </c>
      <c r="E37" s="19" t="s">
        <v>13</v>
      </c>
      <c r="F37" s="23" t="n">
        <f aca="false">H11</f>
        <v>0</v>
      </c>
      <c r="G37" s="13"/>
      <c r="H37" s="21" t="n">
        <v>1465</v>
      </c>
      <c r="I37" s="13"/>
      <c r="J37" s="4"/>
      <c r="K37" s="5"/>
    </row>
    <row r="38" customFormat="false" ht="15.75" hidden="false" customHeight="false" outlineLevel="0" collapsed="false">
      <c r="B38" s="18"/>
      <c r="C38" s="19"/>
      <c r="D38" s="19"/>
      <c r="E38" s="19"/>
      <c r="F38" s="21" t="n">
        <f aca="false">SUM(F35:F37)</f>
        <v>73624</v>
      </c>
      <c r="G38" s="13" t="s">
        <v>14</v>
      </c>
      <c r="H38" s="24" t="n">
        <f aca="false">SUM(H35:H37)</f>
        <v>82024</v>
      </c>
      <c r="I38" s="13"/>
      <c r="J38" s="4" t="n">
        <f aca="false">SUM(J35:J37)</f>
        <v>0</v>
      </c>
      <c r="K38" s="5"/>
    </row>
    <row r="39" customFormat="false" ht="15.75" hidden="false" customHeight="false" outlineLevel="0" collapsed="false">
      <c r="B39" s="3"/>
      <c r="C39" s="4"/>
      <c r="D39" s="4"/>
      <c r="E39" s="4"/>
      <c r="F39" s="21"/>
      <c r="G39" s="13"/>
      <c r="H39" s="14"/>
      <c r="I39" s="13"/>
      <c r="J39" s="4"/>
      <c r="K39" s="5"/>
    </row>
    <row r="40" customFormat="false" ht="16.5" hidden="false" customHeight="false" outlineLevel="0" collapsed="false">
      <c r="B40" s="3"/>
      <c r="C40" s="4"/>
      <c r="D40" s="4"/>
      <c r="E40" s="4"/>
      <c r="F40" s="25"/>
      <c r="G40" s="26"/>
      <c r="H40" s="25"/>
      <c r="I40" s="26"/>
      <c r="J40" s="4"/>
      <c r="K40" s="5"/>
    </row>
    <row r="41" customFormat="false" ht="15.75" hidden="false" customHeight="false" outlineLevel="0" collapsed="false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customFormat="false" ht="16.5" hidden="false" customHeight="false" outlineLevel="0" collapsed="false">
      <c r="B42" s="6" t="s">
        <v>15</v>
      </c>
      <c r="C42" s="6"/>
      <c r="D42" s="6"/>
      <c r="E42" s="6"/>
      <c r="F42" s="6"/>
      <c r="G42" s="6"/>
      <c r="H42" s="6"/>
      <c r="I42" s="6"/>
      <c r="J42" s="6"/>
      <c r="K42" s="6"/>
    </row>
    <row r="43" customFormat="false" ht="15.75" hidden="false" customHeight="false" outlineLevel="0" collapsed="false">
      <c r="B43" s="7"/>
      <c r="C43" s="8"/>
      <c r="D43" s="8"/>
      <c r="E43" s="8"/>
      <c r="F43" s="9" t="s">
        <v>2</v>
      </c>
      <c r="G43" s="10" t="n">
        <f aca="false">G32</f>
        <v>36809</v>
      </c>
      <c r="H43" s="9" t="s">
        <v>3</v>
      </c>
      <c r="I43" s="10" t="n">
        <f aca="false">G43+1</f>
        <v>36810</v>
      </c>
      <c r="J43" s="8"/>
      <c r="K43" s="11"/>
    </row>
    <row r="44" customFormat="false" ht="15.75" hidden="false" customHeight="false" outlineLevel="0" collapsed="false">
      <c r="B44" s="3" t="s">
        <v>4</v>
      </c>
      <c r="C44" s="4"/>
      <c r="D44" s="4"/>
      <c r="E44" s="4"/>
      <c r="F44" s="12" t="s">
        <v>5</v>
      </c>
      <c r="G44" s="13"/>
      <c r="H44" s="14"/>
      <c r="I44" s="13"/>
      <c r="J44" s="4" t="s">
        <v>6</v>
      </c>
      <c r="K44" s="5"/>
    </row>
    <row r="45" customFormat="false" ht="15.75" hidden="false" customHeight="false" outlineLevel="0" collapsed="false">
      <c r="B45" s="15" t="s">
        <v>7</v>
      </c>
      <c r="C45" s="16"/>
      <c r="D45" s="16" t="s">
        <v>8</v>
      </c>
      <c r="E45" s="4"/>
      <c r="F45" s="17" t="s">
        <v>9</v>
      </c>
      <c r="G45" s="13"/>
      <c r="H45" s="14"/>
      <c r="I45" s="13"/>
      <c r="J45" s="4" t="s">
        <v>10</v>
      </c>
      <c r="K45" s="5"/>
    </row>
    <row r="46" customFormat="false" ht="15.75" hidden="false" customHeight="false" outlineLevel="0" collapsed="false">
      <c r="B46" s="18" t="s">
        <v>16</v>
      </c>
      <c r="C46" s="19"/>
      <c r="D46" s="19" t="n">
        <v>10007</v>
      </c>
      <c r="E46" s="19"/>
      <c r="F46" s="27" t="n">
        <f aca="false">H20</f>
        <v>16558</v>
      </c>
      <c r="G46" s="13"/>
      <c r="H46" s="21" t="n">
        <v>16558</v>
      </c>
      <c r="I46" s="13"/>
      <c r="J46" s="4"/>
      <c r="K46" s="5"/>
    </row>
    <row r="47" customFormat="false" ht="15.75" hidden="false" customHeight="false" outlineLevel="0" collapsed="false">
      <c r="B47" s="18"/>
      <c r="C47" s="19"/>
      <c r="D47" s="19"/>
      <c r="E47" s="19"/>
      <c r="F47" s="21" t="n">
        <f aca="false">SUM(F46)</f>
        <v>16558</v>
      </c>
      <c r="G47" s="13" t="s">
        <v>14</v>
      </c>
      <c r="H47" s="24" t="n">
        <f aca="false">SUM(H46)</f>
        <v>16558</v>
      </c>
      <c r="I47" s="13"/>
      <c r="J47" s="4" t="n">
        <f aca="false">SUM(J46)</f>
        <v>0</v>
      </c>
      <c r="K47" s="5"/>
    </row>
    <row r="48" customFormat="false" ht="15.75" hidden="false" customHeight="false" outlineLevel="0" collapsed="false">
      <c r="B48" s="18"/>
      <c r="C48" s="19"/>
      <c r="D48" s="19"/>
      <c r="E48" s="19"/>
      <c r="F48" s="21"/>
      <c r="G48" s="13"/>
      <c r="H48" s="21"/>
      <c r="I48" s="13"/>
      <c r="J48" s="4"/>
      <c r="K48" s="5"/>
    </row>
    <row r="49" customFormat="false" ht="15.75" hidden="false" customHeight="false" outlineLevel="0" collapsed="false">
      <c r="B49" s="18"/>
      <c r="C49" s="19"/>
      <c r="D49" s="19"/>
      <c r="E49" s="19"/>
      <c r="F49" s="21"/>
      <c r="G49" s="13"/>
      <c r="H49" s="21"/>
      <c r="I49" s="13"/>
      <c r="J49" s="4"/>
      <c r="K49" s="5"/>
    </row>
    <row r="50" customFormat="false" ht="16.5" hidden="false" customHeight="false" outlineLevel="0" collapsed="false">
      <c r="B50" s="18"/>
      <c r="C50" s="19"/>
      <c r="D50" s="19"/>
      <c r="E50" s="19"/>
      <c r="F50" s="28"/>
      <c r="G50" s="26"/>
      <c r="H50" s="25"/>
      <c r="I50" s="26"/>
      <c r="J50" s="4"/>
      <c r="K50" s="5"/>
    </row>
    <row r="51" customFormat="false" ht="15.75" hidden="false" customHeight="false" outlineLevel="0" collapsed="false">
      <c r="B51" s="18"/>
      <c r="C51" s="19"/>
      <c r="D51" s="19"/>
      <c r="E51" s="19"/>
      <c r="F51" s="29"/>
      <c r="G51" s="4"/>
      <c r="H51" s="4"/>
      <c r="I51" s="4"/>
      <c r="J51" s="4"/>
      <c r="K51" s="5"/>
    </row>
    <row r="52" customFormat="false" ht="15.75" hidden="false" customHeight="false" outlineLevel="0" collapsed="false">
      <c r="B52" s="3" t="s">
        <v>17</v>
      </c>
      <c r="C52" s="4"/>
      <c r="D52" s="4"/>
      <c r="E52" s="4"/>
      <c r="F52" s="29" t="n">
        <f aca="false">F38+F47</f>
        <v>90182</v>
      </c>
      <c r="G52" s="4"/>
      <c r="H52" s="29" t="n">
        <f aca="false">H38+H47</f>
        <v>98582</v>
      </c>
      <c r="I52" s="4"/>
      <c r="J52" s="4"/>
      <c r="K52" s="5"/>
    </row>
    <row r="53" customFormat="false" ht="16.5" hidden="false" customHeight="false" outlineLevel="0" collapsed="false">
      <c r="B53" s="30"/>
      <c r="C53" s="31"/>
      <c r="D53" s="31"/>
      <c r="E53" s="31"/>
      <c r="F53" s="31"/>
      <c r="G53" s="31"/>
      <c r="H53" s="31"/>
      <c r="I53" s="31"/>
      <c r="J53" s="31"/>
      <c r="K53" s="32"/>
    </row>
    <row r="54" customFormat="false" ht="15.75" hidden="false" customHeight="false" outlineLevel="0" collapsed="false">
      <c r="B54" s="2" t="s">
        <v>19</v>
      </c>
      <c r="C54" s="2"/>
      <c r="D54" s="2"/>
      <c r="E54" s="2"/>
      <c r="F54" s="2"/>
      <c r="G54" s="2"/>
      <c r="H54" s="2"/>
      <c r="I54" s="2"/>
      <c r="J54" s="2"/>
      <c r="K54" s="2"/>
    </row>
    <row r="55" customFormat="false" ht="15.75" hidden="false" customHeight="false" outlineLevel="0" collapsed="false">
      <c r="B55" s="3"/>
      <c r="C55" s="4"/>
      <c r="D55" s="4"/>
      <c r="E55" s="4"/>
      <c r="F55" s="4"/>
      <c r="G55" s="4"/>
      <c r="H55" s="4"/>
      <c r="I55" s="4"/>
      <c r="J55" s="4"/>
      <c r="K55" s="5"/>
    </row>
    <row r="56" customFormat="false" ht="15.75" hidden="false" customHeight="false" outlineLevel="0" collapsed="false">
      <c r="B56" s="3"/>
      <c r="C56" s="4"/>
      <c r="D56" s="4"/>
      <c r="E56" s="4"/>
      <c r="F56" s="4"/>
      <c r="G56" s="4"/>
      <c r="H56" s="4"/>
      <c r="I56" s="4"/>
      <c r="J56" s="4"/>
      <c r="K56" s="5"/>
    </row>
    <row r="57" customFormat="false" ht="16.5" hidden="false" customHeight="false" outlineLevel="0" collapsed="false">
      <c r="B57" s="6" t="s">
        <v>1</v>
      </c>
      <c r="C57" s="6"/>
      <c r="D57" s="6"/>
      <c r="E57" s="6"/>
      <c r="F57" s="6"/>
      <c r="G57" s="6"/>
      <c r="H57" s="6"/>
      <c r="I57" s="6"/>
      <c r="J57" s="6"/>
      <c r="K57" s="6"/>
    </row>
    <row r="58" customFormat="false" ht="15.75" hidden="false" customHeight="false" outlineLevel="0" collapsed="false">
      <c r="B58" s="7"/>
      <c r="C58" s="8"/>
      <c r="D58" s="8"/>
      <c r="E58" s="8"/>
      <c r="F58" s="9" t="s">
        <v>2</v>
      </c>
      <c r="G58" s="10" t="n">
        <f aca="false">I32</f>
        <v>36810</v>
      </c>
      <c r="H58" s="9" t="s">
        <v>3</v>
      </c>
      <c r="I58" s="10" t="n">
        <f aca="false">G58+1</f>
        <v>36811</v>
      </c>
      <c r="J58" s="8"/>
      <c r="K58" s="11"/>
    </row>
    <row r="59" customFormat="false" ht="15.75" hidden="false" customHeight="false" outlineLevel="0" collapsed="false">
      <c r="B59" s="3" t="s">
        <v>4</v>
      </c>
      <c r="C59" s="4"/>
      <c r="D59" s="4"/>
      <c r="E59" s="4"/>
      <c r="F59" s="12" t="s">
        <v>5</v>
      </c>
      <c r="G59" s="13"/>
      <c r="H59" s="14"/>
      <c r="I59" s="13"/>
      <c r="J59" s="4" t="s">
        <v>6</v>
      </c>
      <c r="K59" s="5"/>
    </row>
    <row r="60" customFormat="false" ht="15.75" hidden="false" customHeight="false" outlineLevel="0" collapsed="false">
      <c r="B60" s="15" t="s">
        <v>7</v>
      </c>
      <c r="C60" s="16"/>
      <c r="D60" s="16" t="s">
        <v>8</v>
      </c>
      <c r="E60" s="4"/>
      <c r="F60" s="17" t="s">
        <v>9</v>
      </c>
      <c r="G60" s="13"/>
      <c r="H60" s="14"/>
      <c r="I60" s="13"/>
      <c r="J60" s="4" t="s">
        <v>10</v>
      </c>
      <c r="K60" s="5"/>
    </row>
    <row r="61" customFormat="false" ht="15.75" hidden="false" customHeight="false" outlineLevel="0" collapsed="false">
      <c r="B61" s="18" t="s">
        <v>11</v>
      </c>
      <c r="C61" s="19"/>
      <c r="D61" s="19" t="n">
        <v>65066</v>
      </c>
      <c r="E61" s="19"/>
      <c r="F61" s="20" t="n">
        <f aca="false">H35</f>
        <v>31825</v>
      </c>
      <c r="G61" s="13"/>
      <c r="H61" s="21" t="n">
        <v>31825</v>
      </c>
      <c r="I61" s="13"/>
      <c r="J61" s="4"/>
      <c r="K61" s="5"/>
    </row>
    <row r="62" customFormat="false" ht="15.75" hidden="false" customHeight="false" outlineLevel="0" collapsed="false">
      <c r="B62" s="18" t="s">
        <v>11</v>
      </c>
      <c r="C62" s="19"/>
      <c r="D62" s="19" t="n">
        <v>38115</v>
      </c>
      <c r="E62" s="19" t="s">
        <v>12</v>
      </c>
      <c r="F62" s="22" t="n">
        <f aca="false">H36</f>
        <v>48734</v>
      </c>
      <c r="G62" s="13"/>
      <c r="H62" s="21" t="n">
        <f aca="false">41680-6081</f>
        <v>35599</v>
      </c>
      <c r="I62" s="13"/>
      <c r="J62" s="4"/>
      <c r="K62" s="5"/>
    </row>
    <row r="63" customFormat="false" ht="15.75" hidden="false" customHeight="false" outlineLevel="0" collapsed="false">
      <c r="B63" s="18" t="s">
        <v>11</v>
      </c>
      <c r="C63" s="19"/>
      <c r="D63" s="19" t="n">
        <v>38088</v>
      </c>
      <c r="E63" s="19" t="s">
        <v>13</v>
      </c>
      <c r="F63" s="23" t="n">
        <f aca="false">H37</f>
        <v>1465</v>
      </c>
      <c r="G63" s="13"/>
      <c r="H63" s="21" t="n">
        <f aca="false">29246-23000-6246</f>
        <v>0</v>
      </c>
      <c r="I63" s="13"/>
      <c r="J63" s="4"/>
      <c r="K63" s="5"/>
    </row>
    <row r="64" customFormat="false" ht="15.75" hidden="false" customHeight="false" outlineLevel="0" collapsed="false">
      <c r="B64" s="18"/>
      <c r="C64" s="19"/>
      <c r="D64" s="19"/>
      <c r="E64" s="19"/>
      <c r="F64" s="21" t="n">
        <f aca="false">SUM(F61:F63)</f>
        <v>82024</v>
      </c>
      <c r="G64" s="13" t="s">
        <v>14</v>
      </c>
      <c r="H64" s="24" t="n">
        <f aca="false">SUM(H61:H63)</f>
        <v>67424</v>
      </c>
      <c r="I64" s="13"/>
      <c r="J64" s="4" t="n">
        <f aca="false">SUM(J61:J63)</f>
        <v>0</v>
      </c>
      <c r="K64" s="5"/>
    </row>
    <row r="65" customFormat="false" ht="15.75" hidden="false" customHeight="false" outlineLevel="0" collapsed="false">
      <c r="B65" s="3"/>
      <c r="C65" s="4"/>
      <c r="D65" s="4"/>
      <c r="E65" s="4"/>
      <c r="F65" s="21"/>
      <c r="G65" s="13"/>
      <c r="H65" s="14"/>
      <c r="I65" s="13"/>
      <c r="J65" s="4"/>
      <c r="K65" s="5"/>
    </row>
    <row r="66" customFormat="false" ht="16.5" hidden="false" customHeight="false" outlineLevel="0" collapsed="false">
      <c r="B66" s="3"/>
      <c r="C66" s="4"/>
      <c r="D66" s="4"/>
      <c r="E66" s="4"/>
      <c r="F66" s="25"/>
      <c r="G66" s="26"/>
      <c r="H66" s="25"/>
      <c r="I66" s="26"/>
      <c r="J66" s="4"/>
      <c r="K66" s="5"/>
    </row>
    <row r="67" customFormat="false" ht="15.75" hidden="false" customHeight="false" outlineLevel="0" collapsed="false">
      <c r="B67" s="3"/>
      <c r="C67" s="4"/>
      <c r="D67" s="4"/>
      <c r="E67" s="4"/>
      <c r="F67" s="4"/>
      <c r="G67" s="4"/>
      <c r="H67" s="4"/>
      <c r="I67" s="4"/>
      <c r="J67" s="4"/>
      <c r="K67" s="5"/>
    </row>
    <row r="68" customFormat="false" ht="16.5" hidden="false" customHeight="false" outlineLevel="0" collapsed="false">
      <c r="B68" s="6" t="s">
        <v>15</v>
      </c>
      <c r="C68" s="6"/>
      <c r="D68" s="6"/>
      <c r="E68" s="6"/>
      <c r="F68" s="6"/>
      <c r="G68" s="6"/>
      <c r="H68" s="6"/>
      <c r="I68" s="6"/>
      <c r="J68" s="6"/>
      <c r="K68" s="6"/>
    </row>
    <row r="69" customFormat="false" ht="15.75" hidden="false" customHeight="false" outlineLevel="0" collapsed="false">
      <c r="B69" s="7"/>
      <c r="C69" s="8"/>
      <c r="D69" s="8"/>
      <c r="E69" s="8"/>
      <c r="F69" s="9" t="s">
        <v>2</v>
      </c>
      <c r="G69" s="10" t="n">
        <f aca="false">G58</f>
        <v>36810</v>
      </c>
      <c r="H69" s="9" t="s">
        <v>3</v>
      </c>
      <c r="I69" s="10" t="n">
        <f aca="false">G69+1</f>
        <v>36811</v>
      </c>
      <c r="J69" s="8"/>
      <c r="K69" s="11"/>
    </row>
    <row r="70" customFormat="false" ht="15.75" hidden="false" customHeight="false" outlineLevel="0" collapsed="false">
      <c r="B70" s="3" t="s">
        <v>4</v>
      </c>
      <c r="C70" s="4"/>
      <c r="D70" s="4"/>
      <c r="E70" s="4"/>
      <c r="F70" s="12" t="s">
        <v>5</v>
      </c>
      <c r="G70" s="13"/>
      <c r="H70" s="14"/>
      <c r="I70" s="13"/>
      <c r="J70" s="4" t="s">
        <v>6</v>
      </c>
      <c r="K70" s="5"/>
    </row>
    <row r="71" customFormat="false" ht="15.75" hidden="false" customHeight="false" outlineLevel="0" collapsed="false">
      <c r="B71" s="15" t="s">
        <v>7</v>
      </c>
      <c r="C71" s="16"/>
      <c r="D71" s="16" t="s">
        <v>8</v>
      </c>
      <c r="E71" s="4"/>
      <c r="F71" s="17" t="s">
        <v>9</v>
      </c>
      <c r="G71" s="13"/>
      <c r="H71" s="14"/>
      <c r="I71" s="13"/>
      <c r="J71" s="4" t="s">
        <v>10</v>
      </c>
      <c r="K71" s="5"/>
    </row>
    <row r="72" customFormat="false" ht="15.75" hidden="false" customHeight="false" outlineLevel="0" collapsed="false">
      <c r="B72" s="18" t="s">
        <v>16</v>
      </c>
      <c r="C72" s="19"/>
      <c r="D72" s="19" t="n">
        <v>10007</v>
      </c>
      <c r="E72" s="19"/>
      <c r="F72" s="27" t="n">
        <f aca="false">H46</f>
        <v>16558</v>
      </c>
      <c r="G72" s="13"/>
      <c r="H72" s="21" t="n">
        <v>16558</v>
      </c>
      <c r="I72" s="13"/>
      <c r="J72" s="4"/>
      <c r="K72" s="5"/>
    </row>
    <row r="73" customFormat="false" ht="15.75" hidden="false" customHeight="false" outlineLevel="0" collapsed="false">
      <c r="B73" s="18"/>
      <c r="C73" s="19"/>
      <c r="D73" s="19"/>
      <c r="E73" s="19"/>
      <c r="F73" s="21" t="n">
        <f aca="false">SUM(F72)</f>
        <v>16558</v>
      </c>
      <c r="G73" s="13" t="s">
        <v>14</v>
      </c>
      <c r="H73" s="24" t="n">
        <f aca="false">SUM(H72)</f>
        <v>16558</v>
      </c>
      <c r="I73" s="13"/>
      <c r="J73" s="4" t="n">
        <f aca="false">SUM(J72)</f>
        <v>0</v>
      </c>
      <c r="K73" s="5"/>
    </row>
    <row r="74" customFormat="false" ht="15.75" hidden="false" customHeight="false" outlineLevel="0" collapsed="false">
      <c r="B74" s="18"/>
      <c r="C74" s="19"/>
      <c r="D74" s="19"/>
      <c r="E74" s="19"/>
      <c r="F74" s="21"/>
      <c r="G74" s="13"/>
      <c r="H74" s="21"/>
      <c r="I74" s="13"/>
      <c r="J74" s="4"/>
      <c r="K74" s="5"/>
    </row>
    <row r="75" customFormat="false" ht="15.75" hidden="false" customHeight="false" outlineLevel="0" collapsed="false">
      <c r="B75" s="18"/>
      <c r="C75" s="19"/>
      <c r="D75" s="19"/>
      <c r="E75" s="19"/>
      <c r="F75" s="21"/>
      <c r="G75" s="13"/>
      <c r="H75" s="21"/>
      <c r="I75" s="13"/>
      <c r="J75" s="4"/>
      <c r="K75" s="5"/>
    </row>
    <row r="76" customFormat="false" ht="16.5" hidden="false" customHeight="false" outlineLevel="0" collapsed="false">
      <c r="B76" s="18"/>
      <c r="C76" s="19"/>
      <c r="D76" s="19"/>
      <c r="E76" s="19"/>
      <c r="F76" s="28"/>
      <c r="G76" s="26"/>
      <c r="H76" s="25"/>
      <c r="I76" s="26"/>
      <c r="J76" s="4"/>
      <c r="K76" s="5"/>
    </row>
    <row r="77" customFormat="false" ht="15.75" hidden="false" customHeight="false" outlineLevel="0" collapsed="false">
      <c r="B77" s="18"/>
      <c r="C77" s="19"/>
      <c r="D77" s="19"/>
      <c r="E77" s="19"/>
      <c r="F77" s="29"/>
      <c r="G77" s="4"/>
      <c r="H77" s="4"/>
      <c r="I77" s="4"/>
      <c r="J77" s="4"/>
      <c r="K77" s="5"/>
    </row>
    <row r="78" customFormat="false" ht="15.75" hidden="false" customHeight="false" outlineLevel="0" collapsed="false">
      <c r="B78" s="3" t="s">
        <v>17</v>
      </c>
      <c r="C78" s="4"/>
      <c r="D78" s="4"/>
      <c r="E78" s="4"/>
      <c r="F78" s="29" t="n">
        <f aca="false">F64+F73</f>
        <v>98582</v>
      </c>
      <c r="G78" s="4"/>
      <c r="H78" s="29" t="n">
        <f aca="false">H64+H73</f>
        <v>83982</v>
      </c>
      <c r="I78" s="4"/>
      <c r="J78" s="4"/>
      <c r="K78" s="5"/>
    </row>
    <row r="79" customFormat="false" ht="16.5" hidden="false" customHeight="false" outlineLevel="0" collapsed="false">
      <c r="B79" s="30"/>
      <c r="C79" s="31"/>
      <c r="D79" s="31"/>
      <c r="E79" s="31"/>
      <c r="F79" s="31"/>
      <c r="G79" s="31"/>
      <c r="H79" s="31"/>
      <c r="I79" s="31"/>
      <c r="J79" s="31"/>
      <c r="K79" s="32"/>
    </row>
  </sheetData>
  <mergeCells count="9">
    <mergeCell ref="B2:K2"/>
    <mergeCell ref="B5:K5"/>
    <mergeCell ref="B16:K16"/>
    <mergeCell ref="B28:K28"/>
    <mergeCell ref="B31:K31"/>
    <mergeCell ref="B42:K42"/>
    <mergeCell ref="B54:K54"/>
    <mergeCell ref="B57:K57"/>
    <mergeCell ref="B68:K6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J26" activeCellId="0" sqref="J2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33" t="n">
        <v>36809</v>
      </c>
      <c r="B1" s="34"/>
      <c r="C1" s="35"/>
      <c r="D1" s="36" t="s">
        <v>20</v>
      </c>
      <c r="E1" s="36"/>
      <c r="F1" s="36"/>
      <c r="G1" s="36"/>
      <c r="H1" s="34"/>
      <c r="I1" s="37" t="n">
        <f aca="true">TODAY()</f>
        <v>45926</v>
      </c>
      <c r="J1" s="34"/>
      <c r="K1" s="34"/>
    </row>
    <row r="2" customFormat="false" ht="15.75" hidden="false" customHeight="false" outlineLevel="0" collapsed="false">
      <c r="A2" s="38" t="s">
        <v>21</v>
      </c>
      <c r="B2" s="34"/>
      <c r="C2" s="39"/>
      <c r="D2" s="35"/>
      <c r="E2" s="36" t="s">
        <v>22</v>
      </c>
      <c r="F2" s="36"/>
      <c r="G2" s="35"/>
      <c r="H2" s="39"/>
      <c r="I2" s="40" t="n">
        <f aca="true">NOW()</f>
        <v>45926.8983978394</v>
      </c>
      <c r="J2" s="41"/>
      <c r="K2" s="41"/>
    </row>
    <row r="3" customFormat="false" ht="15.75" hidden="false" customHeight="false" outlineLevel="0" collapsed="false">
      <c r="A3" s="38"/>
      <c r="B3" s="42"/>
      <c r="C3" s="39"/>
      <c r="D3" s="39"/>
      <c r="F3" s="39"/>
      <c r="G3" s="39"/>
      <c r="H3" s="39"/>
      <c r="I3" s="41"/>
      <c r="J3" s="41"/>
      <c r="K3" s="41"/>
    </row>
    <row r="4" customFormat="false" ht="15.75" hidden="false" customHeight="false" outlineLevel="0" collapsed="false">
      <c r="A4" s="41"/>
      <c r="B4" s="41"/>
      <c r="C4" s="41"/>
      <c r="D4" s="43" t="n">
        <v>36808</v>
      </c>
      <c r="E4" s="44"/>
      <c r="F4" s="43" t="n">
        <v>36809</v>
      </c>
      <c r="G4" s="44"/>
      <c r="H4" s="43" t="n">
        <v>36810</v>
      </c>
      <c r="I4" s="44"/>
      <c r="J4" s="43" t="n">
        <v>36811</v>
      </c>
      <c r="K4" s="44"/>
    </row>
    <row r="5" customFormat="false" ht="15.75" hidden="false" customHeight="false" outlineLevel="0" collapsed="false">
      <c r="A5" s="41"/>
      <c r="B5" s="41"/>
      <c r="C5" s="41"/>
      <c r="D5" s="35" t="s">
        <v>23</v>
      </c>
      <c r="E5" s="39"/>
      <c r="F5" s="35" t="s">
        <v>24</v>
      </c>
      <c r="G5" s="39"/>
      <c r="H5" s="35" t="s">
        <v>25</v>
      </c>
      <c r="I5" s="39"/>
      <c r="J5" s="35" t="s">
        <v>26</v>
      </c>
      <c r="K5" s="39"/>
    </row>
    <row r="6" customFormat="false" ht="16.5" hidden="false" customHeight="false" outlineLevel="0" collapsed="false">
      <c r="A6" s="42"/>
      <c r="C6" s="41"/>
      <c r="E6" s="39"/>
      <c r="G6" s="39"/>
      <c r="I6" s="39"/>
      <c r="K6" s="39"/>
    </row>
    <row r="7" customFormat="false" ht="12.75" hidden="false" customHeight="false" outlineLevel="0" collapsed="false">
      <c r="A7" s="45"/>
      <c r="B7" s="46"/>
      <c r="C7" s="47"/>
      <c r="D7" s="48" t="s">
        <v>27</v>
      </c>
      <c r="E7" s="46" t="s">
        <v>28</v>
      </c>
      <c r="F7" s="48" t="s">
        <v>27</v>
      </c>
      <c r="G7" s="46" t="s">
        <v>28</v>
      </c>
      <c r="H7" s="48" t="s">
        <v>27</v>
      </c>
      <c r="I7" s="46" t="s">
        <v>28</v>
      </c>
      <c r="J7" s="48" t="s">
        <v>27</v>
      </c>
      <c r="K7" s="46" t="s">
        <v>28</v>
      </c>
    </row>
    <row r="8" customFormat="false" ht="12" hidden="false" customHeight="false" outlineLevel="0" collapsed="false">
      <c r="A8" s="49" t="s">
        <v>29</v>
      </c>
      <c r="B8" s="50"/>
      <c r="C8" s="51"/>
      <c r="D8" s="50" t="n">
        <v>55</v>
      </c>
      <c r="E8" s="52" t="n">
        <v>50</v>
      </c>
      <c r="F8" s="50" t="n">
        <v>61</v>
      </c>
      <c r="G8" s="52" t="n">
        <v>43</v>
      </c>
      <c r="H8" s="50" t="n">
        <v>68</v>
      </c>
      <c r="I8" s="52" t="n">
        <v>41</v>
      </c>
      <c r="J8" s="50" t="n">
        <v>67</v>
      </c>
      <c r="K8" s="52" t="n">
        <v>44</v>
      </c>
    </row>
    <row r="9" customFormat="false" ht="16.5" hidden="false" customHeight="false" outlineLevel="0" collapsed="false">
      <c r="A9" s="53" t="s">
        <v>30</v>
      </c>
      <c r="B9" s="54"/>
      <c r="C9" s="53"/>
      <c r="D9" s="55" t="n">
        <f aca="false">(D8+E8)/2-65</f>
        <v>-12.5</v>
      </c>
      <c r="E9" s="53"/>
      <c r="F9" s="55" t="n">
        <f aca="false">(F8+G8)/2-65</f>
        <v>-13</v>
      </c>
      <c r="G9" s="53"/>
      <c r="H9" s="55" t="n">
        <f aca="false">(H8+I8)/2-65</f>
        <v>-10.5</v>
      </c>
      <c r="I9" s="53"/>
      <c r="J9" s="55" t="n">
        <f aca="false">(J8+K8)/2-65</f>
        <v>-9.5</v>
      </c>
      <c r="K9" s="53"/>
    </row>
    <row r="10" customFormat="false" ht="16.5" hidden="false" customHeight="false" outlineLevel="0" collapsed="false">
      <c r="A10" s="41"/>
      <c r="C10" s="41"/>
      <c r="D10" s="56"/>
      <c r="E10" s="41"/>
      <c r="F10" s="56"/>
      <c r="G10" s="41"/>
      <c r="H10" s="56"/>
      <c r="I10" s="41"/>
      <c r="J10" s="56"/>
      <c r="K10" s="41"/>
    </row>
    <row r="11" customFormat="false" ht="15.75" hidden="false" customHeight="false" outlineLevel="0" collapsed="false">
      <c r="A11" s="41" t="s">
        <v>31</v>
      </c>
      <c r="B11" s="41"/>
      <c r="C11" s="41"/>
      <c r="D11" s="57" t="n">
        <f aca="false">120000-23000-17000</f>
        <v>80000</v>
      </c>
      <c r="E11" s="41"/>
      <c r="F11" s="57" t="n">
        <f aca="false">85000</f>
        <v>85000</v>
      </c>
      <c r="G11" s="41"/>
      <c r="H11" s="57" t="n">
        <f aca="false">45000+48400</f>
        <v>93400</v>
      </c>
      <c r="I11" s="41"/>
      <c r="J11" s="57" t="n">
        <f aca="false">45000+33800</f>
        <v>78800</v>
      </c>
      <c r="K11" s="41"/>
    </row>
    <row r="12" customFormat="false" ht="15.75" hidden="false" customHeight="fals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customFormat="false" ht="15.75" hidden="false" customHeight="false" outlineLevel="0" collapsed="false">
      <c r="A13" s="41" t="s">
        <v>32</v>
      </c>
      <c r="B13" s="41"/>
      <c r="C13" s="41"/>
      <c r="D13" s="34" t="s">
        <v>33</v>
      </c>
      <c r="E13" s="41"/>
      <c r="F13" s="34" t="s">
        <v>33</v>
      </c>
      <c r="G13" s="41"/>
      <c r="H13" s="34" t="s">
        <v>33</v>
      </c>
      <c r="I13" s="41"/>
      <c r="J13" s="34" t="s">
        <v>33</v>
      </c>
      <c r="K13" s="41"/>
    </row>
    <row r="14" customFormat="false" ht="15.75" hidden="false" customHeight="false" outlineLevel="0" collapsed="false">
      <c r="A14" s="41"/>
      <c r="B14" s="41"/>
      <c r="C14" s="41"/>
      <c r="D14" s="34"/>
      <c r="E14" s="41"/>
      <c r="F14" s="34"/>
      <c r="G14" s="41"/>
      <c r="H14" s="34"/>
      <c r="I14" s="41"/>
      <c r="J14" s="34"/>
      <c r="K14" s="41"/>
    </row>
    <row r="15" customFormat="false" ht="15.75" hidden="false" customHeight="false" outlineLevel="0" collapsed="false">
      <c r="A15" s="41" t="s">
        <v>34</v>
      </c>
      <c r="B15" s="34" t="s">
        <v>35</v>
      </c>
      <c r="C15" s="41"/>
      <c r="D15" s="41"/>
      <c r="E15" s="41"/>
      <c r="F15" s="41"/>
      <c r="G15" s="41"/>
      <c r="H15" s="41"/>
      <c r="I15" s="41"/>
      <c r="J15" s="41"/>
      <c r="K15" s="41"/>
    </row>
    <row r="16" customFormat="false" ht="15.75" hidden="false" customHeight="false" outlineLevel="0" collapsed="false">
      <c r="A16" s="58" t="s">
        <v>36</v>
      </c>
      <c r="B16" s="59"/>
      <c r="C16" s="41"/>
      <c r="D16" s="41"/>
      <c r="E16" s="41"/>
      <c r="F16" s="41"/>
      <c r="G16" s="41"/>
      <c r="H16" s="41"/>
      <c r="I16" s="41"/>
      <c r="J16" s="41"/>
      <c r="K16" s="41"/>
    </row>
    <row r="17" customFormat="false" ht="15.75" hidden="false" customHeight="false" outlineLevel="0" collapsed="false">
      <c r="A17" s="60" t="s">
        <v>37</v>
      </c>
      <c r="B17" s="57" t="n">
        <v>15930</v>
      </c>
      <c r="C17" s="41"/>
      <c r="D17" s="57" t="n">
        <v>15930</v>
      </c>
      <c r="E17" s="57"/>
      <c r="F17" s="57" t="n">
        <v>15930</v>
      </c>
      <c r="G17" s="57"/>
      <c r="H17" s="57" t="n">
        <v>15930</v>
      </c>
      <c r="I17" s="57"/>
      <c r="J17" s="57" t="n">
        <v>15930</v>
      </c>
      <c r="K17" s="57"/>
    </row>
    <row r="18" customFormat="false" ht="15.75" hidden="false" customHeight="false" outlineLevel="0" collapsed="false">
      <c r="A18" s="41" t="s">
        <v>38</v>
      </c>
      <c r="B18" s="57" t="n">
        <v>14400</v>
      </c>
      <c r="C18" s="41"/>
      <c r="D18" s="57" t="n">
        <v>20556</v>
      </c>
      <c r="E18" s="61"/>
      <c r="F18" s="57" t="n">
        <v>20556</v>
      </c>
      <c r="G18" s="61"/>
      <c r="H18" s="57" t="n">
        <v>20556</v>
      </c>
      <c r="I18" s="61"/>
      <c r="J18" s="57" t="n">
        <v>20556</v>
      </c>
      <c r="K18" s="61"/>
    </row>
    <row r="19" customFormat="false" ht="15.75" hidden="false" customHeight="false" outlineLevel="0" collapsed="false">
      <c r="A19" s="42" t="s">
        <v>39</v>
      </c>
      <c r="B19" s="57" t="n">
        <v>8524</v>
      </c>
      <c r="C19" s="41"/>
      <c r="D19" s="57" t="n">
        <v>-3300</v>
      </c>
      <c r="E19" s="41"/>
      <c r="F19" s="57" t="n">
        <v>-3300</v>
      </c>
      <c r="G19" s="41"/>
      <c r="H19" s="57" t="n">
        <v>-3300</v>
      </c>
      <c r="I19" s="41"/>
      <c r="J19" s="57" t="n">
        <v>-3300</v>
      </c>
      <c r="K19" s="41"/>
    </row>
    <row r="20" customFormat="false" ht="15.75" hidden="false" customHeight="false" outlineLevel="0" collapsed="false">
      <c r="A20" s="42" t="s">
        <v>40</v>
      </c>
      <c r="B20" s="57" t="n">
        <v>2070</v>
      </c>
      <c r="C20" s="41"/>
      <c r="D20" s="57" t="n">
        <v>-484</v>
      </c>
      <c r="E20" s="57"/>
      <c r="F20" s="57" t="n">
        <v>-484</v>
      </c>
      <c r="G20" s="57"/>
      <c r="H20" s="57" t="n">
        <v>-484</v>
      </c>
      <c r="I20" s="57"/>
      <c r="J20" s="57" t="n">
        <v>-484</v>
      </c>
      <c r="K20" s="57"/>
    </row>
    <row r="21" customFormat="false" ht="15.75" hidden="false" customHeight="false" outlineLevel="0" collapsed="false">
      <c r="A21" s="42" t="s">
        <v>41</v>
      </c>
      <c r="B21" s="57" t="n">
        <v>0</v>
      </c>
      <c r="C21" s="41"/>
      <c r="D21" s="57"/>
      <c r="E21" s="57"/>
      <c r="F21" s="57"/>
      <c r="G21" s="57"/>
      <c r="H21" s="57"/>
      <c r="I21" s="57"/>
      <c r="J21" s="57"/>
      <c r="K21" s="57"/>
    </row>
    <row r="22" customFormat="false" ht="15.75" hidden="false" customHeight="false" outlineLevel="0" collapsed="false">
      <c r="A22" s="61" t="s">
        <v>42</v>
      </c>
      <c r="B22" s="62" t="n">
        <v>38000</v>
      </c>
      <c r="C22" s="63"/>
      <c r="D22" s="64" t="n">
        <f aca="false">SUM(D17:D21)</f>
        <v>32702</v>
      </c>
      <c r="E22" s="60"/>
      <c r="F22" s="64" t="n">
        <f aca="false">SUM(F17:F21)</f>
        <v>32702</v>
      </c>
      <c r="G22" s="60"/>
      <c r="H22" s="64" t="n">
        <f aca="false">SUM(H17:H21)</f>
        <v>32702</v>
      </c>
      <c r="I22" s="60"/>
      <c r="J22" s="64" t="n">
        <f aca="false">SUM(J17:J21)</f>
        <v>32702</v>
      </c>
      <c r="K22" s="60"/>
    </row>
    <row r="23" customFormat="false" ht="15.75" hidden="false" customHeight="false" outlineLevel="0" collapsed="false">
      <c r="A23" s="61" t="s">
        <v>43</v>
      </c>
      <c r="B23" s="62" t="n">
        <v>37620</v>
      </c>
      <c r="C23" s="63"/>
      <c r="D23" s="65" t="n">
        <f aca="false">D22*0.973182</f>
        <v>31824.997764</v>
      </c>
      <c r="E23" s="66"/>
      <c r="F23" s="65" t="n">
        <f aca="false">F22*0.973182</f>
        <v>31824.997764</v>
      </c>
      <c r="G23" s="66"/>
      <c r="H23" s="65" t="n">
        <f aca="false">H22*0.973182</f>
        <v>31824.997764</v>
      </c>
      <c r="I23" s="66"/>
      <c r="J23" s="65" t="n">
        <f aca="false">J22*0.973182</f>
        <v>31824.997764</v>
      </c>
      <c r="K23" s="66"/>
    </row>
    <row r="24" customFormat="false" ht="15.75" hidden="false" customHeight="false" outlineLevel="0" collapsed="false">
      <c r="A24" s="42" t="s">
        <v>44</v>
      </c>
      <c r="B24" s="57"/>
      <c r="C24" s="41"/>
      <c r="D24" s="57"/>
      <c r="E24" s="41"/>
      <c r="F24" s="57"/>
      <c r="G24" s="41"/>
      <c r="H24" s="57"/>
      <c r="I24" s="41"/>
      <c r="J24" s="57"/>
      <c r="K24" s="41"/>
    </row>
    <row r="25" customFormat="false" ht="15.75" hidden="false" customHeight="false" outlineLevel="0" collapsed="false">
      <c r="A25" s="41"/>
      <c r="B25" s="57"/>
      <c r="C25" s="41"/>
      <c r="D25" s="41"/>
      <c r="E25" s="41"/>
      <c r="F25" s="41"/>
      <c r="G25" s="41"/>
      <c r="H25" s="41"/>
      <c r="I25" s="41"/>
      <c r="J25" s="41"/>
      <c r="K25" s="41"/>
    </row>
    <row r="26" customFormat="false" ht="15.75" hidden="false" customHeight="false" outlineLevel="0" collapsed="false">
      <c r="A26" s="58" t="s">
        <v>45</v>
      </c>
      <c r="B26" s="67"/>
      <c r="C26" s="41"/>
      <c r="D26" s="41"/>
      <c r="E26" s="57"/>
      <c r="F26" s="41"/>
      <c r="G26" s="57"/>
      <c r="H26" s="41"/>
      <c r="I26" s="57"/>
      <c r="J26" s="41"/>
      <c r="K26" s="57"/>
    </row>
    <row r="27" customFormat="false" ht="15.75" hidden="false" customHeight="false" outlineLevel="0" collapsed="false">
      <c r="A27" s="60"/>
      <c r="B27" s="57"/>
      <c r="C27" s="41"/>
      <c r="D27" s="68"/>
      <c r="E27" s="41"/>
      <c r="F27" s="68"/>
      <c r="G27" s="41"/>
      <c r="H27" s="68"/>
      <c r="I27" s="41"/>
      <c r="J27" s="68"/>
      <c r="K27" s="41"/>
    </row>
    <row r="28" customFormat="false" ht="15.75" hidden="false" customHeight="false" outlineLevel="0" collapsed="false">
      <c r="A28" s="42" t="s">
        <v>46</v>
      </c>
      <c r="B28" s="57" t="n">
        <v>0</v>
      </c>
      <c r="C28" s="41"/>
      <c r="D28" s="57" t="n">
        <f aca="false">26091+3155-23000-6246</f>
        <v>0</v>
      </c>
      <c r="E28" s="41"/>
      <c r="F28" s="57" t="n">
        <v>0</v>
      </c>
      <c r="G28" s="41"/>
      <c r="H28" s="57" t="n">
        <v>1465</v>
      </c>
      <c r="I28" s="41"/>
      <c r="J28" s="57" t="n">
        <f aca="false">26091+3155-23000-6246</f>
        <v>0</v>
      </c>
      <c r="K28" s="41"/>
    </row>
    <row r="29" customFormat="false" ht="15.75" hidden="false" customHeight="false" outlineLevel="0" collapsed="false">
      <c r="A29" s="42" t="s">
        <v>47</v>
      </c>
      <c r="B29" s="57" t="n">
        <f aca="false">57970-3155</f>
        <v>54815</v>
      </c>
      <c r="C29" s="41"/>
      <c r="D29" s="69" t="n">
        <f aca="false">54815-10754</f>
        <v>44061</v>
      </c>
      <c r="E29" s="61"/>
      <c r="F29" s="69" t="n">
        <f aca="false">11198+2863+33819</f>
        <v>47880</v>
      </c>
      <c r="G29" s="61"/>
      <c r="H29" s="69" t="n">
        <f aca="false">54815-2754-13000+17219-1465</f>
        <v>54815</v>
      </c>
      <c r="I29" s="61"/>
      <c r="J29" s="69" t="n">
        <f aca="false">54815-10754-2381</f>
        <v>41680</v>
      </c>
      <c r="K29" s="61"/>
    </row>
    <row r="30" customFormat="false" ht="15.75" hidden="false" customHeight="false" outlineLevel="0" collapsed="false">
      <c r="A30" s="70"/>
      <c r="B30" s="71"/>
      <c r="C30" s="41"/>
      <c r="D30" s="72"/>
      <c r="E30" s="41"/>
      <c r="F30" s="72"/>
      <c r="G30" s="41"/>
      <c r="H30" s="72"/>
      <c r="I30" s="41"/>
      <c r="J30" s="72"/>
      <c r="K30" s="41"/>
    </row>
    <row r="31" customFormat="false" ht="15.75" hidden="false" customHeight="false" outlineLevel="0" collapsed="false">
      <c r="A31" s="42" t="s">
        <v>48</v>
      </c>
      <c r="B31" s="57" t="n">
        <v>57970</v>
      </c>
      <c r="C31" s="41"/>
      <c r="D31" s="73" t="n">
        <f aca="false">SUM(D28:D30)</f>
        <v>44061</v>
      </c>
      <c r="E31" s="74" t="s">
        <v>49</v>
      </c>
      <c r="F31" s="73" t="n">
        <f aca="false">SUM(F28:F30)</f>
        <v>47880</v>
      </c>
      <c r="G31" s="74" t="s">
        <v>49</v>
      </c>
      <c r="H31" s="73" t="n">
        <f aca="false">SUM(H28:H30)</f>
        <v>56280</v>
      </c>
      <c r="I31" s="74" t="s">
        <v>49</v>
      </c>
      <c r="J31" s="73" t="n">
        <f aca="false">SUM(J28:J30)</f>
        <v>41680</v>
      </c>
      <c r="K31" s="74" t="s">
        <v>49</v>
      </c>
    </row>
    <row r="32" customFormat="false" ht="15.75" hidden="false" customHeight="false" outlineLevel="0" collapsed="false">
      <c r="A32" s="42" t="s">
        <v>50</v>
      </c>
      <c r="B32" s="57" t="n">
        <v>31827.5</v>
      </c>
      <c r="C32" s="41"/>
      <c r="D32" s="69" t="n">
        <f aca="false">-5076-4181</f>
        <v>-9257</v>
      </c>
      <c r="E32" s="41"/>
      <c r="F32" s="69" t="n">
        <v>-5076</v>
      </c>
      <c r="G32" s="41"/>
      <c r="H32" s="69" t="n">
        <v>-5076</v>
      </c>
      <c r="I32" s="41"/>
      <c r="J32" s="69" t="n">
        <v>-5076</v>
      </c>
      <c r="K32" s="41"/>
    </row>
    <row r="33" customFormat="false" ht="15.75" hidden="false" customHeight="false" outlineLevel="0" collapsed="false">
      <c r="A33" s="41" t="s">
        <v>51</v>
      </c>
      <c r="B33" s="57"/>
      <c r="C33" s="41"/>
      <c r="D33" s="69" t="n">
        <v>2000</v>
      </c>
      <c r="E33" s="41"/>
      <c r="F33" s="69" t="n">
        <v>2000</v>
      </c>
      <c r="G33" s="41"/>
      <c r="H33" s="69" t="n">
        <v>2000</v>
      </c>
      <c r="I33" s="41"/>
      <c r="J33" s="69" t="n">
        <v>2000</v>
      </c>
      <c r="K33" s="41"/>
    </row>
    <row r="34" customFormat="false" ht="15.75" hidden="false" customHeight="false" outlineLevel="0" collapsed="false">
      <c r="A34" s="41" t="s">
        <v>52</v>
      </c>
      <c r="B34" s="57"/>
      <c r="C34" s="41"/>
      <c r="D34" s="57" t="n">
        <v>0</v>
      </c>
      <c r="E34" s="41"/>
      <c r="F34" s="57" t="n">
        <v>0</v>
      </c>
      <c r="G34" s="41"/>
      <c r="H34" s="57" t="n">
        <v>0</v>
      </c>
      <c r="I34" s="41"/>
      <c r="J34" s="57" t="n">
        <v>0</v>
      </c>
      <c r="K34" s="41"/>
    </row>
    <row r="35" customFormat="false" ht="15.75" hidden="false" customHeight="false" outlineLevel="0" collapsed="false">
      <c r="A35" s="41" t="s">
        <v>53</v>
      </c>
      <c r="B35" s="57" t="n">
        <v>52090</v>
      </c>
      <c r="C35" s="41"/>
      <c r="D35" s="75" t="n">
        <v>-6081</v>
      </c>
      <c r="E35" s="75" t="s">
        <v>49</v>
      </c>
      <c r="F35" s="75" t="n">
        <v>-6081</v>
      </c>
      <c r="G35" s="75" t="s">
        <v>49</v>
      </c>
      <c r="H35" s="75" t="n">
        <v>-6081</v>
      </c>
      <c r="I35" s="75" t="s">
        <v>49</v>
      </c>
      <c r="J35" s="75" t="n">
        <v>-6081</v>
      </c>
      <c r="K35" s="75" t="s">
        <v>49</v>
      </c>
    </row>
    <row r="36" customFormat="false" ht="15.75" hidden="false" customHeight="false" outlineLevel="0" collapsed="false">
      <c r="A36" s="63" t="s">
        <v>54</v>
      </c>
      <c r="B36" s="62" t="n">
        <v>141887.5</v>
      </c>
      <c r="C36" s="63"/>
      <c r="D36" s="64" t="n">
        <f aca="false">SUM(D31:D35)</f>
        <v>30723</v>
      </c>
      <c r="E36" s="76"/>
      <c r="F36" s="64" t="n">
        <f aca="false">SUM(F31:F35)</f>
        <v>38723</v>
      </c>
      <c r="G36" s="76"/>
      <c r="H36" s="64" t="n">
        <f aca="false">SUM(H31:H35)</f>
        <v>47123</v>
      </c>
      <c r="I36" s="76"/>
      <c r="J36" s="64" t="n">
        <f aca="false">SUM(J31:J35)</f>
        <v>32523</v>
      </c>
      <c r="K36" s="76"/>
    </row>
    <row r="37" customFormat="false" ht="15.75" hidden="false" customHeight="false" outlineLevel="0" collapsed="false">
      <c r="A37" s="41"/>
      <c r="B37" s="57"/>
      <c r="C37" s="41"/>
      <c r="D37" s="41"/>
      <c r="E37" s="57"/>
      <c r="F37" s="41"/>
      <c r="G37" s="57"/>
      <c r="H37" s="41"/>
      <c r="I37" s="57"/>
      <c r="J37" s="41"/>
      <c r="K37" s="57"/>
    </row>
    <row r="38" customFormat="false" ht="15.75" hidden="false" customHeight="false" outlineLevel="0" collapsed="false">
      <c r="A38" s="58" t="s">
        <v>55</v>
      </c>
      <c r="B38" s="67"/>
      <c r="C38" s="41"/>
      <c r="D38" s="41"/>
      <c r="E38" s="41"/>
      <c r="F38" s="41"/>
      <c r="G38" s="41"/>
      <c r="H38" s="41"/>
      <c r="I38" s="41"/>
      <c r="J38" s="41"/>
      <c r="K38" s="41"/>
    </row>
    <row r="39" customFormat="false" ht="15.75" hidden="false" customHeight="false" outlineLevel="0" collapsed="false">
      <c r="A39" s="60"/>
      <c r="B39" s="57"/>
      <c r="C39" s="41"/>
      <c r="D39" s="41"/>
      <c r="E39" s="41"/>
      <c r="F39" s="41"/>
      <c r="G39" s="41"/>
      <c r="H39" s="41"/>
      <c r="I39" s="41"/>
      <c r="J39" s="41"/>
      <c r="K39" s="41"/>
    </row>
    <row r="40" customFormat="false" ht="15.75" hidden="false" customHeight="false" outlineLevel="0" collapsed="false">
      <c r="A40" s="41"/>
      <c r="B40" s="57"/>
      <c r="C40" s="41"/>
      <c r="D40" s="41"/>
      <c r="E40" s="41"/>
      <c r="F40" s="41"/>
      <c r="G40" s="41"/>
      <c r="H40" s="41"/>
      <c r="I40" s="41"/>
      <c r="J40" s="41"/>
      <c r="K40" s="41"/>
    </row>
    <row r="41" customFormat="false" ht="15.75" hidden="false" customHeight="false" outlineLevel="0" collapsed="false">
      <c r="A41" s="41" t="s">
        <v>56</v>
      </c>
      <c r="B41" s="57" t="n">
        <v>46075</v>
      </c>
      <c r="C41" s="41"/>
      <c r="D41" s="77" t="n">
        <v>16558</v>
      </c>
      <c r="E41" s="78"/>
      <c r="F41" s="77" t="n">
        <v>16558</v>
      </c>
      <c r="G41" s="78"/>
      <c r="H41" s="77" t="n">
        <v>16558</v>
      </c>
      <c r="I41" s="78"/>
      <c r="J41" s="77" t="n">
        <v>16558</v>
      </c>
      <c r="K41" s="78"/>
    </row>
    <row r="42" customFormat="false" ht="15.75" hidden="false" customHeight="false" outlineLevel="0" collapsed="false">
      <c r="A42" s="41" t="s">
        <v>57</v>
      </c>
      <c r="B42" s="57" t="n">
        <v>53648</v>
      </c>
      <c r="C42" s="41"/>
      <c r="D42" s="79" t="n">
        <v>-16599</v>
      </c>
      <c r="E42" s="41"/>
      <c r="F42" s="79" t="n">
        <v>-16599</v>
      </c>
      <c r="G42" s="41"/>
      <c r="H42" s="79" t="n">
        <v>-16599</v>
      </c>
      <c r="I42" s="41"/>
      <c r="J42" s="79" t="n">
        <v>-16599</v>
      </c>
      <c r="K42" s="41"/>
    </row>
    <row r="43" customFormat="false" ht="15.75" hidden="false" customHeight="false" outlineLevel="0" collapsed="false">
      <c r="A43" s="41" t="s">
        <v>58</v>
      </c>
      <c r="B43" s="80"/>
      <c r="C43" s="80"/>
      <c r="D43" s="57" t="n">
        <f aca="false">SUM(D41:D42)</f>
        <v>-41</v>
      </c>
      <c r="E43" s="72"/>
      <c r="F43" s="57" t="n">
        <f aca="false">SUM(F41:F42)</f>
        <v>-41</v>
      </c>
      <c r="G43" s="72"/>
      <c r="H43" s="57" t="n">
        <f aca="false">SUM(H41:H42)</f>
        <v>-41</v>
      </c>
      <c r="I43" s="72"/>
      <c r="J43" s="57" t="n">
        <f aca="false">SUM(J41:J42)</f>
        <v>-41</v>
      </c>
      <c r="K43" s="72"/>
    </row>
    <row r="44" customFormat="false" ht="15.75" hidden="false" customHeight="false" outlineLevel="0" collapsed="false">
      <c r="A44" s="41" t="s">
        <v>51</v>
      </c>
      <c r="B44" s="57"/>
      <c r="C44" s="41"/>
      <c r="D44" s="69" t="n">
        <v>17493</v>
      </c>
      <c r="E44" s="41"/>
      <c r="F44" s="69" t="n">
        <f aca="false">12493+2000</f>
        <v>14493</v>
      </c>
      <c r="G44" s="41"/>
      <c r="H44" s="69" t="n">
        <f aca="false">14493</f>
        <v>14493</v>
      </c>
      <c r="I44" s="41"/>
      <c r="J44" s="69" t="n">
        <f aca="false">14493</f>
        <v>14493</v>
      </c>
      <c r="K44" s="41"/>
    </row>
    <row r="45" customFormat="false" ht="15.75" hidden="false" customHeight="false" outlineLevel="0" collapsed="false">
      <c r="A45" s="41" t="s">
        <v>59</v>
      </c>
      <c r="B45" s="57" t="n">
        <v>9975</v>
      </c>
      <c r="C45" s="41"/>
      <c r="D45" s="57"/>
      <c r="E45" s="41"/>
      <c r="F45" s="57"/>
      <c r="G45" s="41"/>
      <c r="H45" s="57"/>
      <c r="I45" s="41"/>
      <c r="J45" s="57"/>
      <c r="K45" s="41"/>
    </row>
    <row r="46" customFormat="false" ht="15.75" hidden="false" customHeight="false" outlineLevel="0" collapsed="false">
      <c r="A46" s="41"/>
      <c r="B46" s="57"/>
      <c r="C46" s="57"/>
      <c r="D46" s="41"/>
      <c r="E46" s="41"/>
      <c r="F46" s="41"/>
      <c r="G46" s="41"/>
      <c r="H46" s="41"/>
      <c r="I46" s="41"/>
      <c r="J46" s="41"/>
      <c r="K46" s="41"/>
    </row>
    <row r="47" customFormat="false" ht="15.75" hidden="false" customHeight="false" outlineLevel="0" collapsed="false">
      <c r="A47" s="41"/>
      <c r="B47" s="71"/>
      <c r="C47" s="57"/>
      <c r="D47" s="57"/>
      <c r="E47" s="41"/>
      <c r="F47" s="57"/>
      <c r="G47" s="41"/>
      <c r="H47" s="57"/>
      <c r="I47" s="41"/>
      <c r="J47" s="57"/>
      <c r="K47" s="41"/>
    </row>
    <row r="48" customFormat="false" ht="15.75" hidden="false" customHeight="false" outlineLevel="0" collapsed="false">
      <c r="A48" s="61" t="s">
        <v>60</v>
      </c>
      <c r="B48" s="62" t="n">
        <v>93604</v>
      </c>
      <c r="C48" s="63"/>
      <c r="D48" s="64" t="n">
        <f aca="false">SUM(D43:D47)</f>
        <v>17452</v>
      </c>
      <c r="E48" s="81"/>
      <c r="F48" s="64" t="n">
        <f aca="false">SUM(F43:F47)</f>
        <v>14452</v>
      </c>
      <c r="G48" s="81"/>
      <c r="H48" s="64" t="n">
        <f aca="false">SUM(H43:H47)</f>
        <v>14452</v>
      </c>
      <c r="I48" s="81"/>
      <c r="J48" s="64" t="n">
        <f aca="false">SUM(J43:J47)</f>
        <v>14452</v>
      </c>
      <c r="K48" s="81"/>
    </row>
    <row r="49" customFormat="false" ht="15.75" hidden="false" customHeight="false" outlineLevel="0" collapsed="false">
      <c r="A49" s="61" t="s">
        <v>61</v>
      </c>
      <c r="B49" s="62" t="n">
        <v>93369.99</v>
      </c>
      <c r="C49" s="62"/>
      <c r="D49" s="62" t="n">
        <f aca="false">D48*0.9975</f>
        <v>17408.37</v>
      </c>
      <c r="E49" s="41"/>
      <c r="F49" s="62" t="n">
        <f aca="false">F48*0.9975</f>
        <v>14415.87</v>
      </c>
      <c r="G49" s="41"/>
      <c r="H49" s="62" t="n">
        <f aca="false">H48*0.9975</f>
        <v>14415.87</v>
      </c>
      <c r="I49" s="41"/>
      <c r="J49" s="62" t="n">
        <f aca="false">J48*0.9975</f>
        <v>14415.87</v>
      </c>
      <c r="K49" s="41"/>
    </row>
    <row r="50" customFormat="false" ht="15.75" hidden="false" customHeight="false" outlineLevel="0" collapsed="false">
      <c r="A50" s="58" t="s">
        <v>62</v>
      </c>
      <c r="B50" s="67"/>
      <c r="C50" s="41"/>
      <c r="D50" s="82" t="n">
        <f aca="false">D49/D58</f>
        <v>0.217604631082049</v>
      </c>
      <c r="E50" s="41"/>
      <c r="F50" s="82" t="n">
        <f aca="false">F49/F58</f>
        <v>0.169598475049673</v>
      </c>
      <c r="G50" s="41"/>
      <c r="H50" s="82" t="n">
        <f aca="false">H49/H58</f>
        <v>0.15434550690703</v>
      </c>
      <c r="I50" s="41"/>
      <c r="J50" s="82" t="n">
        <f aca="false">J49/J58</f>
        <v>0.182942517881465</v>
      </c>
      <c r="K50" s="41"/>
    </row>
    <row r="51" customFormat="false" ht="15.75" hidden="false" customHeight="false" outlineLevel="0" collapsed="false">
      <c r="A51" s="60"/>
      <c r="B51" s="57"/>
      <c r="C51" s="41"/>
      <c r="D51" s="57"/>
      <c r="E51" s="57"/>
      <c r="F51" s="57"/>
      <c r="G51" s="57"/>
      <c r="H51" s="57"/>
      <c r="I51" s="57"/>
      <c r="J51" s="57"/>
      <c r="K51" s="57"/>
    </row>
    <row r="52" customFormat="false" ht="15.75" hidden="false" customHeight="false" outlineLevel="0" collapsed="false">
      <c r="A52" s="41" t="s">
        <v>63</v>
      </c>
      <c r="B52" s="57"/>
      <c r="C52" s="41"/>
      <c r="D52" s="41"/>
      <c r="E52" s="57"/>
      <c r="F52" s="41"/>
      <c r="G52" s="57"/>
      <c r="H52" s="41"/>
      <c r="I52" s="57"/>
      <c r="J52" s="41"/>
      <c r="K52" s="57"/>
    </row>
    <row r="53" customFormat="false" ht="15.75" hidden="false" customHeight="false" outlineLevel="0" collapsed="false">
      <c r="A53" s="41" t="s">
        <v>64</v>
      </c>
      <c r="B53" s="57" t="n">
        <v>17275</v>
      </c>
      <c r="C53" s="41"/>
      <c r="D53" s="57" t="n">
        <v>0</v>
      </c>
      <c r="E53" s="57"/>
      <c r="F53" s="57" t="n">
        <v>0</v>
      </c>
      <c r="G53" s="57"/>
      <c r="H53" s="57" t="n">
        <v>0</v>
      </c>
      <c r="I53" s="57"/>
      <c r="J53" s="57" t="n">
        <v>0</v>
      </c>
      <c r="K53" s="57"/>
    </row>
    <row r="54" customFormat="false" ht="15.75" hidden="false" customHeight="false" outlineLevel="0" collapsed="false">
      <c r="A54" s="41" t="s">
        <v>65</v>
      </c>
      <c r="B54" s="57" t="n">
        <v>34450</v>
      </c>
      <c r="C54" s="41"/>
      <c r="D54" s="57" t="n">
        <v>0</v>
      </c>
      <c r="E54" s="41"/>
      <c r="F54" s="57" t="n">
        <v>0</v>
      </c>
      <c r="G54" s="41"/>
      <c r="H54" s="57" t="n">
        <v>0</v>
      </c>
      <c r="I54" s="41"/>
      <c r="J54" s="57" t="n">
        <v>0</v>
      </c>
      <c r="K54" s="41"/>
    </row>
    <row r="55" customFormat="false" ht="15.75" hidden="false" customHeight="false" outlineLevel="0" collapsed="false">
      <c r="A55" s="42"/>
      <c r="B55" s="57"/>
      <c r="C55" s="41"/>
      <c r="D55" s="57"/>
      <c r="E55" s="57"/>
      <c r="F55" s="57"/>
      <c r="G55" s="57"/>
      <c r="H55" s="57"/>
      <c r="I55" s="57"/>
      <c r="J55" s="57"/>
      <c r="K55" s="57"/>
    </row>
    <row r="56" customFormat="false" ht="16.5" hidden="false" customHeight="false" outlineLevel="0" collapsed="false">
      <c r="A56" s="41"/>
      <c r="B56" s="57"/>
      <c r="C56" s="41"/>
      <c r="D56" s="57"/>
      <c r="E56" s="57"/>
      <c r="F56" s="57"/>
      <c r="G56" s="57"/>
      <c r="H56" s="57"/>
      <c r="I56" s="57"/>
      <c r="J56" s="57"/>
      <c r="K56" s="57"/>
    </row>
    <row r="57" customFormat="false" ht="16.5" hidden="false" customHeight="false" outlineLevel="0" collapsed="false">
      <c r="A57" s="83"/>
      <c r="B57" s="84"/>
      <c r="C57" s="83"/>
      <c r="D57" s="85"/>
      <c r="E57" s="86"/>
      <c r="F57" s="85"/>
      <c r="G57" s="86"/>
      <c r="H57" s="85"/>
      <c r="I57" s="86"/>
      <c r="J57" s="85"/>
      <c r="K57" s="86"/>
    </row>
    <row r="58" customFormat="false" ht="15.75" hidden="false" customHeight="false" outlineLevel="0" collapsed="false">
      <c r="A58" s="83" t="s">
        <v>54</v>
      </c>
      <c r="B58" s="84" t="n">
        <v>324602.49</v>
      </c>
      <c r="C58" s="83"/>
      <c r="D58" s="84" t="n">
        <f aca="false">D23+D36+D48</f>
        <v>79999.997764</v>
      </c>
      <c r="E58" s="41"/>
      <c r="F58" s="84" t="n">
        <f aca="false">F23+F36+F48</f>
        <v>84999.997764</v>
      </c>
      <c r="G58" s="41"/>
      <c r="H58" s="84" t="n">
        <f aca="false">H23+H36+H48</f>
        <v>93399.997764</v>
      </c>
      <c r="I58" s="41"/>
      <c r="J58" s="84" t="n">
        <f aca="false">J23+J36+J48</f>
        <v>78799.997764</v>
      </c>
      <c r="K58" s="41"/>
    </row>
    <row r="59" customFormat="false" ht="15.75" hidden="false" customHeight="false" outlineLevel="0" collapsed="false">
      <c r="A59" s="83"/>
      <c r="B59" s="84"/>
      <c r="C59" s="83"/>
      <c r="D59" s="84"/>
      <c r="E59" s="41"/>
      <c r="F59" s="84"/>
      <c r="G59" s="41"/>
      <c r="H59" s="84"/>
      <c r="I59" s="41"/>
      <c r="J59" s="84"/>
      <c r="K59" s="41"/>
    </row>
    <row r="60" customFormat="false" ht="15.75" hidden="false" customHeight="false" outlineLevel="0" collapsed="false">
      <c r="A60" s="83" t="s">
        <v>66</v>
      </c>
      <c r="B60" s="84"/>
      <c r="C60" s="83"/>
      <c r="D60" s="87" t="n">
        <f aca="false">D11-D58</f>
        <v>0.00223600000026636</v>
      </c>
      <c r="E60" s="41"/>
      <c r="F60" s="87" t="n">
        <f aca="false">F11-F58</f>
        <v>0.00223600000026636</v>
      </c>
      <c r="G60" s="41"/>
      <c r="H60" s="87" t="n">
        <f aca="false">H11-H58</f>
        <v>0.00223600000026636</v>
      </c>
      <c r="I60" s="41"/>
      <c r="J60" s="87" t="n">
        <f aca="false">J11-J58</f>
        <v>0.00223600000026636</v>
      </c>
      <c r="K60" s="41"/>
    </row>
    <row r="61" customFormat="false" ht="15.75" hidden="false" customHeight="false" outlineLevel="0" collapsed="false">
      <c r="A61" s="42"/>
      <c r="B61" s="72"/>
      <c r="C61" s="41"/>
      <c r="D61" s="41"/>
      <c r="E61" s="41"/>
      <c r="F61" s="41"/>
      <c r="G61" s="41"/>
      <c r="H61" s="41"/>
      <c r="I61" s="41"/>
      <c r="J61" s="41"/>
      <c r="K61" s="41"/>
    </row>
    <row r="62" customFormat="false" ht="15.75" hidden="false" customHeight="false" outlineLevel="0" collapsed="false">
      <c r="A62" s="41"/>
      <c r="B62" s="88" t="s">
        <v>67</v>
      </c>
      <c r="C62" s="60"/>
      <c r="D62" s="89"/>
      <c r="E62" s="60"/>
      <c r="F62" s="60"/>
      <c r="G62" s="60"/>
      <c r="H62" s="59"/>
      <c r="I62" s="41"/>
      <c r="J62" s="41"/>
      <c r="K62" s="41"/>
    </row>
    <row r="63" customFormat="false" ht="15.75" hidden="false" customHeight="false" outlineLevel="0" collapsed="false">
      <c r="A63" s="41"/>
      <c r="B63" s="59"/>
      <c r="C63" s="41"/>
      <c r="D63" s="41"/>
      <c r="E63" s="41"/>
      <c r="F63" s="41"/>
      <c r="G63" s="41"/>
      <c r="H63" s="59"/>
      <c r="I63" s="41"/>
      <c r="J63" s="41"/>
      <c r="K63" s="41"/>
    </row>
    <row r="64" customFormat="false" ht="15.75" hidden="false" customHeight="false" outlineLevel="0" collapsed="false">
      <c r="A64" s="41"/>
      <c r="B64" s="59"/>
      <c r="C64" s="41"/>
      <c r="D64" s="90" t="s">
        <v>68</v>
      </c>
      <c r="E64" s="91"/>
      <c r="F64" s="90" t="s">
        <v>69</v>
      </c>
      <c r="G64" s="41"/>
      <c r="H64" s="92"/>
      <c r="I64" s="41"/>
      <c r="J64" s="41"/>
      <c r="K64" s="41"/>
    </row>
    <row r="65" customFormat="false" ht="15.75" hidden="false" customHeight="false" outlineLevel="0" collapsed="false">
      <c r="A65" s="41"/>
      <c r="B65" s="59"/>
      <c r="C65" s="41"/>
      <c r="D65" s="89"/>
      <c r="E65" s="60"/>
      <c r="F65" s="60"/>
      <c r="G65" s="41"/>
      <c r="H65" s="59"/>
      <c r="I65" s="41"/>
      <c r="J65" s="41"/>
      <c r="K65" s="41"/>
    </row>
    <row r="66" customFormat="false" ht="15.75" hidden="false" customHeight="false" outlineLevel="0" collapsed="false">
      <c r="A66" s="41"/>
      <c r="B66" s="93" t="s">
        <v>70</v>
      </c>
      <c r="C66" s="41" t="s">
        <v>71</v>
      </c>
      <c r="D66" s="57" t="n">
        <v>9837</v>
      </c>
      <c r="E66" s="57"/>
      <c r="F66" s="57" t="n">
        <v>63655</v>
      </c>
      <c r="G66" s="57"/>
      <c r="H66" s="67"/>
      <c r="I66" s="41"/>
      <c r="J66" s="41"/>
      <c r="K66" s="41"/>
    </row>
    <row r="67" customFormat="false" ht="15.75" hidden="false" customHeight="false" outlineLevel="0" collapsed="false">
      <c r="A67" s="41"/>
      <c r="B67" s="93" t="s">
        <v>72</v>
      </c>
      <c r="C67" s="41" t="s">
        <v>73</v>
      </c>
      <c r="D67" s="57" t="n">
        <v>484</v>
      </c>
      <c r="E67" s="57"/>
      <c r="F67" s="57" t="n">
        <v>2070</v>
      </c>
      <c r="G67" s="57"/>
      <c r="H67" s="67"/>
      <c r="I67" s="41"/>
      <c r="J67" s="41"/>
      <c r="K67" s="41"/>
    </row>
    <row r="68" customFormat="false" ht="15.75" hidden="false" customHeight="false" outlineLevel="0" collapsed="false">
      <c r="A68" s="41"/>
      <c r="B68" s="94" t="s">
        <v>74</v>
      </c>
      <c r="C68" s="91" t="s">
        <v>73</v>
      </c>
      <c r="D68" s="57" t="n">
        <v>3386</v>
      </c>
      <c r="E68" s="41"/>
      <c r="F68" s="57" t="n">
        <v>8524</v>
      </c>
      <c r="G68" s="57"/>
      <c r="H68" s="67"/>
      <c r="I68" s="41"/>
      <c r="J68" s="41"/>
      <c r="K68" s="41"/>
    </row>
    <row r="69" customFormat="false" ht="15.75" hidden="false" customHeight="false" outlineLevel="0" collapsed="false">
      <c r="A69" s="41"/>
      <c r="B69" s="93" t="s">
        <v>72</v>
      </c>
      <c r="C69" s="41" t="s">
        <v>15</v>
      </c>
      <c r="D69" s="57" t="n">
        <v>16599</v>
      </c>
      <c r="E69" s="41"/>
      <c r="F69" s="57" t="n">
        <v>53648</v>
      </c>
      <c r="G69" s="57"/>
      <c r="H69" s="67"/>
      <c r="I69" s="41"/>
      <c r="J69" s="41"/>
      <c r="K69" s="41"/>
    </row>
    <row r="70" customFormat="false" ht="15.75" hidden="false" customHeight="false" outlineLevel="0" collapsed="false">
      <c r="A70" s="41"/>
      <c r="B70" s="94" t="s">
        <v>75</v>
      </c>
      <c r="C70" s="95" t="s">
        <v>71</v>
      </c>
      <c r="D70" s="57" t="n">
        <v>3244</v>
      </c>
      <c r="E70" s="41"/>
      <c r="F70" s="57" t="n">
        <v>52090</v>
      </c>
      <c r="G70" s="41"/>
      <c r="H70" s="59"/>
      <c r="I70" s="41"/>
      <c r="J70" s="41"/>
      <c r="K70" s="41"/>
    </row>
    <row r="71" customFormat="false" ht="15.75" hidden="false" customHeight="false" outlineLevel="0" collapsed="false">
      <c r="A71" s="41"/>
      <c r="B71" s="94"/>
      <c r="C71" s="96"/>
      <c r="D71" s="97" t="n">
        <f aca="false">SUM(D66:D70)</f>
        <v>33550</v>
      </c>
      <c r="E71" s="41"/>
      <c r="F71" s="97" t="n">
        <f aca="false">SUM(F66:F70)</f>
        <v>179987</v>
      </c>
      <c r="G71" s="41"/>
      <c r="H71" s="59"/>
      <c r="I71" s="41"/>
      <c r="J71" s="41"/>
      <c r="K71" s="41"/>
    </row>
    <row r="72" customFormat="false" ht="15.75" hidden="false" customHeight="false" outlineLevel="0" collapsed="false">
      <c r="A72" s="41"/>
      <c r="B72" s="94"/>
      <c r="C72" s="96"/>
      <c r="D72" s="57"/>
      <c r="E72" s="41"/>
      <c r="F72" s="57"/>
      <c r="G72" s="41"/>
      <c r="H72" s="59"/>
      <c r="I72" s="41"/>
      <c r="J72" s="41"/>
      <c r="K72" s="41"/>
    </row>
    <row r="73" customFormat="false" ht="15.75" hidden="false" customHeight="false" outlineLevel="0" collapsed="false">
      <c r="A73" s="41"/>
      <c r="B73" s="94" t="s">
        <v>76</v>
      </c>
      <c r="C73" s="41"/>
      <c r="D73" s="71" t="n">
        <v>12000</v>
      </c>
      <c r="E73" s="41" t="s">
        <v>77</v>
      </c>
      <c r="F73" s="57" t="n">
        <v>51825</v>
      </c>
      <c r="G73" s="41"/>
      <c r="H73" s="59"/>
      <c r="I73" s="41"/>
      <c r="J73" s="41"/>
      <c r="K73" s="96"/>
    </row>
    <row r="74" customFormat="false" ht="15.75" hidden="false" customHeight="false" outlineLevel="0" collapsed="false">
      <c r="A74" s="41"/>
      <c r="B74" s="94"/>
      <c r="C74" s="41"/>
      <c r="D74" s="98"/>
      <c r="E74" s="41"/>
      <c r="F74" s="99"/>
      <c r="G74" s="41"/>
      <c r="H74" s="59"/>
      <c r="I74" s="41"/>
      <c r="J74" s="41"/>
      <c r="K74" s="96"/>
    </row>
    <row r="75" customFormat="false" ht="15.75" hidden="false" customHeight="false" outlineLevel="0" collapsed="false">
      <c r="A75" s="42"/>
      <c r="B75" s="100"/>
      <c r="C75" s="100"/>
      <c r="D75" s="100"/>
      <c r="E75" s="100"/>
      <c r="F75" s="100"/>
      <c r="G75" s="100"/>
      <c r="H75" s="96"/>
      <c r="I75" s="96"/>
      <c r="J75" s="96"/>
      <c r="K75" s="41"/>
    </row>
    <row r="76" customFormat="false" ht="15.75" hidden="false" customHeight="false" outlineLevel="0" collapsed="false">
      <c r="A76" s="41"/>
      <c r="B76" s="41"/>
      <c r="C76" s="41"/>
      <c r="D76" s="57"/>
      <c r="E76" s="41"/>
      <c r="F76" s="57"/>
      <c r="G76" s="41"/>
      <c r="H76" s="57"/>
      <c r="I76" s="41"/>
      <c r="J76" s="57"/>
      <c r="K76" s="41"/>
    </row>
    <row r="78" customFormat="false" ht="15.75" hidden="false" customHeight="false" outlineLevel="0" collapsed="false">
      <c r="A78" s="101" t="s">
        <v>78</v>
      </c>
      <c r="H78" s="102"/>
      <c r="I78" s="101" t="s">
        <v>79</v>
      </c>
    </row>
    <row r="80" customFormat="false" ht="15.75" hidden="false" customHeight="false" outlineLevel="0" collapsed="false">
      <c r="A80" s="103" t="s">
        <v>80</v>
      </c>
      <c r="H80" s="103" t="s">
        <v>81</v>
      </c>
    </row>
    <row r="81" customFormat="false" ht="15.75" hidden="false" customHeight="false" outlineLevel="0" collapsed="false">
      <c r="A81" s="103" t="s">
        <v>82</v>
      </c>
      <c r="H81" s="103" t="s">
        <v>83</v>
      </c>
    </row>
    <row r="82" customFormat="false" ht="15.75" hidden="false" customHeight="false" outlineLevel="0" collapsed="false">
      <c r="A82" s="103" t="s">
        <v>84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2" activeCellId="0" sqref="A1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33" t="n">
        <v>36807</v>
      </c>
      <c r="B1" s="34"/>
      <c r="C1" s="35"/>
      <c r="D1" s="36" t="s">
        <v>20</v>
      </c>
      <c r="E1" s="36"/>
      <c r="F1" s="36"/>
      <c r="G1" s="36"/>
      <c r="H1" s="34"/>
      <c r="I1" s="37" t="n">
        <f aca="true">TODAY()</f>
        <v>45926</v>
      </c>
      <c r="J1" s="34"/>
      <c r="K1" s="34"/>
    </row>
    <row r="2" customFormat="false" ht="15.75" hidden="false" customHeight="false" outlineLevel="0" collapsed="false">
      <c r="A2" s="38" t="s">
        <v>21</v>
      </c>
      <c r="B2" s="34"/>
      <c r="C2" s="39"/>
      <c r="D2" s="35"/>
      <c r="E2" s="36" t="s">
        <v>22</v>
      </c>
      <c r="F2" s="36"/>
      <c r="G2" s="35"/>
      <c r="H2" s="39"/>
      <c r="I2" s="40" t="n">
        <f aca="true">NOW()</f>
        <v>45926.8983978699</v>
      </c>
      <c r="J2" s="41"/>
      <c r="K2" s="41"/>
    </row>
    <row r="3" customFormat="false" ht="15.75" hidden="false" customHeight="false" outlineLevel="0" collapsed="false">
      <c r="A3" s="38"/>
      <c r="B3" s="42"/>
      <c r="C3" s="39"/>
      <c r="D3" s="39"/>
      <c r="F3" s="39"/>
      <c r="G3" s="39"/>
      <c r="H3" s="39"/>
      <c r="I3" s="41"/>
      <c r="J3" s="41"/>
      <c r="K3" s="41"/>
    </row>
    <row r="4" customFormat="false" ht="15.75" hidden="false" customHeight="false" outlineLevel="0" collapsed="false">
      <c r="A4" s="41"/>
      <c r="B4" s="41"/>
      <c r="C4" s="41"/>
      <c r="D4" s="43" t="n">
        <v>36805</v>
      </c>
      <c r="E4" s="44"/>
      <c r="F4" s="43" t="n">
        <v>36806</v>
      </c>
      <c r="G4" s="44"/>
      <c r="H4" s="43" t="n">
        <v>36807</v>
      </c>
      <c r="I4" s="44"/>
      <c r="J4" s="43" t="n">
        <v>36808</v>
      </c>
      <c r="K4" s="44"/>
    </row>
    <row r="5" customFormat="false" ht="15.75" hidden="false" customHeight="false" outlineLevel="0" collapsed="false">
      <c r="A5" s="41"/>
      <c r="B5" s="41"/>
      <c r="C5" s="41"/>
      <c r="D5" s="35" t="s">
        <v>85</v>
      </c>
      <c r="E5" s="39"/>
      <c r="F5" s="35" t="s">
        <v>86</v>
      </c>
      <c r="G5" s="39"/>
      <c r="H5" s="35" t="s">
        <v>87</v>
      </c>
      <c r="I5" s="39"/>
      <c r="J5" s="35" t="s">
        <v>23</v>
      </c>
      <c r="K5" s="39"/>
    </row>
    <row r="6" customFormat="false" ht="16.5" hidden="false" customHeight="false" outlineLevel="0" collapsed="false">
      <c r="A6" s="42"/>
      <c r="C6" s="41"/>
      <c r="G6" s="39"/>
      <c r="I6" s="39"/>
      <c r="K6" s="39"/>
    </row>
    <row r="7" customFormat="false" ht="12.75" hidden="false" customHeight="false" outlineLevel="0" collapsed="false">
      <c r="A7" s="45"/>
      <c r="B7" s="46"/>
      <c r="C7" s="47"/>
      <c r="D7" s="48" t="s">
        <v>27</v>
      </c>
      <c r="E7" s="46" t="s">
        <v>28</v>
      </c>
      <c r="F7" s="48" t="s">
        <v>27</v>
      </c>
      <c r="G7" s="46" t="s">
        <v>28</v>
      </c>
      <c r="H7" s="48" t="s">
        <v>27</v>
      </c>
      <c r="I7" s="46" t="s">
        <v>28</v>
      </c>
      <c r="J7" s="48" t="s">
        <v>27</v>
      </c>
      <c r="K7" s="46" t="s">
        <v>28</v>
      </c>
    </row>
    <row r="8" customFormat="false" ht="12" hidden="false" customHeight="false" outlineLevel="0" collapsed="false">
      <c r="A8" s="49" t="s">
        <v>29</v>
      </c>
      <c r="B8" s="50"/>
      <c r="C8" s="51"/>
      <c r="D8" s="50" t="n">
        <v>84</v>
      </c>
      <c r="E8" s="104" t="n">
        <v>67</v>
      </c>
      <c r="F8" s="50" t="n">
        <v>64</v>
      </c>
      <c r="G8" s="52" t="n">
        <v>60</v>
      </c>
      <c r="H8" s="50" t="n">
        <v>53</v>
      </c>
      <c r="I8" s="52" t="n">
        <v>48</v>
      </c>
      <c r="J8" s="50" t="n">
        <v>51</v>
      </c>
      <c r="K8" s="52" t="n">
        <v>44</v>
      </c>
    </row>
    <row r="9" customFormat="false" ht="16.5" hidden="false" customHeight="false" outlineLevel="0" collapsed="false">
      <c r="A9" s="53" t="s">
        <v>30</v>
      </c>
      <c r="B9" s="54"/>
      <c r="C9" s="53"/>
      <c r="D9" s="55" t="n">
        <f aca="false">(D8+E8)/2-65</f>
        <v>10.5</v>
      </c>
      <c r="E9" s="54"/>
      <c r="F9" s="55" t="n">
        <f aca="false">(F8+G8)/2-65</f>
        <v>-3</v>
      </c>
      <c r="G9" s="53"/>
      <c r="H9" s="55" t="n">
        <f aca="false">(H8+I8)/2-65</f>
        <v>-14.5</v>
      </c>
      <c r="I9" s="53"/>
      <c r="J9" s="55" t="n">
        <f aca="false">(J8+K8)/2-65</f>
        <v>-17.5</v>
      </c>
      <c r="K9" s="53"/>
    </row>
    <row r="10" customFormat="false" ht="16.5" hidden="false" customHeight="false" outlineLevel="0" collapsed="false">
      <c r="A10" s="41"/>
      <c r="C10" s="41"/>
      <c r="D10" s="56"/>
      <c r="F10" s="56"/>
      <c r="G10" s="41"/>
      <c r="H10" s="56"/>
      <c r="I10" s="41"/>
      <c r="J10" s="56"/>
      <c r="K10" s="41"/>
    </row>
    <row r="11" customFormat="false" ht="15.75" hidden="false" customHeight="false" outlineLevel="0" collapsed="false">
      <c r="A11" s="41" t="s">
        <v>31</v>
      </c>
      <c r="B11" s="41"/>
      <c r="C11" s="41"/>
      <c r="D11" s="57" t="n">
        <v>48000</v>
      </c>
      <c r="E11" s="57"/>
      <c r="F11" s="57" t="n">
        <v>50000</v>
      </c>
      <c r="G11" s="41"/>
      <c r="H11" s="57" t="n">
        <f aca="false">100000-12000-13000</f>
        <v>75000</v>
      </c>
      <c r="I11" s="41"/>
      <c r="J11" s="57" t="n">
        <f aca="false">120000-23000-17000</f>
        <v>80000</v>
      </c>
      <c r="K11" s="41"/>
    </row>
    <row r="12" customFormat="false" ht="15.75" hidden="false" customHeight="fals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customFormat="false" ht="15.75" hidden="false" customHeight="false" outlineLevel="0" collapsed="false">
      <c r="A13" s="41" t="s">
        <v>32</v>
      </c>
      <c r="B13" s="41"/>
      <c r="C13" s="41"/>
      <c r="D13" s="34" t="s">
        <v>33</v>
      </c>
      <c r="E13" s="41"/>
      <c r="F13" s="34" t="s">
        <v>33</v>
      </c>
      <c r="G13" s="41"/>
      <c r="H13" s="34" t="s">
        <v>33</v>
      </c>
      <c r="I13" s="41"/>
      <c r="J13" s="34" t="s">
        <v>33</v>
      </c>
      <c r="K13" s="41"/>
    </row>
    <row r="14" customFormat="false" ht="15.75" hidden="false" customHeight="false" outlineLevel="0" collapsed="false">
      <c r="A14" s="41"/>
      <c r="B14" s="41"/>
      <c r="C14" s="41"/>
      <c r="D14" s="34"/>
      <c r="E14" s="41"/>
      <c r="F14" s="34"/>
      <c r="G14" s="41"/>
      <c r="H14" s="34"/>
      <c r="I14" s="41"/>
      <c r="J14" s="34"/>
      <c r="K14" s="41"/>
    </row>
    <row r="15" customFormat="false" ht="15.75" hidden="false" customHeight="false" outlineLevel="0" collapsed="false">
      <c r="A15" s="41" t="s">
        <v>34</v>
      </c>
      <c r="B15" s="34" t="s">
        <v>35</v>
      </c>
      <c r="C15" s="41"/>
      <c r="D15" s="41"/>
      <c r="E15" s="41"/>
      <c r="F15" s="41"/>
      <c r="G15" s="41"/>
      <c r="H15" s="41"/>
      <c r="I15" s="41"/>
      <c r="J15" s="41"/>
      <c r="K15" s="41"/>
    </row>
    <row r="16" customFormat="false" ht="15.75" hidden="false" customHeight="false" outlineLevel="0" collapsed="false">
      <c r="A16" s="58" t="s">
        <v>36</v>
      </c>
      <c r="B16" s="59"/>
      <c r="C16" s="41"/>
      <c r="D16" s="41"/>
      <c r="E16" s="41"/>
      <c r="F16" s="41"/>
      <c r="G16" s="41"/>
      <c r="H16" s="41"/>
      <c r="I16" s="41"/>
      <c r="J16" s="41"/>
      <c r="K16" s="41"/>
    </row>
    <row r="17" customFormat="false" ht="15.75" hidden="false" customHeight="false" outlineLevel="0" collapsed="false">
      <c r="A17" s="60" t="s">
        <v>37</v>
      </c>
      <c r="B17" s="57" t="n">
        <v>15930</v>
      </c>
      <c r="C17" s="41"/>
      <c r="D17" s="57" t="n">
        <v>15930</v>
      </c>
      <c r="E17" s="57"/>
      <c r="F17" s="57" t="n">
        <v>15930</v>
      </c>
      <c r="G17" s="57"/>
      <c r="H17" s="57" t="n">
        <v>15930</v>
      </c>
      <c r="I17" s="57"/>
      <c r="J17" s="57" t="n">
        <v>15930</v>
      </c>
      <c r="K17" s="57"/>
    </row>
    <row r="18" customFormat="false" ht="15.75" hidden="false" customHeight="false" outlineLevel="0" collapsed="false">
      <c r="A18" s="41" t="s">
        <v>38</v>
      </c>
      <c r="B18" s="57" t="n">
        <v>14400</v>
      </c>
      <c r="C18" s="41"/>
      <c r="D18" s="57" t="n">
        <v>20556</v>
      </c>
      <c r="E18" s="61"/>
      <c r="F18" s="57" t="n">
        <v>20556</v>
      </c>
      <c r="G18" s="61"/>
      <c r="H18" s="57" t="n">
        <v>20556</v>
      </c>
      <c r="I18" s="61"/>
      <c r="J18" s="57" t="n">
        <v>20556</v>
      </c>
      <c r="K18" s="61"/>
    </row>
    <row r="19" customFormat="false" ht="15.75" hidden="false" customHeight="false" outlineLevel="0" collapsed="false">
      <c r="A19" s="42" t="s">
        <v>39</v>
      </c>
      <c r="B19" s="57" t="n">
        <v>8524</v>
      </c>
      <c r="C19" s="41"/>
      <c r="D19" s="57" t="n">
        <v>-3300</v>
      </c>
      <c r="E19" s="41"/>
      <c r="F19" s="57" t="n">
        <v>-3300</v>
      </c>
      <c r="G19" s="41"/>
      <c r="H19" s="57" t="n">
        <v>-3300</v>
      </c>
      <c r="I19" s="41"/>
      <c r="J19" s="57" t="n">
        <v>-3300</v>
      </c>
      <c r="K19" s="41"/>
    </row>
    <row r="20" customFormat="false" ht="15.75" hidden="false" customHeight="false" outlineLevel="0" collapsed="false">
      <c r="A20" s="42" t="s">
        <v>40</v>
      </c>
      <c r="B20" s="57" t="n">
        <v>2070</v>
      </c>
      <c r="C20" s="41"/>
      <c r="D20" s="57" t="n">
        <v>-484</v>
      </c>
      <c r="E20" s="57"/>
      <c r="F20" s="57" t="n">
        <v>-484</v>
      </c>
      <c r="G20" s="57"/>
      <c r="H20" s="57" t="n">
        <v>-484</v>
      </c>
      <c r="I20" s="57"/>
      <c r="J20" s="57" t="n">
        <v>-484</v>
      </c>
      <c r="K20" s="57"/>
    </row>
    <row r="21" customFormat="false" ht="15.75" hidden="false" customHeight="false" outlineLevel="0" collapsed="false">
      <c r="A21" s="42" t="s">
        <v>41</v>
      </c>
      <c r="B21" s="57" t="n">
        <v>0</v>
      </c>
      <c r="C21" s="41"/>
      <c r="D21" s="57"/>
      <c r="E21" s="57"/>
      <c r="F21" s="57"/>
      <c r="G21" s="57"/>
      <c r="H21" s="57"/>
      <c r="I21" s="57"/>
      <c r="J21" s="57"/>
      <c r="K21" s="57"/>
    </row>
    <row r="22" customFormat="false" ht="15.75" hidden="false" customHeight="false" outlineLevel="0" collapsed="false">
      <c r="A22" s="61" t="s">
        <v>42</v>
      </c>
      <c r="B22" s="62" t="n">
        <v>38000</v>
      </c>
      <c r="C22" s="63"/>
      <c r="D22" s="64" t="n">
        <f aca="false">SUM(D17:D21)</f>
        <v>32702</v>
      </c>
      <c r="E22" s="105"/>
      <c r="F22" s="64" t="n">
        <f aca="false">SUM(F17:F21)</f>
        <v>32702</v>
      </c>
      <c r="G22" s="60"/>
      <c r="H22" s="64" t="n">
        <f aca="false">SUM(H17:H21)</f>
        <v>32702</v>
      </c>
      <c r="I22" s="60"/>
      <c r="J22" s="64" t="n">
        <f aca="false">SUM(J17:J21)</f>
        <v>32702</v>
      </c>
      <c r="K22" s="60"/>
    </row>
    <row r="23" customFormat="false" ht="15.75" hidden="false" customHeight="false" outlineLevel="0" collapsed="false">
      <c r="A23" s="61" t="s">
        <v>43</v>
      </c>
      <c r="B23" s="62" t="n">
        <v>37620</v>
      </c>
      <c r="C23" s="63"/>
      <c r="D23" s="65" t="n">
        <f aca="false">D22*0.973182</f>
        <v>31824.997764</v>
      </c>
      <c r="E23" s="106"/>
      <c r="F23" s="65" t="n">
        <f aca="false">F22*0.973182</f>
        <v>31824.997764</v>
      </c>
      <c r="G23" s="66"/>
      <c r="H23" s="65" t="n">
        <f aca="false">H22*0.973182</f>
        <v>31824.997764</v>
      </c>
      <c r="I23" s="66"/>
      <c r="J23" s="65" t="n">
        <f aca="false">J22*0.973182</f>
        <v>31824.997764</v>
      </c>
      <c r="K23" s="66"/>
    </row>
    <row r="24" customFormat="false" ht="15.75" hidden="false" customHeight="false" outlineLevel="0" collapsed="false">
      <c r="A24" s="42" t="s">
        <v>44</v>
      </c>
      <c r="B24" s="57"/>
      <c r="C24" s="41"/>
      <c r="D24" s="57"/>
      <c r="E24" s="57"/>
      <c r="F24" s="57"/>
      <c r="G24" s="41"/>
      <c r="H24" s="57"/>
      <c r="I24" s="41"/>
      <c r="J24" s="57"/>
      <c r="K24" s="41"/>
    </row>
    <row r="25" customFormat="false" ht="15.75" hidden="false" customHeight="false" outlineLevel="0" collapsed="false">
      <c r="A25" s="41"/>
      <c r="B25" s="57"/>
      <c r="C25" s="41"/>
      <c r="D25" s="41"/>
      <c r="E25" s="41"/>
      <c r="F25" s="41"/>
      <c r="G25" s="41"/>
      <c r="H25" s="41"/>
      <c r="I25" s="41"/>
      <c r="J25" s="41"/>
      <c r="K25" s="41"/>
    </row>
    <row r="26" customFormat="false" ht="15.75" hidden="false" customHeight="false" outlineLevel="0" collapsed="false">
      <c r="A26" s="58" t="s">
        <v>45</v>
      </c>
      <c r="B26" s="67"/>
      <c r="C26" s="41"/>
      <c r="D26" s="41"/>
      <c r="E26" s="57"/>
      <c r="F26" s="41"/>
      <c r="G26" s="57"/>
      <c r="H26" s="41"/>
      <c r="I26" s="57"/>
      <c r="J26" s="41"/>
      <c r="K26" s="57"/>
    </row>
    <row r="27" customFormat="false" ht="15.75" hidden="false" customHeight="false" outlineLevel="0" collapsed="false">
      <c r="A27" s="60"/>
      <c r="B27" s="57"/>
      <c r="C27" s="41"/>
      <c r="D27" s="68"/>
      <c r="E27" s="41"/>
      <c r="F27" s="68"/>
      <c r="G27" s="41"/>
      <c r="H27" s="68"/>
      <c r="I27" s="41"/>
      <c r="J27" s="68"/>
      <c r="K27" s="41"/>
    </row>
    <row r="28" customFormat="false" ht="15.75" hidden="false" customHeight="false" outlineLevel="0" collapsed="false">
      <c r="A28" s="42" t="s">
        <v>46</v>
      </c>
      <c r="B28" s="57" t="n">
        <v>0</v>
      </c>
      <c r="C28" s="41"/>
      <c r="D28" s="57" t="n">
        <v>0</v>
      </c>
      <c r="E28" s="41"/>
      <c r="F28" s="57" t="n">
        <v>0</v>
      </c>
      <c r="G28" s="41"/>
      <c r="H28" s="57" t="n">
        <v>0</v>
      </c>
      <c r="I28" s="41"/>
      <c r="J28" s="57" t="n">
        <f aca="false">26091+3155-23000-6246</f>
        <v>0</v>
      </c>
      <c r="K28" s="41"/>
    </row>
    <row r="29" customFormat="false" ht="15.75" hidden="false" customHeight="false" outlineLevel="0" collapsed="false">
      <c r="A29" s="42" t="s">
        <v>47</v>
      </c>
      <c r="B29" s="57" t="n">
        <f aca="false">57970-3155</f>
        <v>54815</v>
      </c>
      <c r="C29" s="41"/>
      <c r="D29" s="69" t="n">
        <v>11198</v>
      </c>
      <c r="E29" s="61"/>
      <c r="F29" s="69" t="n">
        <f aca="false">11198+2863</f>
        <v>14061</v>
      </c>
      <c r="G29" s="61"/>
      <c r="H29" s="69" t="n">
        <f aca="false">54815-2754-13000</f>
        <v>39061</v>
      </c>
      <c r="I29" s="61"/>
      <c r="J29" s="69" t="n">
        <f aca="false">54815-10754</f>
        <v>44061</v>
      </c>
      <c r="K29" s="61"/>
    </row>
    <row r="30" customFormat="false" ht="15.75" hidden="false" customHeight="false" outlineLevel="0" collapsed="false">
      <c r="A30" s="70"/>
      <c r="B30" s="71"/>
      <c r="C30" s="41"/>
      <c r="D30" s="72"/>
      <c r="E30" s="57"/>
      <c r="F30" s="72"/>
      <c r="G30" s="41"/>
      <c r="H30" s="72"/>
      <c r="I30" s="41"/>
      <c r="J30" s="72"/>
      <c r="K30" s="41"/>
    </row>
    <row r="31" customFormat="false" ht="15.75" hidden="false" customHeight="false" outlineLevel="0" collapsed="false">
      <c r="A31" s="42" t="s">
        <v>48</v>
      </c>
      <c r="B31" s="57" t="n">
        <v>57970</v>
      </c>
      <c r="C31" s="41"/>
      <c r="D31" s="73" t="n">
        <f aca="false">SUM(D28:D30)</f>
        <v>11198</v>
      </c>
      <c r="E31" s="74" t="s">
        <v>49</v>
      </c>
      <c r="F31" s="73" t="n">
        <f aca="false">SUM(F28:F30)</f>
        <v>14061</v>
      </c>
      <c r="G31" s="74" t="s">
        <v>49</v>
      </c>
      <c r="H31" s="73" t="n">
        <f aca="false">SUM(H28:H30)</f>
        <v>39061</v>
      </c>
      <c r="I31" s="74" t="s">
        <v>49</v>
      </c>
      <c r="J31" s="73" t="n">
        <f aca="false">SUM(J28:J30)</f>
        <v>44061</v>
      </c>
      <c r="K31" s="74" t="s">
        <v>49</v>
      </c>
    </row>
    <row r="32" customFormat="false" ht="15.75" hidden="false" customHeight="false" outlineLevel="0" collapsed="false">
      <c r="A32" s="42" t="s">
        <v>50</v>
      </c>
      <c r="B32" s="57" t="n">
        <v>31827.5</v>
      </c>
      <c r="C32" s="41"/>
      <c r="D32" s="107" t="n">
        <f aca="false">-5076+2323</f>
        <v>-2753</v>
      </c>
      <c r="E32" s="41"/>
      <c r="F32" s="69" t="n">
        <v>-5076</v>
      </c>
      <c r="G32" s="41"/>
      <c r="H32" s="69" t="n">
        <v>-5076</v>
      </c>
      <c r="I32" s="41"/>
      <c r="J32" s="69" t="n">
        <v>-5076</v>
      </c>
      <c r="K32" s="41"/>
    </row>
    <row r="33" customFormat="false" ht="15.75" hidden="false" customHeight="false" outlineLevel="0" collapsed="false">
      <c r="A33" s="41" t="s">
        <v>51</v>
      </c>
      <c r="B33" s="57"/>
      <c r="C33" s="41"/>
      <c r="D33" s="69" t="n">
        <v>2000</v>
      </c>
      <c r="E33" s="41"/>
      <c r="F33" s="69" t="n">
        <v>2000</v>
      </c>
      <c r="G33" s="41"/>
      <c r="H33" s="69" t="n">
        <v>2000</v>
      </c>
      <c r="I33" s="41"/>
      <c r="J33" s="69" t="n">
        <v>2000</v>
      </c>
      <c r="K33" s="41"/>
    </row>
    <row r="34" customFormat="false" ht="15.75" hidden="false" customHeight="false" outlineLevel="0" collapsed="false">
      <c r="A34" s="41" t="s">
        <v>52</v>
      </c>
      <c r="B34" s="57"/>
      <c r="C34" s="41"/>
      <c r="D34" s="57" t="n">
        <v>0</v>
      </c>
      <c r="E34" s="41"/>
      <c r="F34" s="57" t="n">
        <v>0</v>
      </c>
      <c r="G34" s="41"/>
      <c r="H34" s="57" t="n">
        <v>0</v>
      </c>
      <c r="I34" s="41"/>
      <c r="J34" s="57" t="n">
        <v>0</v>
      </c>
      <c r="K34" s="41"/>
    </row>
    <row r="35" customFormat="false" ht="15.75" hidden="false" customHeight="false" outlineLevel="0" collapsed="false">
      <c r="A35" s="41" t="s">
        <v>53</v>
      </c>
      <c r="B35" s="57" t="n">
        <v>52090</v>
      </c>
      <c r="C35" s="41"/>
      <c r="D35" s="75" t="n">
        <v>-6081</v>
      </c>
      <c r="E35" s="108" t="s">
        <v>49</v>
      </c>
      <c r="F35" s="75" t="n">
        <v>-6081</v>
      </c>
      <c r="G35" s="75" t="s">
        <v>49</v>
      </c>
      <c r="H35" s="75" t="n">
        <v>-6081</v>
      </c>
      <c r="I35" s="75" t="s">
        <v>49</v>
      </c>
      <c r="J35" s="75" t="n">
        <v>-6081</v>
      </c>
      <c r="K35" s="75" t="s">
        <v>49</v>
      </c>
    </row>
    <row r="36" customFormat="false" ht="15.75" hidden="false" customHeight="false" outlineLevel="0" collapsed="false">
      <c r="A36" s="63" t="s">
        <v>54</v>
      </c>
      <c r="B36" s="62" t="n">
        <v>141887.5</v>
      </c>
      <c r="C36" s="63"/>
      <c r="D36" s="64" t="n">
        <f aca="false">SUM(D31:D35)</f>
        <v>4364</v>
      </c>
      <c r="E36" s="105"/>
      <c r="F36" s="64" t="n">
        <f aca="false">SUM(F31:F35)</f>
        <v>4904</v>
      </c>
      <c r="G36" s="76"/>
      <c r="H36" s="64" t="n">
        <f aca="false">SUM(H31:H35)</f>
        <v>29904</v>
      </c>
      <c r="I36" s="76"/>
      <c r="J36" s="64" t="n">
        <f aca="false">SUM(J31:J35)</f>
        <v>34904</v>
      </c>
      <c r="K36" s="76"/>
    </row>
    <row r="37" customFormat="false" ht="15.75" hidden="false" customHeight="false" outlineLevel="0" collapsed="false">
      <c r="A37" s="41"/>
      <c r="B37" s="57"/>
      <c r="C37" s="41"/>
      <c r="D37" s="41"/>
      <c r="E37" s="41"/>
      <c r="F37" s="41"/>
      <c r="G37" s="57"/>
      <c r="H37" s="41"/>
      <c r="I37" s="57"/>
      <c r="J37" s="41"/>
      <c r="K37" s="57"/>
    </row>
    <row r="38" customFormat="false" ht="15.75" hidden="false" customHeight="false" outlineLevel="0" collapsed="false">
      <c r="A38" s="58" t="s">
        <v>55</v>
      </c>
      <c r="B38" s="67"/>
      <c r="C38" s="41"/>
      <c r="D38" s="41"/>
      <c r="E38" s="41"/>
      <c r="F38" s="41"/>
      <c r="G38" s="41"/>
      <c r="H38" s="41"/>
      <c r="I38" s="41"/>
      <c r="J38" s="41"/>
      <c r="K38" s="41"/>
    </row>
    <row r="39" customFormat="false" ht="15.75" hidden="false" customHeight="false" outlineLevel="0" collapsed="false">
      <c r="A39" s="60"/>
      <c r="B39" s="57"/>
      <c r="C39" s="41"/>
      <c r="D39" s="41"/>
      <c r="E39" s="41"/>
      <c r="F39" s="41"/>
      <c r="G39" s="41"/>
      <c r="H39" s="41"/>
      <c r="I39" s="41"/>
      <c r="J39" s="41"/>
      <c r="K39" s="41"/>
    </row>
    <row r="40" customFormat="false" ht="15.75" hidden="false" customHeight="false" outlineLevel="0" collapsed="false">
      <c r="A40" s="41"/>
      <c r="B40" s="57"/>
      <c r="C40" s="41"/>
      <c r="D40" s="41"/>
      <c r="E40" s="41"/>
      <c r="F40" s="41"/>
      <c r="G40" s="41"/>
      <c r="H40" s="41"/>
      <c r="I40" s="41"/>
      <c r="J40" s="41"/>
      <c r="K40" s="41"/>
    </row>
    <row r="41" customFormat="false" ht="15.75" hidden="false" customHeight="false" outlineLevel="0" collapsed="false">
      <c r="A41" s="41" t="s">
        <v>56</v>
      </c>
      <c r="B41" s="57" t="n">
        <v>46075</v>
      </c>
      <c r="C41" s="41"/>
      <c r="D41" s="77" t="n">
        <v>16558</v>
      </c>
      <c r="E41" s="78"/>
      <c r="F41" s="77" t="n">
        <v>16558</v>
      </c>
      <c r="G41" s="78"/>
      <c r="H41" s="77" t="n">
        <v>16558</v>
      </c>
      <c r="I41" s="78"/>
      <c r="J41" s="77" t="n">
        <v>16558</v>
      </c>
      <c r="K41" s="78"/>
    </row>
    <row r="42" customFormat="false" ht="15.75" hidden="false" customHeight="false" outlineLevel="0" collapsed="false">
      <c r="A42" s="41" t="s">
        <v>57</v>
      </c>
      <c r="B42" s="57" t="n">
        <v>53648</v>
      </c>
      <c r="C42" s="41"/>
      <c r="D42" s="79" t="n">
        <v>-16599</v>
      </c>
      <c r="E42" s="72"/>
      <c r="F42" s="79" t="n">
        <v>-16599</v>
      </c>
      <c r="G42" s="41"/>
      <c r="H42" s="79" t="n">
        <v>-16599</v>
      </c>
      <c r="I42" s="41"/>
      <c r="J42" s="79" t="n">
        <v>-16599</v>
      </c>
      <c r="K42" s="41"/>
    </row>
    <row r="43" customFormat="false" ht="15.75" hidden="false" customHeight="false" outlineLevel="0" collapsed="false">
      <c r="A43" s="41" t="s">
        <v>58</v>
      </c>
      <c r="B43" s="80"/>
      <c r="C43" s="80"/>
      <c r="D43" s="57" t="n">
        <f aca="false">SUM(D41:D42)</f>
        <v>-41</v>
      </c>
      <c r="E43" s="72"/>
      <c r="F43" s="57" t="n">
        <f aca="false">SUM(F41:F42)</f>
        <v>-41</v>
      </c>
      <c r="G43" s="72"/>
      <c r="H43" s="57" t="n">
        <f aca="false">SUM(H41:H42)</f>
        <v>-41</v>
      </c>
      <c r="I43" s="72"/>
      <c r="J43" s="57" t="n">
        <f aca="false">SUM(J41:J42)</f>
        <v>-41</v>
      </c>
      <c r="K43" s="72"/>
    </row>
    <row r="44" customFormat="false" ht="15.75" hidden="false" customHeight="false" outlineLevel="0" collapsed="false">
      <c r="A44" s="41" t="s">
        <v>51</v>
      </c>
      <c r="B44" s="57"/>
      <c r="C44" s="41"/>
      <c r="D44" s="69" t="n">
        <v>11852</v>
      </c>
      <c r="E44" s="41"/>
      <c r="F44" s="69" t="n">
        <f aca="false">11852+1460</f>
        <v>13312</v>
      </c>
      <c r="G44" s="41"/>
      <c r="H44" s="69" t="n">
        <f aca="false">11852+1460</f>
        <v>13312</v>
      </c>
      <c r="I44" s="41"/>
      <c r="J44" s="69" t="n">
        <f aca="false">11852+1460</f>
        <v>13312</v>
      </c>
      <c r="K44" s="41"/>
    </row>
    <row r="45" customFormat="false" ht="15.75" hidden="false" customHeight="false" outlineLevel="0" collapsed="false">
      <c r="A45" s="41" t="s">
        <v>59</v>
      </c>
      <c r="B45" s="57" t="n">
        <v>9975</v>
      </c>
      <c r="C45" s="41"/>
      <c r="D45" s="57"/>
      <c r="E45" s="41"/>
      <c r="F45" s="57"/>
      <c r="G45" s="41"/>
      <c r="H45" s="57"/>
      <c r="I45" s="41"/>
      <c r="J45" s="57"/>
      <c r="K45" s="41"/>
    </row>
    <row r="46" customFormat="false" ht="15.75" hidden="false" customHeight="false" outlineLevel="0" collapsed="false">
      <c r="A46" s="41"/>
      <c r="B46" s="57"/>
      <c r="C46" s="57"/>
      <c r="D46" s="41"/>
      <c r="E46" s="57"/>
      <c r="F46" s="41"/>
      <c r="G46" s="41"/>
      <c r="H46" s="41"/>
      <c r="I46" s="41"/>
      <c r="J46" s="41"/>
      <c r="K46" s="41"/>
    </row>
    <row r="47" customFormat="false" ht="15.75" hidden="false" customHeight="false" outlineLevel="0" collapsed="false">
      <c r="A47" s="41"/>
      <c r="B47" s="71"/>
      <c r="C47" s="57"/>
      <c r="D47" s="57"/>
      <c r="E47" s="57"/>
      <c r="F47" s="57"/>
      <c r="G47" s="41"/>
      <c r="H47" s="57"/>
      <c r="I47" s="41"/>
      <c r="J47" s="57"/>
      <c r="K47" s="41"/>
    </row>
    <row r="48" customFormat="false" ht="15.75" hidden="false" customHeight="false" outlineLevel="0" collapsed="false">
      <c r="A48" s="61" t="s">
        <v>60</v>
      </c>
      <c r="B48" s="62" t="n">
        <v>93604</v>
      </c>
      <c r="C48" s="63"/>
      <c r="D48" s="64" t="n">
        <f aca="false">SUM(D43:D47)</f>
        <v>11811</v>
      </c>
      <c r="E48" s="105"/>
      <c r="F48" s="64" t="n">
        <f aca="false">SUM(F43:F47)</f>
        <v>13271</v>
      </c>
      <c r="G48" s="81"/>
      <c r="H48" s="64" t="n">
        <f aca="false">SUM(H43:H47)</f>
        <v>13271</v>
      </c>
      <c r="I48" s="81"/>
      <c r="J48" s="64" t="n">
        <f aca="false">SUM(J43:J47)</f>
        <v>13271</v>
      </c>
      <c r="K48" s="81"/>
    </row>
    <row r="49" customFormat="false" ht="15.75" hidden="false" customHeight="false" outlineLevel="0" collapsed="false">
      <c r="A49" s="61" t="s">
        <v>61</v>
      </c>
      <c r="B49" s="62" t="n">
        <v>93369.99</v>
      </c>
      <c r="C49" s="62"/>
      <c r="D49" s="62" t="n">
        <f aca="false">D48*0.9975</f>
        <v>11781.4725</v>
      </c>
      <c r="E49" s="62"/>
      <c r="F49" s="62" t="n">
        <f aca="false">F48*0.9975</f>
        <v>13237.8225</v>
      </c>
      <c r="G49" s="41"/>
      <c r="H49" s="62" t="n">
        <f aca="false">H48*0.9975</f>
        <v>13237.8225</v>
      </c>
      <c r="I49" s="41"/>
      <c r="J49" s="62" t="n">
        <f aca="false">J48*0.9975</f>
        <v>13237.8225</v>
      </c>
      <c r="K49" s="41"/>
    </row>
    <row r="50" customFormat="false" ht="15.75" hidden="false" customHeight="false" outlineLevel="0" collapsed="false">
      <c r="A50" s="58" t="s">
        <v>62</v>
      </c>
      <c r="B50" s="67"/>
      <c r="C50" s="41"/>
      <c r="D50" s="82" t="n">
        <f aca="false">D49/D58</f>
        <v>0.245447355183756</v>
      </c>
      <c r="E50" s="82"/>
      <c r="F50" s="82" t="n">
        <f aca="false">F49/F58</f>
        <v>0.264756461839909</v>
      </c>
      <c r="G50" s="41"/>
      <c r="H50" s="82" t="n">
        <f aca="false">H49/H58</f>
        <v>0.176504305262182</v>
      </c>
      <c r="I50" s="41"/>
      <c r="J50" s="82" t="n">
        <f aca="false">J49/J58</f>
        <v>0.165472785874964</v>
      </c>
      <c r="K50" s="41"/>
    </row>
    <row r="51" customFormat="false" ht="15.75" hidden="false" customHeight="false" outlineLevel="0" collapsed="false">
      <c r="A51" s="60"/>
      <c r="B51" s="57"/>
      <c r="C51" s="41"/>
      <c r="D51" s="57"/>
      <c r="E51" s="57"/>
      <c r="F51" s="57"/>
      <c r="G51" s="57"/>
      <c r="H51" s="57"/>
      <c r="I51" s="57"/>
      <c r="J51" s="57"/>
      <c r="K51" s="57"/>
    </row>
    <row r="52" customFormat="false" ht="15.75" hidden="false" customHeight="false" outlineLevel="0" collapsed="false">
      <c r="A52" s="41" t="s">
        <v>63</v>
      </c>
      <c r="B52" s="57"/>
      <c r="C52" s="41"/>
      <c r="D52" s="41"/>
      <c r="E52" s="57"/>
      <c r="F52" s="41"/>
      <c r="G52" s="57"/>
      <c r="H52" s="41"/>
      <c r="I52" s="57"/>
      <c r="J52" s="41"/>
      <c r="K52" s="57"/>
    </row>
    <row r="53" customFormat="false" ht="15.75" hidden="false" customHeight="false" outlineLevel="0" collapsed="false">
      <c r="A53" s="41" t="s">
        <v>64</v>
      </c>
      <c r="B53" s="57" t="n">
        <v>17275</v>
      </c>
      <c r="C53" s="41"/>
      <c r="D53" s="57" t="n">
        <v>0</v>
      </c>
      <c r="E53" s="57"/>
      <c r="F53" s="57" t="n">
        <v>0</v>
      </c>
      <c r="G53" s="57"/>
      <c r="H53" s="57" t="n">
        <v>0</v>
      </c>
      <c r="I53" s="57"/>
      <c r="J53" s="57" t="n">
        <v>0</v>
      </c>
      <c r="K53" s="57"/>
    </row>
    <row r="54" customFormat="false" ht="15.75" hidden="false" customHeight="false" outlineLevel="0" collapsed="false">
      <c r="A54" s="41" t="s">
        <v>65</v>
      </c>
      <c r="B54" s="57" t="n">
        <v>34450</v>
      </c>
      <c r="C54" s="41"/>
      <c r="D54" s="57" t="n">
        <v>0</v>
      </c>
      <c r="E54" s="57"/>
      <c r="F54" s="57" t="n">
        <v>0</v>
      </c>
      <c r="G54" s="41"/>
      <c r="H54" s="57" t="n">
        <v>0</v>
      </c>
      <c r="I54" s="41"/>
      <c r="J54" s="57" t="n">
        <v>0</v>
      </c>
      <c r="K54" s="41"/>
    </row>
    <row r="55" customFormat="false" ht="15.75" hidden="false" customHeight="false" outlineLevel="0" collapsed="false">
      <c r="A55" s="42"/>
      <c r="B55" s="57"/>
      <c r="C55" s="41"/>
      <c r="D55" s="57"/>
      <c r="E55" s="41"/>
      <c r="F55" s="57"/>
      <c r="G55" s="57"/>
      <c r="H55" s="57"/>
      <c r="I55" s="57"/>
      <c r="J55" s="57"/>
      <c r="K55" s="57"/>
    </row>
    <row r="56" customFormat="false" ht="16.5" hidden="false" customHeight="false" outlineLevel="0" collapsed="false">
      <c r="A56" s="41"/>
      <c r="B56" s="57"/>
      <c r="C56" s="41"/>
      <c r="D56" s="57"/>
      <c r="E56" s="57"/>
      <c r="F56" s="57"/>
      <c r="G56" s="57"/>
      <c r="H56" s="57"/>
      <c r="I56" s="57"/>
      <c r="J56" s="57"/>
      <c r="K56" s="57"/>
    </row>
    <row r="57" customFormat="false" ht="16.5" hidden="false" customHeight="false" outlineLevel="0" collapsed="false">
      <c r="A57" s="83"/>
      <c r="B57" s="84"/>
      <c r="C57" s="83"/>
      <c r="D57" s="85"/>
      <c r="E57" s="85"/>
      <c r="F57" s="85"/>
      <c r="G57" s="86"/>
      <c r="H57" s="85"/>
      <c r="I57" s="86"/>
      <c r="J57" s="85"/>
      <c r="K57" s="86"/>
    </row>
    <row r="58" customFormat="false" ht="15.75" hidden="false" customHeight="false" outlineLevel="0" collapsed="false">
      <c r="A58" s="83" t="s">
        <v>54</v>
      </c>
      <c r="B58" s="84" t="n">
        <v>324602.49</v>
      </c>
      <c r="C58" s="83"/>
      <c r="D58" s="84" t="n">
        <f aca="false">D23+D36+D48</f>
        <v>47999.997764</v>
      </c>
      <c r="E58" s="84"/>
      <c r="F58" s="84" t="n">
        <f aca="false">F23+F36+F48</f>
        <v>49999.997764</v>
      </c>
      <c r="G58" s="41"/>
      <c r="H58" s="84" t="n">
        <f aca="false">H23+H36+H48</f>
        <v>74999.997764</v>
      </c>
      <c r="I58" s="41"/>
      <c r="J58" s="84" t="n">
        <f aca="false">J23+J36+J48</f>
        <v>79999.997764</v>
      </c>
      <c r="K58" s="41"/>
    </row>
    <row r="59" customFormat="false" ht="15.75" hidden="false" customHeight="false" outlineLevel="0" collapsed="false">
      <c r="A59" s="83"/>
      <c r="B59" s="84"/>
      <c r="C59" s="83"/>
      <c r="D59" s="84"/>
      <c r="E59" s="84"/>
      <c r="F59" s="84"/>
      <c r="G59" s="41"/>
      <c r="H59" s="84"/>
      <c r="I59" s="41"/>
      <c r="J59" s="84"/>
      <c r="K59" s="41"/>
    </row>
    <row r="60" customFormat="false" ht="15.75" hidden="false" customHeight="false" outlineLevel="0" collapsed="false">
      <c r="A60" s="83" t="s">
        <v>66</v>
      </c>
      <c r="B60" s="84"/>
      <c r="C60" s="83"/>
      <c r="D60" s="87" t="n">
        <f aca="false">D11-D58</f>
        <v>0.00223600000026636</v>
      </c>
      <c r="E60" s="84"/>
      <c r="F60" s="87" t="n">
        <f aca="false">F11-F58</f>
        <v>0.00223600000026636</v>
      </c>
      <c r="G60" s="41"/>
      <c r="H60" s="87" t="n">
        <f aca="false">H11-H58</f>
        <v>0.00223600000026636</v>
      </c>
      <c r="I60" s="41"/>
      <c r="J60" s="87" t="n">
        <f aca="false">J11-J58</f>
        <v>0.00223600000026636</v>
      </c>
      <c r="K60" s="41"/>
    </row>
    <row r="61" customFormat="false" ht="15.75" hidden="false" customHeight="false" outlineLevel="0" collapsed="false">
      <c r="A61" s="42"/>
      <c r="B61" s="72"/>
      <c r="C61" s="41"/>
      <c r="D61" s="41"/>
      <c r="E61" s="41"/>
      <c r="F61" s="41"/>
      <c r="G61" s="41"/>
      <c r="H61" s="41"/>
      <c r="I61" s="41"/>
      <c r="J61" s="41"/>
      <c r="K61" s="41"/>
    </row>
    <row r="62" customFormat="false" ht="15.75" hidden="false" customHeight="false" outlineLevel="0" collapsed="false">
      <c r="A62" s="41"/>
      <c r="B62" s="88" t="s">
        <v>67</v>
      </c>
      <c r="C62" s="60"/>
      <c r="D62" s="89"/>
      <c r="E62" s="60"/>
      <c r="F62" s="60"/>
      <c r="G62" s="60"/>
      <c r="H62" s="59"/>
      <c r="I62" s="41"/>
      <c r="J62" s="41"/>
      <c r="K62" s="41"/>
    </row>
    <row r="63" customFormat="false" ht="15.75" hidden="false" customHeight="false" outlineLevel="0" collapsed="false">
      <c r="A63" s="41"/>
      <c r="B63" s="59"/>
      <c r="C63" s="41"/>
      <c r="D63" s="41"/>
      <c r="E63" s="41"/>
      <c r="F63" s="41"/>
      <c r="G63" s="41"/>
      <c r="H63" s="59"/>
      <c r="I63" s="41"/>
      <c r="J63" s="41"/>
      <c r="K63" s="41"/>
    </row>
    <row r="64" customFormat="false" ht="15.75" hidden="false" customHeight="false" outlineLevel="0" collapsed="false">
      <c r="A64" s="41"/>
      <c r="B64" s="59"/>
      <c r="C64" s="41"/>
      <c r="D64" s="90" t="s">
        <v>68</v>
      </c>
      <c r="E64" s="91"/>
      <c r="F64" s="90" t="s">
        <v>69</v>
      </c>
      <c r="G64" s="41"/>
      <c r="H64" s="92"/>
      <c r="I64" s="41"/>
      <c r="J64" s="41"/>
      <c r="K64" s="41"/>
    </row>
    <row r="65" customFormat="false" ht="15.75" hidden="false" customHeight="false" outlineLevel="0" collapsed="false">
      <c r="A65" s="41"/>
      <c r="B65" s="59"/>
      <c r="C65" s="41"/>
      <c r="D65" s="89"/>
      <c r="E65" s="60"/>
      <c r="F65" s="60"/>
      <c r="G65" s="41"/>
      <c r="H65" s="59"/>
      <c r="I65" s="41"/>
      <c r="J65" s="41"/>
      <c r="K65" s="41"/>
    </row>
    <row r="66" customFormat="false" ht="15.75" hidden="false" customHeight="false" outlineLevel="0" collapsed="false">
      <c r="A66" s="41"/>
      <c r="B66" s="93" t="s">
        <v>70</v>
      </c>
      <c r="C66" s="41" t="s">
        <v>71</v>
      </c>
      <c r="D66" s="57" t="n">
        <v>9837</v>
      </c>
      <c r="E66" s="57"/>
      <c r="F66" s="57" t="n">
        <v>63655</v>
      </c>
      <c r="G66" s="57"/>
      <c r="H66" s="67"/>
      <c r="I66" s="41"/>
      <c r="J66" s="41"/>
      <c r="K66" s="41"/>
    </row>
    <row r="67" customFormat="false" ht="15.75" hidden="false" customHeight="false" outlineLevel="0" collapsed="false">
      <c r="A67" s="41"/>
      <c r="B67" s="93" t="s">
        <v>72</v>
      </c>
      <c r="C67" s="41" t="s">
        <v>73</v>
      </c>
      <c r="D67" s="57" t="n">
        <v>484</v>
      </c>
      <c r="E67" s="57"/>
      <c r="F67" s="57" t="n">
        <v>2070</v>
      </c>
      <c r="G67" s="57"/>
      <c r="H67" s="67"/>
      <c r="I67" s="41"/>
      <c r="J67" s="41"/>
      <c r="K67" s="41"/>
    </row>
    <row r="68" customFormat="false" ht="15.75" hidden="false" customHeight="false" outlineLevel="0" collapsed="false">
      <c r="A68" s="41"/>
      <c r="B68" s="94" t="s">
        <v>74</v>
      </c>
      <c r="C68" s="91" t="s">
        <v>73</v>
      </c>
      <c r="D68" s="57" t="n">
        <v>3386</v>
      </c>
      <c r="E68" s="41"/>
      <c r="F68" s="57" t="n">
        <v>8524</v>
      </c>
      <c r="G68" s="57"/>
      <c r="H68" s="67"/>
      <c r="I68" s="41"/>
      <c r="J68" s="41"/>
      <c r="K68" s="41"/>
    </row>
    <row r="69" customFormat="false" ht="15.75" hidden="false" customHeight="false" outlineLevel="0" collapsed="false">
      <c r="A69" s="41"/>
      <c r="B69" s="93" t="s">
        <v>72</v>
      </c>
      <c r="C69" s="41" t="s">
        <v>15</v>
      </c>
      <c r="D69" s="57" t="n">
        <v>16599</v>
      </c>
      <c r="E69" s="41"/>
      <c r="F69" s="57" t="n">
        <v>53648</v>
      </c>
      <c r="G69" s="57"/>
      <c r="H69" s="67"/>
      <c r="I69" s="41"/>
      <c r="J69" s="41"/>
      <c r="K69" s="41"/>
    </row>
    <row r="70" customFormat="false" ht="15.75" hidden="false" customHeight="false" outlineLevel="0" collapsed="false">
      <c r="A70" s="41"/>
      <c r="B70" s="94" t="s">
        <v>75</v>
      </c>
      <c r="C70" s="95" t="s">
        <v>71</v>
      </c>
      <c r="D70" s="57" t="n">
        <v>3244</v>
      </c>
      <c r="E70" s="41"/>
      <c r="F70" s="57" t="n">
        <v>52090</v>
      </c>
      <c r="G70" s="41"/>
      <c r="H70" s="59"/>
      <c r="I70" s="41"/>
      <c r="J70" s="41"/>
      <c r="K70" s="41"/>
    </row>
    <row r="71" customFormat="false" ht="15.75" hidden="false" customHeight="false" outlineLevel="0" collapsed="false">
      <c r="A71" s="41"/>
      <c r="B71" s="94"/>
      <c r="C71" s="96"/>
      <c r="D71" s="97" t="n">
        <f aca="false">SUM(D66:D70)</f>
        <v>33550</v>
      </c>
      <c r="E71" s="41"/>
      <c r="F71" s="97" t="n">
        <f aca="false">SUM(F66:F70)</f>
        <v>179987</v>
      </c>
      <c r="G71" s="41"/>
      <c r="H71" s="59"/>
      <c r="I71" s="41"/>
      <c r="J71" s="41"/>
      <c r="K71" s="41"/>
    </row>
    <row r="72" customFormat="false" ht="15.75" hidden="false" customHeight="false" outlineLevel="0" collapsed="false">
      <c r="A72" s="41"/>
      <c r="B72" s="94"/>
      <c r="C72" s="96"/>
      <c r="D72" s="57"/>
      <c r="E72" s="41"/>
      <c r="F72" s="57"/>
      <c r="G72" s="41"/>
      <c r="H72" s="59"/>
      <c r="I72" s="41"/>
      <c r="J72" s="41"/>
      <c r="K72" s="41"/>
    </row>
    <row r="73" customFormat="false" ht="15.75" hidden="false" customHeight="false" outlineLevel="0" collapsed="false">
      <c r="A73" s="41"/>
      <c r="B73" s="94" t="s">
        <v>76</v>
      </c>
      <c r="C73" s="41"/>
      <c r="D73" s="71" t="n">
        <v>12000</v>
      </c>
      <c r="E73" s="41" t="s">
        <v>77</v>
      </c>
      <c r="F73" s="57" t="n">
        <v>51825</v>
      </c>
      <c r="G73" s="41"/>
      <c r="H73" s="59"/>
      <c r="I73" s="41"/>
      <c r="J73" s="41"/>
      <c r="K73" s="96"/>
    </row>
    <row r="74" customFormat="false" ht="15.75" hidden="false" customHeight="false" outlineLevel="0" collapsed="false">
      <c r="A74" s="41"/>
      <c r="B74" s="94"/>
      <c r="C74" s="41"/>
      <c r="D74" s="98"/>
      <c r="E74" s="41"/>
      <c r="F74" s="99"/>
      <c r="G74" s="41"/>
      <c r="H74" s="59"/>
      <c r="I74" s="41"/>
      <c r="J74" s="41"/>
      <c r="K74" s="96"/>
    </row>
    <row r="75" customFormat="false" ht="15.75" hidden="false" customHeight="false" outlineLevel="0" collapsed="false">
      <c r="A75" s="42"/>
      <c r="B75" s="100"/>
      <c r="C75" s="100"/>
      <c r="D75" s="100"/>
      <c r="E75" s="100"/>
      <c r="F75" s="100"/>
      <c r="G75" s="100"/>
      <c r="H75" s="96"/>
      <c r="I75" s="96"/>
      <c r="J75" s="96"/>
      <c r="K75" s="41"/>
    </row>
    <row r="76" customFormat="false" ht="15.75" hidden="false" customHeight="false" outlineLevel="0" collapsed="false">
      <c r="A76" s="41"/>
      <c r="B76" s="41"/>
      <c r="C76" s="41"/>
      <c r="D76" s="57"/>
      <c r="E76" s="41"/>
      <c r="F76" s="57"/>
      <c r="G76" s="41"/>
      <c r="H76" s="57"/>
      <c r="I76" s="41"/>
      <c r="J76" s="57"/>
      <c r="K76" s="41"/>
    </row>
    <row r="78" customFormat="false" ht="15.75" hidden="false" customHeight="false" outlineLevel="0" collapsed="false">
      <c r="A78" s="101" t="s">
        <v>78</v>
      </c>
      <c r="H78" s="102"/>
      <c r="I78" s="101" t="s">
        <v>79</v>
      </c>
    </row>
    <row r="80" customFormat="false" ht="15.75" hidden="false" customHeight="false" outlineLevel="0" collapsed="false">
      <c r="A80" s="103" t="s">
        <v>80</v>
      </c>
      <c r="H80" s="103" t="s">
        <v>81</v>
      </c>
    </row>
    <row r="81" customFormat="false" ht="15.75" hidden="false" customHeight="false" outlineLevel="0" collapsed="false">
      <c r="A81" s="103" t="s">
        <v>82</v>
      </c>
      <c r="H81" s="103" t="s">
        <v>83</v>
      </c>
    </row>
    <row r="82" customFormat="false" ht="15.75" hidden="false" customHeight="false" outlineLevel="0" collapsed="false">
      <c r="A82" s="103" t="s">
        <v>84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9"/>
  <sheetViews>
    <sheetView showFormulas="false" showGridLines="true" showRowColHeaders="true" showZeros="true" rightToLeft="false" tabSelected="false" showOutlineSymbols="true" defaultGridColor="true" view="normal" topLeftCell="A19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33" t="n">
        <v>36805</v>
      </c>
      <c r="B1" s="34"/>
      <c r="C1" s="35"/>
      <c r="D1" s="36" t="s">
        <v>20</v>
      </c>
      <c r="E1" s="36"/>
      <c r="F1" s="36"/>
      <c r="G1" s="36"/>
      <c r="H1" s="34"/>
      <c r="I1" s="37" t="n">
        <f aca="true">TODAY()</f>
        <v>45926</v>
      </c>
      <c r="J1" s="34"/>
      <c r="K1" s="34"/>
    </row>
    <row r="2" customFormat="false" ht="15.75" hidden="false" customHeight="false" outlineLevel="0" collapsed="false">
      <c r="A2" s="38" t="s">
        <v>21</v>
      </c>
      <c r="B2" s="34"/>
      <c r="C2" s="39"/>
      <c r="D2" s="35"/>
      <c r="E2" s="36" t="s">
        <v>22</v>
      </c>
      <c r="F2" s="36"/>
      <c r="G2" s="35"/>
      <c r="H2" s="39"/>
      <c r="I2" s="40" t="n">
        <f aca="true">NOW()</f>
        <v>45926.8983978957</v>
      </c>
      <c r="J2" s="41"/>
      <c r="K2" s="41"/>
    </row>
    <row r="3" customFormat="false" ht="15.75" hidden="false" customHeight="false" outlineLevel="0" collapsed="false">
      <c r="A3" s="38"/>
      <c r="B3" s="42"/>
      <c r="C3" s="39"/>
      <c r="D3" s="39"/>
      <c r="F3" s="39"/>
      <c r="G3" s="39"/>
      <c r="H3" s="39"/>
      <c r="I3" s="41"/>
      <c r="J3" s="41"/>
      <c r="K3" s="41"/>
    </row>
    <row r="4" customFormat="false" ht="15.75" hidden="false" customHeight="false" outlineLevel="0" collapsed="false">
      <c r="A4" s="41"/>
      <c r="B4" s="41"/>
      <c r="C4" s="41"/>
      <c r="D4" s="43" t="n">
        <v>36804</v>
      </c>
      <c r="E4" s="44"/>
      <c r="F4" s="43" t="n">
        <v>36805</v>
      </c>
      <c r="G4" s="44"/>
      <c r="H4" s="43" t="n">
        <v>36806</v>
      </c>
      <c r="I4" s="44"/>
      <c r="J4" s="43" t="n">
        <v>36807</v>
      </c>
      <c r="K4" s="44"/>
    </row>
    <row r="5" customFormat="false" ht="15.75" hidden="false" customHeight="false" outlineLevel="0" collapsed="false">
      <c r="A5" s="41"/>
      <c r="B5" s="41"/>
      <c r="C5" s="41"/>
      <c r="D5" s="39" t="s">
        <v>26</v>
      </c>
      <c r="E5" s="39"/>
      <c r="F5" s="35" t="s">
        <v>85</v>
      </c>
      <c r="G5" s="39"/>
      <c r="H5" s="35" t="s">
        <v>86</v>
      </c>
      <c r="I5" s="39"/>
      <c r="J5" s="35" t="s">
        <v>87</v>
      </c>
      <c r="K5" s="39"/>
    </row>
    <row r="6" customFormat="false" ht="16.5" hidden="false" customHeight="false" outlineLevel="0" collapsed="false">
      <c r="A6" s="42"/>
      <c r="C6" s="41"/>
      <c r="I6" s="39"/>
      <c r="K6" s="39"/>
    </row>
    <row r="7" customFormat="false" ht="12.75" hidden="false" customHeight="false" outlineLevel="0" collapsed="false">
      <c r="A7" s="45"/>
      <c r="B7" s="46"/>
      <c r="C7" s="47"/>
      <c r="D7" s="48" t="s">
        <v>27</v>
      </c>
      <c r="E7" s="46" t="s">
        <v>28</v>
      </c>
      <c r="F7" s="48" t="s">
        <v>27</v>
      </c>
      <c r="G7" s="46" t="s">
        <v>28</v>
      </c>
      <c r="H7" s="48" t="s">
        <v>27</v>
      </c>
      <c r="I7" s="46" t="s">
        <v>28</v>
      </c>
      <c r="J7" s="48" t="s">
        <v>27</v>
      </c>
      <c r="K7" s="46" t="s">
        <v>28</v>
      </c>
    </row>
    <row r="8" customFormat="false" ht="12" hidden="false" customHeight="false" outlineLevel="0" collapsed="false">
      <c r="A8" s="49" t="s">
        <v>29</v>
      </c>
      <c r="B8" s="50"/>
      <c r="C8" s="51"/>
      <c r="D8" s="50" t="n">
        <v>84</v>
      </c>
      <c r="E8" s="104" t="n">
        <v>71</v>
      </c>
      <c r="F8" s="50" t="n">
        <v>85</v>
      </c>
      <c r="G8" s="104" t="n">
        <v>66</v>
      </c>
      <c r="H8" s="50" t="n">
        <v>70</v>
      </c>
      <c r="I8" s="52" t="n">
        <v>58</v>
      </c>
      <c r="J8" s="50" t="n">
        <v>61</v>
      </c>
      <c r="K8" s="52" t="n">
        <v>45</v>
      </c>
    </row>
    <row r="9" customFormat="false" ht="16.5" hidden="false" customHeight="false" outlineLevel="0" collapsed="false">
      <c r="A9" s="53" t="s">
        <v>30</v>
      </c>
      <c r="B9" s="54"/>
      <c r="C9" s="53"/>
      <c r="D9" s="55" t="n">
        <f aca="false">(D8+E8)/2-65</f>
        <v>12.5</v>
      </c>
      <c r="E9" s="54"/>
      <c r="F9" s="55" t="n">
        <f aca="false">(F8+G8)/2-65</f>
        <v>10.5</v>
      </c>
      <c r="G9" s="54"/>
      <c r="H9" s="55" t="n">
        <f aca="false">(H8+I8)/2-65</f>
        <v>-1</v>
      </c>
      <c r="I9" s="53"/>
      <c r="J9" s="55" t="n">
        <f aca="false">(J8+K8)/2-65</f>
        <v>-12</v>
      </c>
      <c r="K9" s="53"/>
    </row>
    <row r="10" customFormat="false" ht="16.5" hidden="false" customHeight="false" outlineLevel="0" collapsed="false">
      <c r="A10" s="41"/>
      <c r="C10" s="41"/>
      <c r="D10" s="56"/>
      <c r="F10" s="56"/>
      <c r="H10" s="56"/>
      <c r="I10" s="41"/>
      <c r="J10" s="56"/>
      <c r="K10" s="41"/>
    </row>
    <row r="11" customFormat="false" ht="15.75" hidden="false" customHeight="false" outlineLevel="0" collapsed="false">
      <c r="A11" s="41" t="s">
        <v>31</v>
      </c>
      <c r="B11" s="41"/>
      <c r="C11" s="41"/>
      <c r="D11" s="57" t="n">
        <v>45000</v>
      </c>
      <c r="E11" s="57"/>
      <c r="F11" s="57" t="n">
        <v>43000</v>
      </c>
      <c r="G11" s="57"/>
      <c r="H11" s="57" t="n">
        <v>45000</v>
      </c>
      <c r="I11" s="41"/>
      <c r="J11" s="57" t="n">
        <v>80000</v>
      </c>
      <c r="K11" s="41"/>
    </row>
    <row r="12" customFormat="false" ht="15.75" hidden="false" customHeight="fals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customFormat="false" ht="15.75" hidden="false" customHeight="false" outlineLevel="0" collapsed="false">
      <c r="A13" s="41" t="s">
        <v>32</v>
      </c>
      <c r="B13" s="41"/>
      <c r="C13" s="41"/>
      <c r="D13" s="34" t="s">
        <v>33</v>
      </c>
      <c r="E13" s="41"/>
      <c r="F13" s="34" t="s">
        <v>33</v>
      </c>
      <c r="G13" s="41"/>
      <c r="H13" s="34" t="s">
        <v>33</v>
      </c>
      <c r="I13" s="41"/>
      <c r="J13" s="34" t="s">
        <v>33</v>
      </c>
      <c r="K13" s="41"/>
    </row>
    <row r="14" customFormat="false" ht="15.75" hidden="false" customHeight="false" outlineLevel="0" collapsed="false">
      <c r="A14" s="41"/>
      <c r="B14" s="41"/>
      <c r="C14" s="41"/>
      <c r="D14" s="34"/>
      <c r="E14" s="41"/>
      <c r="F14" s="34"/>
      <c r="G14" s="41"/>
      <c r="H14" s="34"/>
      <c r="I14" s="41"/>
      <c r="J14" s="34"/>
      <c r="K14" s="41"/>
    </row>
    <row r="15" customFormat="false" ht="15.75" hidden="false" customHeight="false" outlineLevel="0" collapsed="false">
      <c r="A15" s="41" t="s">
        <v>34</v>
      </c>
      <c r="B15" s="34" t="s">
        <v>35</v>
      </c>
      <c r="C15" s="41"/>
      <c r="D15" s="41"/>
      <c r="E15" s="41"/>
      <c r="F15" s="41"/>
      <c r="G15" s="41"/>
      <c r="H15" s="41"/>
      <c r="I15" s="41"/>
      <c r="J15" s="41"/>
      <c r="K15" s="41"/>
    </row>
    <row r="16" customFormat="false" ht="15.75" hidden="false" customHeight="false" outlineLevel="0" collapsed="false">
      <c r="A16" s="58" t="s">
        <v>36</v>
      </c>
      <c r="B16" s="59"/>
      <c r="C16" s="41"/>
      <c r="D16" s="41"/>
      <c r="E16" s="41"/>
      <c r="F16" s="41"/>
      <c r="G16" s="41"/>
      <c r="H16" s="41"/>
      <c r="I16" s="41"/>
      <c r="J16" s="41"/>
      <c r="K16" s="41"/>
    </row>
    <row r="17" customFormat="false" ht="15.75" hidden="false" customHeight="false" outlineLevel="0" collapsed="false">
      <c r="A17" s="60" t="s">
        <v>37</v>
      </c>
      <c r="B17" s="57" t="n">
        <v>15930</v>
      </c>
      <c r="C17" s="41"/>
      <c r="D17" s="57" t="n">
        <v>15930</v>
      </c>
      <c r="E17" s="57"/>
      <c r="F17" s="57" t="n">
        <v>15930</v>
      </c>
      <c r="G17" s="57"/>
      <c r="H17" s="57" t="n">
        <v>15930</v>
      </c>
      <c r="I17" s="57"/>
      <c r="J17" s="57" t="n">
        <v>15930</v>
      </c>
      <c r="K17" s="57"/>
    </row>
    <row r="18" customFormat="false" ht="15.75" hidden="false" customHeight="false" outlineLevel="0" collapsed="false">
      <c r="A18" s="41" t="s">
        <v>38</v>
      </c>
      <c r="B18" s="57" t="n">
        <v>14400</v>
      </c>
      <c r="C18" s="41"/>
      <c r="D18" s="57" t="n">
        <v>20556</v>
      </c>
      <c r="E18" s="61"/>
      <c r="F18" s="57" t="n">
        <v>20556</v>
      </c>
      <c r="G18" s="61"/>
      <c r="H18" s="57" t="n">
        <v>20556</v>
      </c>
      <c r="I18" s="61"/>
      <c r="J18" s="57" t="n">
        <v>20556</v>
      </c>
      <c r="K18" s="61"/>
    </row>
    <row r="19" customFormat="false" ht="15.75" hidden="false" customHeight="false" outlineLevel="0" collapsed="false">
      <c r="A19" s="42" t="s">
        <v>39</v>
      </c>
      <c r="B19" s="57" t="n">
        <v>8524</v>
      </c>
      <c r="C19" s="41"/>
      <c r="D19" s="57" t="n">
        <v>-3300</v>
      </c>
      <c r="E19" s="41"/>
      <c r="F19" s="57" t="n">
        <v>-3300</v>
      </c>
      <c r="G19" s="41"/>
      <c r="H19" s="57" t="n">
        <v>-3300</v>
      </c>
      <c r="I19" s="41"/>
      <c r="J19" s="57" t="n">
        <v>-3300</v>
      </c>
      <c r="K19" s="41"/>
    </row>
    <row r="20" customFormat="false" ht="15.75" hidden="false" customHeight="false" outlineLevel="0" collapsed="false">
      <c r="A20" s="42" t="s">
        <v>40</v>
      </c>
      <c r="B20" s="57" t="n">
        <v>2070</v>
      </c>
      <c r="C20" s="41"/>
      <c r="D20" s="57" t="n">
        <v>-484</v>
      </c>
      <c r="E20" s="57"/>
      <c r="F20" s="57" t="n">
        <v>-484</v>
      </c>
      <c r="G20" s="57"/>
      <c r="H20" s="57" t="n">
        <v>-484</v>
      </c>
      <c r="I20" s="57"/>
      <c r="J20" s="57" t="n">
        <v>-484</v>
      </c>
      <c r="K20" s="57"/>
    </row>
    <row r="21" customFormat="false" ht="15.75" hidden="false" customHeight="false" outlineLevel="0" collapsed="false">
      <c r="A21" s="42" t="s">
        <v>41</v>
      </c>
      <c r="B21" s="57" t="n">
        <v>0</v>
      </c>
      <c r="C21" s="41"/>
      <c r="D21" s="57"/>
      <c r="E21" s="57"/>
      <c r="F21" s="57"/>
      <c r="G21" s="57"/>
      <c r="H21" s="57"/>
      <c r="I21" s="57"/>
      <c r="J21" s="57"/>
      <c r="K21" s="57"/>
    </row>
    <row r="22" customFormat="false" ht="15.75" hidden="false" customHeight="false" outlineLevel="0" collapsed="false">
      <c r="A22" s="61" t="s">
        <v>42</v>
      </c>
      <c r="B22" s="62" t="n">
        <v>38000</v>
      </c>
      <c r="C22" s="63"/>
      <c r="D22" s="64" t="n">
        <f aca="false">SUM(D17:D21)</f>
        <v>32702</v>
      </c>
      <c r="E22" s="105"/>
      <c r="F22" s="64" t="n">
        <f aca="false">SUM(F17:F21)</f>
        <v>32702</v>
      </c>
      <c r="G22" s="105"/>
      <c r="H22" s="64" t="n">
        <f aca="false">SUM(H17:H21)</f>
        <v>32702</v>
      </c>
      <c r="I22" s="60"/>
      <c r="J22" s="64" t="n">
        <f aca="false">SUM(J17:J21)</f>
        <v>32702</v>
      </c>
      <c r="K22" s="60"/>
    </row>
    <row r="23" customFormat="false" ht="15.75" hidden="false" customHeight="false" outlineLevel="0" collapsed="false">
      <c r="A23" s="61" t="s">
        <v>43</v>
      </c>
      <c r="B23" s="62" t="n">
        <v>37620</v>
      </c>
      <c r="C23" s="63"/>
      <c r="D23" s="65" t="n">
        <f aca="false">D22*0.973182</f>
        <v>31824.997764</v>
      </c>
      <c r="E23" s="106"/>
      <c r="F23" s="65" t="n">
        <f aca="false">F22*0.973182</f>
        <v>31824.997764</v>
      </c>
      <c r="G23" s="106"/>
      <c r="H23" s="65" t="n">
        <f aca="false">H22*0.973182</f>
        <v>31824.997764</v>
      </c>
      <c r="I23" s="66"/>
      <c r="J23" s="65" t="n">
        <f aca="false">J22*0.973182</f>
        <v>31824.997764</v>
      </c>
      <c r="K23" s="66"/>
    </row>
    <row r="24" customFormat="false" ht="15.75" hidden="false" customHeight="false" outlineLevel="0" collapsed="false">
      <c r="A24" s="42" t="s">
        <v>44</v>
      </c>
      <c r="B24" s="57"/>
      <c r="C24" s="41"/>
      <c r="D24" s="57"/>
      <c r="E24" s="57"/>
      <c r="F24" s="57"/>
      <c r="G24" s="57"/>
      <c r="H24" s="57"/>
      <c r="I24" s="41"/>
      <c r="J24" s="57"/>
      <c r="K24" s="41"/>
    </row>
    <row r="25" customFormat="false" ht="15.75" hidden="false" customHeight="false" outlineLevel="0" collapsed="false">
      <c r="A25" s="41"/>
      <c r="B25" s="57"/>
      <c r="C25" s="41"/>
      <c r="D25" s="41"/>
      <c r="E25" s="41"/>
      <c r="F25" s="41"/>
      <c r="G25" s="41"/>
      <c r="H25" s="41"/>
      <c r="I25" s="41"/>
      <c r="J25" s="41"/>
      <c r="K25" s="41"/>
    </row>
    <row r="26" customFormat="false" ht="15.75" hidden="false" customHeight="false" outlineLevel="0" collapsed="false">
      <c r="A26" s="58" t="s">
        <v>45</v>
      </c>
      <c r="B26" s="67"/>
      <c r="C26" s="41"/>
      <c r="D26" s="41"/>
      <c r="E26" s="57"/>
      <c r="F26" s="41"/>
      <c r="G26" s="57"/>
      <c r="H26" s="41"/>
      <c r="I26" s="57"/>
      <c r="J26" s="41"/>
      <c r="K26" s="57"/>
    </row>
    <row r="27" customFormat="false" ht="15.75" hidden="false" customHeight="false" outlineLevel="0" collapsed="false">
      <c r="A27" s="60"/>
      <c r="B27" s="57"/>
      <c r="C27" s="41"/>
      <c r="D27" s="68"/>
      <c r="E27" s="41"/>
      <c r="F27" s="68"/>
      <c r="G27" s="41"/>
      <c r="H27" s="68"/>
      <c r="I27" s="41"/>
      <c r="J27" s="68"/>
      <c r="K27" s="41"/>
    </row>
    <row r="28" customFormat="false" ht="15.75" hidden="false" customHeight="false" outlineLevel="0" collapsed="false">
      <c r="A28" s="42" t="s">
        <v>46</v>
      </c>
      <c r="B28" s="57" t="n">
        <v>0</v>
      </c>
      <c r="C28" s="41"/>
      <c r="D28" s="57" t="n">
        <v>0</v>
      </c>
      <c r="E28" s="41"/>
      <c r="F28" s="57" t="n">
        <v>0</v>
      </c>
      <c r="G28" s="41"/>
      <c r="H28" s="57" t="n">
        <v>0</v>
      </c>
      <c r="I28" s="41"/>
      <c r="J28" s="57" t="n">
        <v>0</v>
      </c>
      <c r="K28" s="41"/>
    </row>
    <row r="29" customFormat="false" ht="15.75" hidden="false" customHeight="false" outlineLevel="0" collapsed="false">
      <c r="A29" s="42" t="s">
        <v>47</v>
      </c>
      <c r="B29" s="57" t="n">
        <v>57970</v>
      </c>
      <c r="C29" s="41"/>
      <c r="D29" s="57" t="n">
        <v>11198</v>
      </c>
      <c r="E29" s="61"/>
      <c r="F29" s="69" t="n">
        <v>11198</v>
      </c>
      <c r="G29" s="61"/>
      <c r="H29" s="69" t="n">
        <v>11198</v>
      </c>
      <c r="I29" s="61"/>
      <c r="J29" s="69" t="n">
        <v>46198</v>
      </c>
      <c r="K29" s="61"/>
    </row>
    <row r="30" customFormat="false" ht="15.75" hidden="false" customHeight="false" outlineLevel="0" collapsed="false">
      <c r="A30" s="70"/>
      <c r="B30" s="71"/>
      <c r="C30" s="41"/>
      <c r="D30" s="72"/>
      <c r="E30" s="57"/>
      <c r="F30" s="72"/>
      <c r="G30" s="57"/>
      <c r="H30" s="72"/>
      <c r="I30" s="41"/>
      <c r="J30" s="72"/>
      <c r="K30" s="41"/>
    </row>
    <row r="31" customFormat="false" ht="15.75" hidden="false" customHeight="false" outlineLevel="0" collapsed="false">
      <c r="A31" s="42" t="s">
        <v>48</v>
      </c>
      <c r="B31" s="57" t="n">
        <v>57970</v>
      </c>
      <c r="C31" s="41"/>
      <c r="D31" s="73" t="n">
        <f aca="false">SUM(D28:D30)</f>
        <v>11198</v>
      </c>
      <c r="E31" s="74" t="s">
        <v>49</v>
      </c>
      <c r="F31" s="73" t="n">
        <f aca="false">SUM(F28:F30)</f>
        <v>11198</v>
      </c>
      <c r="G31" s="74" t="s">
        <v>49</v>
      </c>
      <c r="H31" s="73" t="n">
        <f aca="false">SUM(H28:H30)</f>
        <v>11198</v>
      </c>
      <c r="I31" s="74" t="s">
        <v>49</v>
      </c>
      <c r="J31" s="73" t="n">
        <f aca="false">SUM(J28:J30)</f>
        <v>46198</v>
      </c>
      <c r="K31" s="74" t="s">
        <v>49</v>
      </c>
    </row>
    <row r="32" customFormat="false" ht="15.75" hidden="false" customHeight="false" outlineLevel="0" collapsed="false">
      <c r="A32" s="42" t="s">
        <v>50</v>
      </c>
      <c r="B32" s="57" t="n">
        <v>31827.5</v>
      </c>
      <c r="C32" s="41"/>
      <c r="D32" s="69" t="n">
        <v>-5076</v>
      </c>
      <c r="E32" s="41"/>
      <c r="F32" s="107" t="n">
        <v>-7076</v>
      </c>
      <c r="G32" s="41"/>
      <c r="H32" s="69" t="n">
        <v>-5076</v>
      </c>
      <c r="I32" s="41"/>
      <c r="J32" s="69" t="n">
        <v>-5076</v>
      </c>
      <c r="K32" s="41"/>
    </row>
    <row r="33" customFormat="false" ht="15.75" hidden="false" customHeight="false" outlineLevel="0" collapsed="false">
      <c r="A33" s="41" t="s">
        <v>51</v>
      </c>
      <c r="B33" s="57"/>
      <c r="C33" s="41"/>
      <c r="D33" s="69" t="n">
        <v>2000</v>
      </c>
      <c r="E33" s="41"/>
      <c r="F33" s="69" t="n">
        <v>2000</v>
      </c>
      <c r="G33" s="41"/>
      <c r="H33" s="69" t="n">
        <v>2000</v>
      </c>
      <c r="I33" s="41"/>
      <c r="J33" s="69" t="n">
        <v>2000</v>
      </c>
      <c r="K33" s="41"/>
    </row>
    <row r="34" customFormat="false" ht="15.75" hidden="false" customHeight="false" outlineLevel="0" collapsed="false">
      <c r="A34" s="41" t="s">
        <v>52</v>
      </c>
      <c r="B34" s="57"/>
      <c r="C34" s="41"/>
      <c r="D34" s="57" t="n">
        <v>0</v>
      </c>
      <c r="E34" s="41"/>
      <c r="F34" s="57" t="n">
        <v>0</v>
      </c>
      <c r="G34" s="41"/>
      <c r="H34" s="57" t="n">
        <v>0</v>
      </c>
      <c r="I34" s="41"/>
      <c r="J34" s="57" t="n">
        <v>0</v>
      </c>
      <c r="K34" s="41"/>
    </row>
    <row r="35" customFormat="false" ht="15.75" hidden="false" customHeight="false" outlineLevel="0" collapsed="false">
      <c r="A35" s="41" t="s">
        <v>53</v>
      </c>
      <c r="B35" s="57" t="n">
        <v>52090</v>
      </c>
      <c r="C35" s="41"/>
      <c r="D35" s="75" t="n">
        <v>-6081</v>
      </c>
      <c r="E35" s="108" t="s">
        <v>49</v>
      </c>
      <c r="F35" s="75" t="n">
        <v>-6081</v>
      </c>
      <c r="G35" s="108" t="s">
        <v>49</v>
      </c>
      <c r="H35" s="75" t="n">
        <v>-6081</v>
      </c>
      <c r="I35" s="75" t="s">
        <v>49</v>
      </c>
      <c r="J35" s="75" t="n">
        <v>-6081</v>
      </c>
      <c r="K35" s="75" t="s">
        <v>49</v>
      </c>
    </row>
    <row r="36" customFormat="false" ht="15.75" hidden="false" customHeight="false" outlineLevel="0" collapsed="false">
      <c r="A36" s="63" t="s">
        <v>54</v>
      </c>
      <c r="B36" s="62" t="n">
        <v>141887.5</v>
      </c>
      <c r="C36" s="63"/>
      <c r="D36" s="64" t="n">
        <f aca="false">SUM(D31:D35)</f>
        <v>2041</v>
      </c>
      <c r="E36" s="105"/>
      <c r="F36" s="64" t="n">
        <f aca="false">SUM(F31:F35)</f>
        <v>41</v>
      </c>
      <c r="G36" s="105"/>
      <c r="H36" s="64" t="n">
        <f aca="false">SUM(H31:H35)</f>
        <v>2041</v>
      </c>
      <c r="I36" s="76"/>
      <c r="J36" s="64" t="n">
        <f aca="false">SUM(J31:J35)</f>
        <v>37041</v>
      </c>
      <c r="K36" s="76"/>
    </row>
    <row r="37" customFormat="false" ht="15.75" hidden="false" customHeight="false" outlineLevel="0" collapsed="false">
      <c r="A37" s="41"/>
      <c r="B37" s="57"/>
      <c r="C37" s="41"/>
      <c r="D37" s="41"/>
      <c r="E37" s="41"/>
      <c r="F37" s="41"/>
      <c r="G37" s="41"/>
      <c r="H37" s="41"/>
      <c r="I37" s="57"/>
      <c r="J37" s="41"/>
      <c r="K37" s="57"/>
    </row>
    <row r="38" customFormat="false" ht="15.75" hidden="false" customHeight="false" outlineLevel="0" collapsed="false">
      <c r="A38" s="58" t="s">
        <v>55</v>
      </c>
      <c r="B38" s="67"/>
      <c r="C38" s="41"/>
      <c r="D38" s="41"/>
      <c r="E38" s="41"/>
      <c r="F38" s="41"/>
      <c r="G38" s="41"/>
      <c r="H38" s="41"/>
      <c r="I38" s="41"/>
      <c r="J38" s="41"/>
      <c r="K38" s="41"/>
    </row>
    <row r="39" customFormat="false" ht="15.75" hidden="false" customHeight="false" outlineLevel="0" collapsed="false">
      <c r="A39" s="60"/>
      <c r="B39" s="57"/>
      <c r="C39" s="41"/>
      <c r="D39" s="41"/>
      <c r="E39" s="41"/>
      <c r="F39" s="41"/>
      <c r="G39" s="41"/>
      <c r="H39" s="41"/>
      <c r="I39" s="41"/>
      <c r="J39" s="41"/>
      <c r="K39" s="41"/>
    </row>
    <row r="40" customFormat="false" ht="15.75" hidden="false" customHeight="false" outlineLevel="0" collapsed="false">
      <c r="A40" s="41"/>
      <c r="B40" s="57"/>
      <c r="C40" s="41"/>
      <c r="D40" s="41"/>
      <c r="E40" s="41"/>
      <c r="F40" s="41"/>
      <c r="G40" s="41"/>
      <c r="H40" s="41"/>
      <c r="I40" s="41"/>
      <c r="J40" s="41"/>
      <c r="K40" s="41"/>
    </row>
    <row r="41" customFormat="false" ht="15.75" hidden="false" customHeight="false" outlineLevel="0" collapsed="false">
      <c r="A41" s="41" t="s">
        <v>56</v>
      </c>
      <c r="B41" s="57" t="n">
        <v>46075</v>
      </c>
      <c r="C41" s="41"/>
      <c r="D41" s="77" t="n">
        <v>16558</v>
      </c>
      <c r="E41" s="78"/>
      <c r="F41" s="77" t="n">
        <v>16558</v>
      </c>
      <c r="G41" s="78"/>
      <c r="H41" s="77" t="n">
        <v>16558</v>
      </c>
      <c r="I41" s="78"/>
      <c r="J41" s="77" t="n">
        <v>16558</v>
      </c>
      <c r="K41" s="78"/>
    </row>
    <row r="42" customFormat="false" ht="15.75" hidden="false" customHeight="false" outlineLevel="0" collapsed="false">
      <c r="A42" s="41" t="s">
        <v>57</v>
      </c>
      <c r="B42" s="57" t="n">
        <v>53648</v>
      </c>
      <c r="C42" s="41"/>
      <c r="D42" s="79" t="n">
        <v>-16599</v>
      </c>
      <c r="E42" s="72"/>
      <c r="F42" s="79" t="n">
        <v>-16599</v>
      </c>
      <c r="G42" s="72"/>
      <c r="H42" s="79" t="n">
        <v>-16599</v>
      </c>
      <c r="I42" s="41"/>
      <c r="J42" s="79" t="n">
        <v>-16599</v>
      </c>
      <c r="K42" s="41"/>
    </row>
    <row r="43" customFormat="false" ht="15.75" hidden="false" customHeight="false" outlineLevel="0" collapsed="false">
      <c r="A43" s="41" t="s">
        <v>58</v>
      </c>
      <c r="B43" s="80"/>
      <c r="C43" s="80"/>
      <c r="D43" s="57" t="n">
        <f aca="false">SUM(D41:D42)</f>
        <v>-41</v>
      </c>
      <c r="E43" s="72"/>
      <c r="F43" s="57" t="n">
        <f aca="false">SUM(F41:F42)</f>
        <v>-41</v>
      </c>
      <c r="G43" s="72"/>
      <c r="H43" s="57" t="n">
        <f aca="false">SUM(H41:H42)</f>
        <v>-41</v>
      </c>
      <c r="I43" s="72"/>
      <c r="J43" s="57" t="n">
        <f aca="false">SUM(J41:J42)</f>
        <v>-41</v>
      </c>
      <c r="K43" s="72"/>
    </row>
    <row r="44" customFormat="false" ht="15.75" hidden="false" customHeight="false" outlineLevel="0" collapsed="false">
      <c r="A44" s="41" t="s">
        <v>51</v>
      </c>
      <c r="B44" s="57"/>
      <c r="C44" s="41"/>
      <c r="D44" s="69" t="n">
        <v>11175</v>
      </c>
      <c r="E44" s="41"/>
      <c r="F44" s="69" t="n">
        <v>11175</v>
      </c>
      <c r="G44" s="41"/>
      <c r="H44" s="69" t="n">
        <v>11175</v>
      </c>
      <c r="I44" s="41"/>
      <c r="J44" s="69" t="n">
        <v>11175</v>
      </c>
      <c r="K44" s="41"/>
    </row>
    <row r="45" customFormat="false" ht="15.75" hidden="false" customHeight="false" outlineLevel="0" collapsed="false">
      <c r="A45" s="41" t="s">
        <v>59</v>
      </c>
      <c r="B45" s="57" t="n">
        <v>9975</v>
      </c>
      <c r="C45" s="41"/>
      <c r="D45" s="57"/>
      <c r="E45" s="41"/>
      <c r="F45" s="57"/>
      <c r="G45" s="41"/>
      <c r="H45" s="57"/>
      <c r="I45" s="41"/>
      <c r="J45" s="57"/>
      <c r="K45" s="41"/>
    </row>
    <row r="46" customFormat="false" ht="15.75" hidden="false" customHeight="false" outlineLevel="0" collapsed="false">
      <c r="A46" s="41"/>
      <c r="B46" s="57"/>
      <c r="C46" s="57"/>
      <c r="D46" s="41"/>
      <c r="E46" s="57"/>
      <c r="F46" s="41"/>
      <c r="G46" s="57"/>
      <c r="H46" s="41"/>
      <c r="I46" s="41"/>
      <c r="J46" s="41"/>
      <c r="K46" s="41"/>
    </row>
    <row r="47" customFormat="false" ht="15.75" hidden="false" customHeight="false" outlineLevel="0" collapsed="false">
      <c r="A47" s="41"/>
      <c r="B47" s="71"/>
      <c r="C47" s="57"/>
      <c r="D47" s="57"/>
      <c r="E47" s="57"/>
      <c r="F47" s="57"/>
      <c r="G47" s="57"/>
      <c r="H47" s="57"/>
      <c r="I47" s="41"/>
      <c r="J47" s="57"/>
      <c r="K47" s="41"/>
    </row>
    <row r="48" customFormat="false" ht="15.75" hidden="false" customHeight="false" outlineLevel="0" collapsed="false">
      <c r="A48" s="61" t="s">
        <v>60</v>
      </c>
      <c r="B48" s="62" t="n">
        <v>93604</v>
      </c>
      <c r="C48" s="63"/>
      <c r="D48" s="64" t="n">
        <f aca="false">SUM(D43:D47)</f>
        <v>11134</v>
      </c>
      <c r="E48" s="105"/>
      <c r="F48" s="64" t="n">
        <f aca="false">SUM(F43:F47)</f>
        <v>11134</v>
      </c>
      <c r="G48" s="105"/>
      <c r="H48" s="64" t="n">
        <f aca="false">SUM(H43:H47)</f>
        <v>11134</v>
      </c>
      <c r="I48" s="81"/>
      <c r="J48" s="64" t="n">
        <f aca="false">SUM(J43:J47)</f>
        <v>11134</v>
      </c>
      <c r="K48" s="81"/>
    </row>
    <row r="49" customFormat="false" ht="15.75" hidden="false" customHeight="false" outlineLevel="0" collapsed="false">
      <c r="A49" s="61" t="s">
        <v>61</v>
      </c>
      <c r="B49" s="62" t="n">
        <v>93369.99</v>
      </c>
      <c r="C49" s="62"/>
      <c r="D49" s="62" t="n">
        <f aca="false">D48*0.9975</f>
        <v>11106.165</v>
      </c>
      <c r="E49" s="62"/>
      <c r="F49" s="62" t="n">
        <f aca="false">F48*0.9975</f>
        <v>11106.165</v>
      </c>
      <c r="G49" s="62"/>
      <c r="H49" s="62" t="n">
        <f aca="false">H48*0.9975</f>
        <v>11106.165</v>
      </c>
      <c r="I49" s="41"/>
      <c r="J49" s="62" t="n">
        <f aca="false">J48*0.9975</f>
        <v>11106.165</v>
      </c>
      <c r="K49" s="41"/>
    </row>
    <row r="50" customFormat="false" ht="15.75" hidden="false" customHeight="false" outlineLevel="0" collapsed="false">
      <c r="A50" s="58" t="s">
        <v>62</v>
      </c>
      <c r="B50" s="67"/>
      <c r="C50" s="41"/>
      <c r="D50" s="82" t="n">
        <f aca="false">D49/D58</f>
        <v>0.246803678930067</v>
      </c>
      <c r="E50" s="82"/>
      <c r="F50" s="82" t="n">
        <f aca="false">F49/F58</f>
        <v>0.258282920407456</v>
      </c>
      <c r="G50" s="82"/>
      <c r="H50" s="82" t="n">
        <f aca="false">H49/H58</f>
        <v>0.246803678930067</v>
      </c>
      <c r="I50" s="41"/>
      <c r="J50" s="82" t="n">
        <f aca="false">J49/J58</f>
        <v>0.138827066380217</v>
      </c>
      <c r="K50" s="41"/>
    </row>
    <row r="51" customFormat="false" ht="15.75" hidden="false" customHeight="false" outlineLevel="0" collapsed="false">
      <c r="A51" s="60"/>
      <c r="B51" s="57"/>
      <c r="C51" s="41"/>
      <c r="D51" s="57"/>
      <c r="E51" s="57"/>
      <c r="F51" s="57"/>
      <c r="G51" s="57"/>
      <c r="H51" s="57"/>
      <c r="I51" s="57"/>
      <c r="J51" s="57"/>
      <c r="K51" s="57"/>
    </row>
    <row r="52" customFormat="false" ht="15.75" hidden="false" customHeight="false" outlineLevel="0" collapsed="false">
      <c r="A52" s="41" t="s">
        <v>63</v>
      </c>
      <c r="B52" s="57"/>
      <c r="C52" s="41"/>
      <c r="D52" s="41"/>
      <c r="E52" s="57"/>
      <c r="F52" s="41"/>
      <c r="G52" s="57"/>
      <c r="H52" s="41"/>
      <c r="I52" s="57"/>
      <c r="J52" s="41"/>
      <c r="K52" s="57"/>
    </row>
    <row r="53" customFormat="false" ht="15.75" hidden="false" customHeight="false" outlineLevel="0" collapsed="false">
      <c r="A53" s="41" t="s">
        <v>64</v>
      </c>
      <c r="B53" s="57" t="n">
        <v>17275</v>
      </c>
      <c r="C53" s="41"/>
      <c r="D53" s="57" t="n">
        <v>0</v>
      </c>
      <c r="E53" s="57"/>
      <c r="F53" s="57" t="n">
        <v>0</v>
      </c>
      <c r="G53" s="57"/>
      <c r="H53" s="57" t="n">
        <v>0</v>
      </c>
      <c r="I53" s="57"/>
      <c r="J53" s="57" t="n">
        <v>0</v>
      </c>
      <c r="K53" s="57"/>
    </row>
    <row r="54" customFormat="false" ht="15.75" hidden="false" customHeight="false" outlineLevel="0" collapsed="false">
      <c r="A54" s="41" t="s">
        <v>65</v>
      </c>
      <c r="B54" s="57" t="n">
        <v>34450</v>
      </c>
      <c r="C54" s="41"/>
      <c r="D54" s="57" t="n">
        <v>0</v>
      </c>
      <c r="E54" s="57"/>
      <c r="F54" s="57" t="n">
        <v>0</v>
      </c>
      <c r="G54" s="57"/>
      <c r="H54" s="57" t="n">
        <v>0</v>
      </c>
      <c r="I54" s="41"/>
      <c r="J54" s="57" t="n">
        <v>0</v>
      </c>
      <c r="K54" s="41"/>
    </row>
    <row r="55" customFormat="false" ht="15.75" hidden="false" customHeight="false" outlineLevel="0" collapsed="false">
      <c r="A55" s="42"/>
      <c r="B55" s="57"/>
      <c r="C55" s="41"/>
      <c r="D55" s="57"/>
      <c r="E55" s="41"/>
      <c r="F55" s="57"/>
      <c r="G55" s="41"/>
      <c r="H55" s="57"/>
      <c r="I55" s="57"/>
      <c r="J55" s="57"/>
      <c r="K55" s="57"/>
    </row>
    <row r="56" customFormat="false" ht="16.5" hidden="false" customHeight="false" outlineLevel="0" collapsed="false">
      <c r="A56" s="41"/>
      <c r="B56" s="57"/>
      <c r="C56" s="41"/>
      <c r="D56" s="57"/>
      <c r="E56" s="57"/>
      <c r="F56" s="57"/>
      <c r="G56" s="57"/>
      <c r="H56" s="57"/>
      <c r="I56" s="57"/>
      <c r="J56" s="57"/>
      <c r="K56" s="57"/>
    </row>
    <row r="57" customFormat="false" ht="16.5" hidden="false" customHeight="false" outlineLevel="0" collapsed="false">
      <c r="A57" s="83"/>
      <c r="B57" s="84"/>
      <c r="C57" s="83"/>
      <c r="D57" s="85"/>
      <c r="E57" s="85"/>
      <c r="F57" s="85"/>
      <c r="G57" s="85"/>
      <c r="H57" s="85"/>
      <c r="I57" s="86"/>
      <c r="J57" s="85"/>
      <c r="K57" s="86"/>
    </row>
    <row r="58" customFormat="false" ht="15.75" hidden="false" customHeight="false" outlineLevel="0" collapsed="false">
      <c r="A58" s="83" t="s">
        <v>54</v>
      </c>
      <c r="B58" s="84" t="n">
        <v>324602.49</v>
      </c>
      <c r="C58" s="83"/>
      <c r="D58" s="84" t="n">
        <f aca="false">D23+D36+D48</f>
        <v>44999.997764</v>
      </c>
      <c r="E58" s="84"/>
      <c r="F58" s="84" t="n">
        <f aca="false">F23+F36+F48</f>
        <v>42999.997764</v>
      </c>
      <c r="G58" s="84"/>
      <c r="H58" s="84" t="n">
        <f aca="false">H23+H36+H48</f>
        <v>44999.997764</v>
      </c>
      <c r="I58" s="41"/>
      <c r="J58" s="84" t="n">
        <f aca="false">J23+J36+J48</f>
        <v>79999.997764</v>
      </c>
      <c r="K58" s="41"/>
    </row>
    <row r="59" customFormat="false" ht="15.75" hidden="false" customHeight="false" outlineLevel="0" collapsed="false">
      <c r="A59" s="83"/>
      <c r="B59" s="84"/>
      <c r="C59" s="83"/>
      <c r="D59" s="84"/>
      <c r="E59" s="84"/>
      <c r="F59" s="84"/>
      <c r="G59" s="84"/>
      <c r="H59" s="84"/>
      <c r="I59" s="41"/>
      <c r="J59" s="84"/>
      <c r="K59" s="41"/>
    </row>
    <row r="60" customFormat="false" ht="15.75" hidden="false" customHeight="false" outlineLevel="0" collapsed="false">
      <c r="A60" s="83" t="s">
        <v>66</v>
      </c>
      <c r="B60" s="84"/>
      <c r="C60" s="83"/>
      <c r="D60" s="87" t="n">
        <f aca="false">D11-D58</f>
        <v>0.00223600000026636</v>
      </c>
      <c r="E60" s="84"/>
      <c r="F60" s="87" t="n">
        <f aca="false">F11-F58</f>
        <v>0.00223600000026636</v>
      </c>
      <c r="G60" s="84"/>
      <c r="H60" s="87" t="n">
        <f aca="false">H11-H58</f>
        <v>0.00223600000026636</v>
      </c>
      <c r="I60" s="41"/>
      <c r="J60" s="87" t="n">
        <f aca="false">J11-J58</f>
        <v>0.00223600000026636</v>
      </c>
      <c r="K60" s="41"/>
    </row>
    <row r="61" customFormat="false" ht="15.75" hidden="false" customHeight="false" outlineLevel="0" collapsed="false">
      <c r="A61" s="42"/>
      <c r="B61" s="72"/>
      <c r="C61" s="41"/>
      <c r="D61" s="41"/>
      <c r="E61" s="41"/>
      <c r="F61" s="41"/>
      <c r="G61" s="41"/>
      <c r="H61" s="41"/>
      <c r="I61" s="41"/>
      <c r="J61" s="41"/>
      <c r="K61" s="41"/>
    </row>
    <row r="62" customFormat="false" ht="15.75" hidden="false" customHeight="false" outlineLevel="0" collapsed="false">
      <c r="A62" s="41"/>
      <c r="B62" s="88" t="s">
        <v>67</v>
      </c>
      <c r="C62" s="60"/>
      <c r="D62" s="89"/>
      <c r="E62" s="60"/>
      <c r="F62" s="60"/>
      <c r="G62" s="60"/>
      <c r="H62" s="59"/>
      <c r="I62" s="41"/>
      <c r="J62" s="41"/>
      <c r="K62" s="41"/>
    </row>
    <row r="63" customFormat="false" ht="15.75" hidden="false" customHeight="false" outlineLevel="0" collapsed="false">
      <c r="A63" s="41"/>
      <c r="B63" s="59"/>
      <c r="C63" s="41"/>
      <c r="D63" s="41"/>
      <c r="E63" s="41"/>
      <c r="F63" s="41"/>
      <c r="G63" s="41"/>
      <c r="H63" s="59"/>
      <c r="I63" s="41"/>
      <c r="J63" s="41"/>
      <c r="K63" s="41"/>
    </row>
    <row r="64" customFormat="false" ht="15.75" hidden="false" customHeight="false" outlineLevel="0" collapsed="false">
      <c r="A64" s="41"/>
      <c r="B64" s="59"/>
      <c r="C64" s="41"/>
      <c r="D64" s="90" t="s">
        <v>68</v>
      </c>
      <c r="E64" s="91"/>
      <c r="F64" s="90" t="s">
        <v>69</v>
      </c>
      <c r="G64" s="41"/>
      <c r="H64" s="92"/>
      <c r="I64" s="41"/>
      <c r="J64" s="41"/>
      <c r="K64" s="41"/>
    </row>
    <row r="65" customFormat="false" ht="15.75" hidden="false" customHeight="false" outlineLevel="0" collapsed="false">
      <c r="A65" s="41"/>
      <c r="B65" s="59"/>
      <c r="C65" s="41"/>
      <c r="D65" s="89"/>
      <c r="E65" s="60"/>
      <c r="F65" s="60"/>
      <c r="G65" s="41"/>
      <c r="H65" s="59"/>
      <c r="I65" s="41"/>
      <c r="J65" s="41"/>
      <c r="K65" s="41"/>
    </row>
    <row r="66" customFormat="false" ht="15.75" hidden="false" customHeight="false" outlineLevel="0" collapsed="false">
      <c r="A66" s="41"/>
      <c r="B66" s="93" t="s">
        <v>70</v>
      </c>
      <c r="C66" s="41"/>
      <c r="D66" s="57" t="n">
        <v>9837</v>
      </c>
      <c r="E66" s="57"/>
      <c r="F66" s="57" t="n">
        <v>63655</v>
      </c>
      <c r="G66" s="57"/>
      <c r="H66" s="67"/>
      <c r="I66" s="41"/>
      <c r="J66" s="41"/>
      <c r="K66" s="41"/>
    </row>
    <row r="67" customFormat="false" ht="15.75" hidden="false" customHeight="false" outlineLevel="0" collapsed="false">
      <c r="A67" s="41"/>
      <c r="B67" s="93" t="s">
        <v>72</v>
      </c>
      <c r="C67" s="41"/>
      <c r="D67" s="57" t="n">
        <v>484</v>
      </c>
      <c r="E67" s="57"/>
      <c r="F67" s="57" t="n">
        <v>2070</v>
      </c>
      <c r="G67" s="57"/>
      <c r="H67" s="67"/>
      <c r="I67" s="41"/>
      <c r="J67" s="41"/>
      <c r="K67" s="41"/>
    </row>
    <row r="68" customFormat="false" ht="15.75" hidden="false" customHeight="false" outlineLevel="0" collapsed="false">
      <c r="A68" s="41"/>
      <c r="B68" s="94" t="s">
        <v>74</v>
      </c>
      <c r="C68" s="91"/>
      <c r="D68" s="57" t="n">
        <v>3386</v>
      </c>
      <c r="E68" s="41"/>
      <c r="F68" s="57" t="n">
        <v>8524</v>
      </c>
      <c r="G68" s="57"/>
      <c r="H68" s="67"/>
      <c r="I68" s="41"/>
      <c r="J68" s="41"/>
      <c r="K68" s="41"/>
    </row>
    <row r="69" customFormat="false" ht="15.75" hidden="false" customHeight="false" outlineLevel="0" collapsed="false">
      <c r="A69" s="41"/>
      <c r="B69" s="93" t="s">
        <v>88</v>
      </c>
      <c r="C69" s="41"/>
      <c r="D69" s="57" t="n">
        <v>16599</v>
      </c>
      <c r="E69" s="41"/>
      <c r="F69" s="57" t="n">
        <v>53648</v>
      </c>
      <c r="G69" s="57"/>
      <c r="H69" s="67"/>
      <c r="I69" s="41"/>
      <c r="J69" s="41"/>
      <c r="K69" s="41"/>
    </row>
    <row r="70" customFormat="false" ht="15.75" hidden="false" customHeight="false" outlineLevel="0" collapsed="false">
      <c r="A70" s="41"/>
      <c r="B70" s="94" t="s">
        <v>75</v>
      </c>
      <c r="C70" s="96"/>
      <c r="D70" s="57" t="n">
        <v>3244</v>
      </c>
      <c r="E70" s="41"/>
      <c r="F70" s="57" t="n">
        <v>52090</v>
      </c>
      <c r="G70" s="41"/>
      <c r="H70" s="59"/>
      <c r="I70" s="41"/>
      <c r="J70" s="41"/>
      <c r="K70" s="41"/>
    </row>
    <row r="71" customFormat="false" ht="15.75" hidden="false" customHeight="false" outlineLevel="0" collapsed="false">
      <c r="A71" s="41"/>
      <c r="B71" s="94" t="s">
        <v>76</v>
      </c>
      <c r="C71" s="41"/>
      <c r="D71" s="109" t="s">
        <v>89</v>
      </c>
      <c r="E71" s="41"/>
      <c r="F71" s="57" t="n">
        <v>51825</v>
      </c>
      <c r="G71" s="41"/>
      <c r="H71" s="59"/>
      <c r="I71" s="41"/>
      <c r="J71" s="41"/>
      <c r="K71" s="96"/>
    </row>
    <row r="72" customFormat="false" ht="15.75" hidden="false" customHeight="false" outlineLevel="0" collapsed="false">
      <c r="A72" s="42"/>
      <c r="B72" s="100"/>
      <c r="C72" s="100"/>
      <c r="D72" s="100"/>
      <c r="E72" s="100"/>
      <c r="F72" s="100"/>
      <c r="G72" s="100"/>
      <c r="H72" s="96"/>
      <c r="I72" s="96"/>
      <c r="J72" s="96"/>
      <c r="K72" s="41"/>
    </row>
    <row r="73" customFormat="false" ht="15.75" hidden="false" customHeight="false" outlineLevel="0" collapsed="false">
      <c r="A73" s="41"/>
      <c r="B73" s="41"/>
      <c r="C73" s="41"/>
      <c r="D73" s="57"/>
      <c r="E73" s="41"/>
      <c r="F73" s="57"/>
      <c r="G73" s="41"/>
      <c r="H73" s="57"/>
      <c r="I73" s="41"/>
      <c r="J73" s="57"/>
      <c r="K73" s="41"/>
    </row>
    <row r="75" customFormat="false" ht="15.75" hidden="false" customHeight="false" outlineLevel="0" collapsed="false">
      <c r="A75" s="101" t="s">
        <v>78</v>
      </c>
      <c r="H75" s="102"/>
      <c r="I75" s="101" t="s">
        <v>79</v>
      </c>
    </row>
    <row r="77" customFormat="false" ht="15.75" hidden="false" customHeight="false" outlineLevel="0" collapsed="false">
      <c r="A77" s="103" t="s">
        <v>80</v>
      </c>
      <c r="H77" s="103" t="s">
        <v>81</v>
      </c>
    </row>
    <row r="78" customFormat="false" ht="15.75" hidden="false" customHeight="false" outlineLevel="0" collapsed="false">
      <c r="A78" s="103" t="s">
        <v>82</v>
      </c>
      <c r="H78" s="103" t="s">
        <v>83</v>
      </c>
    </row>
    <row r="79" customFormat="false" ht="15.75" hidden="false" customHeight="false" outlineLevel="0" collapsed="false">
      <c r="A79" s="103" t="s">
        <v>84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9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33" t="n">
        <v>36804</v>
      </c>
      <c r="B1" s="34"/>
      <c r="C1" s="35"/>
      <c r="D1" s="36" t="s">
        <v>20</v>
      </c>
      <c r="E1" s="36"/>
      <c r="F1" s="36"/>
      <c r="G1" s="36"/>
      <c r="H1" s="34"/>
      <c r="I1" s="37" t="n">
        <f aca="true">TODAY()</f>
        <v>45926</v>
      </c>
      <c r="J1" s="34"/>
      <c r="K1" s="34"/>
    </row>
    <row r="2" customFormat="false" ht="15.75" hidden="false" customHeight="false" outlineLevel="0" collapsed="false">
      <c r="A2" s="38" t="s">
        <v>21</v>
      </c>
      <c r="B2" s="34"/>
      <c r="C2" s="39"/>
      <c r="D2" s="35"/>
      <c r="E2" s="36" t="s">
        <v>22</v>
      </c>
      <c r="F2" s="36"/>
      <c r="G2" s="35"/>
      <c r="H2" s="39"/>
      <c r="I2" s="40" t="n">
        <f aca="true">NOW()</f>
        <v>45926.8983979181</v>
      </c>
      <c r="J2" s="41"/>
      <c r="K2" s="41"/>
    </row>
    <row r="3" customFormat="false" ht="15.75" hidden="false" customHeight="false" outlineLevel="0" collapsed="false">
      <c r="A3" s="38"/>
      <c r="B3" s="42"/>
      <c r="C3" s="39"/>
      <c r="D3" s="39"/>
      <c r="F3" s="39"/>
      <c r="G3" s="39"/>
      <c r="H3" s="39"/>
      <c r="I3" s="41"/>
      <c r="J3" s="41"/>
      <c r="K3" s="41"/>
    </row>
    <row r="4" customFormat="false" ht="15.75" hidden="false" customHeight="false" outlineLevel="0" collapsed="false">
      <c r="A4" s="41"/>
      <c r="B4" s="41"/>
      <c r="C4" s="41"/>
      <c r="D4" s="43" t="n">
        <v>36803</v>
      </c>
      <c r="E4" s="44"/>
      <c r="F4" s="43" t="n">
        <v>36804</v>
      </c>
      <c r="G4" s="44"/>
      <c r="H4" s="43" t="n">
        <v>36805</v>
      </c>
      <c r="I4" s="44"/>
      <c r="J4" s="43" t="n">
        <v>36806</v>
      </c>
      <c r="K4" s="41"/>
    </row>
    <row r="5" customFormat="false" ht="15.75" hidden="false" customHeight="false" outlineLevel="0" collapsed="false">
      <c r="A5" s="41"/>
      <c r="B5" s="41"/>
      <c r="C5" s="41"/>
      <c r="D5" s="39" t="s">
        <v>25</v>
      </c>
      <c r="E5" s="39"/>
      <c r="F5" s="39" t="s">
        <v>26</v>
      </c>
      <c r="G5" s="39"/>
      <c r="H5" s="35" t="s">
        <v>85</v>
      </c>
      <c r="I5" s="39"/>
      <c r="J5" s="35" t="s">
        <v>86</v>
      </c>
      <c r="K5" s="39"/>
    </row>
    <row r="6" customFormat="false" ht="16.5" hidden="false" customHeight="false" outlineLevel="0" collapsed="false">
      <c r="A6" s="42"/>
      <c r="C6" s="41"/>
      <c r="D6" s="101"/>
      <c r="K6" s="39"/>
    </row>
    <row r="7" customFormat="false" ht="12.75" hidden="false" customHeight="false" outlineLevel="0" collapsed="false">
      <c r="A7" s="45"/>
      <c r="B7" s="46"/>
      <c r="C7" s="47"/>
      <c r="D7" s="48" t="s">
        <v>27</v>
      </c>
      <c r="E7" s="46" t="s">
        <v>28</v>
      </c>
      <c r="F7" s="48" t="s">
        <v>27</v>
      </c>
      <c r="G7" s="46" t="s">
        <v>28</v>
      </c>
      <c r="H7" s="48" t="s">
        <v>27</v>
      </c>
      <c r="I7" s="46" t="s">
        <v>28</v>
      </c>
      <c r="J7" s="48" t="s">
        <v>27</v>
      </c>
      <c r="K7" s="46" t="s">
        <v>28</v>
      </c>
    </row>
    <row r="8" customFormat="false" ht="12" hidden="false" customHeight="false" outlineLevel="0" collapsed="false">
      <c r="A8" s="49" t="s">
        <v>29</v>
      </c>
      <c r="B8" s="50"/>
      <c r="C8" s="51"/>
      <c r="D8" s="110" t="n">
        <v>87</v>
      </c>
      <c r="E8" s="104" t="n">
        <v>59</v>
      </c>
      <c r="F8" s="50" t="n">
        <v>86</v>
      </c>
      <c r="G8" s="104" t="n">
        <v>62</v>
      </c>
      <c r="H8" s="50" t="n">
        <v>77</v>
      </c>
      <c r="I8" s="104" t="n">
        <v>64</v>
      </c>
      <c r="J8" s="50" t="n">
        <v>64</v>
      </c>
      <c r="K8" s="52" t="n">
        <v>55</v>
      </c>
    </row>
    <row r="9" customFormat="false" ht="16.5" hidden="false" customHeight="false" outlineLevel="0" collapsed="false">
      <c r="A9" s="53" t="s">
        <v>30</v>
      </c>
      <c r="B9" s="54"/>
      <c r="C9" s="53"/>
      <c r="D9" s="55" t="n">
        <f aca="false">(D8+E8)/2-65</f>
        <v>8</v>
      </c>
      <c r="E9" s="54"/>
      <c r="F9" s="55" t="n">
        <f aca="false">(F8+G8)/2-65</f>
        <v>9</v>
      </c>
      <c r="G9" s="54"/>
      <c r="H9" s="55" t="n">
        <f aca="false">(H8+I8)/2-65</f>
        <v>5.5</v>
      </c>
      <c r="I9" s="54"/>
      <c r="J9" s="55" t="n">
        <f aca="false">(J8+K8)/2-65</f>
        <v>-5.5</v>
      </c>
      <c r="K9" s="53"/>
    </row>
    <row r="10" customFormat="false" ht="16.5" hidden="false" customHeight="false" outlineLevel="0" collapsed="false">
      <c r="A10" s="41"/>
      <c r="C10" s="41"/>
      <c r="D10" s="56"/>
      <c r="F10" s="56"/>
      <c r="H10" s="56"/>
      <c r="J10" s="56"/>
      <c r="K10" s="41"/>
    </row>
    <row r="11" customFormat="false" ht="15.75" hidden="false" customHeight="false" outlineLevel="0" collapsed="false">
      <c r="A11" s="41" t="s">
        <v>31</v>
      </c>
      <c r="B11" s="41"/>
      <c r="C11" s="41"/>
      <c r="D11" s="111" t="n">
        <v>45000</v>
      </c>
      <c r="E11" s="41"/>
      <c r="F11" s="57" t="n">
        <v>45000</v>
      </c>
      <c r="G11" s="57"/>
      <c r="H11" s="57" t="n">
        <v>43000</v>
      </c>
      <c r="I11" s="57"/>
      <c r="J11" s="57" t="n">
        <v>75000</v>
      </c>
      <c r="K11" s="41"/>
    </row>
    <row r="12" customFormat="false" ht="15.75" hidden="false" customHeight="false" outlineLevel="0" collapsed="false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customFormat="false" ht="15.75" hidden="false" customHeight="false" outlineLevel="0" collapsed="false">
      <c r="A13" s="41" t="s">
        <v>32</v>
      </c>
      <c r="B13" s="41"/>
      <c r="C13" s="41"/>
      <c r="D13" s="34" t="s">
        <v>33</v>
      </c>
      <c r="E13" s="41"/>
      <c r="F13" s="34" t="s">
        <v>33</v>
      </c>
      <c r="G13" s="41"/>
      <c r="H13" s="34" t="s">
        <v>33</v>
      </c>
      <c r="I13" s="41"/>
      <c r="J13" s="34" t="s">
        <v>33</v>
      </c>
      <c r="K13" s="41"/>
    </row>
    <row r="14" customFormat="false" ht="15.75" hidden="false" customHeight="false" outlineLevel="0" collapsed="false">
      <c r="A14" s="41"/>
      <c r="B14" s="41"/>
      <c r="C14" s="41"/>
      <c r="D14" s="34"/>
      <c r="E14" s="41"/>
      <c r="F14" s="34"/>
      <c r="G14" s="41"/>
      <c r="H14" s="34"/>
      <c r="I14" s="41"/>
      <c r="J14" s="34"/>
      <c r="K14" s="41"/>
    </row>
    <row r="15" customFormat="false" ht="15.75" hidden="false" customHeight="false" outlineLevel="0" collapsed="false">
      <c r="A15" s="41" t="s">
        <v>34</v>
      </c>
      <c r="B15" s="34" t="s">
        <v>35</v>
      </c>
      <c r="C15" s="41"/>
      <c r="D15" s="41"/>
      <c r="E15" s="41"/>
      <c r="F15" s="41"/>
      <c r="G15" s="41"/>
      <c r="H15" s="41"/>
      <c r="I15" s="41"/>
      <c r="J15" s="41"/>
      <c r="K15" s="41"/>
    </row>
    <row r="16" customFormat="false" ht="15.75" hidden="false" customHeight="false" outlineLevel="0" collapsed="false">
      <c r="A16" s="58" t="s">
        <v>36</v>
      </c>
      <c r="B16" s="59"/>
      <c r="C16" s="41"/>
      <c r="D16" s="41"/>
      <c r="E16" s="41"/>
      <c r="F16" s="41"/>
      <c r="G16" s="41"/>
      <c r="H16" s="41"/>
      <c r="I16" s="41"/>
      <c r="J16" s="41"/>
      <c r="K16" s="41"/>
    </row>
    <row r="17" customFormat="false" ht="15.75" hidden="false" customHeight="false" outlineLevel="0" collapsed="false">
      <c r="A17" s="60" t="s">
        <v>37</v>
      </c>
      <c r="B17" s="57" t="n">
        <v>15930</v>
      </c>
      <c r="C17" s="41"/>
      <c r="D17" s="57" t="n">
        <v>15930</v>
      </c>
      <c r="E17" s="41"/>
      <c r="F17" s="57" t="n">
        <v>15930</v>
      </c>
      <c r="G17" s="57"/>
      <c r="H17" s="57" t="n">
        <v>15930</v>
      </c>
      <c r="I17" s="57"/>
      <c r="J17" s="57" t="n">
        <v>15930</v>
      </c>
      <c r="K17" s="57"/>
    </row>
    <row r="18" customFormat="false" ht="15.75" hidden="false" customHeight="false" outlineLevel="0" collapsed="false">
      <c r="A18" s="41" t="s">
        <v>38</v>
      </c>
      <c r="B18" s="57" t="n">
        <v>14400</v>
      </c>
      <c r="C18" s="41"/>
      <c r="D18" s="57" t="n">
        <v>20556</v>
      </c>
      <c r="E18" s="61"/>
      <c r="F18" s="57" t="n">
        <v>20556</v>
      </c>
      <c r="G18" s="61"/>
      <c r="H18" s="57" t="n">
        <v>20556</v>
      </c>
      <c r="I18" s="61"/>
      <c r="J18" s="57" t="n">
        <v>20556</v>
      </c>
      <c r="K18" s="61"/>
    </row>
    <row r="19" customFormat="false" ht="15.75" hidden="false" customHeight="false" outlineLevel="0" collapsed="false">
      <c r="A19" s="42" t="s">
        <v>39</v>
      </c>
      <c r="B19" s="57" t="n">
        <v>8524</v>
      </c>
      <c r="C19" s="41"/>
      <c r="D19" s="57" t="n">
        <v>-3300</v>
      </c>
      <c r="E19" s="41"/>
      <c r="F19" s="57" t="n">
        <v>-3300</v>
      </c>
      <c r="G19" s="41"/>
      <c r="H19" s="57" t="n">
        <v>-3300</v>
      </c>
      <c r="I19" s="41"/>
      <c r="J19" s="57" t="n">
        <v>-3300</v>
      </c>
      <c r="K19" s="41"/>
    </row>
    <row r="20" customFormat="false" ht="15.75" hidden="false" customHeight="false" outlineLevel="0" collapsed="false">
      <c r="A20" s="42" t="s">
        <v>40</v>
      </c>
      <c r="B20" s="57" t="n">
        <v>2070</v>
      </c>
      <c r="C20" s="41"/>
      <c r="D20" s="57" t="n">
        <v>-484</v>
      </c>
      <c r="E20" s="41"/>
      <c r="F20" s="57" t="n">
        <v>-484</v>
      </c>
      <c r="G20" s="57"/>
      <c r="H20" s="57" t="n">
        <v>-484</v>
      </c>
      <c r="I20" s="57"/>
      <c r="J20" s="57" t="n">
        <v>-484</v>
      </c>
      <c r="K20" s="57"/>
    </row>
    <row r="21" customFormat="false" ht="15.75" hidden="false" customHeight="false" outlineLevel="0" collapsed="false">
      <c r="A21" s="42" t="s">
        <v>41</v>
      </c>
      <c r="B21" s="57" t="n">
        <v>0</v>
      </c>
      <c r="C21" s="41"/>
      <c r="D21" s="57"/>
      <c r="E21" s="57"/>
      <c r="F21" s="57"/>
      <c r="G21" s="57"/>
      <c r="H21" s="57"/>
      <c r="I21" s="57"/>
      <c r="J21" s="57"/>
      <c r="K21" s="57"/>
    </row>
    <row r="22" customFormat="false" ht="15.75" hidden="false" customHeight="false" outlineLevel="0" collapsed="false">
      <c r="A22" s="61" t="s">
        <v>42</v>
      </c>
      <c r="B22" s="62" t="n">
        <v>38000</v>
      </c>
      <c r="C22" s="63"/>
      <c r="D22" s="64" t="n">
        <f aca="false">SUM(D17:D21)</f>
        <v>32702</v>
      </c>
      <c r="E22" s="105"/>
      <c r="F22" s="64" t="n">
        <f aca="false">SUM(F17:F21)</f>
        <v>32702</v>
      </c>
      <c r="G22" s="105"/>
      <c r="H22" s="64" t="n">
        <f aca="false">SUM(H17:H21)</f>
        <v>32702</v>
      </c>
      <c r="I22" s="105"/>
      <c r="J22" s="64" t="n">
        <f aca="false">SUM(J17:J21)</f>
        <v>32702</v>
      </c>
      <c r="K22" s="41"/>
    </row>
    <row r="23" customFormat="false" ht="15.75" hidden="false" customHeight="false" outlineLevel="0" collapsed="false">
      <c r="A23" s="61" t="s">
        <v>43</v>
      </c>
      <c r="B23" s="62" t="n">
        <v>37620</v>
      </c>
      <c r="C23" s="63"/>
      <c r="D23" s="65" t="n">
        <f aca="false">D22*0.973182</f>
        <v>31824.997764</v>
      </c>
      <c r="E23" s="106"/>
      <c r="F23" s="65" t="n">
        <f aca="false">F22*0.973182</f>
        <v>31824.997764</v>
      </c>
      <c r="G23" s="106"/>
      <c r="H23" s="65" t="n">
        <f aca="false">H22*0.973182</f>
        <v>31824.997764</v>
      </c>
      <c r="I23" s="106"/>
      <c r="J23" s="65" t="n">
        <f aca="false">J22*0.973182</f>
        <v>31824.997764</v>
      </c>
      <c r="K23" s="57"/>
    </row>
    <row r="24" customFormat="false" ht="15.75" hidden="false" customHeight="false" outlineLevel="0" collapsed="false">
      <c r="A24" s="42" t="s">
        <v>44</v>
      </c>
      <c r="B24" s="57"/>
      <c r="C24" s="41"/>
      <c r="D24" s="57"/>
      <c r="E24" s="41"/>
      <c r="F24" s="57"/>
      <c r="G24" s="57"/>
      <c r="H24" s="57"/>
      <c r="I24" s="57"/>
      <c r="J24" s="57"/>
      <c r="K24" s="41"/>
    </row>
    <row r="25" customFormat="false" ht="15.75" hidden="false" customHeight="false" outlineLevel="0" collapsed="false">
      <c r="A25" s="41"/>
      <c r="B25" s="57"/>
      <c r="C25" s="41"/>
      <c r="D25" s="41"/>
      <c r="E25" s="41"/>
      <c r="F25" s="41"/>
      <c r="G25" s="41"/>
      <c r="H25" s="41"/>
      <c r="I25" s="41"/>
      <c r="J25" s="41"/>
      <c r="K25" s="41"/>
    </row>
    <row r="26" customFormat="false" ht="15.75" hidden="false" customHeight="false" outlineLevel="0" collapsed="false">
      <c r="A26" s="58" t="s">
        <v>45</v>
      </c>
      <c r="B26" s="67"/>
      <c r="C26" s="41"/>
      <c r="D26" s="41"/>
      <c r="E26" s="41"/>
      <c r="F26" s="41"/>
      <c r="G26" s="57"/>
      <c r="H26" s="41"/>
      <c r="I26" s="57"/>
      <c r="J26" s="41"/>
      <c r="K26" s="57"/>
    </row>
    <row r="27" customFormat="false" ht="15.75" hidden="false" customHeight="false" outlineLevel="0" collapsed="false">
      <c r="A27" s="60"/>
      <c r="B27" s="57"/>
      <c r="C27" s="41"/>
      <c r="D27" s="68"/>
      <c r="E27" s="41"/>
      <c r="F27" s="68"/>
      <c r="G27" s="41"/>
      <c r="H27" s="68"/>
      <c r="I27" s="41"/>
      <c r="J27" s="68"/>
      <c r="K27" s="41"/>
    </row>
    <row r="28" customFormat="false" ht="15.75" hidden="false" customHeight="false" outlineLevel="0" collapsed="false">
      <c r="A28" s="42" t="s">
        <v>46</v>
      </c>
      <c r="B28" s="57" t="n">
        <v>0</v>
      </c>
      <c r="C28" s="41"/>
      <c r="D28" s="57" t="n">
        <v>0</v>
      </c>
      <c r="E28" s="41"/>
      <c r="F28" s="57" t="n">
        <v>0</v>
      </c>
      <c r="G28" s="41"/>
      <c r="H28" s="57" t="n">
        <v>0</v>
      </c>
      <c r="I28" s="41"/>
      <c r="J28" s="57" t="n">
        <v>0</v>
      </c>
      <c r="K28" s="41"/>
    </row>
    <row r="29" customFormat="false" ht="15.75" hidden="false" customHeight="false" outlineLevel="0" collapsed="false">
      <c r="A29" s="42" t="s">
        <v>47</v>
      </c>
      <c r="B29" s="57" t="n">
        <v>57970</v>
      </c>
      <c r="C29" s="41"/>
      <c r="D29" s="57" t="n">
        <v>11198</v>
      </c>
      <c r="E29" s="61"/>
      <c r="F29" s="57" t="n">
        <v>11198</v>
      </c>
      <c r="G29" s="61"/>
      <c r="H29" s="69" t="n">
        <f aca="false">14198-5000</f>
        <v>9198</v>
      </c>
      <c r="I29" s="61"/>
      <c r="J29" s="69" t="n">
        <f aca="false">14198+27000</f>
        <v>41198</v>
      </c>
      <c r="K29" s="61"/>
    </row>
    <row r="30" customFormat="false" ht="15.75" hidden="false" customHeight="false" outlineLevel="0" collapsed="false">
      <c r="A30" s="70"/>
      <c r="B30" s="71"/>
      <c r="C30" s="41"/>
      <c r="D30" s="72"/>
      <c r="E30" s="41"/>
      <c r="F30" s="72"/>
      <c r="G30" s="57"/>
      <c r="H30" s="72"/>
      <c r="I30" s="57"/>
      <c r="J30" s="72"/>
      <c r="K30" s="41"/>
    </row>
    <row r="31" customFormat="false" ht="15.75" hidden="false" customHeight="false" outlineLevel="0" collapsed="false">
      <c r="A31" s="42" t="s">
        <v>48</v>
      </c>
      <c r="B31" s="57" t="n">
        <v>57970</v>
      </c>
      <c r="C31" s="41"/>
      <c r="D31" s="73" t="n">
        <f aca="false">SUM(D28:D30)</f>
        <v>11198</v>
      </c>
      <c r="E31" s="74" t="s">
        <v>49</v>
      </c>
      <c r="F31" s="73" t="n">
        <f aca="false">SUM(F28:F30)</f>
        <v>11198</v>
      </c>
      <c r="G31" s="74" t="s">
        <v>49</v>
      </c>
      <c r="H31" s="73" t="n">
        <f aca="false">SUM(H28:H30)</f>
        <v>9198</v>
      </c>
      <c r="I31" s="74" t="s">
        <v>49</v>
      </c>
      <c r="J31" s="73" t="n">
        <f aca="false">SUM(J28:J30)</f>
        <v>41198</v>
      </c>
      <c r="K31" s="60" t="s">
        <v>49</v>
      </c>
    </row>
    <row r="32" customFormat="false" ht="15.75" hidden="false" customHeight="false" outlineLevel="0" collapsed="false">
      <c r="A32" s="42" t="s">
        <v>50</v>
      </c>
      <c r="B32" s="57" t="n">
        <v>31827.5</v>
      </c>
      <c r="C32" s="41"/>
      <c r="D32" s="69" t="n">
        <v>-5076</v>
      </c>
      <c r="E32" s="41"/>
      <c r="F32" s="69" t="n">
        <v>-5076</v>
      </c>
      <c r="G32" s="41"/>
      <c r="H32" s="69" t="n">
        <v>-5076</v>
      </c>
      <c r="I32" s="41"/>
      <c r="J32" s="69" t="n">
        <v>-5076</v>
      </c>
      <c r="K32" s="41"/>
    </row>
    <row r="33" customFormat="false" ht="15.75" hidden="false" customHeight="false" outlineLevel="0" collapsed="false">
      <c r="A33" s="41" t="s">
        <v>51</v>
      </c>
      <c r="B33" s="57"/>
      <c r="C33" s="41"/>
      <c r="D33" s="69" t="n">
        <v>2000</v>
      </c>
      <c r="E33" s="41"/>
      <c r="F33" s="69" t="n">
        <v>2000</v>
      </c>
      <c r="G33" s="41"/>
      <c r="H33" s="69" t="n">
        <v>2000</v>
      </c>
      <c r="I33" s="41"/>
      <c r="J33" s="69" t="n">
        <v>2000</v>
      </c>
      <c r="K33" s="41"/>
    </row>
    <row r="34" customFormat="false" ht="15.75" hidden="false" customHeight="false" outlineLevel="0" collapsed="false">
      <c r="A34" s="41" t="s">
        <v>52</v>
      </c>
      <c r="B34" s="57"/>
      <c r="C34" s="41"/>
      <c r="D34" s="57" t="n">
        <v>0</v>
      </c>
      <c r="E34" s="41"/>
      <c r="F34" s="57" t="n">
        <v>0</v>
      </c>
      <c r="G34" s="41"/>
      <c r="H34" s="57" t="n">
        <v>0</v>
      </c>
      <c r="I34" s="41"/>
      <c r="J34" s="57" t="n">
        <v>0</v>
      </c>
      <c r="K34" s="41"/>
    </row>
    <row r="35" customFormat="false" ht="15.75" hidden="false" customHeight="false" outlineLevel="0" collapsed="false">
      <c r="A35" s="41" t="s">
        <v>53</v>
      </c>
      <c r="B35" s="57" t="n">
        <v>52090</v>
      </c>
      <c r="C35" s="41"/>
      <c r="D35" s="75" t="n">
        <v>-6081</v>
      </c>
      <c r="E35" s="112" t="s">
        <v>49</v>
      </c>
      <c r="F35" s="75" t="n">
        <v>-6081</v>
      </c>
      <c r="G35" s="108" t="s">
        <v>49</v>
      </c>
      <c r="H35" s="75" t="n">
        <v>-6081</v>
      </c>
      <c r="I35" s="108" t="s">
        <v>49</v>
      </c>
      <c r="J35" s="75" t="n">
        <v>-6081</v>
      </c>
      <c r="K35" s="57" t="s">
        <v>49</v>
      </c>
    </row>
    <row r="36" customFormat="false" ht="15.75" hidden="false" customHeight="false" outlineLevel="0" collapsed="false">
      <c r="A36" s="63" t="s">
        <v>54</v>
      </c>
      <c r="B36" s="62" t="n">
        <v>141887.5</v>
      </c>
      <c r="C36" s="63"/>
      <c r="D36" s="64" t="n">
        <f aca="false">SUM(D31:D35)</f>
        <v>2041</v>
      </c>
      <c r="E36" s="105"/>
      <c r="F36" s="64" t="n">
        <f aca="false">SUM(F31:F35)</f>
        <v>2041</v>
      </c>
      <c r="G36" s="105"/>
      <c r="H36" s="64" t="n">
        <f aca="false">SUM(H31:H35)</f>
        <v>41</v>
      </c>
      <c r="I36" s="105"/>
      <c r="J36" s="64" t="n">
        <f aca="false">SUM(J31:J35)</f>
        <v>32041</v>
      </c>
      <c r="K36" s="84"/>
    </row>
    <row r="37" customFormat="false" ht="15.75" hidden="false" customHeight="false" outlineLevel="0" collapsed="false">
      <c r="A37" s="41"/>
      <c r="B37" s="57"/>
      <c r="C37" s="41"/>
      <c r="D37" s="41"/>
      <c r="E37" s="41"/>
      <c r="F37" s="41"/>
      <c r="G37" s="41"/>
      <c r="H37" s="41"/>
      <c r="I37" s="41"/>
      <c r="J37" s="41"/>
      <c r="K37" s="57"/>
    </row>
    <row r="38" customFormat="false" ht="15.75" hidden="false" customHeight="false" outlineLevel="0" collapsed="false">
      <c r="A38" s="58" t="s">
        <v>55</v>
      </c>
      <c r="B38" s="67"/>
      <c r="C38" s="41"/>
      <c r="D38" s="41"/>
      <c r="E38" s="41"/>
      <c r="F38" s="41"/>
      <c r="G38" s="41"/>
      <c r="H38" s="41"/>
      <c r="I38" s="41"/>
      <c r="J38" s="41"/>
      <c r="K38" s="41"/>
    </row>
    <row r="39" customFormat="false" ht="15.75" hidden="false" customHeight="false" outlineLevel="0" collapsed="false">
      <c r="A39" s="60"/>
      <c r="B39" s="57"/>
      <c r="C39" s="41"/>
      <c r="D39" s="41"/>
      <c r="E39" s="41"/>
      <c r="F39" s="41"/>
      <c r="G39" s="41"/>
      <c r="H39" s="41"/>
      <c r="I39" s="41"/>
      <c r="J39" s="41"/>
      <c r="K39" s="41"/>
    </row>
    <row r="40" customFormat="false" ht="15.75" hidden="false" customHeight="false" outlineLevel="0" collapsed="false">
      <c r="A40" s="41"/>
      <c r="B40" s="57"/>
      <c r="C40" s="41"/>
      <c r="D40" s="41"/>
      <c r="E40" s="41"/>
      <c r="F40" s="41"/>
      <c r="G40" s="41"/>
      <c r="H40" s="41"/>
      <c r="I40" s="41"/>
      <c r="J40" s="41"/>
      <c r="K40" s="41"/>
    </row>
    <row r="41" customFormat="false" ht="15.75" hidden="false" customHeight="false" outlineLevel="0" collapsed="false">
      <c r="A41" s="41" t="s">
        <v>56</v>
      </c>
      <c r="B41" s="57" t="n">
        <v>46075</v>
      </c>
      <c r="C41" s="41"/>
      <c r="D41" s="77" t="n">
        <v>16558</v>
      </c>
      <c r="E41" s="78"/>
      <c r="F41" s="77" t="n">
        <v>16558</v>
      </c>
      <c r="G41" s="78"/>
      <c r="H41" s="77" t="n">
        <v>16558</v>
      </c>
      <c r="I41" s="78"/>
      <c r="J41" s="77" t="n">
        <v>16558</v>
      </c>
      <c r="K41" s="61"/>
    </row>
    <row r="42" customFormat="false" ht="15.75" hidden="false" customHeight="false" outlineLevel="0" collapsed="false">
      <c r="A42" s="41" t="s">
        <v>57</v>
      </c>
      <c r="B42" s="57" t="n">
        <v>53648</v>
      </c>
      <c r="C42" s="41"/>
      <c r="D42" s="79" t="n">
        <v>-16599</v>
      </c>
      <c r="E42" s="72"/>
      <c r="F42" s="79" t="n">
        <v>-16599</v>
      </c>
      <c r="G42" s="72"/>
      <c r="H42" s="79" t="n">
        <v>-16599</v>
      </c>
      <c r="I42" s="72"/>
      <c r="J42" s="79" t="n">
        <v>-16599</v>
      </c>
      <c r="K42" s="41"/>
    </row>
    <row r="43" customFormat="false" ht="15.75" hidden="false" customHeight="false" outlineLevel="0" collapsed="false">
      <c r="A43" s="41" t="s">
        <v>58</v>
      </c>
      <c r="B43" s="80"/>
      <c r="C43" s="80"/>
      <c r="D43" s="57" t="n">
        <f aca="false">SUM(D41:D42)</f>
        <v>-41</v>
      </c>
      <c r="E43" s="72"/>
      <c r="F43" s="57" t="n">
        <f aca="false">SUM(F41:F42)</f>
        <v>-41</v>
      </c>
      <c r="G43" s="72"/>
      <c r="H43" s="57" t="n">
        <f aca="false">SUM(H41:H42)</f>
        <v>-41</v>
      </c>
      <c r="I43" s="72"/>
      <c r="J43" s="57" t="n">
        <f aca="false">SUM(J41:J42)</f>
        <v>-41</v>
      </c>
      <c r="K43" s="72"/>
    </row>
    <row r="44" customFormat="false" ht="15.75" hidden="false" customHeight="false" outlineLevel="0" collapsed="false">
      <c r="A44" s="41" t="s">
        <v>51</v>
      </c>
      <c r="B44" s="57"/>
      <c r="C44" s="41"/>
      <c r="D44" s="69" t="n">
        <v>11175</v>
      </c>
      <c r="E44" s="41"/>
      <c r="F44" s="69" t="n">
        <v>11175</v>
      </c>
      <c r="G44" s="41"/>
      <c r="H44" s="69" t="n">
        <v>11175</v>
      </c>
      <c r="I44" s="41"/>
      <c r="J44" s="69" t="n">
        <v>11175</v>
      </c>
      <c r="K44" s="41"/>
    </row>
    <row r="45" customFormat="false" ht="15.75" hidden="false" customHeight="false" outlineLevel="0" collapsed="false">
      <c r="A45" s="41" t="s">
        <v>59</v>
      </c>
      <c r="B45" s="57" t="n">
        <v>9975</v>
      </c>
      <c r="C45" s="41"/>
      <c r="D45" s="57"/>
      <c r="E45" s="41"/>
      <c r="F45" s="57"/>
      <c r="G45" s="41"/>
      <c r="H45" s="57"/>
      <c r="I45" s="41"/>
      <c r="J45" s="57"/>
      <c r="K45" s="41"/>
    </row>
    <row r="46" customFormat="false" ht="15.75" hidden="false" customHeight="false" outlineLevel="0" collapsed="false">
      <c r="A46" s="41"/>
      <c r="B46" s="57"/>
      <c r="C46" s="57"/>
      <c r="D46" s="41"/>
      <c r="E46" s="41"/>
      <c r="F46" s="41"/>
      <c r="G46" s="57"/>
      <c r="H46" s="41"/>
      <c r="I46" s="57"/>
      <c r="J46" s="41"/>
      <c r="K46" s="41"/>
    </row>
    <row r="47" customFormat="false" ht="15.75" hidden="false" customHeight="false" outlineLevel="0" collapsed="false">
      <c r="A47" s="41"/>
      <c r="B47" s="71"/>
      <c r="C47" s="57"/>
      <c r="D47" s="57"/>
      <c r="E47" s="41"/>
      <c r="F47" s="57"/>
      <c r="G47" s="57"/>
      <c r="H47" s="57"/>
      <c r="I47" s="57"/>
      <c r="J47" s="57"/>
      <c r="K47" s="41"/>
    </row>
    <row r="48" customFormat="false" ht="15.75" hidden="false" customHeight="false" outlineLevel="0" collapsed="false">
      <c r="A48" s="61" t="s">
        <v>60</v>
      </c>
      <c r="B48" s="62" t="n">
        <v>93604</v>
      </c>
      <c r="C48" s="63"/>
      <c r="D48" s="64" t="n">
        <f aca="false">SUM(D43:D47)</f>
        <v>11134</v>
      </c>
      <c r="E48" s="105"/>
      <c r="F48" s="64" t="n">
        <f aca="false">SUM(F43:F47)</f>
        <v>11134</v>
      </c>
      <c r="G48" s="105"/>
      <c r="H48" s="64" t="n">
        <f aca="false">SUM(H43:H47)</f>
        <v>11134</v>
      </c>
      <c r="I48" s="105"/>
      <c r="J48" s="64" t="n">
        <f aca="false">SUM(J43:J47)</f>
        <v>11134</v>
      </c>
      <c r="K48" s="83"/>
    </row>
    <row r="49" customFormat="false" ht="15.75" hidden="false" customHeight="false" outlineLevel="0" collapsed="false">
      <c r="A49" s="61" t="s">
        <v>61</v>
      </c>
      <c r="B49" s="62" t="n">
        <v>93369.99</v>
      </c>
      <c r="C49" s="62"/>
      <c r="D49" s="62" t="n">
        <f aca="false">D48*0.9975</f>
        <v>11106.165</v>
      </c>
      <c r="E49" s="62"/>
      <c r="F49" s="62" t="n">
        <f aca="false">F48*0.9975</f>
        <v>11106.165</v>
      </c>
      <c r="G49" s="62"/>
      <c r="H49" s="62" t="n">
        <f aca="false">H48*0.9975</f>
        <v>11106.165</v>
      </c>
      <c r="I49" s="62"/>
      <c r="J49" s="62" t="n">
        <f aca="false">J48*0.9975</f>
        <v>11106.165</v>
      </c>
      <c r="K49" s="41"/>
    </row>
    <row r="50" customFormat="false" ht="15.75" hidden="false" customHeight="false" outlineLevel="0" collapsed="false">
      <c r="A50" s="58" t="s">
        <v>62</v>
      </c>
      <c r="B50" s="67"/>
      <c r="C50" s="41"/>
      <c r="D50" s="82" t="n">
        <f aca="false">D49/D58</f>
        <v>0.246803678930067</v>
      </c>
      <c r="E50" s="82"/>
      <c r="F50" s="82" t="n">
        <f aca="false">F49/F58</f>
        <v>0.246803678930067</v>
      </c>
      <c r="G50" s="82"/>
      <c r="H50" s="82" t="n">
        <f aca="false">H49/H58</f>
        <v>0.258282920407456</v>
      </c>
      <c r="I50" s="82"/>
      <c r="J50" s="82" t="n">
        <f aca="false">J49/J58</f>
        <v>0.148082204414824</v>
      </c>
      <c r="K50" s="41"/>
    </row>
    <row r="51" customFormat="false" ht="15.75" hidden="false" customHeight="false" outlineLevel="0" collapsed="false">
      <c r="A51" s="60"/>
      <c r="B51" s="57"/>
      <c r="C51" s="41"/>
      <c r="D51" s="57"/>
      <c r="E51" s="41"/>
      <c r="F51" s="57"/>
      <c r="G51" s="57"/>
      <c r="H51" s="57"/>
      <c r="I51" s="57"/>
      <c r="J51" s="57"/>
      <c r="K51" s="57"/>
    </row>
    <row r="52" customFormat="false" ht="15.75" hidden="false" customHeight="false" outlineLevel="0" collapsed="false">
      <c r="A52" s="41" t="s">
        <v>63</v>
      </c>
      <c r="B52" s="57"/>
      <c r="C52" s="41"/>
      <c r="D52" s="41"/>
      <c r="E52" s="41"/>
      <c r="F52" s="41"/>
      <c r="G52" s="57"/>
      <c r="H52" s="41"/>
      <c r="I52" s="57"/>
      <c r="J52" s="41"/>
      <c r="K52" s="57"/>
    </row>
    <row r="53" customFormat="false" ht="15.75" hidden="false" customHeight="false" outlineLevel="0" collapsed="false">
      <c r="A53" s="41" t="s">
        <v>64</v>
      </c>
      <c r="B53" s="57" t="n">
        <v>17275</v>
      </c>
      <c r="C53" s="41"/>
      <c r="D53" s="57" t="n">
        <v>0</v>
      </c>
      <c r="E53" s="41"/>
      <c r="F53" s="57" t="n">
        <v>0</v>
      </c>
      <c r="G53" s="57"/>
      <c r="H53" s="57" t="n">
        <v>0</v>
      </c>
      <c r="I53" s="57"/>
      <c r="J53" s="57" t="n">
        <v>0</v>
      </c>
      <c r="K53" s="57"/>
    </row>
    <row r="54" customFormat="false" ht="15.75" hidden="false" customHeight="false" outlineLevel="0" collapsed="false">
      <c r="A54" s="41" t="s">
        <v>65</v>
      </c>
      <c r="B54" s="57" t="n">
        <v>34450</v>
      </c>
      <c r="C54" s="41"/>
      <c r="D54" s="57" t="n">
        <v>0</v>
      </c>
      <c r="E54" s="41"/>
      <c r="F54" s="57" t="n">
        <v>0</v>
      </c>
      <c r="G54" s="57"/>
      <c r="H54" s="57" t="n">
        <v>0</v>
      </c>
      <c r="I54" s="57"/>
      <c r="J54" s="57" t="n">
        <v>0</v>
      </c>
      <c r="K54" s="41"/>
    </row>
    <row r="55" customFormat="false" ht="15.75" hidden="false" customHeight="false" outlineLevel="0" collapsed="false">
      <c r="A55" s="42"/>
      <c r="B55" s="57"/>
      <c r="C55" s="41"/>
      <c r="D55" s="57"/>
      <c r="E55" s="41"/>
      <c r="F55" s="57"/>
      <c r="G55" s="41"/>
      <c r="H55" s="57"/>
      <c r="I55" s="41"/>
      <c r="J55" s="57"/>
      <c r="K55" s="57"/>
    </row>
    <row r="56" customFormat="false" ht="16.5" hidden="false" customHeight="false" outlineLevel="0" collapsed="false">
      <c r="A56" s="41"/>
      <c r="B56" s="57"/>
      <c r="C56" s="41"/>
      <c r="D56" s="57"/>
      <c r="E56" s="41"/>
      <c r="F56" s="57"/>
      <c r="G56" s="57"/>
      <c r="H56" s="57"/>
      <c r="I56" s="57"/>
      <c r="J56" s="57"/>
      <c r="K56" s="57"/>
    </row>
    <row r="57" customFormat="false" ht="16.5" hidden="false" customHeight="false" outlineLevel="0" collapsed="false">
      <c r="A57" s="83"/>
      <c r="B57" s="84"/>
      <c r="C57" s="83"/>
      <c r="D57" s="85"/>
      <c r="E57" s="113"/>
      <c r="F57" s="85"/>
      <c r="G57" s="85"/>
      <c r="H57" s="85"/>
      <c r="I57" s="85"/>
      <c r="J57" s="85"/>
      <c r="K57" s="41"/>
    </row>
    <row r="58" customFormat="false" ht="15.75" hidden="false" customHeight="false" outlineLevel="0" collapsed="false">
      <c r="A58" s="83" t="s">
        <v>54</v>
      </c>
      <c r="B58" s="84" t="n">
        <v>324602.49</v>
      </c>
      <c r="C58" s="83"/>
      <c r="D58" s="84" t="n">
        <f aca="false">D23+D36+D48</f>
        <v>44999.997764</v>
      </c>
      <c r="E58" s="83"/>
      <c r="F58" s="84" t="n">
        <f aca="false">F23+F36+F48</f>
        <v>44999.997764</v>
      </c>
      <c r="G58" s="84"/>
      <c r="H58" s="84" t="n">
        <f aca="false">H23+H36+H48</f>
        <v>42999.997764</v>
      </c>
      <c r="I58" s="84"/>
      <c r="J58" s="84" t="n">
        <f aca="false">J23+J36+J48</f>
        <v>74999.997764</v>
      </c>
      <c r="K58" s="41"/>
    </row>
    <row r="59" customFormat="false" ht="15.75" hidden="false" customHeight="false" outlineLevel="0" collapsed="false">
      <c r="A59" s="83"/>
      <c r="B59" s="84"/>
      <c r="C59" s="83"/>
      <c r="D59" s="84"/>
      <c r="E59" s="83"/>
      <c r="F59" s="84"/>
      <c r="G59" s="84"/>
      <c r="H59" s="84"/>
      <c r="I59" s="84"/>
      <c r="J59" s="84"/>
      <c r="K59" s="41"/>
    </row>
    <row r="60" customFormat="false" ht="15.75" hidden="false" customHeight="false" outlineLevel="0" collapsed="false">
      <c r="A60" s="83" t="s">
        <v>66</v>
      </c>
      <c r="B60" s="84"/>
      <c r="C60" s="83"/>
      <c r="D60" s="87" t="n">
        <f aca="false">D11-D58</f>
        <v>0.00223600000026636</v>
      </c>
      <c r="E60" s="83"/>
      <c r="F60" s="87" t="n">
        <f aca="false">F11-F58</f>
        <v>0.00223600000026636</v>
      </c>
      <c r="G60" s="84"/>
      <c r="H60" s="87" t="n">
        <f aca="false">H11-H58</f>
        <v>0.00223600000026636</v>
      </c>
      <c r="I60" s="84"/>
      <c r="J60" s="87" t="n">
        <f aca="false">J11-J58</f>
        <v>0.00223600000026636</v>
      </c>
      <c r="K60" s="41"/>
    </row>
    <row r="61" customFormat="false" ht="15.75" hidden="false" customHeight="false" outlineLevel="0" collapsed="false">
      <c r="A61" s="42"/>
      <c r="B61" s="72"/>
      <c r="C61" s="41"/>
      <c r="D61" s="41"/>
      <c r="E61" s="41"/>
      <c r="F61" s="41"/>
      <c r="G61" s="41"/>
      <c r="H61" s="41"/>
      <c r="I61" s="41"/>
      <c r="J61" s="41"/>
      <c r="K61" s="41"/>
    </row>
    <row r="62" customFormat="false" ht="15.75" hidden="false" customHeight="false" outlineLevel="0" collapsed="false">
      <c r="A62" s="41"/>
      <c r="B62" s="88" t="s">
        <v>67</v>
      </c>
      <c r="C62" s="60"/>
      <c r="D62" s="89"/>
      <c r="E62" s="60"/>
      <c r="F62" s="60"/>
      <c r="G62" s="60"/>
      <c r="H62" s="59"/>
      <c r="I62" s="41"/>
      <c r="J62" s="41"/>
      <c r="K62" s="41"/>
    </row>
    <row r="63" customFormat="false" ht="15.75" hidden="false" customHeight="false" outlineLevel="0" collapsed="false">
      <c r="A63" s="41"/>
      <c r="B63" s="59"/>
      <c r="C63" s="41"/>
      <c r="D63" s="41"/>
      <c r="E63" s="41"/>
      <c r="F63" s="41"/>
      <c r="G63" s="41"/>
      <c r="H63" s="59"/>
      <c r="I63" s="41"/>
      <c r="J63" s="41"/>
      <c r="K63" s="41"/>
    </row>
    <row r="64" customFormat="false" ht="15.75" hidden="false" customHeight="false" outlineLevel="0" collapsed="false">
      <c r="A64" s="41"/>
      <c r="B64" s="59"/>
      <c r="C64" s="41"/>
      <c r="D64" s="90" t="s">
        <v>68</v>
      </c>
      <c r="E64" s="91"/>
      <c r="F64" s="90" t="s">
        <v>69</v>
      </c>
      <c r="G64" s="41"/>
      <c r="H64" s="92"/>
      <c r="I64" s="41"/>
      <c r="J64" s="41"/>
      <c r="K64" s="41"/>
    </row>
    <row r="65" customFormat="false" ht="15.75" hidden="false" customHeight="false" outlineLevel="0" collapsed="false">
      <c r="A65" s="41"/>
      <c r="B65" s="59"/>
      <c r="C65" s="41"/>
      <c r="D65" s="89"/>
      <c r="E65" s="60"/>
      <c r="F65" s="60"/>
      <c r="G65" s="41"/>
      <c r="H65" s="59"/>
      <c r="I65" s="41"/>
      <c r="J65" s="41"/>
      <c r="K65" s="41"/>
    </row>
    <row r="66" customFormat="false" ht="15.75" hidden="false" customHeight="false" outlineLevel="0" collapsed="false">
      <c r="A66" s="41"/>
      <c r="B66" s="93" t="s">
        <v>70</v>
      </c>
      <c r="C66" s="41"/>
      <c r="D66" s="57" t="n">
        <v>9837</v>
      </c>
      <c r="E66" s="57"/>
      <c r="F66" s="57" t="n">
        <v>63655</v>
      </c>
      <c r="G66" s="57"/>
      <c r="H66" s="67"/>
      <c r="I66" s="41"/>
      <c r="J66" s="41"/>
      <c r="K66" s="41"/>
    </row>
    <row r="67" customFormat="false" ht="15.75" hidden="false" customHeight="false" outlineLevel="0" collapsed="false">
      <c r="A67" s="41"/>
      <c r="B67" s="93" t="s">
        <v>72</v>
      </c>
      <c r="C67" s="41"/>
      <c r="D67" s="57" t="n">
        <v>484</v>
      </c>
      <c r="E67" s="57"/>
      <c r="F67" s="57" t="n">
        <v>2070</v>
      </c>
      <c r="G67" s="57"/>
      <c r="H67" s="67"/>
      <c r="I67" s="41"/>
      <c r="J67" s="41"/>
      <c r="K67" s="41"/>
    </row>
    <row r="68" customFormat="false" ht="15.75" hidden="false" customHeight="false" outlineLevel="0" collapsed="false">
      <c r="A68" s="41"/>
      <c r="B68" s="94" t="s">
        <v>74</v>
      </c>
      <c r="C68" s="91"/>
      <c r="D68" s="57" t="n">
        <v>3386</v>
      </c>
      <c r="E68" s="41"/>
      <c r="F68" s="57" t="n">
        <v>8524</v>
      </c>
      <c r="G68" s="57"/>
      <c r="H68" s="67"/>
      <c r="I68" s="41"/>
      <c r="J68" s="41"/>
      <c r="K68" s="41"/>
    </row>
    <row r="69" customFormat="false" ht="15.75" hidden="false" customHeight="false" outlineLevel="0" collapsed="false">
      <c r="A69" s="41"/>
      <c r="B69" s="93" t="s">
        <v>88</v>
      </c>
      <c r="C69" s="41"/>
      <c r="D69" s="57" t="n">
        <v>16599</v>
      </c>
      <c r="E69" s="41"/>
      <c r="F69" s="57" t="n">
        <v>53648</v>
      </c>
      <c r="G69" s="57"/>
      <c r="H69" s="67"/>
      <c r="I69" s="41"/>
      <c r="J69" s="41"/>
      <c r="K69" s="41"/>
    </row>
    <row r="70" customFormat="false" ht="15.75" hidden="false" customHeight="false" outlineLevel="0" collapsed="false">
      <c r="A70" s="41"/>
      <c r="B70" s="94" t="s">
        <v>75</v>
      </c>
      <c r="C70" s="96"/>
      <c r="D70" s="57" t="n">
        <v>3244</v>
      </c>
      <c r="E70" s="41"/>
      <c r="F70" s="57" t="n">
        <v>52090</v>
      </c>
      <c r="G70" s="41"/>
      <c r="H70" s="59"/>
      <c r="I70" s="41"/>
      <c r="J70" s="41"/>
      <c r="K70" s="41"/>
    </row>
    <row r="71" customFormat="false" ht="15.75" hidden="false" customHeight="false" outlineLevel="0" collapsed="false">
      <c r="A71" s="41"/>
      <c r="B71" s="94" t="s">
        <v>76</v>
      </c>
      <c r="C71" s="41"/>
      <c r="D71" s="109" t="s">
        <v>89</v>
      </c>
      <c r="E71" s="41"/>
      <c r="F71" s="57" t="n">
        <v>51825</v>
      </c>
      <c r="G71" s="41"/>
      <c r="H71" s="59"/>
      <c r="I71" s="41"/>
      <c r="J71" s="41"/>
      <c r="K71" s="96"/>
    </row>
    <row r="72" customFormat="false" ht="15.75" hidden="false" customHeight="false" outlineLevel="0" collapsed="false">
      <c r="A72" s="42"/>
      <c r="B72" s="100"/>
      <c r="C72" s="100"/>
      <c r="D72" s="100"/>
      <c r="E72" s="100"/>
      <c r="F72" s="100"/>
      <c r="G72" s="100"/>
      <c r="H72" s="96"/>
      <c r="I72" s="96"/>
      <c r="J72" s="96"/>
      <c r="K72" s="41"/>
    </row>
    <row r="73" customFormat="false" ht="15.75" hidden="false" customHeight="false" outlineLevel="0" collapsed="false">
      <c r="A73" s="41"/>
      <c r="B73" s="41"/>
      <c r="C73" s="41"/>
      <c r="D73" s="57"/>
      <c r="E73" s="41"/>
      <c r="F73" s="57"/>
      <c r="G73" s="41"/>
      <c r="H73" s="57"/>
      <c r="I73" s="41"/>
      <c r="J73" s="57"/>
      <c r="K73" s="41"/>
    </row>
    <row r="75" customFormat="false" ht="15.75" hidden="false" customHeight="false" outlineLevel="0" collapsed="false">
      <c r="A75" s="101" t="s">
        <v>78</v>
      </c>
      <c r="H75" s="102"/>
      <c r="I75" s="101" t="s">
        <v>79</v>
      </c>
    </row>
    <row r="77" customFormat="false" ht="15.75" hidden="false" customHeight="false" outlineLevel="0" collapsed="false">
      <c r="A77" s="103" t="s">
        <v>80</v>
      </c>
      <c r="H77" s="103" t="s">
        <v>81</v>
      </c>
    </row>
    <row r="78" customFormat="false" ht="15.75" hidden="false" customHeight="false" outlineLevel="0" collapsed="false">
      <c r="A78" s="103" t="s">
        <v>82</v>
      </c>
      <c r="H78" s="103" t="s">
        <v>83</v>
      </c>
    </row>
    <row r="79" customFormat="false" ht="15.75" hidden="false" customHeight="false" outlineLevel="0" collapsed="false">
      <c r="A79" s="103" t="s">
        <v>84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4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33" t="n">
        <v>36803</v>
      </c>
      <c r="B1" s="34"/>
      <c r="C1" s="35"/>
      <c r="D1" s="36" t="s">
        <v>20</v>
      </c>
      <c r="E1" s="36"/>
      <c r="F1" s="36"/>
      <c r="G1" s="36"/>
      <c r="H1" s="34"/>
      <c r="I1" s="37" t="n">
        <v>36801</v>
      </c>
      <c r="J1" s="34"/>
      <c r="K1" s="34"/>
    </row>
    <row r="2" customFormat="false" ht="15.75" hidden="false" customHeight="false" outlineLevel="0" collapsed="false">
      <c r="A2" s="114"/>
      <c r="B2" s="34"/>
      <c r="C2" s="39"/>
      <c r="D2" s="35"/>
      <c r="E2" s="36" t="s">
        <v>22</v>
      </c>
      <c r="F2" s="36"/>
      <c r="G2" s="35"/>
      <c r="H2" s="39"/>
      <c r="I2" s="40" t="n">
        <f aca="true">NOW()</f>
        <v>45926.8983979403</v>
      </c>
      <c r="J2" s="41"/>
      <c r="K2" s="41"/>
    </row>
    <row r="3" customFormat="false" ht="15.75" hidden="false" customHeight="false" outlineLevel="0" collapsed="false">
      <c r="A3" s="38"/>
      <c r="B3" s="42"/>
      <c r="C3" s="39"/>
      <c r="D3" s="39"/>
      <c r="F3" s="39"/>
      <c r="G3" s="39"/>
      <c r="H3" s="39"/>
      <c r="I3" s="41"/>
      <c r="J3" s="41"/>
      <c r="K3" s="41"/>
    </row>
    <row r="4" customFormat="false" ht="15.75" hidden="false" customHeight="false" outlineLevel="0" collapsed="false">
      <c r="A4" s="41"/>
      <c r="B4" s="41"/>
      <c r="C4" s="41"/>
      <c r="D4" s="115" t="n">
        <v>36802</v>
      </c>
      <c r="E4" s="44"/>
      <c r="F4" s="116" t="n">
        <v>36803</v>
      </c>
      <c r="G4" s="44"/>
      <c r="H4" s="116" t="n">
        <v>36804</v>
      </c>
      <c r="I4" s="44"/>
      <c r="J4" s="117" t="n">
        <v>36805</v>
      </c>
      <c r="K4" s="41"/>
    </row>
    <row r="5" customFormat="false" ht="15.75" hidden="false" customHeight="false" outlineLevel="0" collapsed="false">
      <c r="A5" s="41"/>
      <c r="B5" s="41"/>
      <c r="C5" s="41"/>
      <c r="D5" s="39" t="s">
        <v>24</v>
      </c>
      <c r="E5" s="39"/>
      <c r="F5" s="39" t="s">
        <v>25</v>
      </c>
      <c r="G5" s="39"/>
      <c r="H5" s="39" t="s">
        <v>26</v>
      </c>
      <c r="I5" s="39"/>
      <c r="J5" s="35" t="s">
        <v>85</v>
      </c>
      <c r="K5" s="39"/>
    </row>
    <row r="6" customFormat="false" ht="15.75" hidden="false" customHeight="false" outlineLevel="0" collapsed="false">
      <c r="A6" s="42"/>
      <c r="C6" s="41"/>
      <c r="D6" s="101"/>
      <c r="F6" s="101"/>
      <c r="K6" s="39"/>
    </row>
    <row r="7" customFormat="false" ht="15.75" hidden="false" customHeight="false" outlineLevel="0" collapsed="false">
      <c r="A7" s="41" t="s">
        <v>90</v>
      </c>
      <c r="C7" s="41"/>
      <c r="D7" s="101"/>
      <c r="F7" s="101"/>
      <c r="K7" s="41"/>
    </row>
    <row r="8" customFormat="false" ht="15.75" hidden="false" customHeight="false" outlineLevel="0" collapsed="false">
      <c r="A8" s="41" t="s">
        <v>31</v>
      </c>
      <c r="B8" s="41"/>
      <c r="C8" s="41"/>
      <c r="D8" s="111" t="n">
        <v>45000</v>
      </c>
      <c r="E8" s="41"/>
      <c r="F8" s="111" t="n">
        <v>45000</v>
      </c>
      <c r="G8" s="41"/>
      <c r="H8" s="57" t="n">
        <v>45000</v>
      </c>
      <c r="I8" s="57"/>
      <c r="J8" s="57" t="n">
        <v>48000</v>
      </c>
      <c r="K8" s="41"/>
    </row>
    <row r="9" customFormat="false" ht="15.75" hidden="false" customHeight="false" outlineLevel="0" collapsed="false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customFormat="false" ht="15.75" hidden="false" customHeight="false" outlineLevel="0" collapsed="false">
      <c r="A10" s="41" t="s">
        <v>32</v>
      </c>
      <c r="B10" s="41"/>
      <c r="C10" s="41"/>
      <c r="D10" s="34" t="s">
        <v>33</v>
      </c>
      <c r="E10" s="41"/>
      <c r="F10" s="34" t="s">
        <v>33</v>
      </c>
      <c r="G10" s="41"/>
      <c r="H10" s="34" t="s">
        <v>33</v>
      </c>
      <c r="I10" s="41"/>
      <c r="J10" s="34" t="s">
        <v>33</v>
      </c>
      <c r="K10" s="41"/>
    </row>
    <row r="11" customFormat="false" ht="15.75" hidden="false" customHeight="false" outlineLevel="0" collapsed="false">
      <c r="A11" s="41"/>
      <c r="B11" s="41"/>
      <c r="C11" s="41"/>
      <c r="D11" s="34"/>
      <c r="E11" s="41"/>
      <c r="F11" s="34"/>
      <c r="G11" s="41"/>
      <c r="H11" s="34"/>
      <c r="I11" s="41"/>
      <c r="J11" s="34"/>
      <c r="K11" s="41"/>
    </row>
    <row r="12" customFormat="false" ht="15.75" hidden="false" customHeight="false" outlineLevel="0" collapsed="false">
      <c r="A12" s="41" t="s">
        <v>34</v>
      </c>
      <c r="B12" s="34" t="s">
        <v>35</v>
      </c>
      <c r="C12" s="41"/>
      <c r="D12" s="41"/>
      <c r="E12" s="41"/>
      <c r="F12" s="41"/>
      <c r="G12" s="41"/>
      <c r="H12" s="41"/>
      <c r="I12" s="41"/>
      <c r="J12" s="41"/>
      <c r="K12" s="41"/>
    </row>
    <row r="13" customFormat="false" ht="15.75" hidden="false" customHeight="false" outlineLevel="0" collapsed="false">
      <c r="A13" s="58" t="s">
        <v>36</v>
      </c>
      <c r="B13" s="59"/>
      <c r="C13" s="41"/>
      <c r="D13" s="41"/>
      <c r="E13" s="41"/>
      <c r="F13" s="41"/>
      <c r="G13" s="41"/>
      <c r="H13" s="41"/>
      <c r="I13" s="41"/>
      <c r="J13" s="41"/>
      <c r="K13" s="41"/>
    </row>
    <row r="14" customFormat="false" ht="15.75" hidden="false" customHeight="false" outlineLevel="0" collapsed="false">
      <c r="A14" s="60" t="s">
        <v>37</v>
      </c>
      <c r="B14" s="57" t="n">
        <v>15930</v>
      </c>
      <c r="C14" s="41"/>
      <c r="D14" s="69" t="n">
        <v>15930</v>
      </c>
      <c r="E14" s="41"/>
      <c r="F14" s="57" t="n">
        <v>15930</v>
      </c>
      <c r="G14" s="41"/>
      <c r="H14" s="57" t="n">
        <v>15930</v>
      </c>
      <c r="I14" s="57"/>
      <c r="J14" s="57" t="n">
        <v>15930</v>
      </c>
      <c r="K14" s="57"/>
    </row>
    <row r="15" customFormat="false" ht="15.75" hidden="false" customHeight="false" outlineLevel="0" collapsed="false">
      <c r="A15" s="41" t="s">
        <v>38</v>
      </c>
      <c r="B15" s="57" t="n">
        <v>14400</v>
      </c>
      <c r="C15" s="41"/>
      <c r="D15" s="69" t="n">
        <v>20556</v>
      </c>
      <c r="E15" s="61"/>
      <c r="F15" s="57" t="n">
        <v>20556</v>
      </c>
      <c r="G15" s="61"/>
      <c r="H15" s="57" t="n">
        <v>20556</v>
      </c>
      <c r="I15" s="61"/>
      <c r="J15" s="57" t="n">
        <v>20556</v>
      </c>
      <c r="K15" s="61"/>
    </row>
    <row r="16" customFormat="false" ht="15.75" hidden="false" customHeight="false" outlineLevel="0" collapsed="false">
      <c r="A16" s="42" t="s">
        <v>39</v>
      </c>
      <c r="B16" s="57" t="n">
        <v>8524</v>
      </c>
      <c r="C16" s="41"/>
      <c r="D16" s="69" t="n">
        <v>-3300</v>
      </c>
      <c r="E16" s="41"/>
      <c r="F16" s="57" t="n">
        <v>-3300</v>
      </c>
      <c r="G16" s="41"/>
      <c r="H16" s="57" t="n">
        <v>-3300</v>
      </c>
      <c r="I16" s="41"/>
      <c r="J16" s="57" t="n">
        <v>-3300</v>
      </c>
      <c r="K16" s="41"/>
    </row>
    <row r="17" customFormat="false" ht="15.75" hidden="false" customHeight="false" outlineLevel="0" collapsed="false">
      <c r="A17" s="42" t="s">
        <v>40</v>
      </c>
      <c r="B17" s="57" t="n">
        <v>2070</v>
      </c>
      <c r="C17" s="41"/>
      <c r="D17" s="69" t="n">
        <v>-484</v>
      </c>
      <c r="E17" s="41"/>
      <c r="F17" s="57" t="n">
        <v>-484</v>
      </c>
      <c r="G17" s="41"/>
      <c r="H17" s="57" t="n">
        <v>-484</v>
      </c>
      <c r="I17" s="57"/>
      <c r="J17" s="57" t="n">
        <v>-484</v>
      </c>
      <c r="K17" s="57"/>
    </row>
    <row r="18" customFormat="false" ht="15.75" hidden="false" customHeight="false" outlineLevel="0" collapsed="false">
      <c r="A18" s="42" t="s">
        <v>41</v>
      </c>
      <c r="B18" s="57" t="n">
        <v>0</v>
      </c>
      <c r="C18" s="41"/>
      <c r="D18" s="57"/>
      <c r="E18" s="57"/>
      <c r="F18" s="57"/>
      <c r="G18" s="57"/>
      <c r="H18" s="57"/>
      <c r="I18" s="57"/>
      <c r="J18" s="57"/>
      <c r="K18" s="57"/>
    </row>
    <row r="19" customFormat="false" ht="15.75" hidden="false" customHeight="false" outlineLevel="0" collapsed="false">
      <c r="A19" s="61" t="s">
        <v>42</v>
      </c>
      <c r="B19" s="62" t="n">
        <v>38000</v>
      </c>
      <c r="C19" s="63"/>
      <c r="D19" s="64" t="n">
        <f aca="false">SUM(D14:D18)</f>
        <v>32702</v>
      </c>
      <c r="E19" s="105"/>
      <c r="F19" s="64" t="n">
        <f aca="false">SUM(F14:F18)</f>
        <v>32702</v>
      </c>
      <c r="G19" s="105"/>
      <c r="H19" s="64" t="n">
        <f aca="false">SUM(H14:H18)</f>
        <v>32702</v>
      </c>
      <c r="I19" s="105"/>
      <c r="J19" s="64" t="n">
        <f aca="false">SUM(J14:J18)</f>
        <v>32702</v>
      </c>
      <c r="K19" s="41"/>
    </row>
    <row r="20" customFormat="false" ht="15.75" hidden="false" customHeight="false" outlineLevel="0" collapsed="false">
      <c r="A20" s="61" t="s">
        <v>91</v>
      </c>
      <c r="B20" s="62" t="n">
        <v>37620</v>
      </c>
      <c r="C20" s="63"/>
      <c r="D20" s="62" t="n">
        <v>31825</v>
      </c>
      <c r="E20" s="63"/>
      <c r="F20" s="62" t="n">
        <v>31825</v>
      </c>
      <c r="G20" s="63"/>
      <c r="H20" s="62" t="n">
        <v>31825</v>
      </c>
      <c r="I20" s="63"/>
      <c r="J20" s="62" t="n">
        <v>31825</v>
      </c>
      <c r="K20" s="57"/>
    </row>
    <row r="21" customFormat="false" ht="15.75" hidden="false" customHeight="false" outlineLevel="0" collapsed="false">
      <c r="A21" s="42" t="s">
        <v>44</v>
      </c>
      <c r="B21" s="57"/>
      <c r="C21" s="41"/>
      <c r="D21" s="57"/>
      <c r="E21" s="41"/>
      <c r="F21" s="57"/>
      <c r="G21" s="41"/>
      <c r="H21" s="57"/>
      <c r="I21" s="57"/>
      <c r="J21" s="57"/>
      <c r="K21" s="41"/>
    </row>
    <row r="22" customFormat="false" ht="15.75" hidden="false" customHeight="false" outlineLevel="0" collapsed="false">
      <c r="A22" s="41"/>
      <c r="B22" s="57"/>
      <c r="C22" s="41"/>
      <c r="D22" s="41"/>
      <c r="E22" s="41"/>
      <c r="F22" s="41"/>
      <c r="G22" s="41"/>
      <c r="H22" s="41"/>
      <c r="I22" s="41"/>
      <c r="J22" s="41"/>
      <c r="K22" s="41"/>
    </row>
    <row r="23" customFormat="false" ht="15.75" hidden="false" customHeight="false" outlineLevel="0" collapsed="false">
      <c r="A23" s="58" t="s">
        <v>45</v>
      </c>
      <c r="B23" s="67"/>
      <c r="C23" s="41"/>
      <c r="D23" s="41"/>
      <c r="E23" s="41"/>
      <c r="F23" s="41"/>
      <c r="G23" s="41"/>
      <c r="H23" s="41"/>
      <c r="I23" s="57"/>
      <c r="J23" s="41"/>
      <c r="K23" s="57"/>
    </row>
    <row r="24" customFormat="false" ht="15.75" hidden="false" customHeight="false" outlineLevel="0" collapsed="false">
      <c r="A24" s="60"/>
      <c r="B24" s="57"/>
      <c r="C24" s="41"/>
      <c r="D24" s="41"/>
      <c r="E24" s="41"/>
      <c r="F24" s="68"/>
      <c r="G24" s="41"/>
      <c r="H24" s="68"/>
      <c r="I24" s="41"/>
      <c r="J24" s="68"/>
      <c r="K24" s="41"/>
    </row>
    <row r="25" customFormat="false" ht="15.75" hidden="false" customHeight="false" outlineLevel="0" collapsed="false">
      <c r="A25" s="42" t="s">
        <v>46</v>
      </c>
      <c r="B25" s="57" t="n">
        <v>0</v>
      </c>
      <c r="C25" s="41"/>
      <c r="D25" s="57" t="n">
        <v>0</v>
      </c>
      <c r="E25" s="41"/>
      <c r="F25" s="57" t="n">
        <v>0</v>
      </c>
      <c r="G25" s="41"/>
      <c r="H25" s="57" t="n">
        <v>0</v>
      </c>
      <c r="I25" s="41"/>
      <c r="J25" s="57" t="n">
        <v>0</v>
      </c>
      <c r="K25" s="41"/>
    </row>
    <row r="26" customFormat="false" ht="15.75" hidden="false" customHeight="false" outlineLevel="0" collapsed="false">
      <c r="A26" s="42" t="s">
        <v>47</v>
      </c>
      <c r="B26" s="57" t="n">
        <v>57970</v>
      </c>
      <c r="C26" s="41"/>
      <c r="D26" s="69" t="n">
        <v>11198</v>
      </c>
      <c r="E26" s="61"/>
      <c r="F26" s="57" t="n">
        <v>11198</v>
      </c>
      <c r="G26" s="61"/>
      <c r="H26" s="57" t="n">
        <v>11198</v>
      </c>
      <c r="I26" s="61"/>
      <c r="J26" s="57" t="n">
        <v>14198</v>
      </c>
      <c r="K26" s="61"/>
    </row>
    <row r="27" customFormat="false" ht="15.75" hidden="false" customHeight="false" outlineLevel="0" collapsed="false">
      <c r="A27" s="70"/>
      <c r="B27" s="71"/>
      <c r="C27" s="41"/>
      <c r="D27" s="72"/>
      <c r="E27" s="41"/>
      <c r="F27" s="72"/>
      <c r="G27" s="41"/>
      <c r="H27" s="72"/>
      <c r="I27" s="57"/>
      <c r="J27" s="72"/>
      <c r="K27" s="41"/>
    </row>
    <row r="28" customFormat="false" ht="15.75" hidden="false" customHeight="false" outlineLevel="0" collapsed="false">
      <c r="A28" s="42" t="s">
        <v>48</v>
      </c>
      <c r="B28" s="57" t="n">
        <v>57970</v>
      </c>
      <c r="C28" s="41"/>
      <c r="D28" s="118" t="n">
        <f aca="false">SUM(D25:D27)</f>
        <v>11198</v>
      </c>
      <c r="E28" s="60" t="s">
        <v>49</v>
      </c>
      <c r="F28" s="119" t="n">
        <f aca="false">SUM(F25:F27)</f>
        <v>11198</v>
      </c>
      <c r="G28" s="60" t="s">
        <v>49</v>
      </c>
      <c r="H28" s="119" t="n">
        <f aca="false">SUM(H25:H27)</f>
        <v>11198</v>
      </c>
      <c r="I28" s="60" t="s">
        <v>49</v>
      </c>
      <c r="J28" s="119" t="n">
        <f aca="false">SUM(J25:J27)</f>
        <v>14198</v>
      </c>
      <c r="K28" s="60" t="s">
        <v>49</v>
      </c>
    </row>
    <row r="29" customFormat="false" ht="15.75" hidden="false" customHeight="false" outlineLevel="0" collapsed="false">
      <c r="A29" s="42" t="s">
        <v>50</v>
      </c>
      <c r="B29" s="57" t="n">
        <v>31827.5</v>
      </c>
      <c r="C29" s="41"/>
      <c r="D29" s="69" t="n">
        <v>-5076</v>
      </c>
      <c r="E29" s="41"/>
      <c r="F29" s="69" t="n">
        <v>-5076</v>
      </c>
      <c r="G29" s="41"/>
      <c r="H29" s="69" t="n">
        <v>-5076</v>
      </c>
      <c r="I29" s="41"/>
      <c r="J29" s="69" t="n">
        <v>-5076</v>
      </c>
      <c r="K29" s="41"/>
    </row>
    <row r="30" customFormat="false" ht="15.75" hidden="false" customHeight="false" outlineLevel="0" collapsed="false">
      <c r="A30" s="41" t="s">
        <v>51</v>
      </c>
      <c r="B30" s="57"/>
      <c r="C30" s="41"/>
      <c r="D30" s="69" t="n">
        <v>2000</v>
      </c>
      <c r="E30" s="41"/>
      <c r="F30" s="69" t="n">
        <v>2000</v>
      </c>
      <c r="G30" s="41"/>
      <c r="H30" s="69" t="n">
        <v>2000</v>
      </c>
      <c r="I30" s="41"/>
      <c r="J30" s="69" t="n">
        <v>2000</v>
      </c>
      <c r="K30" s="41"/>
    </row>
    <row r="31" customFormat="false" ht="15.75" hidden="false" customHeight="false" outlineLevel="0" collapsed="false">
      <c r="A31" s="41" t="s">
        <v>52</v>
      </c>
      <c r="B31" s="57"/>
      <c r="C31" s="41"/>
      <c r="D31" s="69" t="n">
        <v>0</v>
      </c>
      <c r="E31" s="41"/>
      <c r="F31" s="57" t="n">
        <v>0</v>
      </c>
      <c r="G31" s="41"/>
      <c r="H31" s="57" t="n">
        <v>0</v>
      </c>
      <c r="I31" s="41"/>
      <c r="J31" s="57" t="n">
        <v>0</v>
      </c>
      <c r="K31" s="41"/>
    </row>
    <row r="32" customFormat="false" ht="15.75" hidden="false" customHeight="false" outlineLevel="0" collapsed="false">
      <c r="A32" s="41" t="s">
        <v>53</v>
      </c>
      <c r="B32" s="57" t="n">
        <v>52090</v>
      </c>
      <c r="C32" s="41"/>
      <c r="D32" s="69" t="n">
        <v>-6081</v>
      </c>
      <c r="E32" s="41"/>
      <c r="F32" s="57" t="n">
        <v>-6081</v>
      </c>
      <c r="G32" s="41"/>
      <c r="H32" s="57" t="n">
        <v>-6081</v>
      </c>
      <c r="I32" s="72"/>
      <c r="J32" s="57" t="n">
        <v>-6081</v>
      </c>
      <c r="K32" s="57"/>
    </row>
    <row r="33" customFormat="false" ht="15.75" hidden="false" customHeight="false" outlineLevel="0" collapsed="false">
      <c r="A33" s="63" t="s">
        <v>54</v>
      </c>
      <c r="B33" s="62" t="n">
        <v>141887.5</v>
      </c>
      <c r="C33" s="63"/>
      <c r="D33" s="64" t="n">
        <f aca="false">SUM(D28:D32)</f>
        <v>2041</v>
      </c>
      <c r="E33" s="105"/>
      <c r="F33" s="64" t="n">
        <f aca="false">SUM(F28:F32)</f>
        <v>2041</v>
      </c>
      <c r="G33" s="105"/>
      <c r="H33" s="64" t="n">
        <f aca="false">SUM(H28:H32)</f>
        <v>2041</v>
      </c>
      <c r="I33" s="105"/>
      <c r="J33" s="64" t="n">
        <f aca="false">SUM(J28:J32)</f>
        <v>5041</v>
      </c>
      <c r="K33" s="84"/>
    </row>
    <row r="34" customFormat="false" ht="15.75" hidden="false" customHeight="false" outlineLevel="0" collapsed="false">
      <c r="A34" s="41"/>
      <c r="B34" s="57"/>
      <c r="C34" s="41"/>
      <c r="D34" s="41" t="s">
        <v>92</v>
      </c>
      <c r="E34" s="41"/>
      <c r="F34" s="41"/>
      <c r="G34" s="41"/>
      <c r="H34" s="41"/>
      <c r="I34" s="41"/>
      <c r="J34" s="41"/>
      <c r="K34" s="57"/>
    </row>
    <row r="35" customFormat="false" ht="15.75" hidden="false" customHeight="false" outlineLevel="0" collapsed="false">
      <c r="A35" s="58" t="s">
        <v>55</v>
      </c>
      <c r="B35" s="67"/>
      <c r="C35" s="41"/>
      <c r="D35" s="41"/>
      <c r="E35" s="41"/>
      <c r="F35" s="41"/>
      <c r="G35" s="41"/>
      <c r="H35" s="41"/>
      <c r="I35" s="41"/>
      <c r="J35" s="41"/>
      <c r="K35" s="41"/>
    </row>
    <row r="36" customFormat="false" ht="15.75" hidden="false" customHeight="false" outlineLevel="0" collapsed="false">
      <c r="A36" s="60"/>
      <c r="B36" s="57"/>
      <c r="C36" s="41"/>
      <c r="D36" s="41"/>
      <c r="E36" s="41"/>
      <c r="F36" s="41"/>
      <c r="G36" s="41"/>
      <c r="H36" s="41"/>
      <c r="I36" s="41"/>
      <c r="J36" s="41"/>
      <c r="K36" s="41"/>
    </row>
    <row r="37" customFormat="false" ht="15.75" hidden="false" customHeight="false" outlineLevel="0" collapsed="false">
      <c r="A37" s="41"/>
      <c r="B37" s="57"/>
      <c r="C37" s="41"/>
      <c r="D37" s="41"/>
      <c r="E37" s="41"/>
      <c r="F37" s="41"/>
      <c r="G37" s="41"/>
      <c r="H37" s="41"/>
      <c r="I37" s="41"/>
      <c r="J37" s="41"/>
      <c r="K37" s="41"/>
    </row>
    <row r="38" customFormat="false" ht="15.75" hidden="false" customHeight="false" outlineLevel="0" collapsed="false">
      <c r="A38" s="41" t="s">
        <v>56</v>
      </c>
      <c r="B38" s="57" t="n">
        <v>46075</v>
      </c>
      <c r="C38" s="41"/>
      <c r="D38" s="69" t="n">
        <v>16558</v>
      </c>
      <c r="E38" s="61"/>
      <c r="F38" s="57" t="n">
        <v>16558</v>
      </c>
      <c r="G38" s="61"/>
      <c r="H38" s="57" t="n">
        <v>16558</v>
      </c>
      <c r="I38" s="61"/>
      <c r="J38" s="57" t="n">
        <v>16558</v>
      </c>
      <c r="K38" s="61"/>
    </row>
    <row r="39" customFormat="false" ht="15.75" hidden="false" customHeight="false" outlineLevel="0" collapsed="false">
      <c r="A39" s="41" t="s">
        <v>57</v>
      </c>
      <c r="B39" s="57" t="n">
        <v>53648</v>
      </c>
      <c r="C39" s="41"/>
      <c r="D39" s="120" t="n">
        <v>-16599</v>
      </c>
      <c r="E39" s="80"/>
      <c r="F39" s="79" t="n">
        <v>-16599</v>
      </c>
      <c r="G39" s="72"/>
      <c r="H39" s="79" t="n">
        <v>-16599</v>
      </c>
      <c r="I39" s="72"/>
      <c r="J39" s="79" t="n">
        <v>-16599</v>
      </c>
      <c r="K39" s="41"/>
    </row>
    <row r="40" customFormat="false" ht="15.75" hidden="false" customHeight="false" outlineLevel="0" collapsed="false">
      <c r="A40" s="41" t="s">
        <v>58</v>
      </c>
      <c r="B40" s="80"/>
      <c r="C40" s="80"/>
      <c r="D40" s="69" t="n">
        <f aca="false">SUM(D38:D39)</f>
        <v>-41</v>
      </c>
      <c r="E40" s="41"/>
      <c r="F40" s="57" t="n">
        <f aca="false">SUM(F38:F39)</f>
        <v>-41</v>
      </c>
      <c r="G40" s="72"/>
      <c r="H40" s="57" t="n">
        <f aca="false">SUM(H38:H39)</f>
        <v>-41</v>
      </c>
      <c r="I40" s="72"/>
      <c r="J40" s="57" t="n">
        <f aca="false">SUM(J38:J39)</f>
        <v>-41</v>
      </c>
      <c r="K40" s="72"/>
    </row>
    <row r="41" customFormat="false" ht="15.75" hidden="false" customHeight="false" outlineLevel="0" collapsed="false">
      <c r="A41" s="41" t="s">
        <v>51</v>
      </c>
      <c r="B41" s="57"/>
      <c r="C41" s="41"/>
      <c r="D41" s="69" t="n">
        <v>11175</v>
      </c>
      <c r="E41" s="41"/>
      <c r="F41" s="69" t="n">
        <v>11175</v>
      </c>
      <c r="G41" s="41"/>
      <c r="H41" s="69" t="n">
        <v>11175</v>
      </c>
      <c r="I41" s="41"/>
      <c r="J41" s="69" t="n">
        <v>11175</v>
      </c>
      <c r="K41" s="41"/>
    </row>
    <row r="42" customFormat="false" ht="15.75" hidden="false" customHeight="false" outlineLevel="0" collapsed="false">
      <c r="A42" s="41" t="s">
        <v>59</v>
      </c>
      <c r="B42" s="57" t="n">
        <v>9975</v>
      </c>
      <c r="C42" s="41"/>
      <c r="D42" s="57"/>
      <c r="E42" s="41"/>
      <c r="F42" s="57"/>
      <c r="G42" s="41"/>
      <c r="H42" s="57"/>
      <c r="I42" s="41"/>
      <c r="J42" s="57"/>
      <c r="K42" s="41"/>
    </row>
    <row r="43" customFormat="false" ht="15.75" hidden="false" customHeight="false" outlineLevel="0" collapsed="false">
      <c r="A43" s="41"/>
      <c r="B43" s="57"/>
      <c r="C43" s="57"/>
      <c r="D43" s="41"/>
      <c r="E43" s="41"/>
      <c r="F43" s="41"/>
      <c r="G43" s="41"/>
      <c r="H43" s="41"/>
      <c r="I43" s="57"/>
      <c r="J43" s="41"/>
      <c r="K43" s="41"/>
    </row>
    <row r="44" customFormat="false" ht="15.75" hidden="false" customHeight="false" outlineLevel="0" collapsed="false">
      <c r="A44" s="41"/>
      <c r="B44" s="71"/>
      <c r="C44" s="57"/>
      <c r="D44" s="57"/>
      <c r="E44" s="41"/>
      <c r="F44" s="57"/>
      <c r="G44" s="41"/>
      <c r="H44" s="57"/>
      <c r="I44" s="57"/>
      <c r="J44" s="57"/>
      <c r="K44" s="41"/>
    </row>
    <row r="45" customFormat="false" ht="15.75" hidden="false" customHeight="false" outlineLevel="0" collapsed="false">
      <c r="A45" s="61" t="s">
        <v>60</v>
      </c>
      <c r="B45" s="62" t="n">
        <v>93604</v>
      </c>
      <c r="C45" s="63"/>
      <c r="D45" s="64" t="n">
        <f aca="false">SUM(D40:D44)</f>
        <v>11134</v>
      </c>
      <c r="E45" s="105"/>
      <c r="F45" s="64" t="n">
        <f aca="false">SUM(F40:F44)</f>
        <v>11134</v>
      </c>
      <c r="G45" s="105"/>
      <c r="H45" s="64" t="n">
        <f aca="false">SUM(H40:H44)</f>
        <v>11134</v>
      </c>
      <c r="I45" s="105"/>
      <c r="J45" s="64" t="n">
        <f aca="false">SUM(J40:J44)</f>
        <v>11134</v>
      </c>
      <c r="K45" s="83"/>
    </row>
    <row r="46" customFormat="false" ht="15.75" hidden="false" customHeight="false" outlineLevel="0" collapsed="false">
      <c r="A46" s="61" t="s">
        <v>93</v>
      </c>
      <c r="B46" s="62" t="n">
        <v>93369.99</v>
      </c>
      <c r="C46" s="62"/>
      <c r="D46" s="62" t="n">
        <f aca="false">D45*0.9975</f>
        <v>11106.165</v>
      </c>
      <c r="E46" s="62"/>
      <c r="F46" s="62" t="n">
        <f aca="false">F45*0.9975</f>
        <v>11106.165</v>
      </c>
      <c r="G46" s="62"/>
      <c r="H46" s="62" t="n">
        <f aca="false">H45*0.9975</f>
        <v>11106.165</v>
      </c>
      <c r="I46" s="62"/>
      <c r="J46" s="62" t="n">
        <f aca="false">J45*0.9975</f>
        <v>11106.165</v>
      </c>
      <c r="K46" s="41"/>
    </row>
    <row r="47" customFormat="false" ht="15.75" hidden="false" customHeight="false" outlineLevel="0" collapsed="false">
      <c r="A47" s="58" t="s">
        <v>62</v>
      </c>
      <c r="B47" s="67"/>
      <c r="C47" s="41"/>
      <c r="D47" s="82" t="n">
        <f aca="false">D46/D55</f>
        <v>0.246803666666667</v>
      </c>
      <c r="E47" s="121"/>
      <c r="F47" s="82" t="n">
        <f aca="false">F46/F55</f>
        <v>0.246803666666667</v>
      </c>
      <c r="G47" s="82"/>
      <c r="H47" s="82" t="n">
        <f aca="false">H46/H55</f>
        <v>0.246803666666667</v>
      </c>
      <c r="I47" s="82"/>
      <c r="J47" s="82" t="n">
        <f aca="false">J46/J55</f>
        <v>0.2313784375</v>
      </c>
      <c r="K47" s="41"/>
    </row>
    <row r="48" customFormat="false" ht="15.75" hidden="false" customHeight="false" outlineLevel="0" collapsed="false">
      <c r="A48" s="60"/>
      <c r="B48" s="57"/>
      <c r="C48" s="41"/>
      <c r="D48" s="57"/>
      <c r="E48" s="41"/>
      <c r="F48" s="57"/>
      <c r="G48" s="41"/>
      <c r="H48" s="57"/>
      <c r="I48" s="57"/>
      <c r="J48" s="57"/>
      <c r="K48" s="57"/>
    </row>
    <row r="49" customFormat="false" ht="15.75" hidden="false" customHeight="false" outlineLevel="0" collapsed="false">
      <c r="A49" s="41" t="s">
        <v>63</v>
      </c>
      <c r="B49" s="57"/>
      <c r="C49" s="41"/>
      <c r="D49" s="41"/>
      <c r="E49" s="41"/>
      <c r="F49" s="41"/>
      <c r="G49" s="41"/>
      <c r="H49" s="41"/>
      <c r="I49" s="57"/>
      <c r="J49" s="41"/>
      <c r="K49" s="57"/>
    </row>
    <row r="50" customFormat="false" ht="15.75" hidden="false" customHeight="false" outlineLevel="0" collapsed="false">
      <c r="A50" s="41" t="s">
        <v>64</v>
      </c>
      <c r="B50" s="57" t="n">
        <v>17275</v>
      </c>
      <c r="C50" s="41"/>
      <c r="D50" s="57" t="n">
        <v>0</v>
      </c>
      <c r="E50" s="41"/>
      <c r="F50" s="57" t="n">
        <v>0</v>
      </c>
      <c r="G50" s="41"/>
      <c r="H50" s="57" t="n">
        <v>0</v>
      </c>
      <c r="I50" s="57"/>
      <c r="J50" s="57" t="n">
        <v>0</v>
      </c>
      <c r="K50" s="57"/>
    </row>
    <row r="51" customFormat="false" ht="15.75" hidden="false" customHeight="false" outlineLevel="0" collapsed="false">
      <c r="A51" s="41" t="s">
        <v>65</v>
      </c>
      <c r="B51" s="57" t="n">
        <v>34450</v>
      </c>
      <c r="C51" s="41"/>
      <c r="D51" s="57" t="n">
        <v>0</v>
      </c>
      <c r="E51" s="41"/>
      <c r="F51" s="57" t="n">
        <v>0</v>
      </c>
      <c r="G51" s="41"/>
      <c r="H51" s="57" t="n">
        <v>0</v>
      </c>
      <c r="I51" s="57"/>
      <c r="J51" s="57" t="n">
        <v>0</v>
      </c>
      <c r="K51" s="41"/>
    </row>
    <row r="52" customFormat="false" ht="15.75" hidden="false" customHeight="false" outlineLevel="0" collapsed="false">
      <c r="A52" s="42"/>
      <c r="B52" s="57"/>
      <c r="C52" s="41"/>
      <c r="D52" s="57"/>
      <c r="E52" s="41"/>
      <c r="F52" s="57"/>
      <c r="G52" s="41"/>
      <c r="H52" s="57"/>
      <c r="I52" s="41"/>
      <c r="J52" s="57"/>
      <c r="K52" s="57"/>
    </row>
    <row r="53" customFormat="false" ht="16.5" hidden="false" customHeight="false" outlineLevel="0" collapsed="false">
      <c r="A53" s="41"/>
      <c r="B53" s="57"/>
      <c r="C53" s="41"/>
      <c r="D53" s="57"/>
      <c r="E53" s="41"/>
      <c r="F53" s="57"/>
      <c r="G53" s="41"/>
      <c r="H53" s="57"/>
      <c r="I53" s="57"/>
      <c r="J53" s="57"/>
      <c r="K53" s="57"/>
    </row>
    <row r="54" customFormat="false" ht="16.5" hidden="false" customHeight="false" outlineLevel="0" collapsed="false">
      <c r="A54" s="83"/>
      <c r="B54" s="84"/>
      <c r="C54" s="83"/>
      <c r="D54" s="85"/>
      <c r="E54" s="113"/>
      <c r="F54" s="85"/>
      <c r="G54" s="113"/>
      <c r="H54" s="85"/>
      <c r="I54" s="85"/>
      <c r="J54" s="85"/>
      <c r="K54" s="41"/>
    </row>
    <row r="55" customFormat="false" ht="15.75" hidden="false" customHeight="false" outlineLevel="0" collapsed="false">
      <c r="A55" s="83" t="s">
        <v>54</v>
      </c>
      <c r="B55" s="84" t="n">
        <v>324602.49</v>
      </c>
      <c r="C55" s="83"/>
      <c r="D55" s="84" t="n">
        <f aca="false">D20+D33+D45</f>
        <v>45000</v>
      </c>
      <c r="E55" s="83"/>
      <c r="F55" s="84" t="n">
        <f aca="false">F20+F33+F45</f>
        <v>45000</v>
      </c>
      <c r="G55" s="83"/>
      <c r="H55" s="84" t="n">
        <f aca="false">H20+H33+H45</f>
        <v>45000</v>
      </c>
      <c r="I55" s="84"/>
      <c r="J55" s="84" t="n">
        <f aca="false">J20+J33+J45</f>
        <v>48000</v>
      </c>
      <c r="K55" s="41"/>
    </row>
    <row r="56" customFormat="false" ht="15.75" hidden="false" customHeight="false" outlineLevel="0" collapsed="false">
      <c r="A56" s="42"/>
      <c r="B56" s="72"/>
      <c r="C56" s="41"/>
      <c r="D56" s="41"/>
      <c r="E56" s="41"/>
      <c r="F56" s="41"/>
      <c r="G56" s="41"/>
      <c r="H56" s="41"/>
      <c r="I56" s="41"/>
      <c r="J56" s="41"/>
      <c r="K56" s="41"/>
    </row>
    <row r="57" customFormat="false" ht="15.75" hidden="false" customHeight="false" outlineLevel="0" collapsed="false">
      <c r="A57" s="41"/>
      <c r="B57" s="88" t="s">
        <v>67</v>
      </c>
      <c r="C57" s="60"/>
      <c r="D57" s="89"/>
      <c r="E57" s="60"/>
      <c r="F57" s="60"/>
      <c r="G57" s="60"/>
      <c r="H57" s="59"/>
      <c r="I57" s="41"/>
      <c r="J57" s="41"/>
      <c r="K57" s="41"/>
    </row>
    <row r="58" customFormat="false" ht="15.75" hidden="false" customHeight="false" outlineLevel="0" collapsed="false">
      <c r="A58" s="41"/>
      <c r="B58" s="59"/>
      <c r="C58" s="41"/>
      <c r="D58" s="41"/>
      <c r="E58" s="41"/>
      <c r="F58" s="41"/>
      <c r="G58" s="41"/>
      <c r="H58" s="59"/>
      <c r="I58" s="41"/>
      <c r="J58" s="41"/>
      <c r="K58" s="41"/>
    </row>
    <row r="59" customFormat="false" ht="15.75" hidden="false" customHeight="false" outlineLevel="0" collapsed="false">
      <c r="A59" s="41"/>
      <c r="B59" s="59"/>
      <c r="C59" s="41"/>
      <c r="D59" s="90" t="s">
        <v>68</v>
      </c>
      <c r="E59" s="91"/>
      <c r="F59" s="90" t="s">
        <v>69</v>
      </c>
      <c r="G59" s="41"/>
      <c r="H59" s="92"/>
      <c r="I59" s="41"/>
      <c r="J59" s="41"/>
      <c r="K59" s="41"/>
    </row>
    <row r="60" customFormat="false" ht="15.75" hidden="false" customHeight="false" outlineLevel="0" collapsed="false">
      <c r="A60" s="41"/>
      <c r="B60" s="59"/>
      <c r="C60" s="41"/>
      <c r="D60" s="89"/>
      <c r="E60" s="60"/>
      <c r="F60" s="60"/>
      <c r="G60" s="41"/>
      <c r="H60" s="59"/>
      <c r="I60" s="41"/>
      <c r="J60" s="41"/>
      <c r="K60" s="41"/>
    </row>
    <row r="61" customFormat="false" ht="15.75" hidden="false" customHeight="false" outlineLevel="0" collapsed="false">
      <c r="A61" s="41"/>
      <c r="B61" s="93" t="s">
        <v>70</v>
      </c>
      <c r="C61" s="41"/>
      <c r="D61" s="57" t="n">
        <v>9837</v>
      </c>
      <c r="E61" s="57"/>
      <c r="F61" s="57" t="n">
        <v>63655</v>
      </c>
      <c r="G61" s="57"/>
      <c r="H61" s="67"/>
      <c r="I61" s="41"/>
      <c r="J61" s="41"/>
      <c r="K61" s="41"/>
    </row>
    <row r="62" customFormat="false" ht="15.75" hidden="false" customHeight="false" outlineLevel="0" collapsed="false">
      <c r="A62" s="41"/>
      <c r="B62" s="93" t="s">
        <v>72</v>
      </c>
      <c r="C62" s="41"/>
      <c r="D62" s="57" t="n">
        <v>484</v>
      </c>
      <c r="E62" s="57"/>
      <c r="F62" s="57" t="n">
        <v>2070</v>
      </c>
      <c r="G62" s="57"/>
      <c r="H62" s="67"/>
      <c r="I62" s="41"/>
      <c r="J62" s="41"/>
      <c r="K62" s="41"/>
    </row>
    <row r="63" customFormat="false" ht="15.75" hidden="false" customHeight="false" outlineLevel="0" collapsed="false">
      <c r="A63" s="41"/>
      <c r="B63" s="94" t="s">
        <v>74</v>
      </c>
      <c r="C63" s="91"/>
      <c r="D63" s="57" t="n">
        <v>3386</v>
      </c>
      <c r="E63" s="41"/>
      <c r="F63" s="57" t="n">
        <v>8524</v>
      </c>
      <c r="G63" s="57"/>
      <c r="H63" s="67"/>
      <c r="I63" s="41"/>
      <c r="J63" s="41"/>
      <c r="K63" s="41"/>
    </row>
    <row r="64" customFormat="false" ht="15.75" hidden="false" customHeight="false" outlineLevel="0" collapsed="false">
      <c r="A64" s="41"/>
      <c r="B64" s="93" t="s">
        <v>88</v>
      </c>
      <c r="C64" s="41"/>
      <c r="D64" s="57" t="n">
        <v>16599</v>
      </c>
      <c r="E64" s="41"/>
      <c r="F64" s="57" t="n">
        <v>53648</v>
      </c>
      <c r="G64" s="57"/>
      <c r="H64" s="67"/>
      <c r="I64" s="41"/>
      <c r="J64" s="41"/>
      <c r="K64" s="41"/>
    </row>
    <row r="65" customFormat="false" ht="15.75" hidden="false" customHeight="false" outlineLevel="0" collapsed="false">
      <c r="A65" s="41"/>
      <c r="B65" s="94" t="s">
        <v>75</v>
      </c>
      <c r="C65" s="96"/>
      <c r="D65" s="57" t="n">
        <v>3244</v>
      </c>
      <c r="E65" s="41"/>
      <c r="F65" s="57" t="n">
        <v>52090</v>
      </c>
      <c r="G65" s="41"/>
      <c r="H65" s="59"/>
      <c r="I65" s="41"/>
      <c r="J65" s="41"/>
      <c r="K65" s="41"/>
    </row>
    <row r="66" customFormat="false" ht="15.75" hidden="false" customHeight="false" outlineLevel="0" collapsed="false">
      <c r="A66" s="41"/>
      <c r="B66" s="94" t="s">
        <v>76</v>
      </c>
      <c r="C66" s="41"/>
      <c r="D66" s="109" t="s">
        <v>89</v>
      </c>
      <c r="E66" s="41"/>
      <c r="F66" s="57" t="n">
        <v>51825</v>
      </c>
      <c r="G66" s="41"/>
      <c r="H66" s="59"/>
      <c r="I66" s="41"/>
      <c r="J66" s="41"/>
      <c r="K66" s="96"/>
    </row>
    <row r="67" customFormat="false" ht="15.75" hidden="false" customHeight="false" outlineLevel="0" collapsed="false">
      <c r="A67" s="42"/>
      <c r="B67" s="100"/>
      <c r="C67" s="100"/>
      <c r="D67" s="100"/>
      <c r="E67" s="100"/>
      <c r="F67" s="100"/>
      <c r="G67" s="100"/>
      <c r="H67" s="96"/>
      <c r="I67" s="96"/>
      <c r="J67" s="96"/>
      <c r="K67" s="41"/>
    </row>
    <row r="68" customFormat="false" ht="15.75" hidden="false" customHeight="false" outlineLevel="0" collapsed="false">
      <c r="A68" s="41"/>
      <c r="B68" s="41"/>
      <c r="C68" s="41"/>
      <c r="D68" s="57"/>
      <c r="E68" s="41"/>
      <c r="F68" s="57"/>
      <c r="G68" s="41"/>
      <c r="H68" s="57"/>
      <c r="I68" s="41"/>
      <c r="J68" s="57"/>
      <c r="K68" s="41"/>
    </row>
    <row r="70" customFormat="false" ht="15.75" hidden="false" customHeight="false" outlineLevel="0" collapsed="false">
      <c r="A70" s="101" t="s">
        <v>78</v>
      </c>
      <c r="H70" s="102"/>
      <c r="I70" s="101" t="s">
        <v>79</v>
      </c>
    </row>
    <row r="72" customFormat="false" ht="15.75" hidden="false" customHeight="false" outlineLevel="0" collapsed="false">
      <c r="A72" s="103" t="s">
        <v>80</v>
      </c>
      <c r="H72" s="103" t="s">
        <v>81</v>
      </c>
    </row>
    <row r="73" customFormat="false" ht="15.75" hidden="false" customHeight="false" outlineLevel="0" collapsed="false">
      <c r="A73" s="103" t="s">
        <v>82</v>
      </c>
      <c r="H73" s="103" t="s">
        <v>83</v>
      </c>
    </row>
    <row r="74" customFormat="false" ht="15.75" hidden="false" customHeight="false" outlineLevel="0" collapsed="false">
      <c r="A74" s="103" t="s">
        <v>84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4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33" t="n">
        <v>36802</v>
      </c>
      <c r="B1" s="34"/>
      <c r="C1" s="35"/>
      <c r="D1" s="36" t="s">
        <v>20</v>
      </c>
      <c r="E1" s="36"/>
      <c r="F1" s="36"/>
      <c r="G1" s="36"/>
      <c r="H1" s="34"/>
      <c r="I1" s="37" t="n">
        <v>36801</v>
      </c>
      <c r="J1" s="34"/>
      <c r="K1" s="34"/>
    </row>
    <row r="2" customFormat="false" ht="15.75" hidden="false" customHeight="false" outlineLevel="0" collapsed="false">
      <c r="A2" s="114"/>
      <c r="B2" s="34"/>
      <c r="C2" s="39"/>
      <c r="D2" s="35"/>
      <c r="E2" s="36" t="s">
        <v>22</v>
      </c>
      <c r="F2" s="36"/>
      <c r="G2" s="35"/>
      <c r="H2" s="39"/>
      <c r="I2" s="40" t="n">
        <f aca="true">NOW()</f>
        <v>45926.8983979628</v>
      </c>
      <c r="J2" s="41"/>
      <c r="K2" s="41"/>
    </row>
    <row r="3" customFormat="false" ht="15.75" hidden="false" customHeight="false" outlineLevel="0" collapsed="false">
      <c r="A3" s="38"/>
      <c r="B3" s="42"/>
      <c r="C3" s="39"/>
      <c r="D3" s="39"/>
      <c r="F3" s="39"/>
      <c r="G3" s="39"/>
      <c r="H3" s="39"/>
      <c r="I3" s="41"/>
      <c r="J3" s="41"/>
      <c r="K3" s="41"/>
    </row>
    <row r="4" customFormat="false" ht="15.75" hidden="false" customHeight="false" outlineLevel="0" collapsed="false">
      <c r="A4" s="41"/>
      <c r="B4" s="41"/>
      <c r="C4" s="41"/>
      <c r="D4" s="115" t="n">
        <v>36801</v>
      </c>
      <c r="E4" s="44"/>
      <c r="F4" s="116" t="n">
        <v>36802</v>
      </c>
      <c r="G4" s="44"/>
      <c r="H4" s="116" t="n">
        <v>36803</v>
      </c>
      <c r="I4" s="44"/>
      <c r="J4" s="117" t="n">
        <v>36804</v>
      </c>
      <c r="K4" s="41"/>
    </row>
    <row r="5" customFormat="false" ht="15.75" hidden="false" customHeight="false" outlineLevel="0" collapsed="false">
      <c r="A5" s="41"/>
      <c r="B5" s="41"/>
      <c r="C5" s="41"/>
      <c r="D5" s="35" t="s">
        <v>23</v>
      </c>
      <c r="E5" s="39"/>
      <c r="F5" s="39" t="s">
        <v>24</v>
      </c>
      <c r="G5" s="39"/>
      <c r="H5" s="39" t="s">
        <v>25</v>
      </c>
      <c r="I5" s="39"/>
      <c r="J5" s="39" t="s">
        <v>26</v>
      </c>
      <c r="K5" s="39"/>
    </row>
    <row r="6" customFormat="false" ht="15.75" hidden="false" customHeight="false" outlineLevel="0" collapsed="false">
      <c r="A6" s="42"/>
      <c r="C6" s="41"/>
      <c r="D6" s="101"/>
      <c r="F6" s="101"/>
      <c r="K6" s="39"/>
    </row>
    <row r="7" customFormat="false" ht="15.75" hidden="false" customHeight="false" outlineLevel="0" collapsed="false">
      <c r="A7" s="41" t="s">
        <v>90</v>
      </c>
      <c r="C7" s="41"/>
      <c r="D7" s="101"/>
      <c r="F7" s="101"/>
      <c r="K7" s="41"/>
    </row>
    <row r="8" customFormat="false" ht="15.75" hidden="false" customHeight="false" outlineLevel="0" collapsed="false">
      <c r="A8" s="41" t="s">
        <v>31</v>
      </c>
      <c r="B8" s="41"/>
      <c r="C8" s="41"/>
      <c r="D8" s="111" t="n">
        <v>45000</v>
      </c>
      <c r="E8" s="41"/>
      <c r="F8" s="111" t="n">
        <v>45000</v>
      </c>
      <c r="G8" s="41"/>
      <c r="H8" s="57" t="n">
        <v>45000</v>
      </c>
      <c r="I8" s="57"/>
      <c r="J8" s="57" t="n">
        <v>45000</v>
      </c>
      <c r="K8" s="41"/>
    </row>
    <row r="9" customFormat="false" ht="15.75" hidden="false" customHeight="false" outlineLevel="0" collapsed="false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customFormat="false" ht="15.75" hidden="false" customHeight="false" outlineLevel="0" collapsed="false">
      <c r="A10" s="41" t="s">
        <v>32</v>
      </c>
      <c r="B10" s="41"/>
      <c r="C10" s="41"/>
      <c r="D10" s="34" t="s">
        <v>33</v>
      </c>
      <c r="E10" s="41"/>
      <c r="F10" s="34" t="s">
        <v>33</v>
      </c>
      <c r="G10" s="41"/>
      <c r="H10" s="34" t="s">
        <v>33</v>
      </c>
      <c r="I10" s="41"/>
      <c r="J10" s="34" t="s">
        <v>33</v>
      </c>
      <c r="K10" s="41"/>
    </row>
    <row r="11" customFormat="false" ht="15.75" hidden="false" customHeight="false" outlineLevel="0" collapsed="false">
      <c r="A11" s="41"/>
      <c r="B11" s="41"/>
      <c r="C11" s="41"/>
      <c r="D11" s="34"/>
      <c r="E11" s="41"/>
      <c r="F11" s="34"/>
      <c r="G11" s="41"/>
      <c r="H11" s="34"/>
      <c r="I11" s="41"/>
      <c r="J11" s="34"/>
      <c r="K11" s="41"/>
    </row>
    <row r="12" customFormat="false" ht="15.75" hidden="false" customHeight="false" outlineLevel="0" collapsed="false">
      <c r="A12" s="41" t="s">
        <v>34</v>
      </c>
      <c r="B12" s="34" t="s">
        <v>35</v>
      </c>
      <c r="C12" s="41"/>
      <c r="D12" s="41"/>
      <c r="E12" s="41"/>
      <c r="F12" s="41"/>
      <c r="G12" s="41"/>
      <c r="H12" s="41"/>
      <c r="I12" s="41"/>
      <c r="J12" s="41"/>
      <c r="K12" s="41"/>
    </row>
    <row r="13" customFormat="false" ht="15.75" hidden="false" customHeight="false" outlineLevel="0" collapsed="false">
      <c r="A13" s="114" t="s">
        <v>36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customFormat="false" ht="15.75" hidden="false" customHeight="false" outlineLevel="0" collapsed="false">
      <c r="A14" s="41" t="s">
        <v>37</v>
      </c>
      <c r="B14" s="57" t="n">
        <v>15930</v>
      </c>
      <c r="C14" s="41"/>
      <c r="D14" s="69" t="n">
        <v>15930</v>
      </c>
      <c r="E14" s="41"/>
      <c r="F14" s="57" t="n">
        <v>15930</v>
      </c>
      <c r="G14" s="41"/>
      <c r="H14" s="57" t="n">
        <v>15930</v>
      </c>
      <c r="I14" s="57"/>
      <c r="J14" s="57" t="n">
        <v>15930</v>
      </c>
      <c r="K14" s="57"/>
    </row>
    <row r="15" customFormat="false" ht="15.75" hidden="false" customHeight="false" outlineLevel="0" collapsed="false">
      <c r="A15" s="41" t="s">
        <v>38</v>
      </c>
      <c r="B15" s="57" t="n">
        <v>14400</v>
      </c>
      <c r="C15" s="41"/>
      <c r="D15" s="69" t="n">
        <v>20556</v>
      </c>
      <c r="E15" s="61"/>
      <c r="F15" s="57" t="n">
        <v>20556</v>
      </c>
      <c r="G15" s="61"/>
      <c r="H15" s="57" t="n">
        <v>20556</v>
      </c>
      <c r="I15" s="61"/>
      <c r="J15" s="57" t="n">
        <v>20556</v>
      </c>
      <c r="K15" s="61"/>
    </row>
    <row r="16" customFormat="false" ht="15.75" hidden="false" customHeight="false" outlineLevel="0" collapsed="false">
      <c r="A16" s="42" t="s">
        <v>39</v>
      </c>
      <c r="B16" s="57" t="n">
        <v>8524</v>
      </c>
      <c r="C16" s="41"/>
      <c r="D16" s="69" t="n">
        <v>-3300</v>
      </c>
      <c r="E16" s="41"/>
      <c r="F16" s="57" t="n">
        <v>-3300</v>
      </c>
      <c r="G16" s="41"/>
      <c r="H16" s="57" t="n">
        <v>-3300</v>
      </c>
      <c r="I16" s="41"/>
      <c r="J16" s="57" t="n">
        <v>-3300</v>
      </c>
      <c r="K16" s="41"/>
    </row>
    <row r="17" customFormat="false" ht="15.75" hidden="false" customHeight="false" outlineLevel="0" collapsed="false">
      <c r="A17" s="42" t="s">
        <v>40</v>
      </c>
      <c r="B17" s="57" t="n">
        <v>2070</v>
      </c>
      <c r="C17" s="41"/>
      <c r="D17" s="69" t="n">
        <v>-484</v>
      </c>
      <c r="E17" s="41"/>
      <c r="F17" s="57" t="n">
        <v>-484</v>
      </c>
      <c r="G17" s="41"/>
      <c r="H17" s="57" t="n">
        <v>-484</v>
      </c>
      <c r="I17" s="57"/>
      <c r="J17" s="57" t="n">
        <v>-484</v>
      </c>
      <c r="K17" s="57"/>
    </row>
    <row r="18" customFormat="false" ht="15.75" hidden="false" customHeight="false" outlineLevel="0" collapsed="false">
      <c r="A18" s="42" t="s">
        <v>41</v>
      </c>
      <c r="B18" s="57" t="n">
        <v>0</v>
      </c>
      <c r="C18" s="41"/>
      <c r="D18" s="57"/>
      <c r="E18" s="57"/>
      <c r="F18" s="57"/>
      <c r="G18" s="57"/>
      <c r="H18" s="57"/>
      <c r="I18" s="57"/>
      <c r="J18" s="57"/>
      <c r="K18" s="57"/>
    </row>
    <row r="19" customFormat="false" ht="15.75" hidden="false" customHeight="false" outlineLevel="0" collapsed="false">
      <c r="A19" s="61" t="s">
        <v>42</v>
      </c>
      <c r="B19" s="62" t="n">
        <v>38000</v>
      </c>
      <c r="C19" s="63"/>
      <c r="D19" s="62" t="n">
        <f aca="false">SUM(D14:D18)</f>
        <v>32702</v>
      </c>
      <c r="E19" s="63"/>
      <c r="F19" s="62" t="n">
        <f aca="false">SUM(F14:F18)</f>
        <v>32702</v>
      </c>
      <c r="G19" s="63"/>
      <c r="H19" s="62" t="n">
        <f aca="false">SUM(H14:H18)</f>
        <v>32702</v>
      </c>
      <c r="I19" s="63"/>
      <c r="J19" s="62" t="n">
        <f aca="false">SUM(J14:J18)</f>
        <v>32702</v>
      </c>
      <c r="K19" s="41"/>
    </row>
    <row r="20" customFormat="false" ht="15.75" hidden="false" customHeight="false" outlineLevel="0" collapsed="false">
      <c r="A20" s="61" t="s">
        <v>91</v>
      </c>
      <c r="B20" s="62" t="n">
        <v>37620</v>
      </c>
      <c r="C20" s="63"/>
      <c r="D20" s="62" t="n">
        <v>31825</v>
      </c>
      <c r="E20" s="63"/>
      <c r="F20" s="62" t="n">
        <v>31825</v>
      </c>
      <c r="G20" s="63"/>
      <c r="H20" s="62" t="n">
        <v>31825</v>
      </c>
      <c r="I20" s="63"/>
      <c r="J20" s="62" t="n">
        <v>31825</v>
      </c>
      <c r="K20" s="57"/>
    </row>
    <row r="21" customFormat="false" ht="15.75" hidden="false" customHeight="false" outlineLevel="0" collapsed="false">
      <c r="A21" s="42" t="s">
        <v>44</v>
      </c>
      <c r="B21" s="57"/>
      <c r="C21" s="41"/>
      <c r="D21" s="57"/>
      <c r="E21" s="41"/>
      <c r="F21" s="57"/>
      <c r="G21" s="41"/>
      <c r="H21" s="57"/>
      <c r="I21" s="57"/>
      <c r="J21" s="57"/>
      <c r="K21" s="41"/>
    </row>
    <row r="22" customFormat="false" ht="15.75" hidden="false" customHeight="false" outlineLevel="0" collapsed="false">
      <c r="A22" s="41"/>
      <c r="B22" s="57"/>
      <c r="C22" s="41"/>
      <c r="D22" s="41"/>
      <c r="E22" s="41"/>
      <c r="F22" s="41"/>
      <c r="G22" s="41"/>
      <c r="H22" s="41"/>
      <c r="I22" s="41"/>
      <c r="J22" s="41"/>
      <c r="K22" s="41"/>
    </row>
    <row r="23" customFormat="false" ht="15.75" hidden="false" customHeight="false" outlineLevel="0" collapsed="false">
      <c r="A23" s="114" t="s">
        <v>45</v>
      </c>
      <c r="B23" s="57"/>
      <c r="C23" s="41"/>
      <c r="D23" s="41"/>
      <c r="E23" s="41"/>
      <c r="F23" s="41"/>
      <c r="G23" s="41"/>
      <c r="H23" s="41"/>
      <c r="I23" s="57"/>
      <c r="J23" s="41"/>
      <c r="K23" s="57"/>
    </row>
    <row r="24" customFormat="false" ht="15.75" hidden="false" customHeight="false" outlineLevel="0" collapsed="false">
      <c r="A24" s="41"/>
      <c r="B24" s="57"/>
      <c r="C24" s="41"/>
      <c r="D24" s="41"/>
      <c r="E24" s="41"/>
      <c r="F24" s="68"/>
      <c r="G24" s="41"/>
      <c r="H24" s="68"/>
      <c r="I24" s="41"/>
      <c r="J24" s="68"/>
      <c r="K24" s="41"/>
    </row>
    <row r="25" customFormat="false" ht="15.75" hidden="false" customHeight="false" outlineLevel="0" collapsed="false">
      <c r="A25" s="42" t="s">
        <v>46</v>
      </c>
      <c r="B25" s="57" t="n">
        <v>0</v>
      </c>
      <c r="C25" s="41"/>
      <c r="D25" s="57" t="n">
        <v>0</v>
      </c>
      <c r="E25" s="41"/>
      <c r="F25" s="57" t="n">
        <v>0</v>
      </c>
      <c r="G25" s="41"/>
      <c r="H25" s="57" t="n">
        <v>0</v>
      </c>
      <c r="I25" s="41"/>
      <c r="J25" s="57" t="n">
        <v>0</v>
      </c>
      <c r="K25" s="41"/>
    </row>
    <row r="26" customFormat="false" ht="15.75" hidden="false" customHeight="false" outlineLevel="0" collapsed="false">
      <c r="A26" s="42" t="s">
        <v>47</v>
      </c>
      <c r="B26" s="57" t="n">
        <v>57970</v>
      </c>
      <c r="C26" s="41"/>
      <c r="D26" s="69" t="n">
        <v>16198</v>
      </c>
      <c r="E26" s="61"/>
      <c r="F26" s="57" t="n">
        <v>11198</v>
      </c>
      <c r="G26" s="61"/>
      <c r="H26" s="57" t="n">
        <v>11198</v>
      </c>
      <c r="I26" s="61"/>
      <c r="J26" s="57" t="n">
        <v>11198</v>
      </c>
      <c r="K26" s="61"/>
    </row>
    <row r="27" customFormat="false" ht="15.75" hidden="false" customHeight="false" outlineLevel="0" collapsed="false">
      <c r="A27" s="70"/>
      <c r="B27" s="71"/>
      <c r="C27" s="41"/>
      <c r="D27" s="72"/>
      <c r="E27" s="41"/>
      <c r="F27" s="72"/>
      <c r="G27" s="41"/>
      <c r="H27" s="72"/>
      <c r="I27" s="57"/>
      <c r="J27" s="72"/>
      <c r="K27" s="41"/>
    </row>
    <row r="28" customFormat="false" ht="15.75" hidden="false" customHeight="false" outlineLevel="0" collapsed="false">
      <c r="A28" s="42" t="s">
        <v>48</v>
      </c>
      <c r="B28" s="57" t="n">
        <v>57970</v>
      </c>
      <c r="C28" s="41"/>
      <c r="D28" s="122" t="n">
        <f aca="false">SUM(D25:D27)</f>
        <v>16198</v>
      </c>
      <c r="E28" s="41" t="s">
        <v>49</v>
      </c>
      <c r="F28" s="57" t="n">
        <f aca="false">SUM(F25:F27)</f>
        <v>11198</v>
      </c>
      <c r="G28" s="41" t="s">
        <v>49</v>
      </c>
      <c r="H28" s="57" t="n">
        <f aca="false">SUM(H25:H27)</f>
        <v>11198</v>
      </c>
      <c r="I28" s="41" t="s">
        <v>49</v>
      </c>
      <c r="J28" s="57" t="n">
        <f aca="false">SUM(J25:J27)</f>
        <v>11198</v>
      </c>
      <c r="K28" s="41" t="s">
        <v>49</v>
      </c>
    </row>
    <row r="29" customFormat="false" ht="15.75" hidden="false" customHeight="false" outlineLevel="0" collapsed="false">
      <c r="A29" s="42" t="s">
        <v>50</v>
      </c>
      <c r="B29" s="57" t="n">
        <v>31827.5</v>
      </c>
      <c r="C29" s="41"/>
      <c r="D29" s="69" t="n">
        <v>-9837</v>
      </c>
      <c r="E29" s="41"/>
      <c r="F29" s="69" t="n">
        <v>-5076</v>
      </c>
      <c r="G29" s="41"/>
      <c r="H29" s="69" t="n">
        <v>-5076</v>
      </c>
      <c r="I29" s="41"/>
      <c r="J29" s="69" t="n">
        <v>-5076</v>
      </c>
      <c r="K29" s="41"/>
    </row>
    <row r="30" customFormat="false" ht="15.75" hidden="false" customHeight="false" outlineLevel="0" collapsed="false">
      <c r="A30" s="41" t="s">
        <v>51</v>
      </c>
      <c r="B30" s="57"/>
      <c r="C30" s="41"/>
      <c r="D30" s="69" t="n">
        <v>2000</v>
      </c>
      <c r="E30" s="41"/>
      <c r="F30" s="69" t="n">
        <v>2000</v>
      </c>
      <c r="G30" s="41"/>
      <c r="H30" s="69" t="n">
        <v>2000</v>
      </c>
      <c r="I30" s="41"/>
      <c r="J30" s="69" t="n">
        <v>2000</v>
      </c>
      <c r="K30" s="41"/>
    </row>
    <row r="31" customFormat="false" ht="15.75" hidden="false" customHeight="false" outlineLevel="0" collapsed="false">
      <c r="A31" s="41" t="s">
        <v>52</v>
      </c>
      <c r="B31" s="57"/>
      <c r="C31" s="41"/>
      <c r="D31" s="69" t="n">
        <v>0</v>
      </c>
      <c r="E31" s="41"/>
      <c r="F31" s="57" t="n">
        <v>0</v>
      </c>
      <c r="G31" s="41"/>
      <c r="H31" s="57" t="n">
        <v>0</v>
      </c>
      <c r="I31" s="41"/>
      <c r="J31" s="57" t="n">
        <v>0</v>
      </c>
      <c r="K31" s="41"/>
    </row>
    <row r="32" customFormat="false" ht="15.75" hidden="false" customHeight="false" outlineLevel="0" collapsed="false">
      <c r="A32" s="41" t="s">
        <v>53</v>
      </c>
      <c r="B32" s="57" t="n">
        <v>52090</v>
      </c>
      <c r="C32" s="41"/>
      <c r="D32" s="69" t="n">
        <v>-6081</v>
      </c>
      <c r="E32" s="41"/>
      <c r="F32" s="57" t="n">
        <v>-6081</v>
      </c>
      <c r="G32" s="41"/>
      <c r="H32" s="57" t="n">
        <v>-6081</v>
      </c>
      <c r="I32" s="72"/>
      <c r="J32" s="57" t="n">
        <v>-6081</v>
      </c>
      <c r="K32" s="57"/>
    </row>
    <row r="33" customFormat="false" ht="15.75" hidden="false" customHeight="false" outlineLevel="0" collapsed="false">
      <c r="A33" s="63" t="s">
        <v>54</v>
      </c>
      <c r="B33" s="62" t="n">
        <v>141887.5</v>
      </c>
      <c r="C33" s="63"/>
      <c r="D33" s="62" t="n">
        <f aca="false">SUM(D28:D32)</f>
        <v>2280</v>
      </c>
      <c r="E33" s="63"/>
      <c r="F33" s="62" t="n">
        <f aca="false">SUM(F28:F32)</f>
        <v>2041</v>
      </c>
      <c r="G33" s="63"/>
      <c r="H33" s="62" t="n">
        <f aca="false">SUM(H28:H32)</f>
        <v>2041</v>
      </c>
      <c r="I33" s="63"/>
      <c r="J33" s="62" t="n">
        <f aca="false">SUM(J28:J32)</f>
        <v>2041</v>
      </c>
      <c r="K33" s="84"/>
    </row>
    <row r="34" customFormat="false" ht="15.75" hidden="false" customHeight="false" outlineLevel="0" collapsed="false">
      <c r="A34" s="41"/>
      <c r="B34" s="57"/>
      <c r="C34" s="41"/>
      <c r="D34" s="41" t="s">
        <v>92</v>
      </c>
      <c r="E34" s="41"/>
      <c r="F34" s="41"/>
      <c r="G34" s="41"/>
      <c r="H34" s="41"/>
      <c r="I34" s="41"/>
      <c r="J34" s="41"/>
      <c r="K34" s="57"/>
    </row>
    <row r="35" customFormat="false" ht="15.75" hidden="false" customHeight="false" outlineLevel="0" collapsed="false">
      <c r="A35" s="114" t="s">
        <v>55</v>
      </c>
      <c r="B35" s="57"/>
      <c r="C35" s="41"/>
      <c r="D35" s="41"/>
      <c r="E35" s="41"/>
      <c r="F35" s="41"/>
      <c r="G35" s="41"/>
      <c r="H35" s="41"/>
      <c r="I35" s="41"/>
      <c r="J35" s="41"/>
      <c r="K35" s="41"/>
    </row>
    <row r="36" customFormat="false" ht="15.75" hidden="false" customHeight="false" outlineLevel="0" collapsed="false">
      <c r="A36" s="41"/>
      <c r="B36" s="57"/>
      <c r="C36" s="41"/>
      <c r="D36" s="41"/>
      <c r="E36" s="41"/>
      <c r="F36" s="41"/>
      <c r="G36" s="41"/>
      <c r="H36" s="41"/>
      <c r="I36" s="41"/>
      <c r="J36" s="41"/>
      <c r="K36" s="41"/>
    </row>
    <row r="37" customFormat="false" ht="15.75" hidden="false" customHeight="false" outlineLevel="0" collapsed="false">
      <c r="A37" s="41"/>
      <c r="B37" s="57"/>
      <c r="C37" s="41"/>
      <c r="D37" s="41"/>
      <c r="E37" s="41"/>
      <c r="F37" s="41"/>
      <c r="G37" s="41"/>
      <c r="H37" s="41"/>
      <c r="I37" s="41"/>
      <c r="J37" s="41"/>
      <c r="K37" s="41"/>
    </row>
    <row r="38" customFormat="false" ht="15.75" hidden="false" customHeight="false" outlineLevel="0" collapsed="false">
      <c r="A38" s="41" t="s">
        <v>56</v>
      </c>
      <c r="B38" s="57" t="n">
        <v>46075</v>
      </c>
      <c r="C38" s="41"/>
      <c r="D38" s="69" t="n">
        <v>16558</v>
      </c>
      <c r="E38" s="61"/>
      <c r="F38" s="57" t="n">
        <v>16558</v>
      </c>
      <c r="G38" s="61"/>
      <c r="H38" s="57" t="n">
        <v>16558</v>
      </c>
      <c r="I38" s="61"/>
      <c r="J38" s="57" t="n">
        <v>16558</v>
      </c>
      <c r="K38" s="61"/>
    </row>
    <row r="39" customFormat="false" ht="15.75" hidden="false" customHeight="false" outlineLevel="0" collapsed="false">
      <c r="A39" s="41" t="s">
        <v>57</v>
      </c>
      <c r="B39" s="57" t="n">
        <v>53648</v>
      </c>
      <c r="C39" s="41"/>
      <c r="D39" s="120" t="n">
        <v>-16599</v>
      </c>
      <c r="E39" s="41"/>
      <c r="F39" s="79" t="n">
        <v>-16599</v>
      </c>
      <c r="G39" s="72"/>
      <c r="H39" s="79" t="n">
        <v>-16599</v>
      </c>
      <c r="I39" s="72"/>
      <c r="J39" s="79" t="n">
        <v>-16599</v>
      </c>
      <c r="K39" s="41"/>
    </row>
    <row r="40" customFormat="false" ht="15.75" hidden="false" customHeight="false" outlineLevel="0" collapsed="false">
      <c r="A40" s="41" t="s">
        <v>58</v>
      </c>
      <c r="B40" s="41"/>
      <c r="C40" s="41"/>
      <c r="D40" s="69" t="n">
        <f aca="false">SUM(D38:D39)</f>
        <v>-41</v>
      </c>
      <c r="E40" s="41"/>
      <c r="F40" s="57" t="n">
        <f aca="false">SUM(F38:F39)</f>
        <v>-41</v>
      </c>
      <c r="G40" s="72"/>
      <c r="H40" s="57" t="n">
        <f aca="false">SUM(H38:H39)</f>
        <v>-41</v>
      </c>
      <c r="I40" s="72"/>
      <c r="J40" s="57" t="n">
        <f aca="false">SUM(J38:J39)</f>
        <v>-41</v>
      </c>
      <c r="K40" s="72"/>
    </row>
    <row r="41" customFormat="false" ht="15.75" hidden="false" customHeight="false" outlineLevel="0" collapsed="false">
      <c r="A41" s="41" t="s">
        <v>51</v>
      </c>
      <c r="B41" s="57"/>
      <c r="C41" s="41"/>
      <c r="D41" s="69" t="n">
        <v>11175</v>
      </c>
      <c r="E41" s="41"/>
      <c r="F41" s="69" t="n">
        <v>11175</v>
      </c>
      <c r="G41" s="41"/>
      <c r="H41" s="69" t="n">
        <v>11175</v>
      </c>
      <c r="I41" s="41"/>
      <c r="J41" s="69" t="n">
        <v>11175</v>
      </c>
      <c r="K41" s="41"/>
    </row>
    <row r="42" customFormat="false" ht="15.75" hidden="false" customHeight="false" outlineLevel="0" collapsed="false">
      <c r="A42" s="41" t="s">
        <v>59</v>
      </c>
      <c r="B42" s="57" t="n">
        <v>9975</v>
      </c>
      <c r="C42" s="41"/>
      <c r="D42" s="57"/>
      <c r="E42" s="41"/>
      <c r="F42" s="57"/>
      <c r="G42" s="41"/>
      <c r="H42" s="57"/>
      <c r="I42" s="41"/>
      <c r="J42" s="57"/>
      <c r="K42" s="41"/>
    </row>
    <row r="43" customFormat="false" ht="15.75" hidden="false" customHeight="false" outlineLevel="0" collapsed="false">
      <c r="A43" s="41"/>
      <c r="B43" s="57"/>
      <c r="C43" s="57"/>
      <c r="D43" s="41"/>
      <c r="E43" s="41"/>
      <c r="F43" s="41"/>
      <c r="G43" s="41"/>
      <c r="H43" s="41"/>
      <c r="I43" s="57"/>
      <c r="J43" s="41"/>
      <c r="K43" s="41"/>
    </row>
    <row r="44" customFormat="false" ht="15.75" hidden="false" customHeight="false" outlineLevel="0" collapsed="false">
      <c r="A44" s="41"/>
      <c r="B44" s="71"/>
      <c r="C44" s="57"/>
      <c r="D44" s="57"/>
      <c r="E44" s="41"/>
      <c r="F44" s="57"/>
      <c r="G44" s="41"/>
      <c r="H44" s="57"/>
      <c r="I44" s="57"/>
      <c r="J44" s="57"/>
      <c r="K44" s="41"/>
    </row>
    <row r="45" customFormat="false" ht="15.75" hidden="false" customHeight="false" outlineLevel="0" collapsed="false">
      <c r="A45" s="61" t="s">
        <v>60</v>
      </c>
      <c r="B45" s="62" t="n">
        <v>93604</v>
      </c>
      <c r="C45" s="63"/>
      <c r="D45" s="62" t="n">
        <f aca="false">SUM(D40:D44)</f>
        <v>11134</v>
      </c>
      <c r="E45" s="63"/>
      <c r="F45" s="62" t="n">
        <f aca="false">SUM(F40:F44)</f>
        <v>11134</v>
      </c>
      <c r="G45" s="63"/>
      <c r="H45" s="62" t="n">
        <f aca="false">SUM(H40:H44)</f>
        <v>11134</v>
      </c>
      <c r="I45" s="63"/>
      <c r="J45" s="62" t="n">
        <f aca="false">SUM(J40:J44)</f>
        <v>11134</v>
      </c>
      <c r="K45" s="83"/>
    </row>
    <row r="46" customFormat="false" ht="15.75" hidden="false" customHeight="false" outlineLevel="0" collapsed="false">
      <c r="A46" s="61" t="s">
        <v>93</v>
      </c>
      <c r="B46" s="62" t="n">
        <v>93369.99</v>
      </c>
      <c r="C46" s="62"/>
      <c r="D46" s="62" t="n">
        <f aca="false">D45*0.9975</f>
        <v>11106.165</v>
      </c>
      <c r="E46" s="62"/>
      <c r="F46" s="62" t="n">
        <f aca="false">F45*0.9975</f>
        <v>11106.165</v>
      </c>
      <c r="G46" s="62"/>
      <c r="H46" s="62" t="n">
        <f aca="false">H45*0.9975</f>
        <v>11106.165</v>
      </c>
      <c r="I46" s="62"/>
      <c r="J46" s="62" t="n">
        <f aca="false">J45*0.9975</f>
        <v>11106.165</v>
      </c>
      <c r="K46" s="41"/>
    </row>
    <row r="47" customFormat="false" ht="15.75" hidden="false" customHeight="false" outlineLevel="0" collapsed="false">
      <c r="A47" s="114" t="s">
        <v>62</v>
      </c>
      <c r="B47" s="57"/>
      <c r="C47" s="41"/>
      <c r="D47" s="123" t="n">
        <f aca="false">D46/D55</f>
        <v>0.2454997900042</v>
      </c>
      <c r="E47" s="124"/>
      <c r="F47" s="123" t="n">
        <f aca="false">F46/F55</f>
        <v>0.246803666666667</v>
      </c>
      <c r="G47" s="123"/>
      <c r="H47" s="123" t="n">
        <f aca="false">H46/H55</f>
        <v>0.246803666666667</v>
      </c>
      <c r="I47" s="123"/>
      <c r="J47" s="123" t="n">
        <f aca="false">J46/J55</f>
        <v>0.246803666666667</v>
      </c>
      <c r="K47" s="41"/>
    </row>
    <row r="48" customFormat="false" ht="15.75" hidden="false" customHeight="false" outlineLevel="0" collapsed="false">
      <c r="A48" s="41"/>
      <c r="B48" s="57"/>
      <c r="C48" s="41"/>
      <c r="D48" s="57"/>
      <c r="E48" s="41"/>
      <c r="F48" s="57"/>
      <c r="G48" s="41"/>
      <c r="H48" s="57"/>
      <c r="I48" s="57"/>
      <c r="J48" s="57"/>
      <c r="K48" s="57"/>
    </row>
    <row r="49" customFormat="false" ht="15.75" hidden="false" customHeight="false" outlineLevel="0" collapsed="false">
      <c r="A49" s="41" t="s">
        <v>63</v>
      </c>
      <c r="B49" s="57"/>
      <c r="C49" s="41"/>
      <c r="D49" s="41"/>
      <c r="E49" s="41"/>
      <c r="F49" s="41"/>
      <c r="G49" s="41"/>
      <c r="H49" s="41"/>
      <c r="I49" s="57"/>
      <c r="J49" s="41"/>
      <c r="K49" s="57"/>
    </row>
    <row r="50" customFormat="false" ht="15.75" hidden="false" customHeight="false" outlineLevel="0" collapsed="false">
      <c r="A50" s="41" t="s">
        <v>64</v>
      </c>
      <c r="B50" s="57" t="n">
        <v>17275</v>
      </c>
      <c r="C50" s="41"/>
      <c r="D50" s="57" t="n">
        <v>0</v>
      </c>
      <c r="E50" s="41"/>
      <c r="F50" s="57" t="n">
        <v>0</v>
      </c>
      <c r="G50" s="41"/>
      <c r="H50" s="57" t="n">
        <v>0</v>
      </c>
      <c r="I50" s="57"/>
      <c r="J50" s="57" t="n">
        <v>0</v>
      </c>
      <c r="K50" s="57"/>
    </row>
    <row r="51" customFormat="false" ht="15.75" hidden="false" customHeight="false" outlineLevel="0" collapsed="false">
      <c r="A51" s="41" t="s">
        <v>65</v>
      </c>
      <c r="B51" s="57" t="n">
        <v>34450</v>
      </c>
      <c r="C51" s="41"/>
      <c r="D51" s="57" t="n">
        <v>0</v>
      </c>
      <c r="E51" s="41"/>
      <c r="F51" s="57" t="n">
        <v>0</v>
      </c>
      <c r="G51" s="41"/>
      <c r="H51" s="57" t="n">
        <v>0</v>
      </c>
      <c r="I51" s="57"/>
      <c r="J51" s="57" t="n">
        <v>0</v>
      </c>
      <c r="K51" s="41"/>
    </row>
    <row r="52" customFormat="false" ht="15.75" hidden="false" customHeight="false" outlineLevel="0" collapsed="false">
      <c r="A52" s="42"/>
      <c r="B52" s="57"/>
      <c r="C52" s="41"/>
      <c r="D52" s="57"/>
      <c r="E52" s="41"/>
      <c r="F52" s="57"/>
      <c r="G52" s="41"/>
      <c r="H52" s="57"/>
      <c r="I52" s="41"/>
      <c r="J52" s="57"/>
      <c r="K52" s="57"/>
    </row>
    <row r="53" customFormat="false" ht="15.75" hidden="false" customHeight="false" outlineLevel="0" collapsed="false">
      <c r="A53" s="41"/>
      <c r="B53" s="57"/>
      <c r="C53" s="41"/>
      <c r="D53" s="57"/>
      <c r="E53" s="41"/>
      <c r="F53" s="57"/>
      <c r="G53" s="41"/>
      <c r="H53" s="57"/>
      <c r="I53" s="57"/>
      <c r="J53" s="57"/>
      <c r="K53" s="57"/>
    </row>
    <row r="54" customFormat="false" ht="15.75" hidden="false" customHeight="false" outlineLevel="0" collapsed="false">
      <c r="A54" s="83"/>
      <c r="B54" s="84"/>
      <c r="C54" s="83"/>
      <c r="D54" s="84"/>
      <c r="E54" s="83"/>
      <c r="F54" s="84"/>
      <c r="G54" s="83"/>
      <c r="H54" s="84"/>
      <c r="I54" s="84"/>
      <c r="J54" s="84"/>
      <c r="K54" s="41"/>
    </row>
    <row r="55" customFormat="false" ht="15.75" hidden="false" customHeight="false" outlineLevel="0" collapsed="false">
      <c r="A55" s="83" t="s">
        <v>54</v>
      </c>
      <c r="B55" s="84" t="n">
        <v>324602.49</v>
      </c>
      <c r="C55" s="83"/>
      <c r="D55" s="84" t="n">
        <f aca="false">D20+D33+D45</f>
        <v>45239</v>
      </c>
      <c r="E55" s="83"/>
      <c r="F55" s="84" t="n">
        <f aca="false">F20+F33+F45</f>
        <v>45000</v>
      </c>
      <c r="G55" s="83"/>
      <c r="H55" s="84" t="n">
        <f aca="false">H20+H33+H45</f>
        <v>45000</v>
      </c>
      <c r="I55" s="84"/>
      <c r="J55" s="84" t="n">
        <f aca="false">J20+J33+J45</f>
        <v>45000</v>
      </c>
      <c r="K55" s="41"/>
    </row>
    <row r="56" customFormat="false" ht="15.75" hidden="false" customHeight="false" outlineLevel="0" collapsed="false">
      <c r="A56" s="42"/>
      <c r="B56" s="72"/>
      <c r="C56" s="41"/>
      <c r="D56" s="41"/>
      <c r="E56" s="41"/>
      <c r="F56" s="41"/>
      <c r="G56" s="41"/>
      <c r="H56" s="41"/>
      <c r="I56" s="41"/>
      <c r="J56" s="41"/>
      <c r="K56" s="41"/>
    </row>
    <row r="57" customFormat="false" ht="15.75" hidden="false" customHeight="false" outlineLevel="0" collapsed="false">
      <c r="A57" s="41"/>
      <c r="B57" s="42" t="s">
        <v>67</v>
      </c>
      <c r="C57" s="41"/>
      <c r="D57" s="72"/>
      <c r="E57" s="41"/>
      <c r="F57" s="41"/>
      <c r="G57" s="41"/>
      <c r="H57" s="41"/>
      <c r="I57" s="41"/>
      <c r="J57" s="41"/>
      <c r="K57" s="41"/>
    </row>
    <row r="58" customFormat="false" ht="15.75" hidden="false" customHeight="false" outlineLevel="0" collapsed="false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customFormat="false" ht="15.75" hidden="false" customHeight="false" outlineLevel="0" collapsed="false">
      <c r="A59" s="41"/>
      <c r="B59" s="41"/>
      <c r="C59" s="41"/>
      <c r="D59" s="90" t="s">
        <v>68</v>
      </c>
      <c r="E59" s="91"/>
      <c r="F59" s="90" t="s">
        <v>69</v>
      </c>
      <c r="G59" s="41"/>
      <c r="H59" s="42"/>
      <c r="I59" s="41"/>
      <c r="J59" s="41"/>
      <c r="K59" s="41"/>
    </row>
    <row r="60" customFormat="false" ht="15.75" hidden="false" customHeight="false" outlineLevel="0" collapsed="false">
      <c r="A60" s="41"/>
      <c r="B60" s="41"/>
      <c r="C60" s="41"/>
      <c r="D60" s="72"/>
      <c r="E60" s="41"/>
      <c r="F60" s="41"/>
      <c r="G60" s="41"/>
      <c r="H60" s="41"/>
      <c r="I60" s="41"/>
      <c r="J60" s="41"/>
      <c r="K60" s="41"/>
    </row>
    <row r="61" customFormat="false" ht="15.75" hidden="false" customHeight="false" outlineLevel="0" collapsed="false">
      <c r="A61" s="41"/>
      <c r="B61" s="34" t="s">
        <v>70</v>
      </c>
      <c r="C61" s="41"/>
      <c r="D61" s="57" t="n">
        <v>9837</v>
      </c>
      <c r="E61" s="57"/>
      <c r="F61" s="57" t="n">
        <v>63655</v>
      </c>
      <c r="G61" s="57"/>
      <c r="H61" s="57"/>
      <c r="I61" s="41"/>
      <c r="J61" s="41"/>
      <c r="K61" s="41"/>
    </row>
    <row r="62" customFormat="false" ht="15.75" hidden="false" customHeight="false" outlineLevel="0" collapsed="false">
      <c r="A62" s="41"/>
      <c r="B62" s="34" t="s">
        <v>72</v>
      </c>
      <c r="C62" s="41"/>
      <c r="D62" s="57" t="n">
        <v>484</v>
      </c>
      <c r="E62" s="57"/>
      <c r="F62" s="57" t="n">
        <v>2070</v>
      </c>
      <c r="G62" s="57"/>
      <c r="H62" s="57"/>
      <c r="I62" s="41"/>
      <c r="J62" s="41"/>
      <c r="K62" s="41"/>
    </row>
    <row r="63" customFormat="false" ht="15.75" hidden="false" customHeight="false" outlineLevel="0" collapsed="false">
      <c r="A63" s="41"/>
      <c r="B63" s="109" t="s">
        <v>74</v>
      </c>
      <c r="C63" s="91"/>
      <c r="D63" s="57" t="n">
        <v>3386</v>
      </c>
      <c r="E63" s="41"/>
      <c r="F63" s="57" t="n">
        <v>8524</v>
      </c>
      <c r="G63" s="57"/>
      <c r="H63" s="57"/>
      <c r="I63" s="41"/>
      <c r="J63" s="41"/>
      <c r="K63" s="41"/>
    </row>
    <row r="64" customFormat="false" ht="15.75" hidden="false" customHeight="false" outlineLevel="0" collapsed="false">
      <c r="A64" s="41"/>
      <c r="B64" s="34" t="s">
        <v>88</v>
      </c>
      <c r="C64" s="41"/>
      <c r="D64" s="57" t="n">
        <v>16599</v>
      </c>
      <c r="E64" s="41"/>
      <c r="F64" s="57" t="n">
        <v>53648</v>
      </c>
      <c r="G64" s="57"/>
      <c r="H64" s="57"/>
      <c r="I64" s="41"/>
      <c r="J64" s="41"/>
      <c r="K64" s="41"/>
    </row>
    <row r="65" customFormat="false" ht="15.75" hidden="false" customHeight="false" outlineLevel="0" collapsed="false">
      <c r="A65" s="41"/>
      <c r="B65" s="109" t="s">
        <v>75</v>
      </c>
      <c r="C65" s="96"/>
      <c r="D65" s="57" t="n">
        <v>3244</v>
      </c>
      <c r="E65" s="41"/>
      <c r="F65" s="57" t="n">
        <v>52090</v>
      </c>
      <c r="G65" s="41"/>
      <c r="H65" s="41"/>
      <c r="I65" s="41"/>
      <c r="J65" s="41"/>
      <c r="K65" s="41"/>
    </row>
    <row r="66" customFormat="false" ht="15.75" hidden="false" customHeight="false" outlineLevel="0" collapsed="false">
      <c r="A66" s="41"/>
      <c r="B66" s="109" t="s">
        <v>76</v>
      </c>
      <c r="C66" s="41"/>
      <c r="D66" s="109" t="s">
        <v>89</v>
      </c>
      <c r="E66" s="41"/>
      <c r="F66" s="57" t="n">
        <v>51825</v>
      </c>
      <c r="G66" s="41"/>
      <c r="H66" s="41"/>
      <c r="I66" s="41"/>
      <c r="J66" s="41"/>
      <c r="K66" s="96"/>
    </row>
    <row r="67" customFormat="false" ht="15.75" hidden="false" customHeight="false" outlineLevel="0" collapsed="false">
      <c r="A67" s="42"/>
      <c r="B67" s="96"/>
      <c r="C67" s="96"/>
      <c r="D67" s="96"/>
      <c r="E67" s="96"/>
      <c r="F67" s="96"/>
      <c r="G67" s="96"/>
      <c r="H67" s="96"/>
      <c r="I67" s="96"/>
      <c r="J67" s="96"/>
      <c r="K67" s="41"/>
    </row>
    <row r="68" customFormat="false" ht="15.75" hidden="false" customHeight="false" outlineLevel="0" collapsed="false">
      <c r="A68" s="41"/>
      <c r="B68" s="41"/>
      <c r="C68" s="41"/>
      <c r="D68" s="57"/>
      <c r="E68" s="41"/>
      <c r="F68" s="57"/>
      <c r="G68" s="41"/>
      <c r="H68" s="57"/>
      <c r="I68" s="41"/>
      <c r="J68" s="57"/>
      <c r="K68" s="41"/>
    </row>
    <row r="70" customFormat="false" ht="15.75" hidden="false" customHeight="false" outlineLevel="0" collapsed="false">
      <c r="A70" s="101" t="s">
        <v>78</v>
      </c>
      <c r="H70" s="102"/>
      <c r="I70" s="101" t="s">
        <v>79</v>
      </c>
    </row>
    <row r="72" customFormat="false" ht="15.75" hidden="false" customHeight="false" outlineLevel="0" collapsed="false">
      <c r="A72" s="103" t="s">
        <v>80</v>
      </c>
      <c r="H72" s="103" t="s">
        <v>81</v>
      </c>
    </row>
    <row r="73" customFormat="false" ht="15.75" hidden="false" customHeight="false" outlineLevel="0" collapsed="false">
      <c r="A73" s="103" t="s">
        <v>82</v>
      </c>
      <c r="H73" s="103" t="s">
        <v>83</v>
      </c>
    </row>
    <row r="74" customFormat="false" ht="15.75" hidden="false" customHeight="false" outlineLevel="0" collapsed="false">
      <c r="A74" s="103" t="s">
        <v>84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4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33" t="n">
        <v>36800</v>
      </c>
      <c r="B1" s="34"/>
      <c r="C1" s="35"/>
      <c r="D1" s="36" t="s">
        <v>20</v>
      </c>
      <c r="E1" s="36"/>
      <c r="F1" s="36"/>
      <c r="G1" s="36"/>
      <c r="H1" s="34"/>
      <c r="I1" s="37" t="n">
        <v>36797.3690891204</v>
      </c>
      <c r="J1" s="34"/>
      <c r="K1" s="34"/>
    </row>
    <row r="2" customFormat="false" ht="15.75" hidden="false" customHeight="false" outlineLevel="0" collapsed="false">
      <c r="A2" s="114"/>
      <c r="B2" s="34"/>
      <c r="C2" s="39"/>
      <c r="D2" s="35"/>
      <c r="E2" s="36" t="s">
        <v>22</v>
      </c>
      <c r="F2" s="36"/>
      <c r="G2" s="35"/>
      <c r="H2" s="39"/>
      <c r="I2" s="40" t="n">
        <f aca="true">NOW()</f>
        <v>45926.8983979845</v>
      </c>
      <c r="J2" s="41"/>
      <c r="K2" s="41"/>
    </row>
    <row r="3" customFormat="false" ht="15.75" hidden="false" customHeight="false" outlineLevel="0" collapsed="false">
      <c r="A3" s="38"/>
      <c r="B3" s="42"/>
      <c r="C3" s="39"/>
      <c r="D3" s="39"/>
      <c r="F3" s="39"/>
      <c r="G3" s="39"/>
      <c r="H3" s="39"/>
      <c r="I3" s="41"/>
      <c r="J3" s="41"/>
      <c r="K3" s="41"/>
    </row>
    <row r="4" customFormat="false" ht="15.75" hidden="false" customHeight="false" outlineLevel="0" collapsed="false">
      <c r="A4" s="41"/>
      <c r="B4" s="41"/>
      <c r="C4" s="41"/>
      <c r="D4" s="115" t="n">
        <v>36800</v>
      </c>
      <c r="E4" s="44"/>
      <c r="F4" s="116" t="n">
        <v>36801</v>
      </c>
      <c r="G4" s="44"/>
      <c r="H4" s="116" t="n">
        <v>36802</v>
      </c>
      <c r="I4" s="44"/>
      <c r="J4" s="117" t="n">
        <v>36803</v>
      </c>
      <c r="K4" s="41"/>
    </row>
    <row r="5" customFormat="false" ht="15.75" hidden="false" customHeight="false" outlineLevel="0" collapsed="false">
      <c r="A5" s="41"/>
      <c r="B5" s="41"/>
      <c r="C5" s="41"/>
      <c r="D5" s="35" t="s">
        <v>87</v>
      </c>
      <c r="E5" s="39"/>
      <c r="F5" s="35" t="s">
        <v>23</v>
      </c>
      <c r="G5" s="39"/>
      <c r="H5" s="39" t="s">
        <v>24</v>
      </c>
      <c r="I5" s="39"/>
      <c r="J5" s="39" t="s">
        <v>25</v>
      </c>
      <c r="K5" s="39"/>
    </row>
    <row r="6" customFormat="false" ht="15.75" hidden="false" customHeight="false" outlineLevel="0" collapsed="false">
      <c r="A6" s="42"/>
      <c r="C6" s="41"/>
      <c r="D6" s="101"/>
      <c r="F6" s="101"/>
      <c r="K6" s="39"/>
    </row>
    <row r="7" customFormat="false" ht="15.75" hidden="false" customHeight="false" outlineLevel="0" collapsed="false">
      <c r="A7" s="41" t="s">
        <v>90</v>
      </c>
      <c r="C7" s="41"/>
      <c r="D7" s="101"/>
      <c r="F7" s="101"/>
      <c r="K7" s="41"/>
    </row>
    <row r="8" customFormat="false" ht="15.75" hidden="false" customHeight="false" outlineLevel="0" collapsed="false">
      <c r="A8" s="41" t="s">
        <v>31</v>
      </c>
      <c r="B8" s="41"/>
      <c r="C8" s="41"/>
      <c r="D8" s="111" t="n">
        <v>45000</v>
      </c>
      <c r="E8" s="41"/>
      <c r="F8" s="111" t="n">
        <v>50000</v>
      </c>
      <c r="G8" s="41"/>
      <c r="H8" s="57" t="n">
        <v>50000</v>
      </c>
      <c r="I8" s="57"/>
      <c r="J8" s="57" t="n">
        <v>50000</v>
      </c>
      <c r="K8" s="41"/>
    </row>
    <row r="9" customFormat="false" ht="15.75" hidden="false" customHeight="false" outlineLevel="0" collapsed="false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customFormat="false" ht="15.75" hidden="false" customHeight="false" outlineLevel="0" collapsed="false">
      <c r="A10" s="41" t="s">
        <v>32</v>
      </c>
      <c r="B10" s="41"/>
      <c r="C10" s="41"/>
      <c r="D10" s="34" t="s">
        <v>33</v>
      </c>
      <c r="E10" s="41"/>
      <c r="F10" s="34" t="s">
        <v>33</v>
      </c>
      <c r="G10" s="41"/>
      <c r="H10" s="34" t="s">
        <v>33</v>
      </c>
      <c r="I10" s="41"/>
      <c r="J10" s="34" t="s">
        <v>33</v>
      </c>
      <c r="K10" s="41"/>
    </row>
    <row r="11" customFormat="false" ht="15.75" hidden="false" customHeight="false" outlineLevel="0" collapsed="false">
      <c r="A11" s="41"/>
      <c r="B11" s="41"/>
      <c r="C11" s="41"/>
      <c r="D11" s="34"/>
      <c r="E11" s="41"/>
      <c r="F11" s="34"/>
      <c r="G11" s="41"/>
      <c r="H11" s="34"/>
      <c r="I11" s="41"/>
      <c r="J11" s="34"/>
      <c r="K11" s="41"/>
    </row>
    <row r="12" customFormat="false" ht="15.75" hidden="false" customHeight="false" outlineLevel="0" collapsed="false">
      <c r="A12" s="41" t="s">
        <v>34</v>
      </c>
      <c r="B12" s="34" t="s">
        <v>35</v>
      </c>
      <c r="C12" s="41"/>
      <c r="D12" s="41"/>
      <c r="E12" s="41"/>
      <c r="F12" s="41"/>
      <c r="G12" s="41"/>
      <c r="H12" s="41"/>
      <c r="I12" s="41"/>
      <c r="J12" s="41"/>
      <c r="K12" s="41"/>
    </row>
    <row r="13" customFormat="false" ht="15.75" hidden="false" customHeight="false" outlineLevel="0" collapsed="false">
      <c r="A13" s="114" t="s">
        <v>36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customFormat="false" ht="15.75" hidden="false" customHeight="false" outlineLevel="0" collapsed="false">
      <c r="A14" s="41" t="s">
        <v>37</v>
      </c>
      <c r="B14" s="57" t="n">
        <v>15930</v>
      </c>
      <c r="C14" s="41"/>
      <c r="D14" s="69" t="n">
        <v>15930</v>
      </c>
      <c r="E14" s="41"/>
      <c r="F14" s="57" t="n">
        <v>15930</v>
      </c>
      <c r="G14" s="41"/>
      <c r="H14" s="57" t="n">
        <v>15930</v>
      </c>
      <c r="I14" s="57"/>
      <c r="J14" s="57" t="n">
        <v>15930</v>
      </c>
      <c r="K14" s="57"/>
    </row>
    <row r="15" customFormat="false" ht="15.75" hidden="false" customHeight="false" outlineLevel="0" collapsed="false">
      <c r="A15" s="41" t="s">
        <v>38</v>
      </c>
      <c r="B15" s="57" t="n">
        <v>14400</v>
      </c>
      <c r="C15" s="41"/>
      <c r="D15" s="69" t="n">
        <v>20556</v>
      </c>
      <c r="E15" s="61"/>
      <c r="F15" s="57" t="n">
        <v>20556</v>
      </c>
      <c r="G15" s="61"/>
      <c r="H15" s="57" t="n">
        <v>20556</v>
      </c>
      <c r="I15" s="61"/>
      <c r="J15" s="57" t="n">
        <v>20556</v>
      </c>
      <c r="K15" s="61"/>
    </row>
    <row r="16" customFormat="false" ht="15.75" hidden="false" customHeight="false" outlineLevel="0" collapsed="false">
      <c r="A16" s="42" t="s">
        <v>39</v>
      </c>
      <c r="B16" s="57" t="n">
        <v>5600</v>
      </c>
      <c r="C16" s="41"/>
      <c r="D16" s="69" t="n">
        <v>-3300</v>
      </c>
      <c r="E16" s="41"/>
      <c r="F16" s="57" t="n">
        <v>-3300</v>
      </c>
      <c r="G16" s="41"/>
      <c r="H16" s="57" t="n">
        <v>-3300</v>
      </c>
      <c r="I16" s="41"/>
      <c r="J16" s="57" t="n">
        <v>-3300</v>
      </c>
      <c r="K16" s="41"/>
    </row>
    <row r="17" customFormat="false" ht="15.75" hidden="false" customHeight="false" outlineLevel="0" collapsed="false">
      <c r="A17" s="42" t="s">
        <v>40</v>
      </c>
      <c r="B17" s="57" t="n">
        <v>2070</v>
      </c>
      <c r="C17" s="41"/>
      <c r="D17" s="69" t="n">
        <v>-484</v>
      </c>
      <c r="E17" s="41"/>
      <c r="F17" s="57" t="n">
        <v>-484</v>
      </c>
      <c r="G17" s="41"/>
      <c r="H17" s="57" t="n">
        <v>-484</v>
      </c>
      <c r="I17" s="57"/>
      <c r="J17" s="57" t="n">
        <v>-484</v>
      </c>
      <c r="K17" s="57"/>
    </row>
    <row r="18" customFormat="false" ht="15.75" hidden="false" customHeight="false" outlineLevel="0" collapsed="false">
      <c r="A18" s="42" t="s">
        <v>41</v>
      </c>
      <c r="B18" s="57" t="n">
        <v>0</v>
      </c>
      <c r="C18" s="41"/>
      <c r="D18" s="57"/>
      <c r="E18" s="57"/>
      <c r="F18" s="57"/>
      <c r="G18" s="57"/>
      <c r="H18" s="57"/>
      <c r="I18" s="57"/>
      <c r="J18" s="57"/>
      <c r="K18" s="57"/>
    </row>
    <row r="19" customFormat="false" ht="15.75" hidden="false" customHeight="false" outlineLevel="0" collapsed="false">
      <c r="A19" s="61" t="s">
        <v>42</v>
      </c>
      <c r="B19" s="62" t="n">
        <v>38000</v>
      </c>
      <c r="C19" s="63"/>
      <c r="D19" s="62" t="n">
        <v>32146</v>
      </c>
      <c r="E19" s="63"/>
      <c r="F19" s="62" t="n">
        <v>32146</v>
      </c>
      <c r="G19" s="63"/>
      <c r="H19" s="62" t="n">
        <v>32146</v>
      </c>
      <c r="I19" s="63"/>
      <c r="J19" s="62" t="n">
        <v>32146</v>
      </c>
      <c r="K19" s="41"/>
    </row>
    <row r="20" customFormat="false" ht="15.75" hidden="false" customHeight="false" outlineLevel="0" collapsed="false">
      <c r="A20" s="61" t="s">
        <v>91</v>
      </c>
      <c r="B20" s="62" t="n">
        <v>37620</v>
      </c>
      <c r="C20" s="63"/>
      <c r="D20" s="62" t="n">
        <v>31825</v>
      </c>
      <c r="E20" s="63"/>
      <c r="F20" s="62" t="n">
        <v>31825</v>
      </c>
      <c r="G20" s="63"/>
      <c r="H20" s="62" t="n">
        <v>31825</v>
      </c>
      <c r="I20" s="63"/>
      <c r="J20" s="62" t="n">
        <v>31825</v>
      </c>
      <c r="K20" s="57"/>
    </row>
    <row r="21" customFormat="false" ht="15.75" hidden="false" customHeight="false" outlineLevel="0" collapsed="false">
      <c r="A21" s="42" t="s">
        <v>44</v>
      </c>
      <c r="B21" s="57"/>
      <c r="C21" s="41"/>
      <c r="D21" s="57"/>
      <c r="E21" s="41"/>
      <c r="F21" s="57"/>
      <c r="G21" s="41"/>
      <c r="H21" s="57"/>
      <c r="I21" s="57"/>
      <c r="J21" s="57"/>
      <c r="K21" s="41"/>
    </row>
    <row r="22" customFormat="false" ht="15.75" hidden="false" customHeight="false" outlineLevel="0" collapsed="false">
      <c r="A22" s="41"/>
      <c r="B22" s="57"/>
      <c r="C22" s="41"/>
      <c r="D22" s="41"/>
      <c r="E22" s="41"/>
      <c r="F22" s="41"/>
      <c r="G22" s="41"/>
      <c r="H22" s="41"/>
      <c r="I22" s="41"/>
      <c r="J22" s="41"/>
      <c r="K22" s="41"/>
    </row>
    <row r="23" customFormat="false" ht="15.75" hidden="false" customHeight="false" outlineLevel="0" collapsed="false">
      <c r="A23" s="114" t="s">
        <v>45</v>
      </c>
      <c r="B23" s="57"/>
      <c r="C23" s="41"/>
      <c r="D23" s="41"/>
      <c r="E23" s="41"/>
      <c r="F23" s="41"/>
      <c r="G23" s="41"/>
      <c r="H23" s="41"/>
      <c r="I23" s="57"/>
      <c r="J23" s="41"/>
      <c r="K23" s="57"/>
    </row>
    <row r="24" customFormat="false" ht="15.75" hidden="false" customHeight="false" outlineLevel="0" collapsed="false">
      <c r="A24" s="41"/>
      <c r="B24" s="57"/>
      <c r="C24" s="41"/>
      <c r="D24" s="41"/>
      <c r="E24" s="41"/>
      <c r="F24" s="68"/>
      <c r="G24" s="41"/>
      <c r="H24" s="68"/>
      <c r="I24" s="41"/>
      <c r="J24" s="68"/>
      <c r="K24" s="41"/>
    </row>
    <row r="25" customFormat="false" ht="15.75" hidden="false" customHeight="false" outlineLevel="0" collapsed="false">
      <c r="A25" s="42" t="s">
        <v>46</v>
      </c>
      <c r="B25" s="57" t="n">
        <v>0</v>
      </c>
      <c r="C25" s="41"/>
      <c r="D25" s="57" t="n">
        <v>0</v>
      </c>
      <c r="E25" s="41"/>
      <c r="F25" s="57" t="n">
        <v>0</v>
      </c>
      <c r="G25" s="41"/>
      <c r="H25" s="57" t="n">
        <v>0</v>
      </c>
      <c r="I25" s="41"/>
      <c r="J25" s="57" t="n">
        <v>0</v>
      </c>
      <c r="K25" s="41"/>
    </row>
    <row r="26" customFormat="false" ht="15.75" hidden="false" customHeight="false" outlineLevel="0" collapsed="false">
      <c r="A26" s="42" t="s">
        <v>47</v>
      </c>
      <c r="B26" s="57" t="n">
        <v>57970</v>
      </c>
      <c r="C26" s="41"/>
      <c r="D26" s="69" t="n">
        <v>10698</v>
      </c>
      <c r="E26" s="61"/>
      <c r="F26" s="57" t="n">
        <v>15698</v>
      </c>
      <c r="G26" s="61"/>
      <c r="H26" s="57" t="n">
        <v>15698</v>
      </c>
      <c r="I26" s="61"/>
      <c r="J26" s="57" t="n">
        <v>15698</v>
      </c>
      <c r="K26" s="61"/>
    </row>
    <row r="27" customFormat="false" ht="15.75" hidden="false" customHeight="false" outlineLevel="0" collapsed="false">
      <c r="A27" s="70"/>
      <c r="B27" s="71"/>
      <c r="C27" s="41"/>
      <c r="D27" s="72"/>
      <c r="E27" s="41"/>
      <c r="F27" s="72"/>
      <c r="G27" s="41"/>
      <c r="H27" s="72"/>
      <c r="I27" s="57"/>
      <c r="J27" s="72"/>
      <c r="K27" s="41"/>
    </row>
    <row r="28" customFormat="false" ht="15.75" hidden="false" customHeight="false" outlineLevel="0" collapsed="false">
      <c r="A28" s="42" t="s">
        <v>48</v>
      </c>
      <c r="B28" s="57" t="n">
        <v>57970</v>
      </c>
      <c r="C28" s="41"/>
      <c r="D28" s="122" t="n">
        <f aca="false">SUM(D25:D27)</f>
        <v>10698</v>
      </c>
      <c r="E28" s="41" t="s">
        <v>49</v>
      </c>
      <c r="F28" s="57" t="n">
        <f aca="false">SUM(F25:F27)</f>
        <v>15698</v>
      </c>
      <c r="G28" s="41" t="s">
        <v>49</v>
      </c>
      <c r="H28" s="57" t="n">
        <f aca="false">SUM(H25:H27)</f>
        <v>15698</v>
      </c>
      <c r="I28" s="41" t="s">
        <v>49</v>
      </c>
      <c r="J28" s="57" t="n">
        <f aca="false">SUM(J25:J27)</f>
        <v>15698</v>
      </c>
      <c r="K28" s="41" t="s">
        <v>49</v>
      </c>
    </row>
    <row r="29" customFormat="false" ht="15.75" hidden="false" customHeight="false" outlineLevel="0" collapsed="false">
      <c r="A29" s="42" t="s">
        <v>50</v>
      </c>
      <c r="B29" s="57" t="n">
        <v>31827.5</v>
      </c>
      <c r="C29" s="41"/>
      <c r="D29" s="69" t="n">
        <v>-4576</v>
      </c>
      <c r="E29" s="41"/>
      <c r="F29" s="69" t="n">
        <v>-4576</v>
      </c>
      <c r="G29" s="41"/>
      <c r="H29" s="69" t="n">
        <v>-4576</v>
      </c>
      <c r="I29" s="41"/>
      <c r="J29" s="69" t="n">
        <v>-4576</v>
      </c>
      <c r="K29" s="41"/>
    </row>
    <row r="30" customFormat="false" ht="15.75" hidden="false" customHeight="false" outlineLevel="0" collapsed="false">
      <c r="A30" s="41" t="s">
        <v>51</v>
      </c>
      <c r="B30" s="57"/>
      <c r="C30" s="41"/>
      <c r="D30" s="69" t="n">
        <v>2000</v>
      </c>
      <c r="E30" s="41"/>
      <c r="F30" s="69" t="n">
        <v>2000</v>
      </c>
      <c r="G30" s="41"/>
      <c r="H30" s="69" t="n">
        <v>2000</v>
      </c>
      <c r="I30" s="41"/>
      <c r="J30" s="69" t="n">
        <v>2000</v>
      </c>
      <c r="K30" s="41"/>
    </row>
    <row r="31" customFormat="false" ht="15.75" hidden="false" customHeight="false" outlineLevel="0" collapsed="false">
      <c r="A31" s="41" t="s">
        <v>52</v>
      </c>
      <c r="B31" s="57"/>
      <c r="C31" s="41"/>
      <c r="D31" s="69" t="n">
        <v>0</v>
      </c>
      <c r="E31" s="41"/>
      <c r="F31" s="57" t="n">
        <v>0</v>
      </c>
      <c r="G31" s="41"/>
      <c r="H31" s="57" t="n">
        <v>0</v>
      </c>
      <c r="I31" s="41"/>
      <c r="J31" s="57" t="n">
        <v>0</v>
      </c>
      <c r="K31" s="41"/>
    </row>
    <row r="32" customFormat="false" ht="15.75" hidden="false" customHeight="false" outlineLevel="0" collapsed="false">
      <c r="A32" s="41" t="s">
        <v>53</v>
      </c>
      <c r="B32" s="57" t="n">
        <v>52090</v>
      </c>
      <c r="C32" s="41"/>
      <c r="D32" s="69" t="n">
        <v>-6081</v>
      </c>
      <c r="E32" s="41"/>
      <c r="F32" s="57" t="n">
        <v>-6081</v>
      </c>
      <c r="G32" s="41"/>
      <c r="H32" s="57" t="n">
        <v>-6081</v>
      </c>
      <c r="I32" s="72"/>
      <c r="J32" s="57" t="n">
        <v>-6081</v>
      </c>
      <c r="K32" s="57"/>
    </row>
    <row r="33" customFormat="false" ht="15.75" hidden="false" customHeight="false" outlineLevel="0" collapsed="false">
      <c r="A33" s="63" t="s">
        <v>54</v>
      </c>
      <c r="B33" s="62" t="n">
        <v>141887.5</v>
      </c>
      <c r="C33" s="63"/>
      <c r="D33" s="62" t="n">
        <f aca="false">SUM(D28:D32)</f>
        <v>2041</v>
      </c>
      <c r="E33" s="63"/>
      <c r="F33" s="62" t="n">
        <f aca="false">SUM(F28:F32)</f>
        <v>7041</v>
      </c>
      <c r="G33" s="63"/>
      <c r="H33" s="62" t="n">
        <f aca="false">SUM(H28:H32)</f>
        <v>7041</v>
      </c>
      <c r="I33" s="63"/>
      <c r="J33" s="62" t="n">
        <f aca="false">SUM(J28:J32)</f>
        <v>7041</v>
      </c>
      <c r="K33" s="84"/>
    </row>
    <row r="34" customFormat="false" ht="15.75" hidden="false" customHeight="false" outlineLevel="0" collapsed="false">
      <c r="A34" s="41"/>
      <c r="B34" s="57"/>
      <c r="C34" s="41"/>
      <c r="D34" s="41" t="s">
        <v>92</v>
      </c>
      <c r="E34" s="41"/>
      <c r="F34" s="41"/>
      <c r="G34" s="41"/>
      <c r="H34" s="41"/>
      <c r="I34" s="41"/>
      <c r="J34" s="41"/>
      <c r="K34" s="57"/>
    </row>
    <row r="35" customFormat="false" ht="15.75" hidden="false" customHeight="false" outlineLevel="0" collapsed="false">
      <c r="A35" s="114" t="s">
        <v>55</v>
      </c>
      <c r="B35" s="57"/>
      <c r="C35" s="41"/>
      <c r="D35" s="41"/>
      <c r="E35" s="41"/>
      <c r="F35" s="41"/>
      <c r="G35" s="41"/>
      <c r="H35" s="41"/>
      <c r="I35" s="41"/>
      <c r="J35" s="41"/>
      <c r="K35" s="41"/>
    </row>
    <row r="36" customFormat="false" ht="15.75" hidden="false" customHeight="false" outlineLevel="0" collapsed="false">
      <c r="A36" s="41"/>
      <c r="B36" s="57"/>
      <c r="C36" s="41"/>
      <c r="D36" s="41"/>
      <c r="E36" s="41"/>
      <c r="F36" s="41"/>
      <c r="G36" s="41"/>
      <c r="H36" s="41"/>
      <c r="I36" s="41"/>
      <c r="J36" s="41"/>
      <c r="K36" s="41"/>
    </row>
    <row r="37" customFormat="false" ht="15.75" hidden="false" customHeight="false" outlineLevel="0" collapsed="false">
      <c r="A37" s="41"/>
      <c r="B37" s="57"/>
      <c r="C37" s="41"/>
      <c r="D37" s="41"/>
      <c r="E37" s="41"/>
      <c r="F37" s="41"/>
      <c r="G37" s="41"/>
      <c r="H37" s="41"/>
      <c r="I37" s="41"/>
      <c r="J37" s="41"/>
      <c r="K37" s="41"/>
    </row>
    <row r="38" customFormat="false" ht="15.75" hidden="false" customHeight="false" outlineLevel="0" collapsed="false">
      <c r="A38" s="41" t="s">
        <v>56</v>
      </c>
      <c r="B38" s="57" t="n">
        <v>46075</v>
      </c>
      <c r="C38" s="41"/>
      <c r="D38" s="69" t="n">
        <v>16558</v>
      </c>
      <c r="E38" s="61"/>
      <c r="F38" s="57" t="n">
        <v>16558</v>
      </c>
      <c r="G38" s="61"/>
      <c r="H38" s="57" t="n">
        <v>16558</v>
      </c>
      <c r="I38" s="61"/>
      <c r="J38" s="57" t="n">
        <v>16558</v>
      </c>
      <c r="K38" s="61"/>
    </row>
    <row r="39" customFormat="false" ht="15.75" hidden="false" customHeight="false" outlineLevel="0" collapsed="false">
      <c r="A39" s="41" t="s">
        <v>57</v>
      </c>
      <c r="B39" s="57" t="n">
        <v>37554</v>
      </c>
      <c r="C39" s="41"/>
      <c r="D39" s="120" t="n">
        <f aca="false">-16599</f>
        <v>-16599</v>
      </c>
      <c r="E39" s="41"/>
      <c r="F39" s="79" t="n">
        <v>-16599</v>
      </c>
      <c r="G39" s="72"/>
      <c r="H39" s="79" t="n">
        <v>-16599</v>
      </c>
      <c r="I39" s="72"/>
      <c r="J39" s="79" t="n">
        <v>-16599</v>
      </c>
      <c r="K39" s="41"/>
    </row>
    <row r="40" customFormat="false" ht="15.75" hidden="false" customHeight="false" outlineLevel="0" collapsed="false">
      <c r="A40" s="41" t="s">
        <v>58</v>
      </c>
      <c r="B40" s="41"/>
      <c r="C40" s="41"/>
      <c r="D40" s="69" t="n">
        <f aca="false">SUM(D38:D39)</f>
        <v>-41</v>
      </c>
      <c r="E40" s="41"/>
      <c r="F40" s="57" t="n">
        <f aca="false">SUM(F38:F39)</f>
        <v>-41</v>
      </c>
      <c r="G40" s="72"/>
      <c r="H40" s="57" t="n">
        <f aca="false">SUM(H38:H39)</f>
        <v>-41</v>
      </c>
      <c r="I40" s="72"/>
      <c r="J40" s="57" t="n">
        <f aca="false">SUM(J38:J39)</f>
        <v>-41</v>
      </c>
      <c r="K40" s="72"/>
    </row>
    <row r="41" customFormat="false" ht="15.75" hidden="false" customHeight="false" outlineLevel="0" collapsed="false">
      <c r="A41" s="41" t="s">
        <v>51</v>
      </c>
      <c r="B41" s="57"/>
      <c r="C41" s="41"/>
      <c r="D41" s="69" t="n">
        <v>11175</v>
      </c>
      <c r="E41" s="41"/>
      <c r="F41" s="69" t="n">
        <v>11175</v>
      </c>
      <c r="G41" s="41"/>
      <c r="H41" s="69" t="n">
        <v>11175</v>
      </c>
      <c r="I41" s="41"/>
      <c r="J41" s="69" t="n">
        <v>11175</v>
      </c>
      <c r="K41" s="41"/>
    </row>
    <row r="42" customFormat="false" ht="15.75" hidden="false" customHeight="false" outlineLevel="0" collapsed="false">
      <c r="A42" s="41" t="s">
        <v>59</v>
      </c>
      <c r="B42" s="57" t="n">
        <v>9975</v>
      </c>
      <c r="C42" s="41"/>
      <c r="D42" s="57"/>
      <c r="E42" s="41"/>
      <c r="F42" s="57"/>
      <c r="G42" s="41"/>
      <c r="H42" s="57"/>
      <c r="I42" s="41"/>
      <c r="J42" s="57"/>
      <c r="K42" s="41"/>
    </row>
    <row r="43" customFormat="false" ht="15.75" hidden="false" customHeight="false" outlineLevel="0" collapsed="false">
      <c r="A43" s="41"/>
      <c r="B43" s="57"/>
      <c r="C43" s="57"/>
      <c r="D43" s="41"/>
      <c r="E43" s="41"/>
      <c r="F43" s="41"/>
      <c r="G43" s="41"/>
      <c r="H43" s="41"/>
      <c r="I43" s="57"/>
      <c r="J43" s="41"/>
      <c r="K43" s="41"/>
    </row>
    <row r="44" customFormat="false" ht="15.75" hidden="false" customHeight="false" outlineLevel="0" collapsed="false">
      <c r="A44" s="41"/>
      <c r="B44" s="71"/>
      <c r="C44" s="57"/>
      <c r="D44" s="57"/>
      <c r="E44" s="41"/>
      <c r="F44" s="57"/>
      <c r="G44" s="41"/>
      <c r="H44" s="57"/>
      <c r="I44" s="57"/>
      <c r="J44" s="57"/>
      <c r="K44" s="41"/>
    </row>
    <row r="45" customFormat="false" ht="15.75" hidden="false" customHeight="false" outlineLevel="0" collapsed="false">
      <c r="A45" s="61" t="s">
        <v>60</v>
      </c>
      <c r="B45" s="62" t="n">
        <v>93604</v>
      </c>
      <c r="C45" s="63"/>
      <c r="D45" s="62" t="n">
        <f aca="false">SUM(D40:D44)</f>
        <v>11134</v>
      </c>
      <c r="E45" s="63"/>
      <c r="F45" s="62" t="n">
        <f aca="false">SUM(F40:F44)</f>
        <v>11134</v>
      </c>
      <c r="G45" s="63"/>
      <c r="H45" s="62" t="n">
        <f aca="false">SUM(H40:H44)</f>
        <v>11134</v>
      </c>
      <c r="I45" s="63"/>
      <c r="J45" s="62" t="n">
        <f aca="false">SUM(J40:J44)</f>
        <v>11134</v>
      </c>
      <c r="K45" s="83"/>
    </row>
    <row r="46" customFormat="false" ht="15.75" hidden="false" customHeight="false" outlineLevel="0" collapsed="false">
      <c r="A46" s="61" t="s">
        <v>93</v>
      </c>
      <c r="B46" s="62" t="n">
        <v>93369.99</v>
      </c>
      <c r="C46" s="62"/>
      <c r="D46" s="62" t="n">
        <f aca="false">D45*0.9975</f>
        <v>11106.165</v>
      </c>
      <c r="E46" s="62"/>
      <c r="F46" s="62" t="n">
        <f aca="false">F45*0.9975</f>
        <v>11106.165</v>
      </c>
      <c r="G46" s="62"/>
      <c r="H46" s="62" t="n">
        <f aca="false">H45*0.9975</f>
        <v>11106.165</v>
      </c>
      <c r="I46" s="62"/>
      <c r="J46" s="62" t="n">
        <f aca="false">J45*0.9975</f>
        <v>11106.165</v>
      </c>
      <c r="K46" s="41"/>
    </row>
    <row r="47" customFormat="false" ht="15.75" hidden="false" customHeight="false" outlineLevel="0" collapsed="false">
      <c r="A47" s="114" t="s">
        <v>62</v>
      </c>
      <c r="B47" s="57"/>
      <c r="C47" s="41"/>
      <c r="D47" s="123" t="n">
        <f aca="false">D46/D55</f>
        <v>0.246803666666667</v>
      </c>
      <c r="E47" s="124"/>
      <c r="F47" s="123" t="n">
        <f aca="false">F46/F55</f>
        <v>0.2221233</v>
      </c>
      <c r="G47" s="123"/>
      <c r="H47" s="123" t="n">
        <f aca="false">H46/H55</f>
        <v>0.2221233</v>
      </c>
      <c r="I47" s="123"/>
      <c r="J47" s="123" t="n">
        <f aca="false">J46/J55</f>
        <v>0.2221233</v>
      </c>
      <c r="K47" s="41"/>
    </row>
    <row r="48" customFormat="false" ht="15.75" hidden="false" customHeight="false" outlineLevel="0" collapsed="false">
      <c r="A48" s="41"/>
      <c r="B48" s="57"/>
      <c r="C48" s="41"/>
      <c r="D48" s="57"/>
      <c r="E48" s="41"/>
      <c r="F48" s="57"/>
      <c r="G48" s="41"/>
      <c r="H48" s="57"/>
      <c r="I48" s="57"/>
      <c r="J48" s="57"/>
      <c r="K48" s="57"/>
    </row>
    <row r="49" customFormat="false" ht="15.75" hidden="false" customHeight="false" outlineLevel="0" collapsed="false">
      <c r="A49" s="41" t="s">
        <v>63</v>
      </c>
      <c r="B49" s="57"/>
      <c r="C49" s="41"/>
      <c r="D49" s="41"/>
      <c r="E49" s="41"/>
      <c r="F49" s="41"/>
      <c r="G49" s="41"/>
      <c r="H49" s="41"/>
      <c r="I49" s="57"/>
      <c r="J49" s="41"/>
      <c r="K49" s="57"/>
    </row>
    <row r="50" customFormat="false" ht="15.75" hidden="false" customHeight="false" outlineLevel="0" collapsed="false">
      <c r="A50" s="41" t="s">
        <v>64</v>
      </c>
      <c r="B50" s="57" t="n">
        <v>17275</v>
      </c>
      <c r="C50" s="41"/>
      <c r="D50" s="57" t="n">
        <v>0</v>
      </c>
      <c r="E50" s="41"/>
      <c r="F50" s="57" t="n">
        <v>0</v>
      </c>
      <c r="G50" s="41"/>
      <c r="H50" s="57" t="n">
        <v>0</v>
      </c>
      <c r="I50" s="57"/>
      <c r="J50" s="57" t="n">
        <v>0</v>
      </c>
      <c r="K50" s="57"/>
    </row>
    <row r="51" customFormat="false" ht="15.75" hidden="false" customHeight="false" outlineLevel="0" collapsed="false">
      <c r="A51" s="41" t="s">
        <v>65</v>
      </c>
      <c r="B51" s="57" t="n">
        <v>34450</v>
      </c>
      <c r="C51" s="41"/>
      <c r="D51" s="57" t="n">
        <v>0</v>
      </c>
      <c r="E51" s="41"/>
      <c r="F51" s="57" t="n">
        <v>0</v>
      </c>
      <c r="G51" s="41"/>
      <c r="H51" s="57" t="n">
        <v>0</v>
      </c>
      <c r="I51" s="57"/>
      <c r="J51" s="57" t="n">
        <v>0</v>
      </c>
      <c r="K51" s="41"/>
    </row>
    <row r="52" customFormat="false" ht="15.75" hidden="false" customHeight="false" outlineLevel="0" collapsed="false">
      <c r="A52" s="42"/>
      <c r="B52" s="57"/>
      <c r="C52" s="41"/>
      <c r="D52" s="57"/>
      <c r="E52" s="41"/>
      <c r="F52" s="57"/>
      <c r="G52" s="41"/>
      <c r="H52" s="57"/>
      <c r="I52" s="41"/>
      <c r="J52" s="57"/>
      <c r="K52" s="57"/>
    </row>
    <row r="53" customFormat="false" ht="15.75" hidden="false" customHeight="false" outlineLevel="0" collapsed="false">
      <c r="A53" s="41"/>
      <c r="B53" s="57"/>
      <c r="C53" s="41"/>
      <c r="D53" s="57"/>
      <c r="E53" s="41"/>
      <c r="F53" s="57"/>
      <c r="G53" s="41"/>
      <c r="H53" s="57"/>
      <c r="I53" s="57"/>
      <c r="J53" s="57"/>
      <c r="K53" s="57"/>
    </row>
    <row r="54" customFormat="false" ht="15.75" hidden="false" customHeight="false" outlineLevel="0" collapsed="false">
      <c r="A54" s="83"/>
      <c r="B54" s="84"/>
      <c r="C54" s="83"/>
      <c r="D54" s="84"/>
      <c r="E54" s="83"/>
      <c r="F54" s="84"/>
      <c r="G54" s="83"/>
      <c r="H54" s="84"/>
      <c r="I54" s="84"/>
      <c r="J54" s="84"/>
      <c r="K54" s="41"/>
    </row>
    <row r="55" customFormat="false" ht="15.75" hidden="false" customHeight="false" outlineLevel="0" collapsed="false">
      <c r="A55" s="83" t="s">
        <v>54</v>
      </c>
      <c r="B55" s="84" t="n">
        <v>324602.49</v>
      </c>
      <c r="C55" s="83"/>
      <c r="D55" s="84" t="n">
        <f aca="false">D20+D33+D45</f>
        <v>45000</v>
      </c>
      <c r="E55" s="83"/>
      <c r="F55" s="84" t="n">
        <f aca="false">F20+F33+F45</f>
        <v>50000</v>
      </c>
      <c r="G55" s="83"/>
      <c r="H55" s="84" t="n">
        <f aca="false">H20+H33+H45</f>
        <v>50000</v>
      </c>
      <c r="I55" s="84"/>
      <c r="J55" s="84" t="n">
        <f aca="false">J20+J33+J45</f>
        <v>50000</v>
      </c>
      <c r="K55" s="41"/>
    </row>
    <row r="56" customFormat="false" ht="15.75" hidden="false" customHeight="false" outlineLevel="0" collapsed="false">
      <c r="A56" s="42"/>
      <c r="B56" s="72"/>
      <c r="C56" s="41"/>
      <c r="D56" s="41"/>
      <c r="E56" s="41"/>
      <c r="F56" s="41"/>
      <c r="G56" s="41"/>
      <c r="H56" s="41"/>
      <c r="I56" s="41"/>
      <c r="J56" s="41"/>
      <c r="K56" s="41"/>
    </row>
    <row r="57" customFormat="false" ht="15.75" hidden="false" customHeight="false" outlineLevel="0" collapsed="false">
      <c r="A57" s="41"/>
      <c r="B57" s="42" t="s">
        <v>67</v>
      </c>
      <c r="C57" s="41"/>
      <c r="D57" s="72"/>
      <c r="E57" s="41"/>
      <c r="F57" s="41"/>
      <c r="G57" s="41"/>
      <c r="H57" s="41"/>
      <c r="I57" s="41"/>
      <c r="J57" s="41"/>
      <c r="K57" s="41"/>
    </row>
    <row r="58" customFormat="false" ht="15.75" hidden="false" customHeight="false" outlineLevel="0" collapsed="false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customFormat="false" ht="15.75" hidden="false" customHeight="false" outlineLevel="0" collapsed="false">
      <c r="A59" s="41"/>
      <c r="B59" s="41"/>
      <c r="C59" s="41"/>
      <c r="D59" s="90" t="s">
        <v>68</v>
      </c>
      <c r="E59" s="91"/>
      <c r="F59" s="90" t="s">
        <v>69</v>
      </c>
      <c r="G59" s="41"/>
      <c r="H59" s="42"/>
      <c r="I59" s="41"/>
      <c r="J59" s="41"/>
      <c r="K59" s="41"/>
    </row>
    <row r="60" customFormat="false" ht="15.75" hidden="false" customHeight="false" outlineLevel="0" collapsed="false">
      <c r="A60" s="41"/>
      <c r="B60" s="41"/>
      <c r="C60" s="41"/>
      <c r="D60" s="72"/>
      <c r="E60" s="41"/>
      <c r="F60" s="41"/>
      <c r="G60" s="41"/>
      <c r="H60" s="41"/>
      <c r="I60" s="41"/>
      <c r="J60" s="41"/>
      <c r="K60" s="41"/>
    </row>
    <row r="61" customFormat="false" ht="15.75" hidden="false" customHeight="false" outlineLevel="0" collapsed="false">
      <c r="A61" s="41"/>
      <c r="B61" s="34" t="s">
        <v>70</v>
      </c>
      <c r="C61" s="41"/>
      <c r="D61" s="57" t="n">
        <v>9837</v>
      </c>
      <c r="E61" s="57"/>
      <c r="F61" s="57" t="n">
        <v>31827.5</v>
      </c>
      <c r="G61" s="57"/>
      <c r="H61" s="57"/>
      <c r="I61" s="41"/>
      <c r="J61" s="41"/>
      <c r="K61" s="41"/>
    </row>
    <row r="62" customFormat="false" ht="15.75" hidden="false" customHeight="false" outlineLevel="0" collapsed="false">
      <c r="A62" s="41"/>
      <c r="B62" s="34" t="s">
        <v>72</v>
      </c>
      <c r="C62" s="41"/>
      <c r="D62" s="57" t="n">
        <v>484</v>
      </c>
      <c r="E62" s="57"/>
      <c r="F62" s="57" t="n">
        <v>2049</v>
      </c>
      <c r="G62" s="57"/>
      <c r="H62" s="57"/>
      <c r="I62" s="41"/>
      <c r="J62" s="41"/>
      <c r="K62" s="41"/>
    </row>
    <row r="63" customFormat="false" ht="15.75" hidden="false" customHeight="false" outlineLevel="0" collapsed="false">
      <c r="A63" s="41"/>
      <c r="B63" s="109" t="s">
        <v>74</v>
      </c>
      <c r="C63" s="91"/>
      <c r="D63" s="57" t="n">
        <v>3386</v>
      </c>
      <c r="E63" s="41"/>
      <c r="F63" s="57" t="n">
        <v>5600</v>
      </c>
      <c r="G63" s="57"/>
      <c r="H63" s="57"/>
      <c r="I63" s="41"/>
      <c r="J63" s="41"/>
      <c r="K63" s="41"/>
    </row>
    <row r="64" customFormat="false" ht="15.75" hidden="false" customHeight="false" outlineLevel="0" collapsed="false">
      <c r="A64" s="41"/>
      <c r="B64" s="34" t="s">
        <v>88</v>
      </c>
      <c r="C64" s="41"/>
      <c r="D64" s="57" t="n">
        <v>16599</v>
      </c>
      <c r="E64" s="41"/>
      <c r="F64" s="57" t="n">
        <v>37554</v>
      </c>
      <c r="G64" s="57"/>
      <c r="H64" s="57"/>
      <c r="I64" s="41"/>
      <c r="J64" s="41"/>
      <c r="K64" s="41"/>
    </row>
    <row r="65" customFormat="false" ht="15.75" hidden="false" customHeight="false" outlineLevel="0" collapsed="false">
      <c r="A65" s="41"/>
      <c r="B65" s="109" t="s">
        <v>75</v>
      </c>
      <c r="C65" s="96"/>
      <c r="D65" s="57" t="n">
        <v>3244</v>
      </c>
      <c r="E65" s="41"/>
      <c r="F65" s="57" t="n">
        <v>52090</v>
      </c>
      <c r="G65" s="41"/>
      <c r="H65" s="41"/>
      <c r="I65" s="41"/>
      <c r="J65" s="41"/>
      <c r="K65" s="41"/>
    </row>
    <row r="66" customFormat="false" ht="15.75" hidden="false" customHeight="false" outlineLevel="0" collapsed="false">
      <c r="A66" s="41"/>
      <c r="B66" s="109" t="s">
        <v>76</v>
      </c>
      <c r="C66" s="41"/>
      <c r="D66" s="109" t="s">
        <v>89</v>
      </c>
      <c r="E66" s="41"/>
      <c r="F66" s="57" t="n">
        <v>51825</v>
      </c>
      <c r="G66" s="41"/>
      <c r="H66" s="41"/>
      <c r="I66" s="41"/>
      <c r="J66" s="41"/>
      <c r="K66" s="96"/>
    </row>
    <row r="67" customFormat="false" ht="15.75" hidden="false" customHeight="false" outlineLevel="0" collapsed="false">
      <c r="A67" s="42"/>
      <c r="B67" s="96"/>
      <c r="C67" s="96"/>
      <c r="D67" s="96"/>
      <c r="E67" s="96"/>
      <c r="F67" s="96"/>
      <c r="G67" s="96"/>
      <c r="H67" s="96"/>
      <c r="I67" s="96"/>
      <c r="J67" s="96"/>
      <c r="K67" s="41"/>
    </row>
    <row r="68" customFormat="false" ht="15.75" hidden="false" customHeight="false" outlineLevel="0" collapsed="false">
      <c r="A68" s="41"/>
      <c r="B68" s="41"/>
      <c r="C68" s="41"/>
      <c r="D68" s="57"/>
      <c r="E68" s="41"/>
      <c r="F68" s="57"/>
      <c r="G68" s="41"/>
      <c r="H68" s="57"/>
      <c r="I68" s="41"/>
      <c r="J68" s="57"/>
      <c r="K68" s="41"/>
    </row>
    <row r="70" customFormat="false" ht="15.75" hidden="false" customHeight="false" outlineLevel="0" collapsed="false">
      <c r="A70" s="101" t="s">
        <v>78</v>
      </c>
      <c r="H70" s="102"/>
      <c r="I70" s="101" t="s">
        <v>79</v>
      </c>
    </row>
    <row r="72" customFormat="false" ht="15.75" hidden="false" customHeight="false" outlineLevel="0" collapsed="false">
      <c r="A72" s="103" t="s">
        <v>80</v>
      </c>
      <c r="H72" s="103" t="s">
        <v>81</v>
      </c>
    </row>
    <row r="73" customFormat="false" ht="15.75" hidden="false" customHeight="false" outlineLevel="0" collapsed="false">
      <c r="A73" s="103" t="s">
        <v>82</v>
      </c>
      <c r="H73" s="103" t="s">
        <v>83</v>
      </c>
    </row>
    <row r="74" customFormat="false" ht="15.75" hidden="false" customHeight="false" outlineLevel="0" collapsed="false">
      <c r="A74" s="103" t="s">
        <v>84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2000-09-28T10:39:50Z</dcterms:created>
  <dc:creator>Atlanta Gas Light</dc:creator>
  <dc:description/>
  <dc:language>en-US</dc:language>
  <cp:lastModifiedBy>Steve Gillespie</cp:lastModifiedBy>
  <cp:lastPrinted>2000-10-09T12:48:04Z</cp:lastPrinted>
  <cp:revision>0</cp:revision>
  <dc:subject/>
  <dc:title/>
</cp:coreProperties>
</file>