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Cash Flow" sheetId="2" state="visible" r:id="rId4"/>
    <sheet name="Schwab" sheetId="3" state="visible" r:id="rId5"/>
  </sheets>
  <definedNames>
    <definedName function="false" hidden="false" localSheetId="1" name="_xlnm.Print_Area" vbProcedure="false">'Cash Flow'!$A$1:$P$273</definedName>
    <definedName function="false" hidden="false" localSheetId="1" name="_xlnm.Print_Titles" vbProcedure="false">'Cash Flow'!$1:$3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<sst xmlns="http://schemas.openxmlformats.org/spreadsheetml/2006/main" count="281" uniqueCount="94">
  <si>
    <t xml:space="preserve">House</t>
  </si>
  <si>
    <t xml:space="preserve">Vacation</t>
  </si>
  <si>
    <t xml:space="preserve">Total</t>
  </si>
  <si>
    <t xml:space="preserve">Actual Annualized</t>
  </si>
  <si>
    <t xml:space="preserve">Regular</t>
  </si>
  <si>
    <t xml:space="preserve">Bonus</t>
  </si>
  <si>
    <t xml:space="preserve">Estimated</t>
  </si>
  <si>
    <t xml:space="preserve">Actual</t>
  </si>
  <si>
    <t xml:space="preserve">LTD</t>
  </si>
  <si>
    <t xml:space="preserve">Account</t>
  </si>
  <si>
    <t xml:space="preserve">Monthly</t>
  </si>
  <si>
    <t xml:space="preserve">Age</t>
  </si>
  <si>
    <t xml:space="preserve">Chris</t>
  </si>
  <si>
    <t xml:space="preserve">Carley</t>
  </si>
  <si>
    <t xml:space="preserve">Payment</t>
  </si>
  <si>
    <t xml:space="preserve">Savings</t>
  </si>
  <si>
    <t xml:space="preserve">Withdrawal</t>
  </si>
  <si>
    <t xml:space="preserve">Growth</t>
  </si>
  <si>
    <t xml:space="preserve">Principal</t>
  </si>
  <si>
    <t xml:space="preserve">Value</t>
  </si>
  <si>
    <t xml:space="preserve">Growth %</t>
  </si>
  <si>
    <t xml:space="preserve">Christopher Custodial</t>
  </si>
  <si>
    <t xml:space="preserve">Ski Trip-Winter Park</t>
  </si>
  <si>
    <t xml:space="preserve">Disney World</t>
  </si>
  <si>
    <t xml:space="preserve">Carley Custodial</t>
  </si>
  <si>
    <t xml:space="preserve">Kristi IRA</t>
  </si>
  <si>
    <t xml:space="preserve">Christmas</t>
  </si>
  <si>
    <t xml:space="preserve">$100 - House</t>
  </si>
  <si>
    <t xml:space="preserve">UT Tickets</t>
  </si>
  <si>
    <t xml:space="preserve">Sea World</t>
  </si>
  <si>
    <t xml:space="preserve">NY-UT @ Rutgers</t>
  </si>
  <si>
    <t xml:space="preserve">Ski Trip-Taos</t>
  </si>
  <si>
    <t xml:space="preserve">Destin</t>
  </si>
  <si>
    <t xml:space="preserve">10 Years-Hawaii</t>
  </si>
  <si>
    <t xml:space="preserve">Disney Land</t>
  </si>
  <si>
    <t xml:space="preserve">San Francisco</t>
  </si>
  <si>
    <t xml:space="preserve">Ski Trip-Colorado</t>
  </si>
  <si>
    <t xml:space="preserve">Colorado</t>
  </si>
  <si>
    <t xml:space="preserve">Ski Trip-Lake Tahoe</t>
  </si>
  <si>
    <t xml:space="preserve">Washington D.C.</t>
  </si>
  <si>
    <t xml:space="preserve">15 Years-Europe</t>
  </si>
  <si>
    <t xml:space="preserve">Carribean Cruise</t>
  </si>
  <si>
    <t xml:space="preserve">40th-Hawaii</t>
  </si>
  <si>
    <t xml:space="preserve">Myrtle Beach, SC</t>
  </si>
  <si>
    <t xml:space="preserve">20 Years-Alaska</t>
  </si>
  <si>
    <t xml:space="preserve">Cayman Islands</t>
  </si>
  <si>
    <t xml:space="preserve">45th-Europe</t>
  </si>
  <si>
    <t xml:space="preserve">Canada</t>
  </si>
  <si>
    <t xml:space="preserve">Brazil</t>
  </si>
  <si>
    <t xml:space="preserve">25 Years-Europe</t>
  </si>
  <si>
    <t xml:space="preserve">Cabo San Lucas</t>
  </si>
  <si>
    <t xml:space="preserve">50th-Australia</t>
  </si>
  <si>
    <t xml:space="preserve">Schwab Holdings</t>
  </si>
  <si>
    <t xml:space="preserve">PBHG Growth</t>
  </si>
  <si>
    <t xml:space="preserve">Date</t>
  </si>
  <si>
    <t xml:space="preserve">Activity</t>
  </si>
  <si>
    <t xml:space="preserve">Shares</t>
  </si>
  <si>
    <t xml:space="preserve">Share Value</t>
  </si>
  <si>
    <t xml:space="preserve">Activity Value</t>
  </si>
  <si>
    <t xml:space="preserve">Total Shares</t>
  </si>
  <si>
    <t xml:space="preserve">Total Value</t>
  </si>
  <si>
    <t xml:space="preserve">Purchase</t>
  </si>
  <si>
    <t xml:space="preserve">Sale</t>
  </si>
  <si>
    <t xml:space="preserve">Schwab 1000</t>
  </si>
  <si>
    <t xml:space="preserve">Schwab S&amp;P 500</t>
  </si>
  <si>
    <t xml:space="preserve">Month End</t>
  </si>
  <si>
    <t xml:space="preserve">Dividend</t>
  </si>
  <si>
    <t xml:space="preserve">Oakmark</t>
  </si>
  <si>
    <t xml:space="preserve">Mutual Funds</t>
  </si>
  <si>
    <t xml:space="preserve">Sysco Corporation</t>
  </si>
  <si>
    <t xml:space="preserve">Purchase Date</t>
  </si>
  <si>
    <t xml:space="preserve">Sold</t>
  </si>
  <si>
    <t xml:space="preserve">Dell Computer Corporation</t>
  </si>
  <si>
    <t xml:space="preserve">Day End</t>
  </si>
  <si>
    <t xml:space="preserve">Stocks</t>
  </si>
  <si>
    <t xml:space="preserve">Total Securities</t>
  </si>
  <si>
    <t xml:space="preserve">Schwab Money Market</t>
  </si>
  <si>
    <t xml:space="preserve">Deposit</t>
  </si>
  <si>
    <t xml:space="preserve">Cash</t>
  </si>
  <si>
    <t xml:space="preserve">Dividend-Sysco</t>
  </si>
  <si>
    <t xml:space="preserve">Sell Sysco</t>
  </si>
  <si>
    <t xml:space="preserve">Withdrawl</t>
  </si>
  <si>
    <t xml:space="preserve">Commission-Sysco</t>
  </si>
  <si>
    <t xml:space="preserve">Buy PBHG</t>
  </si>
  <si>
    <t xml:space="preserve">Buy Schwab 1000</t>
  </si>
  <si>
    <t xml:space="preserve">Transfer-Custodial</t>
  </si>
  <si>
    <t xml:space="preserve">Interest</t>
  </si>
  <si>
    <t xml:space="preserve">Sell PBHG</t>
  </si>
  <si>
    <t xml:space="preserve">Buy S&amp;P 500</t>
  </si>
  <si>
    <t xml:space="preserve">Buy Oakmark</t>
  </si>
  <si>
    <t xml:space="preserve">Sell Schwab 1000</t>
  </si>
  <si>
    <t xml:space="preserve">Buy Dell Computer</t>
  </si>
  <si>
    <t xml:space="preserve">Commission-Dell</t>
  </si>
  <si>
    <t xml:space="preserve">Total Account Value</t>
  </si>
</sst>
</file>

<file path=xl/styles.xml><?xml version="1.0" encoding="utf-8"?>
<styleSheet xmlns="http://schemas.openxmlformats.org/spreadsheetml/2006/main">
  <numFmts count="104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###,###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[$-409]d\-mmm\-yy"/>
    <numFmt numFmtId="263" formatCode="[$-409]mmm\-yy"/>
    <numFmt numFmtId="264" formatCode="[$-409]m/d/yyyy"/>
    <numFmt numFmtId="265" formatCode="#,##0.000"/>
    <numFmt numFmtId="266" formatCode="#,##0.0000"/>
    <numFmt numFmtId="267" formatCode="# ??/??"/>
  </numFmts>
  <fonts count="7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6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0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5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5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6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5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6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5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7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64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23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NEGS" xfId="0"/>
    <cellStyle name="Normal_pldt_4_NEGS_~0022862" xfId="0"/>
    <cellStyle name="Normal_pldt_4_NEGS_~0022862_dimon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NEGS" xfId="0"/>
    <cellStyle name="Normal_pldt_7" xfId="0"/>
    <cellStyle name="Normal_pldt_8" xfId="0"/>
    <cellStyle name="Normal_pldt_8_dimon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3" min="2" style="0" width="7.14"/>
    <col collapsed="false" customWidth="true" hidden="false" outlineLevel="0" max="4" min="4" style="0" width="6.85"/>
    <col collapsed="false" customWidth="true" hidden="false" outlineLevel="0" max="5" min="5" style="2" width="9.7"/>
    <col collapsed="false" customWidth="true" hidden="false" outlineLevel="0" max="6" min="6" style="2" width="10.28"/>
    <col collapsed="false" customWidth="true" hidden="false" outlineLevel="0" max="7" min="7" style="2" width="9.99"/>
    <col collapsed="false" customWidth="true" hidden="false" outlineLevel="0" max="8" min="8" style="2" width="11.28"/>
    <col collapsed="false" customWidth="true" hidden="false" outlineLevel="0" max="9" min="9" style="2" width="9.99"/>
    <col collapsed="false" customWidth="true" hidden="false" outlineLevel="0" max="10" min="10" style="2" width="9.28"/>
    <col collapsed="false" customWidth="true" hidden="false" outlineLevel="0" max="11" min="11" style="2" width="10.71"/>
    <col collapsed="false" customWidth="true" hidden="false" outlineLevel="0" max="15" min="12" style="2" width="9.99"/>
    <col collapsed="false" customWidth="true" hidden="false" outlineLevel="0" max="16" min="16" style="0" width="19.99"/>
    <col collapsed="false" customWidth="true" hidden="false" outlineLevel="0" max="17" min="17" style="3" width="16.42"/>
    <col collapsed="false" customWidth="true" hidden="false" outlineLevel="0" max="18" min="18" style="0" width="9.28"/>
    <col collapsed="false" customWidth="true" hidden="false" outlineLevel="0" max="20" min="20" style="0" width="3.42"/>
  </cols>
  <sheetData>
    <row r="1" customFormat="false" ht="12.75" hidden="false" customHeight="false" outlineLevel="0" collapsed="false">
      <c r="A1" s="4"/>
      <c r="B1" s="5" t="n">
        <v>24563</v>
      </c>
      <c r="C1" s="5" t="n">
        <v>33695</v>
      </c>
      <c r="D1" s="5" t="n">
        <v>34731</v>
      </c>
      <c r="E1" s="6"/>
      <c r="F1" s="6"/>
      <c r="G1" s="6"/>
      <c r="H1" s="6"/>
      <c r="I1" s="6" t="n">
        <v>0.12</v>
      </c>
      <c r="J1" s="6"/>
      <c r="K1" s="6"/>
      <c r="L1" s="6"/>
      <c r="M1" s="6" t="s">
        <v>0</v>
      </c>
      <c r="N1" s="6" t="s">
        <v>1</v>
      </c>
      <c r="O1" s="6" t="s">
        <v>2</v>
      </c>
      <c r="P1" s="7"/>
      <c r="Q1" s="8" t="s">
        <v>3</v>
      </c>
      <c r="R1" s="7"/>
      <c r="S1" s="7"/>
      <c r="T1" s="7"/>
    </row>
    <row r="2" customFormat="false" ht="12.75" hidden="false" customHeight="false" outlineLevel="0" collapsed="false">
      <c r="A2" s="4"/>
      <c r="B2" s="7"/>
      <c r="C2" s="7"/>
      <c r="D2" s="7"/>
      <c r="E2" s="6" t="s">
        <v>4</v>
      </c>
      <c r="F2" s="6" t="s">
        <v>0</v>
      </c>
      <c r="G2" s="6" t="s">
        <v>5</v>
      </c>
      <c r="H2" s="6"/>
      <c r="I2" s="6" t="s">
        <v>6</v>
      </c>
      <c r="J2" s="6" t="s">
        <v>7</v>
      </c>
      <c r="K2" s="6" t="s">
        <v>8</v>
      </c>
      <c r="L2" s="6" t="s">
        <v>8</v>
      </c>
      <c r="M2" s="6" t="s">
        <v>9</v>
      </c>
      <c r="N2" s="6" t="s">
        <v>9</v>
      </c>
      <c r="O2" s="6" t="s">
        <v>9</v>
      </c>
      <c r="P2" s="7"/>
      <c r="Q2" s="8" t="s">
        <v>10</v>
      </c>
      <c r="R2" s="7" t="s">
        <v>2</v>
      </c>
      <c r="S2" s="7"/>
      <c r="T2" s="7"/>
    </row>
    <row r="3" customFormat="false" ht="12.75" hidden="false" customHeight="false" outlineLevel="0" collapsed="false">
      <c r="A3" s="4"/>
      <c r="B3" s="9" t="s">
        <v>11</v>
      </c>
      <c r="C3" s="9" t="s">
        <v>12</v>
      </c>
      <c r="D3" s="9" t="s">
        <v>13</v>
      </c>
      <c r="E3" s="10" t="s">
        <v>14</v>
      </c>
      <c r="F3" s="10" t="s">
        <v>15</v>
      </c>
      <c r="G3" s="10" t="s">
        <v>14</v>
      </c>
      <c r="H3" s="10" t="s">
        <v>16</v>
      </c>
      <c r="I3" s="10" t="s">
        <v>17</v>
      </c>
      <c r="J3" s="10" t="s">
        <v>17</v>
      </c>
      <c r="K3" s="10" t="s">
        <v>18</v>
      </c>
      <c r="L3" s="10" t="s">
        <v>17</v>
      </c>
      <c r="M3" s="10" t="s">
        <v>19</v>
      </c>
      <c r="N3" s="10" t="s">
        <v>19</v>
      </c>
      <c r="O3" s="11" t="s">
        <v>19</v>
      </c>
      <c r="P3" s="7"/>
      <c r="Q3" s="8" t="s">
        <v>20</v>
      </c>
      <c r="R3" s="7" t="s">
        <v>20</v>
      </c>
      <c r="S3" s="7"/>
      <c r="T3" s="7"/>
    </row>
    <row r="4" customFormat="false" ht="12.75" hidden="false" customHeight="false" outlineLevel="0" collapsed="false">
      <c r="A4" s="4"/>
      <c r="B4" s="12"/>
      <c r="C4" s="12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7"/>
      <c r="Q4" s="8"/>
      <c r="R4" s="7"/>
      <c r="S4" s="7"/>
      <c r="T4" s="7"/>
    </row>
    <row r="5" customFormat="false" ht="12.75" hidden="false" customHeight="false" outlineLevel="0" collapsed="false">
      <c r="A5" s="1" t="n">
        <v>35308</v>
      </c>
      <c r="B5" s="0" t="n">
        <f aca="false">ROUND((A5-$B$1-210)/365,0)</f>
        <v>29</v>
      </c>
      <c r="C5" s="0" t="n">
        <f aca="false">ROUND((A5-$C$1-210)/365,0)</f>
        <v>4</v>
      </c>
      <c r="D5" s="0" t="n">
        <f aca="false">ROUND((A5-$D$1-210)/365,0)</f>
        <v>1</v>
      </c>
      <c r="E5" s="2" t="n">
        <v>3437.38</v>
      </c>
      <c r="G5" s="11"/>
      <c r="H5" s="11"/>
      <c r="I5" s="2" t="n">
        <f aca="false">N4*$I$1/12</f>
        <v>0</v>
      </c>
      <c r="J5" s="11" t="n">
        <v>0</v>
      </c>
      <c r="K5" s="2" t="n">
        <f aca="false">K4+E5+F5</f>
        <v>3437.38</v>
      </c>
      <c r="L5" s="2" t="n">
        <f aca="false">IF(J5=0,L4+I5,L4+J5)</f>
        <v>0</v>
      </c>
      <c r="N5" s="13" t="n">
        <f aca="false">+E5+F5+G5+H5-M5</f>
        <v>3437.38</v>
      </c>
      <c r="O5" s="13" t="n">
        <f aca="false">SUM(M5:N5)</f>
        <v>3437.38</v>
      </c>
      <c r="P5" s="7"/>
      <c r="Q5" s="8"/>
      <c r="R5" s="7"/>
      <c r="S5" s="7"/>
      <c r="T5" s="7" t="n">
        <v>1</v>
      </c>
    </row>
    <row r="6" customFormat="false" ht="12.75" hidden="false" customHeight="false" outlineLevel="0" collapsed="false">
      <c r="A6" s="1" t="n">
        <v>35338</v>
      </c>
      <c r="B6" s="0" t="n">
        <f aca="false">ROUND((A6-$B$1-210)/365,0)</f>
        <v>29</v>
      </c>
      <c r="C6" s="0" t="n">
        <f aca="false">ROUND((A6-$C$1-210)/365,0)</f>
        <v>4</v>
      </c>
      <c r="D6" s="0" t="n">
        <f aca="false">ROUND((A6-$D$1-210)/365,0)</f>
        <v>1</v>
      </c>
      <c r="E6" s="2" t="n">
        <v>203.86</v>
      </c>
      <c r="G6" s="11"/>
      <c r="H6" s="11"/>
      <c r="I6" s="2" t="n">
        <f aca="false">N5*$I$1/12</f>
        <v>34.3738</v>
      </c>
      <c r="J6" s="11" t="n">
        <v>261.37</v>
      </c>
      <c r="K6" s="2" t="n">
        <f aca="false">K5+E6+G6+H6</f>
        <v>3641.24</v>
      </c>
      <c r="L6" s="2" t="n">
        <f aca="false">IF(J6=0,L5+I6,L5+J6)</f>
        <v>261.37</v>
      </c>
      <c r="N6" s="2" t="n">
        <f aca="false">IF(J6=0,N5+E6+G6+H6+I6-M6,N5+E6+G6+H6+J6-M6)</f>
        <v>3902.61</v>
      </c>
      <c r="O6" s="13" t="n">
        <f aca="false">SUM(M6:N6)</f>
        <v>3902.61</v>
      </c>
      <c r="P6" s="7"/>
      <c r="Q6" s="3" t="n">
        <f aca="false">J6/(N5*(A6-A5)/365)</f>
        <v>0.925123689166361</v>
      </c>
      <c r="R6" s="3" t="n">
        <f aca="false">L6/($N$5*(A6-$A$5)/365)</f>
        <v>0.925123689166361</v>
      </c>
      <c r="S6" s="7"/>
      <c r="T6" s="7" t="n">
        <v>2</v>
      </c>
    </row>
    <row r="7" customFormat="false" ht="12.75" hidden="false" customHeight="false" outlineLevel="0" collapsed="false">
      <c r="A7" s="1" t="n">
        <v>35369</v>
      </c>
      <c r="B7" s="0" t="n">
        <f aca="false">ROUND((A7-$B$1-210)/365,0)</f>
        <v>29</v>
      </c>
      <c r="C7" s="0" t="n">
        <f aca="false">ROUND((A7-$C$1-210)/365,0)</f>
        <v>4</v>
      </c>
      <c r="D7" s="0" t="n">
        <f aca="false">ROUND((A7-$D$1-210)/365,0)</f>
        <v>1</v>
      </c>
      <c r="E7" s="2" t="n">
        <v>14.3</v>
      </c>
      <c r="G7" s="11"/>
      <c r="H7" s="11"/>
      <c r="I7" s="2" t="n">
        <f aca="false">N6*$I$1/12</f>
        <v>39.0261</v>
      </c>
      <c r="J7" s="11" t="n">
        <v>41.25</v>
      </c>
      <c r="K7" s="2" t="n">
        <f aca="false">K6+E7+G7+H7</f>
        <v>3655.54</v>
      </c>
      <c r="L7" s="2" t="n">
        <f aca="false">IF(J7=0,L6+I7,L6+J7)</f>
        <v>302.62</v>
      </c>
      <c r="N7" s="2" t="n">
        <f aca="false">IF(J7=0,N6+E7+F7+G7+H7+I7-M7,N6+E7+F7+G7+H7+J7-M7)</f>
        <v>3958.16</v>
      </c>
      <c r="O7" s="13" t="n">
        <f aca="false">SUM(M7:N7)</f>
        <v>3958.16</v>
      </c>
      <c r="P7" s="7"/>
      <c r="Q7" s="3" t="n">
        <f aca="false">J7/(N6*(A7-A6)/365)</f>
        <v>0.124451452712664</v>
      </c>
      <c r="R7" s="3" t="n">
        <f aca="false">L7/($N$5*(A7-$A$5)/365)</f>
        <v>0.526784648887654</v>
      </c>
      <c r="S7" s="7"/>
      <c r="T7" s="7" t="n">
        <v>3</v>
      </c>
    </row>
    <row r="8" customFormat="false" ht="12.75" hidden="false" customHeight="false" outlineLevel="0" collapsed="false">
      <c r="A8" s="1" t="n">
        <v>35399</v>
      </c>
      <c r="B8" s="0" t="n">
        <f aca="false">ROUND((A8-$B$1-210)/365,0)</f>
        <v>29</v>
      </c>
      <c r="C8" s="0" t="n">
        <f aca="false">ROUND((A8-$C$1-210)/365,0)</f>
        <v>4</v>
      </c>
      <c r="D8" s="0" t="n">
        <f aca="false">ROUND((A8-$D$1-210)/365,0)</f>
        <v>1</v>
      </c>
      <c r="E8" s="2" t="n">
        <v>175</v>
      </c>
      <c r="G8" s="11"/>
      <c r="H8" s="11"/>
      <c r="I8" s="2" t="n">
        <f aca="false">N7*$I$1/12</f>
        <v>39.5816</v>
      </c>
      <c r="J8" s="11" t="n">
        <v>13.75</v>
      </c>
      <c r="K8" s="2" t="n">
        <f aca="false">K7+E8+G8+H8</f>
        <v>3830.54</v>
      </c>
      <c r="L8" s="2" t="n">
        <f aca="false">IF(J8=0,L7+I8,L7+J8)</f>
        <v>316.37</v>
      </c>
      <c r="N8" s="2" t="n">
        <f aca="false">IF(J8=0,N7+E8+F8+G8+H8+I8-M8,N7+E8+F8+G8+H8+J8-M8)</f>
        <v>4146.91</v>
      </c>
      <c r="O8" s="13" t="n">
        <f aca="false">SUM(M8:N8)</f>
        <v>4146.91</v>
      </c>
      <c r="P8" s="7"/>
      <c r="Q8" s="3" t="n">
        <f aca="false">J8/(N7*(A8-A7)/365)</f>
        <v>0.0422650086572212</v>
      </c>
      <c r="R8" s="3" t="n">
        <f aca="false">L8/($N$5*(A8-$A$5)/365)</f>
        <v>0.369163896167021</v>
      </c>
      <c r="S8" s="7"/>
      <c r="T8" s="7" t="n">
        <v>4</v>
      </c>
    </row>
    <row r="9" customFormat="false" ht="12.75" hidden="false" customHeight="false" outlineLevel="0" collapsed="false">
      <c r="A9" s="1" t="n">
        <v>35430</v>
      </c>
      <c r="B9" s="0" t="n">
        <f aca="false">ROUND((A9-$B$1-210)/365,0)</f>
        <v>29</v>
      </c>
      <c r="C9" s="0" t="n">
        <f aca="false">ROUND((A9-$C$1-210)/365,0)</f>
        <v>4</v>
      </c>
      <c r="D9" s="0" t="n">
        <f aca="false">ROUND((A9-$D$1-210)/365,0)</f>
        <v>1</v>
      </c>
      <c r="E9" s="2" t="n">
        <v>175</v>
      </c>
      <c r="G9" s="11"/>
      <c r="H9" s="11"/>
      <c r="I9" s="2" t="n">
        <f aca="false">N8*$I$1/12</f>
        <v>41.4691</v>
      </c>
      <c r="J9" s="11" t="n">
        <v>-165</v>
      </c>
      <c r="K9" s="2" t="n">
        <f aca="false">K8+E9+G9+H9</f>
        <v>4005.54</v>
      </c>
      <c r="L9" s="2" t="n">
        <f aca="false">IF(J9=0,L8+I9,L8+J9)</f>
        <v>151.37</v>
      </c>
      <c r="N9" s="2" t="n">
        <f aca="false">IF(J9=0,N8+E9+F9+G9+H9+I9-M9,N8+E9+F9+G9+H9+J9-M9)</f>
        <v>4156.91</v>
      </c>
      <c r="O9" s="13" t="n">
        <f aca="false">SUM(M9:N9)</f>
        <v>4156.91</v>
      </c>
      <c r="P9" s="7"/>
      <c r="Q9" s="3" t="n">
        <f aca="false">J9/(N8*(A9-A8)/365)</f>
        <v>-0.468479406469847</v>
      </c>
      <c r="R9" s="3" t="n">
        <f aca="false">L9/($N$5*(A9-$A$5)/365)</f>
        <v>0.131748384611268</v>
      </c>
      <c r="S9" s="7"/>
      <c r="T9" s="7" t="n">
        <v>5</v>
      </c>
    </row>
    <row r="10" customFormat="false" ht="12.75" hidden="false" customHeight="false" outlineLevel="0" collapsed="false">
      <c r="A10" s="1" t="n">
        <v>35461</v>
      </c>
      <c r="B10" s="0" t="n">
        <f aca="false">ROUND((A10-$B$1-210)/365,0)</f>
        <v>29</v>
      </c>
      <c r="C10" s="0" t="n">
        <f aca="false">ROUND((A10-$C$1-210)/365,0)</f>
        <v>4</v>
      </c>
      <c r="D10" s="0" t="n">
        <f aca="false">ROUND((A10-$D$1-210)/365,0)</f>
        <v>1</v>
      </c>
      <c r="E10" s="2" t="n">
        <v>366.5</v>
      </c>
      <c r="G10" s="11"/>
      <c r="H10" s="11"/>
      <c r="I10" s="2" t="n">
        <f aca="false">N9*$I$1/12</f>
        <v>41.5691</v>
      </c>
      <c r="J10" s="11" t="n">
        <v>27.5</v>
      </c>
      <c r="K10" s="2" t="n">
        <f aca="false">K9+E10+G10+H10</f>
        <v>4372.04</v>
      </c>
      <c r="L10" s="2" t="n">
        <f aca="false">IF(J10=0,L9+I10,L9+J10)</f>
        <v>178.87</v>
      </c>
      <c r="N10" s="2" t="n">
        <f aca="false">IF(J10=0,N9+E10+F10+G10+H10+I10-M10,N9+E10+F10+G10+H10+J10-M10)</f>
        <v>4550.91</v>
      </c>
      <c r="O10" s="13" t="n">
        <f aca="false">SUM(M10:N10)</f>
        <v>4550.91</v>
      </c>
      <c r="P10" s="7"/>
      <c r="Q10" s="3" t="n">
        <f aca="false">J10/(N9*(A10-A9)/365)</f>
        <v>0.0778920694892709</v>
      </c>
      <c r="R10" s="3" t="n">
        <f aca="false">L10/($N$5*(A10-$A$5)/365)</f>
        <v>0.124139901050188</v>
      </c>
      <c r="S10" s="7"/>
      <c r="T10" s="7" t="n">
        <v>6</v>
      </c>
    </row>
    <row r="11" customFormat="false" ht="12.75" hidden="false" customHeight="false" outlineLevel="0" collapsed="false">
      <c r="A11" s="1" t="n">
        <v>35489</v>
      </c>
      <c r="B11" s="0" t="n">
        <f aca="false">ROUND((A11-$B$1-210)/365,0)</f>
        <v>29</v>
      </c>
      <c r="C11" s="0" t="n">
        <f aca="false">ROUND((A11-$C$1-210)/365,0)</f>
        <v>4</v>
      </c>
      <c r="D11" s="0" t="n">
        <f aca="false">ROUND((A11-$D$1-210)/365,0)</f>
        <v>2</v>
      </c>
      <c r="E11" s="2" t="n">
        <v>26.65</v>
      </c>
      <c r="G11" s="11"/>
      <c r="H11" s="11"/>
      <c r="I11" s="2" t="n">
        <f aca="false">N10*$I$1/12</f>
        <v>45.5091</v>
      </c>
      <c r="J11" s="11" t="n">
        <v>-119.87</v>
      </c>
      <c r="K11" s="2" t="n">
        <f aca="false">K10+E11+G11+H11</f>
        <v>4398.69</v>
      </c>
      <c r="L11" s="2" t="n">
        <f aca="false">IF(J11=0,L10+I11,L10+J11)</f>
        <v>59</v>
      </c>
      <c r="N11" s="2" t="n">
        <f aca="false">IF(J11=0,N10+E11+F11+G11+H11+I11-M11,N10+E11+F11+G11+H11+J11-M11)</f>
        <v>4457.69</v>
      </c>
      <c r="O11" s="13" t="n">
        <f aca="false">SUM(M11:N11)</f>
        <v>4457.69</v>
      </c>
      <c r="P11" s="7"/>
      <c r="Q11" s="3" t="n">
        <f aca="false">J11/(N10*(A11-A10)/365)</f>
        <v>-0.343357937517677</v>
      </c>
      <c r="R11" s="3" t="n">
        <f aca="false">L11/($N$5*(A11-$A$5)/365)</f>
        <v>0.034612961195005</v>
      </c>
      <c r="S11" s="7"/>
      <c r="T11" s="7" t="n">
        <v>7</v>
      </c>
    </row>
    <row r="12" customFormat="false" ht="12.75" hidden="false" customHeight="false" outlineLevel="0" collapsed="false">
      <c r="A12" s="1" t="n">
        <v>35520</v>
      </c>
      <c r="B12" s="0" t="n">
        <f aca="false">ROUND((A12-$B$1-210)/365,0)</f>
        <v>29</v>
      </c>
      <c r="C12" s="0" t="n">
        <f aca="false">ROUND((A12-$C$1-210)/365,0)</f>
        <v>4</v>
      </c>
      <c r="D12" s="0" t="n">
        <f aca="false">ROUND((A12-$D$1-210)/365,0)</f>
        <v>2</v>
      </c>
      <c r="E12" s="2" t="n">
        <v>175</v>
      </c>
      <c r="G12" s="11"/>
      <c r="H12" s="11" t="n">
        <v>-500</v>
      </c>
      <c r="I12" s="2" t="n">
        <f aca="false">N11*$I$1/12</f>
        <v>44.5769</v>
      </c>
      <c r="J12" s="11" t="n">
        <v>-326.01</v>
      </c>
      <c r="K12" s="2" t="n">
        <f aca="false">K11+E12+G12+H12</f>
        <v>4073.69</v>
      </c>
      <c r="L12" s="2" t="n">
        <f aca="false">IF(J12=0,L11+I12,L11+J12)</f>
        <v>-267.01</v>
      </c>
      <c r="N12" s="2" t="n">
        <f aca="false">IF(J12=0,N11+E12+F12+G12+H12+I12-M12,N11+E12+F12+G12+H12+J12-M12)</f>
        <v>3806.68</v>
      </c>
      <c r="O12" s="13" t="n">
        <f aca="false">SUM(M12:N12)</f>
        <v>3806.68</v>
      </c>
      <c r="P12" s="14" t="s">
        <v>21</v>
      </c>
      <c r="Q12" s="3" t="n">
        <f aca="false">J12/(N11*(A12-A11)/365)</f>
        <v>-0.861097303471008</v>
      </c>
      <c r="R12" s="3" t="n">
        <f aca="false">L12/($N$5*(A12-$A$5)/365)</f>
        <v>-0.133738665264692</v>
      </c>
      <c r="S12" s="7"/>
      <c r="T12" s="7" t="n">
        <v>8</v>
      </c>
    </row>
    <row r="13" customFormat="false" ht="12.75" hidden="false" customHeight="false" outlineLevel="0" collapsed="false">
      <c r="A13" s="1" t="n">
        <v>35550</v>
      </c>
      <c r="B13" s="0" t="n">
        <f aca="false">ROUND((A13-$B$1-210)/365,0)</f>
        <v>30</v>
      </c>
      <c r="C13" s="0" t="n">
        <f aca="false">ROUND((A13-$C$1-210)/365,0)</f>
        <v>5</v>
      </c>
      <c r="D13" s="0" t="n">
        <f aca="false">ROUND((A13-$D$1-210)/365,0)</f>
        <v>2</v>
      </c>
      <c r="E13" s="2" t="n">
        <v>175</v>
      </c>
      <c r="G13" s="11"/>
      <c r="H13" s="11"/>
      <c r="I13" s="2" t="n">
        <f aca="false">N12*$I$1/12</f>
        <v>38.0668</v>
      </c>
      <c r="J13" s="11" t="n">
        <v>60.57</v>
      </c>
      <c r="K13" s="2" t="n">
        <f aca="false">K12+E13+G13+H13</f>
        <v>4248.69</v>
      </c>
      <c r="L13" s="2" t="n">
        <f aca="false">IF(J13=0,L12+I13,L12+J13)</f>
        <v>-206.44</v>
      </c>
      <c r="N13" s="2" t="n">
        <f aca="false">IF(J13=0,N12+E13+F13+G13+H13+I13-M13,N12+E13+F13+G13+H13+J13-M13)</f>
        <v>4042.25</v>
      </c>
      <c r="O13" s="13" t="n">
        <f aca="false">SUM(M13:N13)</f>
        <v>4042.25</v>
      </c>
      <c r="P13" s="7"/>
      <c r="Q13" s="3" t="n">
        <f aca="false">J13/(N12*(A13-A12)/365)</f>
        <v>0.193589952399466</v>
      </c>
      <c r="R13" s="3" t="n">
        <f aca="false">L13/($N$5*(A13-$A$5)/365)</f>
        <v>-0.0905823958079931</v>
      </c>
      <c r="S13" s="7"/>
      <c r="T13" s="7" t="n">
        <v>9</v>
      </c>
    </row>
    <row r="14" customFormat="false" ht="12.75" hidden="false" customHeight="false" outlineLevel="0" collapsed="false">
      <c r="A14" s="1" t="n">
        <v>35581</v>
      </c>
      <c r="B14" s="0" t="n">
        <f aca="false">ROUND((A14-$B$1-210)/365,0)</f>
        <v>30</v>
      </c>
      <c r="C14" s="0" t="n">
        <f aca="false">ROUND((A14-$C$1-210)/365,0)</f>
        <v>5</v>
      </c>
      <c r="D14" s="0" t="n">
        <f aca="false">ROUND((A14-$D$1-210)/365,0)</f>
        <v>2</v>
      </c>
      <c r="E14" s="2" t="n">
        <v>175</v>
      </c>
      <c r="G14" s="11"/>
      <c r="H14" s="11"/>
      <c r="I14" s="2" t="n">
        <f aca="false">N13*$I$1/12</f>
        <v>40.4225</v>
      </c>
      <c r="J14" s="11" t="n">
        <v>372.21</v>
      </c>
      <c r="K14" s="2" t="n">
        <f aca="false">K13+E14+G14+H14</f>
        <v>4423.69</v>
      </c>
      <c r="L14" s="2" t="n">
        <f aca="false">IF(J14=0,L13+I14,L13+J14)</f>
        <v>165.77</v>
      </c>
      <c r="N14" s="2" t="n">
        <f aca="false">IF(J14=0,N13+E14+F14+G14+H14+I14-M14,N13+E14+F14+G14+H14+J14-M14)</f>
        <v>4589.46</v>
      </c>
      <c r="O14" s="13" t="n">
        <f aca="false">SUM(M14:N14)</f>
        <v>4589.46</v>
      </c>
      <c r="P14" s="7"/>
      <c r="Q14" s="3" t="n">
        <f aca="false">J14/(N13*(A14-A13)/365)</f>
        <v>1.08416663507828</v>
      </c>
      <c r="R14" s="3" t="n">
        <f aca="false">L14/($N$5*(A14-$A$5)/365)</f>
        <v>0.0644775622083921</v>
      </c>
      <c r="S14" s="7"/>
      <c r="T14" s="7" t="n">
        <v>10</v>
      </c>
    </row>
    <row r="15" customFormat="false" ht="12.75" hidden="false" customHeight="false" outlineLevel="0" collapsed="false">
      <c r="A15" s="1" t="n">
        <v>35611</v>
      </c>
      <c r="B15" s="0" t="n">
        <f aca="false">ROUND((A15-$B$1-210)/365,0)</f>
        <v>30</v>
      </c>
      <c r="C15" s="0" t="n">
        <f aca="false">ROUND((A15-$C$1-210)/365,0)</f>
        <v>5</v>
      </c>
      <c r="D15" s="0" t="n">
        <f aca="false">ROUND((A15-$D$1-210)/365,0)</f>
        <v>2</v>
      </c>
      <c r="E15" s="2" t="n">
        <v>200</v>
      </c>
      <c r="G15" s="11"/>
      <c r="H15" s="11"/>
      <c r="I15" s="2" t="n">
        <f aca="false">N14*$I$1/12</f>
        <v>45.8946</v>
      </c>
      <c r="J15" s="11" t="n">
        <v>163.18</v>
      </c>
      <c r="K15" s="2" t="n">
        <f aca="false">K14+E15+G15+H15</f>
        <v>4623.69</v>
      </c>
      <c r="L15" s="2" t="n">
        <f aca="false">IF(J15=0,L14+I15,L14+J15)</f>
        <v>328.95</v>
      </c>
      <c r="N15" s="2" t="n">
        <f aca="false">IF(J15=0,N14+E15+F15+G15+H15+I15-M15,N14+E15+F15+G15+H15+J15-M15)</f>
        <v>4952.64</v>
      </c>
      <c r="O15" s="13" t="n">
        <f aca="false">SUM(M15:N15)</f>
        <v>4952.64</v>
      </c>
      <c r="P15" s="7"/>
      <c r="Q15" s="3" t="n">
        <f aca="false">J15/(N14*(A15-A14)/365)</f>
        <v>0.432590471791162</v>
      </c>
      <c r="R15" s="3" t="n">
        <f aca="false">L15/($N$5*(A15-$A$5)/365)</f>
        <v>0.115279631867905</v>
      </c>
      <c r="S15" s="7"/>
      <c r="T15" s="7" t="n">
        <v>11</v>
      </c>
    </row>
    <row r="16" customFormat="false" ht="12.75" hidden="false" customHeight="false" outlineLevel="0" collapsed="false">
      <c r="A16" s="1" t="n">
        <v>35642</v>
      </c>
      <c r="B16" s="0" t="n">
        <f aca="false">ROUND((A16-$B$1-210)/365,0)</f>
        <v>30</v>
      </c>
      <c r="C16" s="0" t="n">
        <f aca="false">ROUND((A16-$C$1-210)/365,0)</f>
        <v>5</v>
      </c>
      <c r="D16" s="0" t="n">
        <f aca="false">ROUND((A16-$D$1-210)/365,0)</f>
        <v>2</v>
      </c>
      <c r="E16" s="2" t="n">
        <v>200</v>
      </c>
      <c r="G16" s="11"/>
      <c r="H16" s="11"/>
      <c r="I16" s="2" t="n">
        <f aca="false">N15*$I$1/12</f>
        <v>49.5264</v>
      </c>
      <c r="J16" s="11" t="n">
        <v>290.85</v>
      </c>
      <c r="K16" s="2" t="n">
        <f aca="false">K15+E16+G16+H16</f>
        <v>4823.69</v>
      </c>
      <c r="L16" s="2" t="n">
        <f aca="false">IF(J16=0,L15+I16,L15+J16)</f>
        <v>619.8</v>
      </c>
      <c r="N16" s="2" t="n">
        <f aca="false">IF(J16=0,N15+E16+F16+G16+H16+I16-M16,N15+E16+F16+G16+H16+J16-M16)</f>
        <v>5443.49</v>
      </c>
      <c r="O16" s="13" t="n">
        <f aca="false">SUM(M16:N16)</f>
        <v>5443.49</v>
      </c>
      <c r="P16" s="7"/>
      <c r="Q16" s="3" t="n">
        <f aca="false">J16/(N15*(A16-A15)/365)</f>
        <v>0.691454293780365</v>
      </c>
      <c r="R16" s="3" t="n">
        <f aca="false">L16/($N$5*(A16-$A$5)/365)</f>
        <v>0.197047270684472</v>
      </c>
      <c r="S16" s="7"/>
      <c r="T16" s="7" t="n">
        <v>12</v>
      </c>
    </row>
    <row r="17" customFormat="false" ht="12.75" hidden="false" customHeight="false" outlineLevel="0" collapsed="false">
      <c r="A17" s="1" t="n">
        <v>35673</v>
      </c>
      <c r="B17" s="0" t="n">
        <f aca="false">ROUND((A17-$B$1-210)/365,0)</f>
        <v>30</v>
      </c>
      <c r="C17" s="0" t="n">
        <f aca="false">ROUND((A17-$C$1-210)/365,0)</f>
        <v>5</v>
      </c>
      <c r="D17" s="0" t="n">
        <f aca="false">ROUND((A17-$D$1-210)/365,0)</f>
        <v>2</v>
      </c>
      <c r="E17" s="2" t="n">
        <v>200</v>
      </c>
      <c r="I17" s="2" t="n">
        <f aca="false">N16*$I$1/12</f>
        <v>54.4349</v>
      </c>
      <c r="J17" s="2" t="n">
        <v>-118.71</v>
      </c>
      <c r="K17" s="2" t="n">
        <f aca="false">K16+E17+G17+H17</f>
        <v>5023.69</v>
      </c>
      <c r="L17" s="2" t="n">
        <f aca="false">IF(J17=0,L16+I17,L16+J17)</f>
        <v>501.09</v>
      </c>
      <c r="N17" s="2" t="n">
        <f aca="false">IF(J17=0,N16+E17+F17+G17+H17+I17-M17,N16+E17+F17+G17+H17+J17-M17)</f>
        <v>5524.78</v>
      </c>
      <c r="O17" s="13" t="n">
        <f aca="false">SUM(M17:N17)</f>
        <v>5524.78</v>
      </c>
      <c r="Q17" s="3" t="n">
        <f aca="false">J17/(N16*(A17-A16)/365)</f>
        <v>-0.256768087408819</v>
      </c>
      <c r="R17" s="3" t="n">
        <f aca="false">L17/($N$5*(A17-$A$5)/365)</f>
        <v>0.145776725296592</v>
      </c>
      <c r="T17" s="7" t="n">
        <v>13</v>
      </c>
    </row>
    <row r="18" customFormat="false" ht="12.75" hidden="false" customHeight="false" outlineLevel="0" collapsed="false">
      <c r="A18" s="1" t="n">
        <v>35703</v>
      </c>
      <c r="B18" s="0" t="n">
        <f aca="false">ROUND((A18-$B$1-210)/365,0)</f>
        <v>30</v>
      </c>
      <c r="C18" s="0" t="n">
        <f aca="false">ROUND((A18-$C$1-210)/365,0)</f>
        <v>5</v>
      </c>
      <c r="D18" s="0" t="n">
        <f aca="false">ROUND((A18-$D$1-210)/365,0)</f>
        <v>2</v>
      </c>
      <c r="E18" s="2" t="n">
        <v>200</v>
      </c>
      <c r="I18" s="2" t="n">
        <f aca="false">N17*$I$1/12</f>
        <v>55.2478</v>
      </c>
      <c r="J18" s="2" t="n">
        <v>262.76</v>
      </c>
      <c r="K18" s="2" t="n">
        <f aca="false">K17+E18+G18+H18</f>
        <v>5223.69</v>
      </c>
      <c r="L18" s="2" t="n">
        <f aca="false">IF(J18=0,L17+I18,L17+J18)</f>
        <v>763.85</v>
      </c>
      <c r="N18" s="2" t="n">
        <f aca="false">IF(J18=0,N17+E18+F18+G18+H18+I18-M18,N17+E18+F18+G18+H18+J18-M18)</f>
        <v>5987.54</v>
      </c>
      <c r="O18" s="13" t="n">
        <f aca="false">SUM(M18:N18)</f>
        <v>5987.54</v>
      </c>
      <c r="Q18" s="3" t="n">
        <f aca="false">J18/(N17*(A18-A17)/365)</f>
        <v>0.578649888924687</v>
      </c>
      <c r="R18" s="3" t="n">
        <f aca="false">L18/($N$5*(A18-$A$5)/365)</f>
        <v>0.205341299463361</v>
      </c>
      <c r="T18" s="7" t="n">
        <v>14</v>
      </c>
    </row>
    <row r="19" customFormat="false" ht="12.75" hidden="false" customHeight="false" outlineLevel="0" collapsed="false">
      <c r="A19" s="1" t="n">
        <v>35734</v>
      </c>
      <c r="B19" s="0" t="n">
        <f aca="false">ROUND((A19-$B$1-210)/365,0)</f>
        <v>30</v>
      </c>
      <c r="C19" s="0" t="n">
        <f aca="false">ROUND((A19-$C$1-210)/365,0)</f>
        <v>5</v>
      </c>
      <c r="D19" s="0" t="n">
        <f aca="false">ROUND((A19-$D$1-210)/365,0)</f>
        <v>2</v>
      </c>
      <c r="E19" s="2" t="n">
        <v>200</v>
      </c>
      <c r="I19" s="2" t="n">
        <f aca="false">N18*$I$1/12</f>
        <v>59.8754</v>
      </c>
      <c r="J19" s="2" t="n">
        <v>-334.24</v>
      </c>
      <c r="K19" s="2" t="n">
        <f aca="false">K18+E19+G19+H19</f>
        <v>5423.69</v>
      </c>
      <c r="L19" s="2" t="n">
        <f aca="false">IF(J19=0,L18+I19,L18+J19)</f>
        <v>429.61</v>
      </c>
      <c r="N19" s="2" t="n">
        <f aca="false">IF(J19=0,N18+E19+F19+G19+H19+I19-M19,N18+E19+F19+G19+H19+J19-M19)</f>
        <v>5853.3</v>
      </c>
      <c r="O19" s="13" t="n">
        <f aca="false">SUM(M19:N19)</f>
        <v>5853.3</v>
      </c>
      <c r="Q19" s="3" t="n">
        <f aca="false">J19/(N18*(A19-A18)/365)</f>
        <v>-0.657265997657285</v>
      </c>
      <c r="R19" s="3" t="n">
        <f aca="false">L19/($N$5*(A19-$A$5)/365)</f>
        <v>0.107085360104897</v>
      </c>
      <c r="T19" s="7" t="n">
        <v>15</v>
      </c>
    </row>
    <row r="20" customFormat="false" ht="12.75" hidden="false" customHeight="false" outlineLevel="0" collapsed="false">
      <c r="A20" s="1" t="n">
        <v>35764</v>
      </c>
      <c r="B20" s="0" t="n">
        <f aca="false">ROUND((A20-$B$1-210)/365,0)</f>
        <v>30</v>
      </c>
      <c r="C20" s="0" t="n">
        <f aca="false">ROUND((A20-$C$1-210)/365,0)</f>
        <v>5</v>
      </c>
      <c r="D20" s="0" t="n">
        <f aca="false">ROUND((A20-$D$1-210)/365,0)</f>
        <v>2</v>
      </c>
      <c r="E20" s="2" t="n">
        <v>200</v>
      </c>
      <c r="I20" s="2" t="n">
        <f aca="false">N19*$I$1/12</f>
        <v>58.533</v>
      </c>
      <c r="J20" s="2" t="n">
        <v>200.78</v>
      </c>
      <c r="K20" s="2" t="n">
        <f aca="false">K19+E20+G20+H20</f>
        <v>5623.69</v>
      </c>
      <c r="L20" s="2" t="n">
        <f aca="false">IF(J20=0,L19+I20,L19+J20)</f>
        <v>630.39</v>
      </c>
      <c r="N20" s="2" t="n">
        <f aca="false">IF(J20=0,N19+E20+F20+G20+H20+I20-M20,N19+E20+F20+G20+H20+J20-M20)</f>
        <v>6254.08</v>
      </c>
      <c r="O20" s="13" t="n">
        <f aca="false">SUM(M20:N20)</f>
        <v>6254.08</v>
      </c>
      <c r="Q20" s="3" t="n">
        <f aca="false">J20/(N19*(A20-A19)/365)</f>
        <v>0.417341214927192</v>
      </c>
      <c r="R20" s="3" t="n">
        <f aca="false">L20/($N$5*(A20-$A$5)/365)</f>
        <v>0.146794502453062</v>
      </c>
      <c r="T20" s="7" t="n">
        <v>16</v>
      </c>
    </row>
    <row r="21" customFormat="false" ht="12.75" hidden="false" customHeight="false" outlineLevel="0" collapsed="false">
      <c r="A21" s="1" t="n">
        <v>35795</v>
      </c>
      <c r="B21" s="0" t="n">
        <f aca="false">ROUND((A21-$B$1-210)/365,0)</f>
        <v>30</v>
      </c>
      <c r="C21" s="0" t="n">
        <f aca="false">ROUND((A21-$C$1-210)/365,0)</f>
        <v>5</v>
      </c>
      <c r="D21" s="0" t="n">
        <f aca="false">ROUND((A21-$D$1-210)/365,0)</f>
        <v>2</v>
      </c>
      <c r="E21" s="2" t="n">
        <v>200</v>
      </c>
      <c r="I21" s="2" t="n">
        <f aca="false">N20*$I$1/12</f>
        <v>62.5408</v>
      </c>
      <c r="J21" s="2" t="n">
        <v>148.97</v>
      </c>
      <c r="K21" s="2" t="n">
        <f aca="false">K20+E21+G21+H21</f>
        <v>5823.69</v>
      </c>
      <c r="L21" s="2" t="n">
        <f aca="false">IF(J21=0,L20+I21,L20+J21)</f>
        <v>779.36</v>
      </c>
      <c r="N21" s="2" t="n">
        <f aca="false">IF(J21=0,N20+E21+F21+G21+H21+I21-M21,N20+E21+F21+G21+H21+J21-M21)</f>
        <v>6603.05</v>
      </c>
      <c r="O21" s="13" t="n">
        <f aca="false">SUM(M21:N21)</f>
        <v>6603.05</v>
      </c>
      <c r="Q21" s="3" t="n">
        <f aca="false">J21/(N20*(A21-A20)/365)</f>
        <v>0.280457175620271</v>
      </c>
      <c r="R21" s="3" t="n">
        <f aca="false">L21/($N$5*(A21-$A$5)/365)</f>
        <v>0.169931726449935</v>
      </c>
      <c r="T21" s="7" t="n">
        <v>17</v>
      </c>
    </row>
    <row r="22" customFormat="false" ht="12.75" hidden="false" customHeight="false" outlineLevel="0" collapsed="false">
      <c r="A22" s="1" t="n">
        <v>35826</v>
      </c>
      <c r="B22" s="0" t="n">
        <f aca="false">ROUND((A22-$B$1-210)/365,0)</f>
        <v>30</v>
      </c>
      <c r="C22" s="0" t="n">
        <f aca="false">ROUND((A22-$C$1-210)/365,0)</f>
        <v>5</v>
      </c>
      <c r="D22" s="0" t="n">
        <f aca="false">ROUND((A22-$D$1-210)/365,0)</f>
        <v>2</v>
      </c>
      <c r="E22" s="2" t="n">
        <v>200</v>
      </c>
      <c r="I22" s="2" t="n">
        <f aca="false">N21*$I$1/12</f>
        <v>66.0305</v>
      </c>
      <c r="J22" s="2" t="n">
        <v>267.36</v>
      </c>
      <c r="K22" s="2" t="n">
        <f aca="false">K21+E22+G22+H22</f>
        <v>6023.69</v>
      </c>
      <c r="L22" s="2" t="n">
        <f aca="false">IF(J22=0,L21+I22,L21+J22)</f>
        <v>1046.72</v>
      </c>
      <c r="N22" s="2" t="n">
        <f aca="false">IF(J22=0,N21+E22+F22+G22+H22+I22-M22,N21+E22+F22+G22+H22+J22-M22)</f>
        <v>7070.41</v>
      </c>
      <c r="O22" s="13" t="n">
        <f aca="false">SUM(M22:N22)</f>
        <v>7070.41</v>
      </c>
      <c r="Q22" s="3" t="n">
        <f aca="false">J22/(N21*(A22-A21)/365)</f>
        <v>0.476741564443215</v>
      </c>
      <c r="R22" s="3" t="n">
        <f aca="false">L22/($N$5*(A22-$A$5)/365)</f>
        <v>0.214568557434345</v>
      </c>
      <c r="T22" s="7" t="n">
        <v>18</v>
      </c>
    </row>
    <row r="23" customFormat="false" ht="12.75" hidden="false" customHeight="false" outlineLevel="0" collapsed="false">
      <c r="A23" s="1" t="n">
        <v>35854</v>
      </c>
      <c r="B23" s="0" t="n">
        <f aca="false">ROUND((A23-$B$1-210)/365,0)</f>
        <v>30</v>
      </c>
      <c r="C23" s="0" t="n">
        <f aca="false">ROUND((A23-$C$1-210)/365,0)</f>
        <v>5</v>
      </c>
      <c r="D23" s="0" t="n">
        <f aca="false">ROUND((A23-$D$1-210)/365,0)</f>
        <v>3</v>
      </c>
      <c r="E23" s="2" t="n">
        <v>200</v>
      </c>
      <c r="I23" s="2" t="n">
        <f aca="false">N22*$I$1/12</f>
        <v>70.7041</v>
      </c>
      <c r="J23" s="2" t="n">
        <v>896.92</v>
      </c>
      <c r="K23" s="2" t="n">
        <f aca="false">K22+E23+G23+H23</f>
        <v>6223.69</v>
      </c>
      <c r="L23" s="2" t="n">
        <f aca="false">IF(J23=0,L22+I23,L22+J23)</f>
        <v>1943.64</v>
      </c>
      <c r="N23" s="2" t="n">
        <f aca="false">IF(J23=0,N22+E23+F23+G23+H23+I23-M23,N22+E23+F23+G23+H23+J23-M23)</f>
        <v>8167.33</v>
      </c>
      <c r="O23" s="13" t="n">
        <f aca="false">SUM(M23:N23)</f>
        <v>8167.33</v>
      </c>
      <c r="P23" s="0" t="s">
        <v>22</v>
      </c>
      <c r="Q23" s="3" t="n">
        <f aca="false">J23/(N22*(A23-A22)/365)</f>
        <v>1.65365132391797</v>
      </c>
      <c r="R23" s="3" t="n">
        <f aca="false">L23/($N$5*(A23-$A$5)/365)</f>
        <v>0.377997131600166</v>
      </c>
      <c r="T23" s="7" t="n">
        <v>19</v>
      </c>
    </row>
    <row r="24" customFormat="false" ht="12.75" hidden="false" customHeight="false" outlineLevel="0" collapsed="false">
      <c r="A24" s="1" t="n">
        <v>35885</v>
      </c>
      <c r="B24" s="0" t="n">
        <f aca="false">ROUND((A24-$B$1-210)/365,0)</f>
        <v>30</v>
      </c>
      <c r="C24" s="0" t="n">
        <f aca="false">ROUND((A24-$C$1-210)/365,0)</f>
        <v>5</v>
      </c>
      <c r="D24" s="0" t="n">
        <f aca="false">ROUND((A24-$D$1-210)/365,0)</f>
        <v>3</v>
      </c>
      <c r="E24" s="2" t="n">
        <v>200</v>
      </c>
      <c r="H24" s="2" t="n">
        <v>-1505.1</v>
      </c>
      <c r="I24" s="2" t="n">
        <f aca="false">N23*$I$1/12</f>
        <v>81.6733</v>
      </c>
      <c r="J24" s="2" t="n">
        <v>91.61</v>
      </c>
      <c r="K24" s="2" t="n">
        <f aca="false">K23+E24+G24+H24</f>
        <v>4918.59</v>
      </c>
      <c r="L24" s="2" t="n">
        <f aca="false">IF(J24=0,L23+I24,L23+J24)</f>
        <v>2035.25</v>
      </c>
      <c r="N24" s="2" t="n">
        <f aca="false">IF(J24=0,N23+E24+F24+G24+H24+I24-M24,N23+E24+F24+G24+H24+J24-M24)</f>
        <v>6953.84</v>
      </c>
      <c r="O24" s="13" t="n">
        <f aca="false">SUM(M24:N24)</f>
        <v>6953.84</v>
      </c>
      <c r="Q24" s="3" t="n">
        <f aca="false">J24/(N23*(A24-A23)/365)</f>
        <v>0.132066889787451</v>
      </c>
      <c r="R24" s="3" t="n">
        <f aca="false">L24/($N$5*(A24-$A$5)/365)</f>
        <v>0.374547815946192</v>
      </c>
      <c r="T24" s="7" t="n">
        <v>20</v>
      </c>
    </row>
    <row r="25" customFormat="false" ht="12.75" hidden="false" customHeight="false" outlineLevel="0" collapsed="false">
      <c r="A25" s="1" t="n">
        <v>35915</v>
      </c>
      <c r="B25" s="0" t="n">
        <f aca="false">ROUND((A25-$B$1-210)/365,0)</f>
        <v>31</v>
      </c>
      <c r="C25" s="0" t="n">
        <f aca="false">ROUND((A25-$C$1-210)/365,0)</f>
        <v>6</v>
      </c>
      <c r="D25" s="0" t="n">
        <f aca="false">ROUND((A25-$D$1-210)/365,0)</f>
        <v>3</v>
      </c>
      <c r="E25" s="2" t="n">
        <v>200</v>
      </c>
      <c r="F25" s="2" t="n">
        <v>100</v>
      </c>
      <c r="I25" s="2" t="n">
        <f aca="false">N24*$I$1/12</f>
        <v>69.5384</v>
      </c>
      <c r="J25" s="2" t="n">
        <v>310.27</v>
      </c>
      <c r="K25" s="2" t="n">
        <f aca="false">K24+E25+G25+H25</f>
        <v>5118.59</v>
      </c>
      <c r="L25" s="2" t="n">
        <f aca="false">IF(J25=0,L24+I25,L24+J25)</f>
        <v>2345.52</v>
      </c>
      <c r="M25" s="2" t="n">
        <f aca="false">F25</f>
        <v>100</v>
      </c>
      <c r="N25" s="2" t="n">
        <f aca="false">IF(J25=0,O24+E25+F25+G25+H25+I25-M25,O24+E25+F25+G25+H25+J25-M25)</f>
        <v>7464.11</v>
      </c>
      <c r="O25" s="13" t="n">
        <f aca="false">SUM(M25:N25)</f>
        <v>7564.11</v>
      </c>
      <c r="Q25" s="3" t="n">
        <f aca="false">J25/(N24*(A25-A24)/365)</f>
        <v>0.542858574063635</v>
      </c>
      <c r="R25" s="3" t="n">
        <f aca="false">L25/($N$5*(A25-$A$5)/365)</f>
        <v>0.410313464002501</v>
      </c>
      <c r="S25" s="2"/>
      <c r="T25" s="7" t="n">
        <v>21</v>
      </c>
    </row>
    <row r="26" customFormat="false" ht="12.75" hidden="false" customHeight="false" outlineLevel="0" collapsed="false">
      <c r="A26" s="1" t="n">
        <v>35946</v>
      </c>
      <c r="B26" s="0" t="n">
        <f aca="false">ROUND((A26-$B$1-210)/365,0)</f>
        <v>31</v>
      </c>
      <c r="C26" s="0" t="n">
        <f aca="false">ROUND((A26-$C$1-210)/365,0)</f>
        <v>6</v>
      </c>
      <c r="D26" s="0" t="n">
        <f aca="false">ROUND((A26-$D$1-210)/365,0)</f>
        <v>3</v>
      </c>
      <c r="E26" s="2" t="n">
        <v>200</v>
      </c>
      <c r="F26" s="2" t="n">
        <v>200</v>
      </c>
      <c r="H26" s="2" t="n">
        <v>-2744.46</v>
      </c>
      <c r="I26" s="2" t="n">
        <f aca="false">N25*$I$1/12</f>
        <v>74.6411</v>
      </c>
      <c r="J26" s="2" t="n">
        <v>-15.61</v>
      </c>
      <c r="K26" s="2" t="n">
        <f aca="false">K25+E26+G26+H26</f>
        <v>2574.13</v>
      </c>
      <c r="L26" s="2" t="n">
        <f aca="false">IF(J26=0,L25+I26,L25+J26)</f>
        <v>2329.91</v>
      </c>
      <c r="M26" s="2" t="n">
        <f aca="false">ROUND(IF(J26=0,M25+F26+(M25/O25)*I26,M25+F26+(M25/O25)*J26),2)</f>
        <v>299.79</v>
      </c>
      <c r="N26" s="2" t="n">
        <f aca="false">IF(J26=0,O25+E26+F26+G26+H26+I26-M26,O25+E26+F26+G26+H26+J26-M26)</f>
        <v>4904.25</v>
      </c>
      <c r="O26" s="13" t="n">
        <f aca="false">SUM(M26:N26)</f>
        <v>5204.04</v>
      </c>
      <c r="P26" s="0" t="s">
        <v>23</v>
      </c>
      <c r="Q26" s="3" t="n">
        <f aca="false">J26/(N25*(A26-A25)/365)</f>
        <v>-0.0246238548588274</v>
      </c>
      <c r="R26" s="3" t="n">
        <f aca="false">L26/($N$5*(A26-$A$5)/365)</f>
        <v>0.387778552670729</v>
      </c>
      <c r="S26" s="2"/>
      <c r="T26" s="7" t="n">
        <v>22</v>
      </c>
    </row>
    <row r="27" customFormat="false" ht="12.75" hidden="false" customHeight="false" outlineLevel="0" collapsed="false">
      <c r="A27" s="1" t="n">
        <v>35976</v>
      </c>
      <c r="B27" s="0" t="n">
        <f aca="false">ROUND((A27-$B$1-210)/365,0)</f>
        <v>31</v>
      </c>
      <c r="C27" s="0" t="n">
        <f aca="false">ROUND((A27-$C$1-210)/365,0)</f>
        <v>6</v>
      </c>
      <c r="D27" s="0" t="n">
        <f aca="false">ROUND((A27-$D$1-210)/365,0)</f>
        <v>3</v>
      </c>
      <c r="E27" s="2" t="n">
        <v>444.46</v>
      </c>
      <c r="F27" s="2" t="n">
        <v>230.54</v>
      </c>
      <c r="H27" s="2" t="n">
        <v>-500</v>
      </c>
      <c r="I27" s="2" t="n">
        <f aca="false">N26*$I$1/12</f>
        <v>49.0425</v>
      </c>
      <c r="J27" s="2" t="n">
        <v>337.42</v>
      </c>
      <c r="K27" s="2" t="n">
        <f aca="false">K26+E27+G27+H27</f>
        <v>2518.59</v>
      </c>
      <c r="L27" s="2" t="n">
        <f aca="false">IF(J27=0,L26+I27,L26+J27)</f>
        <v>2667.33</v>
      </c>
      <c r="M27" s="2" t="n">
        <f aca="false">ROUND(IF(J27=0,M26+F27+(M26/O26)*I27,M26+F27+(M26/O26)*J27),2)</f>
        <v>549.77</v>
      </c>
      <c r="N27" s="2" t="n">
        <f aca="false">IF(J27=0,O26+E27+F27+G27+H27+I27-M27,O26+E27+F27+G27+H27+J27-M27)</f>
        <v>5166.69</v>
      </c>
      <c r="O27" s="13" t="n">
        <f aca="false">SUM(M27:N27)</f>
        <v>5716.46</v>
      </c>
      <c r="P27" s="0" t="s">
        <v>24</v>
      </c>
      <c r="Q27" s="3" t="n">
        <f aca="false">J27/(N26*(A27-A26)/365)</f>
        <v>0.837085521061664</v>
      </c>
      <c r="R27" s="3" t="n">
        <f aca="false">L27/($N$5*(A27-$A$5)/365)</f>
        <v>0.423999755174905</v>
      </c>
      <c r="S27" s="2"/>
      <c r="T27" s="7" t="n">
        <v>23</v>
      </c>
    </row>
    <row r="28" customFormat="false" ht="12.75" hidden="false" customHeight="false" outlineLevel="0" collapsed="false">
      <c r="A28" s="1" t="n">
        <v>36007</v>
      </c>
      <c r="B28" s="0" t="n">
        <f aca="false">ROUND((A28-$B$1-210)/365,0)</f>
        <v>31</v>
      </c>
      <c r="C28" s="0" t="n">
        <f aca="false">ROUND((A28-$C$1-210)/365,0)</f>
        <v>6</v>
      </c>
      <c r="D28" s="0" t="n">
        <f aca="false">ROUND((A28-$D$1-210)/365,0)</f>
        <v>3</v>
      </c>
      <c r="E28" s="2" t="n">
        <v>200</v>
      </c>
      <c r="F28" s="2" t="n">
        <v>200</v>
      </c>
      <c r="H28" s="2" t="n">
        <v>-65</v>
      </c>
      <c r="I28" s="2" t="n">
        <f aca="false">N27*$I$1/12</f>
        <v>51.6669</v>
      </c>
      <c r="J28" s="2" t="n">
        <v>327.17</v>
      </c>
      <c r="K28" s="2" t="n">
        <f aca="false">K27+E28+G28+H28</f>
        <v>2653.59</v>
      </c>
      <c r="L28" s="2" t="n">
        <f aca="false">IF(J28=0,L27+I28,L27+J28)</f>
        <v>2994.5</v>
      </c>
      <c r="M28" s="2" t="n">
        <f aca="false">ROUND(IF(J28=0,M27+F28+(M27/O27)*I28,M27+F28+(M27/O27)*J28),2)</f>
        <v>781.23</v>
      </c>
      <c r="N28" s="2" t="n">
        <f aca="false">IF(J28=0,O27+E28+F28+G28+H28+I28-M28,O27+E28+F28+G28+H28+J28-M28)</f>
        <v>5597.4</v>
      </c>
      <c r="O28" s="13" t="n">
        <f aca="false">SUM(M28:N28)</f>
        <v>6378.63</v>
      </c>
      <c r="P28" s="0" t="s">
        <v>25</v>
      </c>
      <c r="Q28" s="3" t="n">
        <f aca="false">J28/(N27*(A28-A27)/365)</f>
        <v>0.74557654963348</v>
      </c>
      <c r="R28" s="3" t="n">
        <f aca="false">L28/($N$5*(A28-$A$5)/365)</f>
        <v>0.454896358624138</v>
      </c>
      <c r="S28" s="2"/>
      <c r="T28" s="7" t="n">
        <v>24</v>
      </c>
    </row>
    <row r="29" customFormat="false" ht="12.75" hidden="false" customHeight="false" outlineLevel="0" collapsed="false">
      <c r="A29" s="1" t="n">
        <v>36038</v>
      </c>
      <c r="B29" s="0" t="n">
        <f aca="false">ROUND((A29-$B$1-210)/365,0)</f>
        <v>31</v>
      </c>
      <c r="C29" s="0" t="n">
        <f aca="false">ROUND((A29-$C$1-210)/365,0)</f>
        <v>6</v>
      </c>
      <c r="D29" s="0" t="n">
        <f aca="false">ROUND((A29-$D$1-210)/365,0)</f>
        <v>3</v>
      </c>
      <c r="E29" s="2" t="n">
        <v>200</v>
      </c>
      <c r="F29" s="2" t="n">
        <v>200</v>
      </c>
      <c r="I29" s="2" t="n">
        <f aca="false">N28*$I$1/12</f>
        <v>55.974</v>
      </c>
      <c r="J29" s="2" t="n">
        <v>-742.07</v>
      </c>
      <c r="K29" s="2" t="n">
        <f aca="false">K28+E29+G29+H29</f>
        <v>2853.59</v>
      </c>
      <c r="L29" s="2" t="n">
        <f aca="false">IF(J29=0,L28+I29,L28+J29)</f>
        <v>2252.43</v>
      </c>
      <c r="M29" s="2" t="n">
        <f aca="false">ROUND(IF(J29=0,M28+F29+(M28/O28)*I29,M28+F29+(M28/O28)*J29),2)</f>
        <v>890.34</v>
      </c>
      <c r="N29" s="2" t="n">
        <f aca="false">IF(J29=0,O28+E29+F29+G29+H29+I29-M29,O28+E29+F29+G29+H29+J29-M29)</f>
        <v>5146.22</v>
      </c>
      <c r="O29" s="13" t="n">
        <f aca="false">SUM(M29:N29)</f>
        <v>6036.56</v>
      </c>
      <c r="Q29" s="3" t="n">
        <f aca="false">J29/(N28*(A29-A28)/365)</f>
        <v>-1.56095255055054</v>
      </c>
      <c r="R29" s="3" t="n">
        <f aca="false">L29/($N$5*(A29-$A$5)/365)</f>
        <v>0.327637619349621</v>
      </c>
      <c r="S29" s="2"/>
    </row>
    <row r="30" customFormat="false" ht="12.75" hidden="false" customHeight="false" outlineLevel="0" collapsed="false">
      <c r="A30" s="1" t="n">
        <v>36068</v>
      </c>
      <c r="B30" s="0" t="n">
        <f aca="false">ROUND((A30-$B$1-210)/365,0)</f>
        <v>31</v>
      </c>
      <c r="C30" s="0" t="n">
        <f aca="false">ROUND((A30-$C$1-210)/365,0)</f>
        <v>6</v>
      </c>
      <c r="D30" s="0" t="n">
        <f aca="false">ROUND((A30-$D$1-210)/365,0)</f>
        <v>3</v>
      </c>
      <c r="E30" s="2" t="n">
        <v>200</v>
      </c>
      <c r="I30" s="2" t="n">
        <f aca="false">N29*$I$1/12</f>
        <v>51.4622</v>
      </c>
      <c r="J30" s="2" t="n">
        <v>1002.04</v>
      </c>
      <c r="K30" s="2" t="n">
        <f aca="false">K29+E30+G30+H30</f>
        <v>3053.59</v>
      </c>
      <c r="L30" s="2" t="n">
        <f aca="false">IF(J30=0,L29+I30,L29+J30)</f>
        <v>3254.47</v>
      </c>
      <c r="M30" s="2" t="n">
        <f aca="false">ROUND(IF(J30=0,M29+F30+(M29/O29)*I30,M29+F30+(M29/O29)*J30),2)</f>
        <v>1038.13</v>
      </c>
      <c r="N30" s="2" t="n">
        <f aca="false">IF(J30=0,O29+E30+F30+G30+H30+I30-M30,O29+E30+F30+G30+H30+J30-M30)</f>
        <v>6200.47</v>
      </c>
      <c r="O30" s="13" t="n">
        <f aca="false">SUM(M30:N30)</f>
        <v>7238.6</v>
      </c>
      <c r="Q30" s="3" t="n">
        <f aca="false">J30/(N29*(A30-A29)/365)</f>
        <v>2.3690177774496</v>
      </c>
      <c r="R30" s="3" t="n">
        <f aca="false">L30/($N$5*(A30-$A$5)/365)</f>
        <v>0.454707375813464</v>
      </c>
      <c r="S30" s="2"/>
    </row>
    <row r="31" customFormat="false" ht="12.75" hidden="false" customHeight="false" outlineLevel="0" collapsed="false">
      <c r="A31" s="1" t="n">
        <v>36099</v>
      </c>
      <c r="B31" s="0" t="n">
        <f aca="false">ROUND((A31-$B$1-210)/365,0)</f>
        <v>31</v>
      </c>
      <c r="C31" s="0" t="n">
        <f aca="false">ROUND((A31-$C$1-210)/365,0)</f>
        <v>6</v>
      </c>
      <c r="D31" s="0" t="n">
        <f aca="false">ROUND((A31-$D$1-210)/365,0)</f>
        <v>3</v>
      </c>
      <c r="E31" s="2" t="n">
        <v>200</v>
      </c>
      <c r="F31" s="2" t="n">
        <v>350</v>
      </c>
      <c r="I31" s="2" t="n">
        <f aca="false">N30*$I$1/12</f>
        <v>62.0047</v>
      </c>
      <c r="J31" s="2" t="n">
        <v>397.38</v>
      </c>
      <c r="K31" s="2" t="n">
        <f aca="false">K30+E31+G31+H31</f>
        <v>3253.59</v>
      </c>
      <c r="L31" s="2" t="n">
        <f aca="false">IF(J31=0,L30+I31,L30+J31)</f>
        <v>3651.85</v>
      </c>
      <c r="M31" s="2" t="n">
        <f aca="false">ROUND(IF(J31=0,M30+F31+(M30/O30)*I31,M30+F31+(M30/O30)*J31),2)</f>
        <v>1445.12</v>
      </c>
      <c r="N31" s="2" t="n">
        <f aca="false">IF(J31=0,O30+E31+F31+G31+H31+I31-M31,O30+E31+F31+G31+H31+J31-M31)</f>
        <v>6740.86</v>
      </c>
      <c r="O31" s="13" t="n">
        <f aca="false">SUM(M31:N31)</f>
        <v>8185.98</v>
      </c>
      <c r="Q31" s="3" t="n">
        <f aca="false">J31/(N30*(A31-A30)/365)</f>
        <v>0.754592640922069</v>
      </c>
      <c r="R31" s="3" t="n">
        <f aca="false">L31/($N$5*(A31-$A$5)/365)</f>
        <v>0.490232123326752</v>
      </c>
      <c r="S31" s="2"/>
    </row>
    <row r="32" customFormat="false" ht="12.75" hidden="false" customHeight="false" outlineLevel="0" collapsed="false">
      <c r="A32" s="1" t="n">
        <v>36129</v>
      </c>
      <c r="B32" s="0" t="n">
        <f aca="false">ROUND((A32-$B$1-210)/365,0)</f>
        <v>31</v>
      </c>
      <c r="C32" s="0" t="n">
        <f aca="false">ROUND((A32-$C$1-210)/365,0)</f>
        <v>6</v>
      </c>
      <c r="D32" s="0" t="n">
        <f aca="false">ROUND((A32-$D$1-210)/365,0)</f>
        <v>3</v>
      </c>
      <c r="E32" s="2" t="n">
        <v>200</v>
      </c>
      <c r="F32" s="2" t="n">
        <v>400</v>
      </c>
      <c r="H32" s="2" t="n">
        <v>-49.06</v>
      </c>
      <c r="I32" s="2" t="n">
        <f aca="false">N31*$I$1/12</f>
        <v>67.4086</v>
      </c>
      <c r="J32" s="2" t="n">
        <v>-181.6</v>
      </c>
      <c r="K32" s="2" t="n">
        <f aca="false">K31+E32+G32+H32</f>
        <v>3404.53</v>
      </c>
      <c r="L32" s="2" t="n">
        <f aca="false">IF(J32=0,L31+I32,L31+J32)</f>
        <v>3470.25</v>
      </c>
      <c r="M32" s="2" t="n">
        <f aca="false">ROUND(IF(J32=0,M31+F32+(M31/O31)*I32,M31+F32+(M31/O31)*J32),2)</f>
        <v>1813.06</v>
      </c>
      <c r="N32" s="2" t="n">
        <f aca="false">IF(J32=0,O31+E32+F32+G32+H32+I32-M32,O31+E32+F32+G32+H32+J32-M32)</f>
        <v>6742.26</v>
      </c>
      <c r="O32" s="13" t="n">
        <f aca="false">SUM(M32:N32)</f>
        <v>8555.32</v>
      </c>
      <c r="Q32" s="3" t="n">
        <f aca="false">J32/(N31*(A32-A31)/365)</f>
        <v>-0.327772222931001</v>
      </c>
      <c r="S32" s="2"/>
    </row>
    <row r="33" customFormat="false" ht="12.75" hidden="false" customHeight="false" outlineLevel="0" collapsed="false">
      <c r="A33" s="1" t="n">
        <v>36160</v>
      </c>
      <c r="B33" s="0" t="n">
        <f aca="false">ROUND((A33-$B$1-210)/365,0)</f>
        <v>31</v>
      </c>
      <c r="C33" s="0" t="n">
        <f aca="false">ROUND((A33-$C$1-210)/365,0)</f>
        <v>6</v>
      </c>
      <c r="D33" s="0" t="n">
        <f aca="false">ROUND((A33-$D$1-210)/365,0)</f>
        <v>3</v>
      </c>
      <c r="E33" s="2" t="n">
        <v>200</v>
      </c>
      <c r="H33" s="2" t="n">
        <v>-547.8</v>
      </c>
      <c r="I33" s="2" t="n">
        <f aca="false">N32*$I$1/12</f>
        <v>67.4226</v>
      </c>
      <c r="J33" s="2" t="n">
        <v>922.74</v>
      </c>
      <c r="K33" s="2" t="n">
        <f aca="false">K32+E33+G33+H33</f>
        <v>3056.73</v>
      </c>
      <c r="L33" s="2" t="n">
        <f aca="false">IF(J33=0,L32+I33,L32+J33)</f>
        <v>4392.99</v>
      </c>
      <c r="M33" s="2" t="n">
        <f aca="false">ROUND(IF(J33=0,M32+F33+(M32/O32)*I33,M32+F33+(M32/O32)*J33),2)</f>
        <v>2008.61</v>
      </c>
      <c r="N33" s="2" t="n">
        <f aca="false">IF(J33=0,O32+E33+F33+G33+H33+I33-M33,O32+E33+F33+G33+H33+J33-M33)</f>
        <v>7121.65</v>
      </c>
      <c r="O33" s="13" t="n">
        <f aca="false">SUM(M33:N33)</f>
        <v>9130.26</v>
      </c>
      <c r="P33" s="0" t="s">
        <v>26</v>
      </c>
      <c r="Q33" s="3" t="n">
        <f aca="false">J33/(N32*(A33-A32)/365)</f>
        <v>1.61140616867915</v>
      </c>
      <c r="S33" s="2"/>
    </row>
    <row r="34" customFormat="false" ht="12.75" hidden="false" customHeight="false" outlineLevel="0" collapsed="false">
      <c r="A34" s="1" t="n">
        <v>36191</v>
      </c>
      <c r="B34" s="0" t="n">
        <f aca="false">ROUND((A34-$B$1-210)/365,0)</f>
        <v>31</v>
      </c>
      <c r="C34" s="0" t="n">
        <f aca="false">ROUND((A34-$C$1-210)/365,0)</f>
        <v>6</v>
      </c>
      <c r="D34" s="0" t="n">
        <f aca="false">ROUND((A34-$D$1-210)/365,0)</f>
        <v>3</v>
      </c>
      <c r="E34" s="2" t="n">
        <v>200</v>
      </c>
      <c r="F34" s="2" t="n">
        <v>400</v>
      </c>
      <c r="I34" s="2" t="n">
        <f aca="false">N33*$I$1/12</f>
        <v>71.2165</v>
      </c>
      <c r="J34" s="2" t="n">
        <v>2090.74</v>
      </c>
      <c r="K34" s="2" t="n">
        <f aca="false">K33+E34+G34+H34</f>
        <v>3256.73</v>
      </c>
      <c r="L34" s="2" t="n">
        <f aca="false">IF(J34=0,L33+I34,L33+J34)</f>
        <v>6483.73</v>
      </c>
      <c r="M34" s="2" t="n">
        <f aca="false">ROUND(IF(J34=0,M33+F34+(M33/O33)*I34,M33+F34+(M33/O33)*J34),2)</f>
        <v>2868.56</v>
      </c>
      <c r="N34" s="2" t="n">
        <f aca="false">IF(J34=0,O33+E34+F34+G34+H34+I34-M34,O33+E34+F34+G34+H34+J34-M34)</f>
        <v>8952.44</v>
      </c>
      <c r="O34" s="13" t="n">
        <f aca="false">SUM(M34:N34)</f>
        <v>11821</v>
      </c>
      <c r="Q34" s="3" t="n">
        <f aca="false">J34/(N33*(A34-A33)/365)</f>
        <v>3.45661151830753</v>
      </c>
      <c r="S34" s="2"/>
    </row>
    <row r="35" customFormat="false" ht="12.75" hidden="false" customHeight="false" outlineLevel="0" collapsed="false">
      <c r="A35" s="1" t="n">
        <v>36219</v>
      </c>
      <c r="B35" s="0" t="n">
        <f aca="false">ROUND((A35-$B$1-210)/365,0)</f>
        <v>31</v>
      </c>
      <c r="C35" s="0" t="n">
        <f aca="false">ROUND((A35-$C$1-210)/365,0)</f>
        <v>6</v>
      </c>
      <c r="D35" s="0" t="n">
        <f aca="false">ROUND((A35-$D$1-210)/365,0)</f>
        <v>4</v>
      </c>
      <c r="E35" s="2" t="n">
        <v>225</v>
      </c>
      <c r="F35" s="2" t="n">
        <f aca="false">900-100</f>
        <v>800</v>
      </c>
      <c r="I35" s="2" t="n">
        <f aca="false">N34*$I$1/12</f>
        <v>89.5244</v>
      </c>
      <c r="J35" s="2" t="n">
        <v>-1648</v>
      </c>
      <c r="K35" s="2" t="n">
        <f aca="false">K34+E35+G35+H35</f>
        <v>3481.73</v>
      </c>
      <c r="L35" s="2" t="n">
        <f aca="false">IF(J35=0,L34+I35,L34+J35)</f>
        <v>4835.73</v>
      </c>
      <c r="M35" s="2" t="n">
        <f aca="false">ROUND(IF(J35=0,M34+F35+(M34/O34)*I35,M34+F35+(M34/O34)*J35),2)</f>
        <v>3268.65</v>
      </c>
      <c r="N35" s="2" t="n">
        <f aca="false">IF(J35=0,O34+E35+F35+G35+H35+I35-M35,O34+E35+F35+G35+H35+J35-M35)</f>
        <v>7929.35</v>
      </c>
      <c r="O35" s="13" t="n">
        <f aca="false">SUM(M35:N35)</f>
        <v>11198</v>
      </c>
      <c r="P35" s="0" t="s">
        <v>27</v>
      </c>
      <c r="Q35" s="3" t="n">
        <f aca="false">J35/(N34*(A35-A34)/365)</f>
        <v>-2.39966502348601</v>
      </c>
      <c r="S35" s="2"/>
    </row>
    <row r="36" customFormat="false" ht="12.75" hidden="false" customHeight="false" outlineLevel="0" collapsed="false">
      <c r="A36" s="1" t="n">
        <v>36250</v>
      </c>
      <c r="B36" s="0" t="n">
        <f aca="false">ROUND((A36-$B$1-210)/365,0)</f>
        <v>31</v>
      </c>
      <c r="C36" s="0" t="n">
        <f aca="false">ROUND((A36-$C$1-210)/365,0)</f>
        <v>6</v>
      </c>
      <c r="D36" s="0" t="n">
        <f aca="false">ROUND((A36-$D$1-210)/365,0)</f>
        <v>4</v>
      </c>
      <c r="E36" s="2" t="n">
        <v>225</v>
      </c>
      <c r="F36" s="2" t="n">
        <f aca="false">900</f>
        <v>900</v>
      </c>
      <c r="I36" s="2" t="n">
        <f aca="false">N35*$I$1/12</f>
        <v>79.2935</v>
      </c>
      <c r="J36" s="2" t="n">
        <v>-182</v>
      </c>
      <c r="K36" s="2" t="n">
        <f aca="false">K35+E36+G36+H36</f>
        <v>3706.73</v>
      </c>
      <c r="L36" s="2" t="n">
        <f aca="false">IF(J36=0,L35+I36,L35+J36)</f>
        <v>4653.73</v>
      </c>
      <c r="M36" s="2" t="n">
        <f aca="false">ROUND(IF(J36=0,M35+F36+(M35/O35)*I36,M35+F36+(M35/O35)*J36),2)</f>
        <v>4115.52</v>
      </c>
      <c r="N36" s="2" t="n">
        <f aca="false">IF(J36=0,O35+E36+F36+G36+H36+I36-M36,O35+E36+F36+G36+H36+J36-M36)</f>
        <v>8025.48</v>
      </c>
      <c r="O36" s="13" t="n">
        <f aca="false">SUM(M36:N36)</f>
        <v>12141</v>
      </c>
      <c r="S36" s="2"/>
    </row>
    <row r="37" customFormat="false" ht="12.75" hidden="false" customHeight="false" outlineLevel="0" collapsed="false">
      <c r="A37" s="1" t="n">
        <v>36280</v>
      </c>
      <c r="B37" s="0" t="n">
        <f aca="false">ROUND((A37-$B$1-210)/365,0)</f>
        <v>32</v>
      </c>
      <c r="C37" s="0" t="n">
        <f aca="false">ROUND((A37-$C$1-210)/365,0)</f>
        <v>7</v>
      </c>
      <c r="D37" s="0" t="n">
        <f aca="false">ROUND((A37-$D$1-210)/365,0)</f>
        <v>4</v>
      </c>
      <c r="E37" s="2" t="n">
        <v>225</v>
      </c>
      <c r="F37" s="2" t="n">
        <v>900</v>
      </c>
      <c r="I37" s="2" t="n">
        <f aca="false">N36*$I$1/12</f>
        <v>80.2548</v>
      </c>
      <c r="J37" s="2" t="n">
        <v>444</v>
      </c>
      <c r="K37" s="2" t="n">
        <f aca="false">K36+E37+G37+H37</f>
        <v>3931.73</v>
      </c>
      <c r="L37" s="2" t="n">
        <f aca="false">IF(J37=0,L36+I37,L36+J37)</f>
        <v>5097.73</v>
      </c>
      <c r="M37" s="2" t="n">
        <f aca="false">ROUND(IF(J37=0,M36+F37+(M36/O36)*I37,M36+F37+(M36/O36)*J37),2)</f>
        <v>5166.03</v>
      </c>
      <c r="N37" s="2" t="n">
        <f aca="false">IF(J37=0,O36+E37+F37+G37+H37+I37-M37,O36+E37+F37+G37+H37+J37-M37)</f>
        <v>8543.97</v>
      </c>
      <c r="O37" s="13" t="n">
        <f aca="false">SUM(M37:N37)</f>
        <v>13710</v>
      </c>
      <c r="S37" s="2"/>
    </row>
    <row r="38" customFormat="false" ht="12.75" hidden="false" customHeight="false" outlineLevel="0" collapsed="false">
      <c r="A38" s="1" t="n">
        <v>36311</v>
      </c>
      <c r="B38" s="0" t="n">
        <f aca="false">ROUND((A38-$B$1-210)/365,0)</f>
        <v>32</v>
      </c>
      <c r="C38" s="0" t="n">
        <f aca="false">ROUND((A38-$C$1-210)/365,0)</f>
        <v>7</v>
      </c>
      <c r="D38" s="0" t="n">
        <f aca="false">ROUND((A38-$D$1-210)/365,0)</f>
        <v>4</v>
      </c>
      <c r="E38" s="2" t="n">
        <v>265</v>
      </c>
      <c r="F38" s="2" t="n">
        <v>900</v>
      </c>
      <c r="I38" s="2" t="n">
        <f aca="false">N37*$I$1/12</f>
        <v>85.4397</v>
      </c>
      <c r="K38" s="2" t="n">
        <f aca="false">K37+E38+G38+H38</f>
        <v>4196.73</v>
      </c>
      <c r="L38" s="2" t="n">
        <f aca="false">IF(J38=0,L37+I38,L37+J38)</f>
        <v>5183.1697</v>
      </c>
      <c r="M38" s="2" t="n">
        <f aca="false">ROUND(IF(J38=0,M37+F38+(M37/O37)*I38,M37+F38+(M37/O37)*J38),2)</f>
        <v>6098.22</v>
      </c>
      <c r="N38" s="2" t="n">
        <f aca="false">IF(J38=0,O37+E38+F38+G38+H38+I38-M38,O37+E38+F38+G38+H38+J38-M38)</f>
        <v>8862.2197</v>
      </c>
      <c r="O38" s="13" t="n">
        <f aca="false">SUM(M38:N38)</f>
        <v>14960.4397</v>
      </c>
      <c r="S38" s="2"/>
    </row>
    <row r="39" customFormat="false" ht="12.75" hidden="false" customHeight="false" outlineLevel="0" collapsed="false">
      <c r="A39" s="1" t="n">
        <v>36341</v>
      </c>
      <c r="B39" s="0" t="n">
        <f aca="false">ROUND((A39-$B$1-210)/365,0)</f>
        <v>32</v>
      </c>
      <c r="C39" s="0" t="n">
        <f aca="false">ROUND((A39-$C$1-210)/365,0)</f>
        <v>7</v>
      </c>
      <c r="D39" s="0" t="n">
        <f aca="false">ROUND((A39-$D$1-210)/365,0)</f>
        <v>4</v>
      </c>
      <c r="E39" s="2" t="n">
        <v>265</v>
      </c>
      <c r="F39" s="2" t="n">
        <f aca="false">900-7034.34</f>
        <v>-6134.34</v>
      </c>
      <c r="H39" s="2" t="n">
        <v>-468</v>
      </c>
      <c r="I39" s="2" t="n">
        <f aca="false">N38*$I$1/12</f>
        <v>88.622197</v>
      </c>
      <c r="K39" s="2" t="n">
        <f aca="false">K38+E39+G39+H39</f>
        <v>3993.73</v>
      </c>
      <c r="L39" s="2" t="n">
        <f aca="false">IF(J39=0,L38+I39,L38+J39)</f>
        <v>5271.791897</v>
      </c>
      <c r="M39" s="2" t="n">
        <f aca="false">ROUND(IF(J39=0,M38+F39+(M38/O38)*I39,M38+F39+(M38/O38)*J39),2)</f>
        <v>0</v>
      </c>
      <c r="N39" s="2" t="n">
        <f aca="false">IF(J39=0,O38+E39+F39+G39+H39+I39-M39,O38+E39+F39+G39+H39+J39-M39)</f>
        <v>8711.721897</v>
      </c>
      <c r="O39" s="13" t="n">
        <f aca="false">SUM(M39:N39)</f>
        <v>8711.721897</v>
      </c>
      <c r="P39" s="0" t="s">
        <v>28</v>
      </c>
      <c r="S39" s="2"/>
    </row>
    <row r="40" customFormat="false" ht="12.75" hidden="false" customHeight="false" outlineLevel="0" collapsed="false">
      <c r="A40" s="1" t="n">
        <v>36372</v>
      </c>
      <c r="B40" s="0" t="n">
        <f aca="false">ROUND((A40-$B$1-210)/365,0)</f>
        <v>32</v>
      </c>
      <c r="C40" s="0" t="n">
        <f aca="false">ROUND((A40-$C$1-210)/365,0)</f>
        <v>7</v>
      </c>
      <c r="D40" s="0" t="n">
        <f aca="false">ROUND((A40-$D$1-210)/365,0)</f>
        <v>4</v>
      </c>
      <c r="E40" s="2" t="n">
        <v>265</v>
      </c>
      <c r="H40" s="2" t="n">
        <v>-500</v>
      </c>
      <c r="I40" s="2" t="n">
        <f aca="false">N39*$I$1/12</f>
        <v>87.11721897</v>
      </c>
      <c r="K40" s="2" t="n">
        <f aca="false">K39+E40+G40+H40</f>
        <v>3758.73</v>
      </c>
      <c r="L40" s="2" t="n">
        <f aca="false">IF(J40=0,L39+I40,L39+J40)</f>
        <v>5358.90911597</v>
      </c>
      <c r="N40" s="2" t="n">
        <f aca="false">IF(J40=0,O39+E40+F40+G40+H40+I40-M40,O39+E40+F40+G40+H40+J40-M40)</f>
        <v>8563.83911597</v>
      </c>
      <c r="O40" s="13" t="n">
        <f aca="false">SUM(M40:N40)</f>
        <v>8563.83911597</v>
      </c>
      <c r="P40" s="0" t="s">
        <v>29</v>
      </c>
      <c r="S40" s="2"/>
    </row>
    <row r="41" customFormat="false" ht="12.75" hidden="false" customHeight="false" outlineLevel="0" collapsed="false">
      <c r="A41" s="1" t="n">
        <v>36403</v>
      </c>
      <c r="B41" s="0" t="n">
        <f aca="false">ROUND((A41-$B$1-210)/365,0)</f>
        <v>32</v>
      </c>
      <c r="C41" s="0" t="n">
        <f aca="false">ROUND((A41-$C$1-210)/365,0)</f>
        <v>7</v>
      </c>
      <c r="D41" s="0" t="n">
        <f aca="false">ROUND((A41-$D$1-210)/365,0)</f>
        <v>4</v>
      </c>
      <c r="E41" s="2" t="n">
        <v>265</v>
      </c>
      <c r="I41" s="2" t="n">
        <f aca="false">N40*$I$1/12</f>
        <v>85.6383911597</v>
      </c>
      <c r="K41" s="2" t="n">
        <f aca="false">K40+E41+G41+H41</f>
        <v>4023.73</v>
      </c>
      <c r="L41" s="2" t="n">
        <f aca="false">IF(J41=0,L40+I41,L40+J41)</f>
        <v>5444.5475071297</v>
      </c>
      <c r="N41" s="2" t="n">
        <f aca="false">IF(J41=0,O40+E41+F41+G41+H41+I41-M41,O40+E41+F41+G41+H41+J41-M41)</f>
        <v>8914.4775071297</v>
      </c>
      <c r="O41" s="13" t="n">
        <f aca="false">SUM(M41:N41)</f>
        <v>8914.4775071297</v>
      </c>
      <c r="S41" s="2"/>
    </row>
    <row r="42" customFormat="false" ht="12.75" hidden="false" customHeight="false" outlineLevel="0" collapsed="false">
      <c r="A42" s="1" t="n">
        <v>36433</v>
      </c>
      <c r="B42" s="0" t="n">
        <f aca="false">ROUND((A42-$B$1-210)/365,0)</f>
        <v>32</v>
      </c>
      <c r="C42" s="0" t="n">
        <f aca="false">ROUND((A42-$C$1-210)/365,0)</f>
        <v>7</v>
      </c>
      <c r="D42" s="0" t="n">
        <f aca="false">ROUND((A42-$D$1-210)/365,0)</f>
        <v>4</v>
      </c>
      <c r="E42" s="2" t="n">
        <v>265</v>
      </c>
      <c r="H42" s="2" t="n">
        <v>-2000</v>
      </c>
      <c r="I42" s="2" t="n">
        <f aca="false">N41*$I$1/12</f>
        <v>89.144775071297</v>
      </c>
      <c r="K42" s="2" t="n">
        <f aca="false">K41+E42+G42+H42</f>
        <v>2288.73</v>
      </c>
      <c r="L42" s="2" t="n">
        <f aca="false">IF(J42=0,L41+I42,L41+J42)</f>
        <v>5533.692282201</v>
      </c>
      <c r="N42" s="2" t="n">
        <f aca="false">IF(J42=0,O41+E42+F42+G42+H42+I42-M42,O41+E42+F42+G42+H42+J42-M42)</f>
        <v>7268.622282201</v>
      </c>
      <c r="O42" s="13" t="n">
        <f aca="false">SUM(M42:N42)</f>
        <v>7268.622282201</v>
      </c>
      <c r="P42" s="0" t="s">
        <v>30</v>
      </c>
      <c r="S42" s="2"/>
    </row>
    <row r="43" customFormat="false" ht="12.75" hidden="false" customHeight="false" outlineLevel="0" collapsed="false">
      <c r="A43" s="1" t="n">
        <v>36464</v>
      </c>
      <c r="B43" s="0" t="n">
        <f aca="false">ROUND((A43-$B$1-210)/365,0)</f>
        <v>32</v>
      </c>
      <c r="C43" s="0" t="n">
        <f aca="false">ROUND((A43-$C$1-210)/365,0)</f>
        <v>7</v>
      </c>
      <c r="D43" s="0" t="n">
        <f aca="false">ROUND((A43-$D$1-210)/365,0)</f>
        <v>4</v>
      </c>
      <c r="E43" s="2" t="n">
        <v>265</v>
      </c>
      <c r="I43" s="2" t="n">
        <f aca="false">N42*$I$1/12</f>
        <v>72.68622282201</v>
      </c>
      <c r="K43" s="2" t="n">
        <f aca="false">K42+E43+G43+H43</f>
        <v>2553.73</v>
      </c>
      <c r="L43" s="2" t="n">
        <f aca="false">IF(J43=0,L42+I43,L42+J43)</f>
        <v>5606.37850502301</v>
      </c>
      <c r="N43" s="2" t="n">
        <f aca="false">IF(J43=0,O42+E43+F43+G43+H43+I43-M43,O42+E43+F43+G43+H43+J43-M43)</f>
        <v>7606.30850502301</v>
      </c>
      <c r="O43" s="13" t="n">
        <f aca="false">SUM(M43:N43)</f>
        <v>7606.30850502301</v>
      </c>
      <c r="S43" s="2"/>
    </row>
    <row r="44" customFormat="false" ht="12.75" hidden="false" customHeight="false" outlineLevel="0" collapsed="false">
      <c r="A44" s="1" t="n">
        <v>36494</v>
      </c>
      <c r="B44" s="0" t="n">
        <f aca="false">ROUND((A44-$B$1-210)/365,0)</f>
        <v>32</v>
      </c>
      <c r="C44" s="0" t="n">
        <f aca="false">ROUND((A44-$C$1-210)/365,0)</f>
        <v>7</v>
      </c>
      <c r="D44" s="0" t="n">
        <f aca="false">ROUND((A44-$D$1-210)/365,0)</f>
        <v>4</v>
      </c>
      <c r="E44" s="2" t="n">
        <v>265</v>
      </c>
      <c r="I44" s="2" t="n">
        <f aca="false">N43*$I$1/12</f>
        <v>76.0630850502301</v>
      </c>
      <c r="K44" s="2" t="n">
        <f aca="false">K43+E44+G44+H44</f>
        <v>2818.73</v>
      </c>
      <c r="L44" s="2" t="n">
        <f aca="false">IF(J44=0,L43+I44,L43+J44)</f>
        <v>5682.44159007324</v>
      </c>
      <c r="N44" s="2" t="n">
        <f aca="false">IF(J44=0,O43+E44+F44+G44+H44+I44-M44,O43+E44+F44+G44+H44+J44-M44)</f>
        <v>7947.37159007324</v>
      </c>
      <c r="O44" s="13" t="n">
        <f aca="false">SUM(M44:N44)</f>
        <v>7947.37159007324</v>
      </c>
      <c r="S44" s="2"/>
    </row>
    <row r="45" customFormat="false" ht="12.75" hidden="false" customHeight="false" outlineLevel="0" collapsed="false">
      <c r="A45" s="1" t="n">
        <v>36525</v>
      </c>
      <c r="B45" s="0" t="n">
        <f aca="false">ROUND((A45-$B$1-210)/365,0)</f>
        <v>32</v>
      </c>
      <c r="C45" s="0" t="n">
        <f aca="false">ROUND((A45-$C$1-210)/365,0)</f>
        <v>7</v>
      </c>
      <c r="D45" s="0" t="n">
        <f aca="false">ROUND((A45-$D$1-210)/365,0)</f>
        <v>4</v>
      </c>
      <c r="E45" s="2" t="n">
        <v>265</v>
      </c>
      <c r="H45" s="2" t="n">
        <v>-1200</v>
      </c>
      <c r="I45" s="2" t="n">
        <f aca="false">N44*$I$1/12</f>
        <v>79.4737159007324</v>
      </c>
      <c r="K45" s="2" t="n">
        <f aca="false">K44+E45+G45+H45</f>
        <v>1883.73</v>
      </c>
      <c r="L45" s="2" t="n">
        <f aca="false">IF(J45=0,L44+I45,L44+J45)</f>
        <v>5761.91530597397</v>
      </c>
      <c r="N45" s="2" t="n">
        <f aca="false">IF(J45=0,O44+E45+F45+G45+H45+I45-M45,O44+E45+F45+G45+H45+J45-M45)</f>
        <v>7091.84530597397</v>
      </c>
      <c r="O45" s="13" t="n">
        <f aca="false">SUM(M45:N45)</f>
        <v>7091.84530597397</v>
      </c>
      <c r="P45" s="0" t="s">
        <v>31</v>
      </c>
      <c r="S45" s="2"/>
    </row>
    <row r="46" customFormat="false" ht="12.75" hidden="false" customHeight="false" outlineLevel="0" collapsed="false">
      <c r="A46" s="1" t="n">
        <v>36556</v>
      </c>
      <c r="B46" s="0" t="n">
        <f aca="false">ROUND((A46-$B$1-210)/365,0)</f>
        <v>32</v>
      </c>
      <c r="C46" s="0" t="n">
        <f aca="false">ROUND((A46-$C$1-210)/365,0)</f>
        <v>7</v>
      </c>
      <c r="D46" s="0" t="n">
        <f aca="false">ROUND((A46-$D$1-210)/365,0)</f>
        <v>4</v>
      </c>
      <c r="E46" s="2" t="n">
        <v>265</v>
      </c>
      <c r="I46" s="2" t="n">
        <f aca="false">N45*$I$1/12</f>
        <v>70.9184530597397</v>
      </c>
      <c r="K46" s="2" t="n">
        <f aca="false">K45+E46+G46+H46</f>
        <v>2148.73</v>
      </c>
      <c r="L46" s="2" t="n">
        <f aca="false">IF(J46=0,L45+I46,L45+J46)</f>
        <v>5832.83375903371</v>
      </c>
      <c r="N46" s="2" t="n">
        <f aca="false">IF(J46=0,O45+E46+F46+G46+H46+I46-M46,O45+E46+F46+G46+H46+J46-M46)</f>
        <v>7427.76375903371</v>
      </c>
      <c r="O46" s="13" t="n">
        <f aca="false">SUM(M46:N46)</f>
        <v>7427.76375903371</v>
      </c>
      <c r="S46" s="2"/>
    </row>
    <row r="47" customFormat="false" ht="12.75" hidden="false" customHeight="false" outlineLevel="0" collapsed="false">
      <c r="A47" s="1" t="n">
        <v>36585</v>
      </c>
      <c r="B47" s="0" t="n">
        <f aca="false">ROUND((A47-$B$1-210)/365,0)</f>
        <v>32</v>
      </c>
      <c r="C47" s="0" t="n">
        <f aca="false">ROUND((A47-$C$1-210)/365,0)</f>
        <v>7</v>
      </c>
      <c r="D47" s="0" t="n">
        <f aca="false">ROUND((A47-$D$1-210)/365,0)</f>
        <v>5</v>
      </c>
      <c r="E47" s="2" t="n">
        <v>290</v>
      </c>
      <c r="G47" s="2" t="n">
        <v>3000</v>
      </c>
      <c r="I47" s="2" t="n">
        <f aca="false">N46*$I$1/12</f>
        <v>74.2776375903371</v>
      </c>
      <c r="K47" s="2" t="n">
        <f aca="false">K46+E47+G47+H47</f>
        <v>5438.73</v>
      </c>
      <c r="L47" s="2" t="n">
        <f aca="false">IF(J47=0,L46+I47,L46+J47)</f>
        <v>5907.11139662405</v>
      </c>
      <c r="N47" s="2" t="n">
        <f aca="false">IF(J47=0,O46+E47+F47+G47+H47+I47-M47,O46+E47+F47+G47+H47+J47-M47)</f>
        <v>10792.041396624</v>
      </c>
      <c r="O47" s="13" t="n">
        <f aca="false">SUM(M47:N47)</f>
        <v>10792.041396624</v>
      </c>
      <c r="S47" s="2"/>
    </row>
    <row r="48" customFormat="false" ht="12.75" hidden="false" customHeight="false" outlineLevel="0" collapsed="false">
      <c r="A48" s="1" t="n">
        <v>36616</v>
      </c>
      <c r="B48" s="0" t="n">
        <f aca="false">ROUND((A48-$B$1-210)/365,0)</f>
        <v>32</v>
      </c>
      <c r="C48" s="0" t="n">
        <f aca="false">ROUND((A48-$C$1-210)/365,0)</f>
        <v>7</v>
      </c>
      <c r="D48" s="0" t="n">
        <f aca="false">ROUND((A48-$D$1-210)/365,0)</f>
        <v>5</v>
      </c>
      <c r="E48" s="2" t="n">
        <v>290</v>
      </c>
      <c r="I48" s="2" t="n">
        <f aca="false">N47*$I$1/12</f>
        <v>107.92041396624</v>
      </c>
      <c r="K48" s="2" t="n">
        <f aca="false">K47+E48+G48+H48</f>
        <v>5728.73</v>
      </c>
      <c r="L48" s="2" t="n">
        <f aca="false">IF(J48=0,L47+I48,L47+J48)</f>
        <v>6015.03181059029</v>
      </c>
      <c r="N48" s="2" t="n">
        <f aca="false">IF(J48=0,O47+E48+F48+G48+H48+I48-M48,O47+E48+F48+G48+H48+J48-M48)</f>
        <v>11189.9618105903</v>
      </c>
      <c r="O48" s="13" t="n">
        <f aca="false">SUM(M48:N48)</f>
        <v>11189.9618105903</v>
      </c>
      <c r="S48" s="2"/>
    </row>
    <row r="49" customFormat="false" ht="12.75" hidden="false" customHeight="false" outlineLevel="0" collapsed="false">
      <c r="A49" s="1" t="n">
        <v>36646</v>
      </c>
      <c r="B49" s="0" t="n">
        <f aca="false">ROUND((A49-$B$1-210)/365,0)</f>
        <v>33</v>
      </c>
      <c r="C49" s="0" t="n">
        <f aca="false">ROUND((A49-$C$1-210)/365,0)</f>
        <v>8</v>
      </c>
      <c r="D49" s="0" t="n">
        <f aca="false">ROUND((A49-$D$1-210)/365,0)</f>
        <v>5</v>
      </c>
      <c r="E49" s="2" t="n">
        <v>290</v>
      </c>
      <c r="H49" s="2" t="n">
        <v>-500</v>
      </c>
      <c r="I49" s="2" t="n">
        <f aca="false">N48*$I$1/12</f>
        <v>111.899618105903</v>
      </c>
      <c r="K49" s="2" t="n">
        <f aca="false">K48+E49+G49+H49</f>
        <v>5518.73</v>
      </c>
      <c r="L49" s="2" t="n">
        <f aca="false">IF(J49=0,L48+I49,L48+J49)</f>
        <v>6126.93142869619</v>
      </c>
      <c r="N49" s="2" t="n">
        <f aca="false">IF(J49=0,O48+E49+F49+G49+H49+I49-M49,O48+E49+F49+G49+H49+J49-M49)</f>
        <v>11091.8614286962</v>
      </c>
      <c r="O49" s="13" t="n">
        <f aca="false">SUM(M49:N49)</f>
        <v>11091.8614286962</v>
      </c>
      <c r="P49" s="0" t="s">
        <v>28</v>
      </c>
    </row>
    <row r="50" customFormat="false" ht="12.75" hidden="false" customHeight="false" outlineLevel="0" collapsed="false">
      <c r="A50" s="1" t="n">
        <v>36677</v>
      </c>
      <c r="B50" s="0" t="n">
        <f aca="false">ROUND((A50-$B$1-210)/365,0)</f>
        <v>33</v>
      </c>
      <c r="C50" s="0" t="n">
        <f aca="false">ROUND((A50-$C$1-210)/365,0)</f>
        <v>8</v>
      </c>
      <c r="D50" s="0" t="n">
        <f aca="false">ROUND((A50-$D$1-210)/365,0)</f>
        <v>5</v>
      </c>
      <c r="E50" s="2" t="n">
        <v>290</v>
      </c>
      <c r="I50" s="2" t="n">
        <f aca="false">N49*$I$1/12</f>
        <v>110.918614286962</v>
      </c>
      <c r="K50" s="2" t="n">
        <f aca="false">K49+E50+G50+H50</f>
        <v>5808.73</v>
      </c>
      <c r="L50" s="2" t="n">
        <f aca="false">IF(J50=0,L49+I50,L49+J50)</f>
        <v>6237.85004298315</v>
      </c>
      <c r="N50" s="2" t="n">
        <f aca="false">IF(J50=0,O49+E50+F50+G50+H50+I50-M50,O49+E50+F50+G50+H50+J50-M50)</f>
        <v>11492.7800429832</v>
      </c>
      <c r="O50" s="13" t="n">
        <f aca="false">SUM(M50:N50)</f>
        <v>11492.7800429832</v>
      </c>
    </row>
    <row r="51" customFormat="false" ht="12.75" hidden="false" customHeight="false" outlineLevel="0" collapsed="false">
      <c r="A51" s="1" t="n">
        <v>36707</v>
      </c>
      <c r="B51" s="0" t="n">
        <f aca="false">ROUND((A51-$B$1-210)/365,0)</f>
        <v>33</v>
      </c>
      <c r="C51" s="0" t="n">
        <f aca="false">ROUND((A51-$C$1-210)/365,0)</f>
        <v>8</v>
      </c>
      <c r="D51" s="0" t="n">
        <f aca="false">ROUND((A51-$D$1-210)/365,0)</f>
        <v>5</v>
      </c>
      <c r="E51" s="2" t="n">
        <v>290</v>
      </c>
      <c r="H51" s="2" t="n">
        <v>-1200</v>
      </c>
      <c r="I51" s="2" t="n">
        <f aca="false">N50*$I$1/12</f>
        <v>114.927800429832</v>
      </c>
      <c r="K51" s="2" t="n">
        <f aca="false">K50+E51+G51+H51</f>
        <v>4898.73</v>
      </c>
      <c r="L51" s="2" t="n">
        <f aca="false">IF(J51=0,L50+I51,L50+J51)</f>
        <v>6352.77784341298</v>
      </c>
      <c r="N51" s="2" t="n">
        <f aca="false">IF(J51=0,O50+E51+F51+G51+H51+I51-M51,O50+E51+F51+G51+H51+J51-M51)</f>
        <v>10697.707843413</v>
      </c>
      <c r="O51" s="13" t="n">
        <f aca="false">SUM(M51:N51)</f>
        <v>10697.707843413</v>
      </c>
      <c r="P51" s="0" t="s">
        <v>32</v>
      </c>
    </row>
    <row r="52" customFormat="false" ht="12.75" hidden="false" customHeight="false" outlineLevel="0" collapsed="false">
      <c r="A52" s="1" t="n">
        <v>36738</v>
      </c>
      <c r="B52" s="0" t="n">
        <f aca="false">ROUND((A52-$B$1-210)/365,0)</f>
        <v>33</v>
      </c>
      <c r="C52" s="0" t="n">
        <f aca="false">ROUND((A52-$C$1-210)/365,0)</f>
        <v>8</v>
      </c>
      <c r="D52" s="0" t="n">
        <f aca="false">ROUND((A52-$D$1-210)/365,0)</f>
        <v>5</v>
      </c>
      <c r="E52" s="2" t="n">
        <v>290</v>
      </c>
      <c r="I52" s="2" t="n">
        <f aca="false">N51*$I$1/12</f>
        <v>106.97707843413</v>
      </c>
      <c r="K52" s="2" t="n">
        <f aca="false">K51+E52+G52+H52</f>
        <v>5188.73</v>
      </c>
      <c r="L52" s="2" t="n">
        <f aca="false">IF(J52=0,L51+I52,L51+J52)</f>
        <v>6459.75492184711</v>
      </c>
      <c r="N52" s="2" t="n">
        <f aca="false">IF(J52=0,O51+E52+F52+G52+H52+I52-M52,O51+E52+F52+G52+H52+J52-M52)</f>
        <v>11094.6849218471</v>
      </c>
      <c r="O52" s="13" t="n">
        <f aca="false">SUM(M52:N52)</f>
        <v>11094.6849218471</v>
      </c>
    </row>
    <row r="53" customFormat="false" ht="12.75" hidden="false" customHeight="false" outlineLevel="0" collapsed="false">
      <c r="A53" s="1" t="n">
        <v>36769</v>
      </c>
      <c r="B53" s="0" t="n">
        <f aca="false">ROUND((A53-$B$1-210)/365,0)</f>
        <v>33</v>
      </c>
      <c r="C53" s="0" t="n">
        <f aca="false">ROUND((A53-$C$1-210)/365,0)</f>
        <v>8</v>
      </c>
      <c r="D53" s="0" t="n">
        <f aca="false">ROUND((A53-$D$1-210)/365,0)</f>
        <v>5</v>
      </c>
      <c r="E53" s="2" t="n">
        <v>290</v>
      </c>
      <c r="H53" s="2" t="n">
        <v>-7000</v>
      </c>
      <c r="I53" s="2" t="n">
        <f aca="false">N52*$I$1/12</f>
        <v>110.946849218471</v>
      </c>
      <c r="K53" s="2" t="n">
        <f aca="false">K52+E53+G53+H53</f>
        <v>-1521.27</v>
      </c>
      <c r="L53" s="2" t="n">
        <f aca="false">IF(J53=0,L52+I53,L52+J53)</f>
        <v>6570.70177106558</v>
      </c>
      <c r="N53" s="2" t="n">
        <f aca="false">IF(J53=0,O52+E53+F53+G53+H53+I53-M53,O52+E53+F53+G53+H53+J53-M53)</f>
        <v>4495.63177106559</v>
      </c>
      <c r="O53" s="13" t="n">
        <f aca="false">SUM(M53:N53)</f>
        <v>4495.63177106559</v>
      </c>
      <c r="P53" s="0" t="s">
        <v>33</v>
      </c>
    </row>
    <row r="54" customFormat="false" ht="12.75" hidden="false" customHeight="false" outlineLevel="0" collapsed="false">
      <c r="A54" s="1" t="n">
        <v>36799</v>
      </c>
      <c r="B54" s="0" t="n">
        <f aca="false">ROUND((A54-$B$1-210)/365,0)</f>
        <v>33</v>
      </c>
      <c r="C54" s="0" t="n">
        <f aca="false">ROUND((A54-$C$1-210)/365,0)</f>
        <v>8</v>
      </c>
      <c r="D54" s="0" t="n">
        <f aca="false">ROUND((A54-$D$1-210)/365,0)</f>
        <v>5</v>
      </c>
      <c r="E54" s="2" t="n">
        <v>290</v>
      </c>
      <c r="I54" s="2" t="n">
        <f aca="false">N53*$I$1/12</f>
        <v>44.9563177106559</v>
      </c>
      <c r="K54" s="2" t="n">
        <f aca="false">K53+E54+G54+H54</f>
        <v>-1231.27</v>
      </c>
      <c r="L54" s="2" t="n">
        <f aca="false">IF(J54=0,L53+I54,L53+J54)</f>
        <v>6615.65808877624</v>
      </c>
      <c r="N54" s="2" t="n">
        <f aca="false">IF(J54=0,O53+E54+F54+G54+H54+I54-M54,O53+E54+F54+G54+H54+J54-M54)</f>
        <v>4830.58808877624</v>
      </c>
      <c r="O54" s="13" t="n">
        <f aca="false">SUM(M54:N54)</f>
        <v>4830.58808877624</v>
      </c>
    </row>
    <row r="55" customFormat="false" ht="12.75" hidden="false" customHeight="false" outlineLevel="0" collapsed="false">
      <c r="A55" s="1" t="n">
        <v>36830</v>
      </c>
      <c r="B55" s="0" t="n">
        <f aca="false">ROUND((A55-$B$1-210)/365,0)</f>
        <v>33</v>
      </c>
      <c r="C55" s="0" t="n">
        <f aca="false">ROUND((A55-$C$1-210)/365,0)</f>
        <v>8</v>
      </c>
      <c r="D55" s="0" t="n">
        <f aca="false">ROUND((A55-$D$1-210)/365,0)</f>
        <v>5</v>
      </c>
      <c r="E55" s="2" t="n">
        <v>290</v>
      </c>
      <c r="I55" s="2" t="n">
        <f aca="false">N54*$I$1/12</f>
        <v>48.3058808877624</v>
      </c>
      <c r="K55" s="2" t="n">
        <f aca="false">K54+E55+G55+H55</f>
        <v>-941.27</v>
      </c>
      <c r="L55" s="2" t="n">
        <f aca="false">IF(J55=0,L54+I55,L54+J55)</f>
        <v>6663.963969664</v>
      </c>
      <c r="N55" s="2" t="n">
        <f aca="false">IF(J55=0,O54+E55+F55+G55+H55+I55-M55,O54+E55+F55+G55+H55+J55-M55)</f>
        <v>5168.893969664</v>
      </c>
      <c r="O55" s="13" t="n">
        <f aca="false">SUM(M55:N55)</f>
        <v>5168.893969664</v>
      </c>
    </row>
    <row r="56" customFormat="false" ht="12.75" hidden="false" customHeight="false" outlineLevel="0" collapsed="false">
      <c r="A56" s="1" t="n">
        <v>36860</v>
      </c>
      <c r="B56" s="0" t="n">
        <f aca="false">ROUND((A56-$B$1-210)/365,0)</f>
        <v>33</v>
      </c>
      <c r="C56" s="0" t="n">
        <f aca="false">ROUND((A56-$C$1-210)/365,0)</f>
        <v>8</v>
      </c>
      <c r="D56" s="0" t="n">
        <f aca="false">ROUND((A56-$D$1-210)/365,0)</f>
        <v>5</v>
      </c>
      <c r="E56" s="2" t="n">
        <v>290</v>
      </c>
      <c r="I56" s="2" t="n">
        <f aca="false">N55*$I$1/12</f>
        <v>51.68893969664</v>
      </c>
      <c r="K56" s="2" t="n">
        <f aca="false">K55+E56+G56+H56</f>
        <v>-651.27</v>
      </c>
      <c r="L56" s="2" t="n">
        <f aca="false">IF(J56=0,L55+I56,L55+J56)</f>
        <v>6715.65290936064</v>
      </c>
      <c r="N56" s="2" t="n">
        <f aca="false">IF(J56=0,O55+E56+F56+G56+H56+I56-M56,O55+E56+F56+G56+H56+J56-M56)</f>
        <v>5510.58290936064</v>
      </c>
      <c r="O56" s="13" t="n">
        <f aca="false">SUM(M56:N56)</f>
        <v>5510.58290936064</v>
      </c>
    </row>
    <row r="57" customFormat="false" ht="12.75" hidden="false" customHeight="false" outlineLevel="0" collapsed="false">
      <c r="A57" s="1" t="n">
        <v>36891</v>
      </c>
      <c r="B57" s="0" t="n">
        <f aca="false">ROUND((A57-$B$1-210)/365,0)</f>
        <v>33</v>
      </c>
      <c r="C57" s="0" t="n">
        <f aca="false">ROUND((A57-$C$1-210)/365,0)</f>
        <v>8</v>
      </c>
      <c r="D57" s="0" t="n">
        <f aca="false">ROUND((A57-$D$1-210)/365,0)</f>
        <v>5</v>
      </c>
      <c r="E57" s="2" t="n">
        <v>290</v>
      </c>
      <c r="H57" s="2" t="n">
        <v>-1200</v>
      </c>
      <c r="I57" s="2" t="n">
        <f aca="false">N56*$I$1/12</f>
        <v>55.1058290936064</v>
      </c>
      <c r="K57" s="2" t="n">
        <f aca="false">K56+E57+G57+H57</f>
        <v>-1561.27</v>
      </c>
      <c r="L57" s="2" t="n">
        <f aca="false">IF(J57=0,L56+I57,L56+J57)</f>
        <v>6770.75873845425</v>
      </c>
      <c r="N57" s="2" t="n">
        <f aca="false">IF(J57=0,O56+E57+F57+G57+H57+I57-M57,O56+E57+F57+G57+H57+J57-M57)</f>
        <v>4655.68873845425</v>
      </c>
      <c r="O57" s="13" t="n">
        <f aca="false">SUM(M57:N57)</f>
        <v>4655.68873845425</v>
      </c>
      <c r="P57" s="0" t="s">
        <v>31</v>
      </c>
    </row>
    <row r="58" customFormat="false" ht="12.75" hidden="false" customHeight="false" outlineLevel="0" collapsed="false">
      <c r="A58" s="1" t="n">
        <v>36922</v>
      </c>
      <c r="B58" s="0" t="n">
        <f aca="false">ROUND((A58-$B$1-210)/365,0)</f>
        <v>33</v>
      </c>
      <c r="C58" s="0" t="n">
        <f aca="false">ROUND((A58-$C$1-210)/365,0)</f>
        <v>8</v>
      </c>
      <c r="D58" s="0" t="n">
        <f aca="false">ROUND((A58-$D$1-210)/365,0)</f>
        <v>5</v>
      </c>
      <c r="E58" s="2" t="n">
        <v>290</v>
      </c>
      <c r="I58" s="2" t="n">
        <f aca="false">N57*$I$1/12</f>
        <v>46.5568873845425</v>
      </c>
      <c r="K58" s="2" t="n">
        <f aca="false">K57+E58+G58+H58</f>
        <v>-1271.27</v>
      </c>
      <c r="L58" s="2" t="n">
        <f aca="false">IF(J58=0,L57+I58,L57+J58)</f>
        <v>6817.31562583879</v>
      </c>
      <c r="N58" s="2" t="n">
        <f aca="false">IF(J58=0,O57+E58+F58+G58+H58+I58-M58,O57+E58+F58+G58+H58+J58-M58)</f>
        <v>4992.24562583879</v>
      </c>
      <c r="O58" s="13" t="n">
        <f aca="false">SUM(M58:N58)</f>
        <v>4992.24562583879</v>
      </c>
    </row>
    <row r="59" customFormat="false" ht="12.75" hidden="false" customHeight="false" outlineLevel="0" collapsed="false">
      <c r="A59" s="1" t="n">
        <v>36950</v>
      </c>
      <c r="B59" s="0" t="n">
        <f aca="false">ROUND((A59-$B$1-210)/365,0)</f>
        <v>33</v>
      </c>
      <c r="C59" s="0" t="n">
        <f aca="false">ROUND((A59-$C$1-210)/365,0)</f>
        <v>8</v>
      </c>
      <c r="D59" s="0" t="n">
        <f aca="false">ROUND((A59-$D$1-210)/365,0)</f>
        <v>6</v>
      </c>
      <c r="E59" s="2" t="n">
        <v>340</v>
      </c>
      <c r="G59" s="2" t="n">
        <v>2000</v>
      </c>
      <c r="I59" s="2" t="n">
        <f aca="false">N58*$I$1/12</f>
        <v>49.9224562583879</v>
      </c>
      <c r="K59" s="2" t="n">
        <f aca="false">K58+E59+G59+H59</f>
        <v>1068.73</v>
      </c>
      <c r="L59" s="2" t="n">
        <f aca="false">IF(J59=0,L58+I59,L58+J59)</f>
        <v>6867.23808209718</v>
      </c>
      <c r="N59" s="2" t="n">
        <f aca="false">IF(J59=0,O58+E59+F59+G59+H59+I59-M59,O58+E59+F59+G59+H59+J59-M59)</f>
        <v>7382.16808209718</v>
      </c>
      <c r="O59" s="13" t="n">
        <f aca="false">SUM(M59:N59)</f>
        <v>7382.16808209718</v>
      </c>
    </row>
    <row r="60" customFormat="false" ht="12.75" hidden="false" customHeight="false" outlineLevel="0" collapsed="false">
      <c r="A60" s="1" t="n">
        <v>36981</v>
      </c>
      <c r="B60" s="0" t="n">
        <f aca="false">ROUND((A60-$B$1-210)/365,0)</f>
        <v>33</v>
      </c>
      <c r="C60" s="0" t="n">
        <f aca="false">ROUND((A60-$C$1-210)/365,0)</f>
        <v>8</v>
      </c>
      <c r="D60" s="0" t="n">
        <f aca="false">ROUND((A60-$D$1-210)/365,0)</f>
        <v>6</v>
      </c>
      <c r="E60" s="2" t="n">
        <v>340</v>
      </c>
      <c r="I60" s="2" t="n">
        <f aca="false">N59*$I$1/12</f>
        <v>73.8216808209718</v>
      </c>
      <c r="K60" s="2" t="n">
        <f aca="false">K59+E60+G60+H60</f>
        <v>1408.73</v>
      </c>
      <c r="L60" s="2" t="n">
        <f aca="false">IF(J60=0,L59+I60,L59+J60)</f>
        <v>6941.05976291815</v>
      </c>
      <c r="N60" s="2" t="n">
        <f aca="false">IF(J60=0,O59+E60+F60+G60+H60+I60-M60,O59+E60+F60+G60+H60+J60-M60)</f>
        <v>7795.98976291815</v>
      </c>
      <c r="O60" s="13" t="n">
        <f aca="false">SUM(M60:N60)</f>
        <v>7795.98976291815</v>
      </c>
    </row>
    <row r="61" customFormat="false" ht="12.75" hidden="false" customHeight="false" outlineLevel="0" collapsed="false">
      <c r="A61" s="1" t="n">
        <v>37011</v>
      </c>
      <c r="B61" s="0" t="n">
        <f aca="false">ROUND((A61-$B$1-210)/365,0)</f>
        <v>34</v>
      </c>
      <c r="C61" s="0" t="n">
        <f aca="false">ROUND((A61-$C$1-210)/365,0)</f>
        <v>9</v>
      </c>
      <c r="D61" s="0" t="n">
        <f aca="false">ROUND((A61-$D$1-210)/365,0)</f>
        <v>6</v>
      </c>
      <c r="E61" s="2" t="n">
        <v>340</v>
      </c>
      <c r="H61" s="2" t="n">
        <v>-500</v>
      </c>
      <c r="I61" s="2" t="n">
        <f aca="false">N60*$I$1/12</f>
        <v>77.9598976291815</v>
      </c>
      <c r="K61" s="2" t="n">
        <f aca="false">K60+E61+G61+H61</f>
        <v>1248.73</v>
      </c>
      <c r="L61" s="2" t="n">
        <f aca="false">IF(J61=0,L60+I61,L60+J61)</f>
        <v>7019.01966054733</v>
      </c>
      <c r="N61" s="2" t="n">
        <f aca="false">IF(J61=0,O60+E61+F61+G61+H61+I61-M61,O60+E61+F61+G61+H61+J61-M61)</f>
        <v>7713.94966054733</v>
      </c>
      <c r="O61" s="13" t="n">
        <f aca="false">SUM(M61:N61)</f>
        <v>7713.94966054733</v>
      </c>
      <c r="P61" s="0" t="s">
        <v>28</v>
      </c>
    </row>
    <row r="62" customFormat="false" ht="12.75" hidden="false" customHeight="false" outlineLevel="0" collapsed="false">
      <c r="A62" s="1" t="n">
        <v>37042</v>
      </c>
      <c r="B62" s="0" t="n">
        <f aca="false">ROUND((A62-$B$1-210)/365,0)</f>
        <v>34</v>
      </c>
      <c r="C62" s="0" t="n">
        <f aca="false">ROUND((A62-$C$1-210)/365,0)</f>
        <v>9</v>
      </c>
      <c r="D62" s="0" t="n">
        <f aca="false">ROUND((A62-$D$1-210)/365,0)</f>
        <v>6</v>
      </c>
      <c r="E62" s="2" t="n">
        <v>340</v>
      </c>
      <c r="I62" s="2" t="n">
        <f aca="false">N61*$I$1/12</f>
        <v>77.1394966054733</v>
      </c>
      <c r="K62" s="2" t="n">
        <f aca="false">K61+E62+G62+H62</f>
        <v>1588.73</v>
      </c>
      <c r="L62" s="2" t="n">
        <f aca="false">IF(J62=0,L61+I62,L61+J62)</f>
        <v>7096.1591571528</v>
      </c>
      <c r="N62" s="2" t="n">
        <f aca="false">IF(J62=0,O61+E62+F62+G62+H62+I62-M62,O61+E62+F62+G62+H62+J62-M62)</f>
        <v>8131.08915715281</v>
      </c>
      <c r="O62" s="13" t="n">
        <f aca="false">SUM(M62:N62)</f>
        <v>8131.08915715281</v>
      </c>
    </row>
    <row r="63" customFormat="false" ht="12.75" hidden="false" customHeight="false" outlineLevel="0" collapsed="false">
      <c r="A63" s="1" t="n">
        <v>37072</v>
      </c>
      <c r="B63" s="0" t="n">
        <f aca="false">ROUND((A63-$B$1-210)/365,0)</f>
        <v>34</v>
      </c>
      <c r="C63" s="0" t="n">
        <f aca="false">ROUND((A63-$C$1-210)/365,0)</f>
        <v>9</v>
      </c>
      <c r="D63" s="0" t="n">
        <f aca="false">ROUND((A63-$D$1-210)/365,0)</f>
        <v>6</v>
      </c>
      <c r="E63" s="2" t="n">
        <v>340</v>
      </c>
      <c r="I63" s="2" t="n">
        <f aca="false">N62*$I$1/12</f>
        <v>81.3108915715281</v>
      </c>
      <c r="K63" s="2" t="n">
        <f aca="false">K62+E63+G63+H63</f>
        <v>1928.73</v>
      </c>
      <c r="L63" s="2" t="n">
        <f aca="false">IF(J63=0,L62+I63,L62+J63)</f>
        <v>7177.47004872433</v>
      </c>
      <c r="N63" s="2" t="n">
        <f aca="false">IF(J63=0,O62+E63+F63+G63+H63+I63-M63,O62+E63+F63+G63+H63+J63-M63)</f>
        <v>8552.40004872433</v>
      </c>
      <c r="O63" s="13" t="n">
        <f aca="false">SUM(M63:N63)</f>
        <v>8552.40004872433</v>
      </c>
    </row>
    <row r="64" customFormat="false" ht="12.75" hidden="false" customHeight="false" outlineLevel="0" collapsed="false">
      <c r="A64" s="1" t="n">
        <v>37103</v>
      </c>
      <c r="B64" s="0" t="n">
        <f aca="false">ROUND((A64-$B$1-210)/365,0)</f>
        <v>34</v>
      </c>
      <c r="C64" s="0" t="n">
        <f aca="false">ROUND((A64-$C$1-210)/365,0)</f>
        <v>9</v>
      </c>
      <c r="D64" s="0" t="n">
        <f aca="false">ROUND((A64-$D$1-210)/365,0)</f>
        <v>6</v>
      </c>
      <c r="E64" s="2" t="n">
        <v>340</v>
      </c>
      <c r="H64" s="2" t="n">
        <v>-3000</v>
      </c>
      <c r="I64" s="2" t="n">
        <f aca="false">N63*$I$1/12</f>
        <v>85.5240004872433</v>
      </c>
      <c r="K64" s="2" t="n">
        <f aca="false">K63+E64+G64+H64</f>
        <v>-731.27</v>
      </c>
      <c r="L64" s="2" t="n">
        <f aca="false">IF(J64=0,L63+I64,L63+J64)</f>
        <v>7262.99404921158</v>
      </c>
      <c r="N64" s="2" t="n">
        <f aca="false">IF(J64=0,O63+E64+F64+G64+H64+I64-M64,O63+E64+F64+G64+H64+J64-M64)</f>
        <v>5977.92404921158</v>
      </c>
      <c r="O64" s="13" t="n">
        <f aca="false">SUM(M64:N64)</f>
        <v>5977.92404921158</v>
      </c>
      <c r="P64" s="0" t="s">
        <v>34</v>
      </c>
    </row>
    <row r="65" customFormat="false" ht="12.75" hidden="false" customHeight="false" outlineLevel="0" collapsed="false">
      <c r="A65" s="1" t="n">
        <v>37134</v>
      </c>
      <c r="B65" s="0" t="n">
        <f aca="false">ROUND((A65-$B$1-210)/365,0)</f>
        <v>34</v>
      </c>
      <c r="C65" s="0" t="n">
        <f aca="false">ROUND((A65-$C$1-210)/365,0)</f>
        <v>9</v>
      </c>
      <c r="D65" s="0" t="n">
        <f aca="false">ROUND((A65-$D$1-210)/365,0)</f>
        <v>6</v>
      </c>
      <c r="E65" s="2" t="n">
        <v>340</v>
      </c>
      <c r="I65" s="2" t="n">
        <f aca="false">N64*$I$1/12</f>
        <v>59.7792404921158</v>
      </c>
      <c r="K65" s="2" t="n">
        <f aca="false">K64+E65+G65+H65</f>
        <v>-391.27</v>
      </c>
      <c r="L65" s="2" t="n">
        <f aca="false">IF(J65=0,L64+I65,L64+J65)</f>
        <v>7322.77328970369</v>
      </c>
      <c r="N65" s="2" t="n">
        <f aca="false">IF(J65=0,O64+E65+F65+G65+H65+I65-M65,O64+E65+F65+G65+H65+J65-M65)</f>
        <v>6377.70328970369</v>
      </c>
      <c r="O65" s="13" t="n">
        <f aca="false">SUM(M65:N65)</f>
        <v>6377.70328970369</v>
      </c>
    </row>
    <row r="66" customFormat="false" ht="12.75" hidden="false" customHeight="false" outlineLevel="0" collapsed="false">
      <c r="A66" s="1" t="n">
        <v>37164</v>
      </c>
      <c r="B66" s="0" t="n">
        <f aca="false">ROUND((A66-$B$1-210)/365,0)</f>
        <v>34</v>
      </c>
      <c r="C66" s="0" t="n">
        <f aca="false">ROUND((A66-$C$1-210)/365,0)</f>
        <v>9</v>
      </c>
      <c r="D66" s="0" t="n">
        <f aca="false">ROUND((A66-$D$1-210)/365,0)</f>
        <v>6</v>
      </c>
      <c r="E66" s="2" t="n">
        <v>340</v>
      </c>
      <c r="I66" s="2" t="n">
        <f aca="false">N65*$I$1/12</f>
        <v>63.7770328970369</v>
      </c>
      <c r="K66" s="2" t="n">
        <f aca="false">K65+E66+G66+H66</f>
        <v>-51.2699999999995</v>
      </c>
      <c r="L66" s="2" t="n">
        <f aca="false">IF(J66=0,L65+I66,L65+J66)</f>
        <v>7386.55032260073</v>
      </c>
      <c r="N66" s="2" t="n">
        <f aca="false">IF(J66=0,O65+E66+F66+G66+H66+I66-M66,O65+E66+F66+G66+H66+J66-M66)</f>
        <v>6781.48032260073</v>
      </c>
      <c r="O66" s="13" t="n">
        <f aca="false">SUM(M66:N66)</f>
        <v>6781.48032260073</v>
      </c>
    </row>
    <row r="67" customFormat="false" ht="12.75" hidden="false" customHeight="false" outlineLevel="0" collapsed="false">
      <c r="A67" s="1" t="n">
        <v>37195</v>
      </c>
      <c r="B67" s="0" t="n">
        <f aca="false">ROUND((A67-$B$1-210)/365,0)</f>
        <v>34</v>
      </c>
      <c r="C67" s="0" t="n">
        <f aca="false">ROUND((A67-$C$1-210)/365,0)</f>
        <v>9</v>
      </c>
      <c r="D67" s="0" t="n">
        <f aca="false">ROUND((A67-$D$1-210)/365,0)</f>
        <v>6</v>
      </c>
      <c r="E67" s="2" t="n">
        <v>340</v>
      </c>
      <c r="I67" s="2" t="n">
        <f aca="false">N66*$I$1/12</f>
        <v>67.8148032260073</v>
      </c>
      <c r="K67" s="2" t="n">
        <f aca="false">K66+E67+G67+H67</f>
        <v>288.730000000001</v>
      </c>
      <c r="L67" s="2" t="n">
        <f aca="false">IF(J67=0,L66+I67,L66+J67)</f>
        <v>7454.36512582674</v>
      </c>
      <c r="N67" s="2" t="n">
        <f aca="false">IF(J67=0,O66+E67+F67+G67+H67+I67-M67,O66+E67+F67+G67+H67+J67-M67)</f>
        <v>7189.29512582674</v>
      </c>
      <c r="O67" s="13" t="n">
        <f aca="false">SUM(M67:N67)</f>
        <v>7189.29512582674</v>
      </c>
    </row>
    <row r="68" customFormat="false" ht="12.75" hidden="false" customHeight="false" outlineLevel="0" collapsed="false">
      <c r="A68" s="1" t="n">
        <v>37225</v>
      </c>
      <c r="B68" s="0" t="n">
        <f aca="false">ROUND((A68-$B$1-210)/365,0)</f>
        <v>34</v>
      </c>
      <c r="C68" s="0" t="n">
        <f aca="false">ROUND((A68-$C$1-210)/365,0)</f>
        <v>9</v>
      </c>
      <c r="D68" s="0" t="n">
        <f aca="false">ROUND((A68-$D$1-210)/365,0)</f>
        <v>6</v>
      </c>
      <c r="E68" s="2" t="n">
        <v>340</v>
      </c>
      <c r="I68" s="2" t="n">
        <f aca="false">N67*$I$1/12</f>
        <v>71.8929512582674</v>
      </c>
      <c r="K68" s="2" t="n">
        <f aca="false">K67+E68+G68+H68</f>
        <v>628.730000000001</v>
      </c>
      <c r="L68" s="2" t="n">
        <f aca="false">IF(J68=0,L67+I68,L67+J68)</f>
        <v>7526.258077085</v>
      </c>
      <c r="N68" s="2" t="n">
        <f aca="false">IF(J68=0,O67+E68+F68+G68+H68+I68-M68,O67+E68+F68+G68+H68+J68-M68)</f>
        <v>7601.188077085</v>
      </c>
      <c r="O68" s="13" t="n">
        <f aca="false">SUM(M68:N68)</f>
        <v>7601.188077085</v>
      </c>
    </row>
    <row r="69" customFormat="false" ht="12.75" hidden="false" customHeight="false" outlineLevel="0" collapsed="false">
      <c r="A69" s="1" t="n">
        <v>37256</v>
      </c>
      <c r="B69" s="0" t="n">
        <f aca="false">ROUND((A69-$B$1-210)/365,0)</f>
        <v>34</v>
      </c>
      <c r="C69" s="0" t="n">
        <f aca="false">ROUND((A69-$C$1-210)/365,0)</f>
        <v>9</v>
      </c>
      <c r="D69" s="0" t="n">
        <f aca="false">ROUND((A69-$D$1-210)/365,0)</f>
        <v>6</v>
      </c>
      <c r="E69" s="2" t="n">
        <v>340</v>
      </c>
      <c r="H69" s="2" t="n">
        <v>-1200</v>
      </c>
      <c r="I69" s="2" t="n">
        <f aca="false">N68*$I$1/12</f>
        <v>76.01188077085</v>
      </c>
      <c r="K69" s="2" t="n">
        <f aca="false">K68+E69+G69+H69</f>
        <v>-231.27</v>
      </c>
      <c r="L69" s="2" t="n">
        <f aca="false">IF(J69=0,L68+I69,L68+J69)</f>
        <v>7602.26995785585</v>
      </c>
      <c r="N69" s="2" t="n">
        <f aca="false">IF(J69=0,O68+E69+F69+G69+H69+I69-M69,O68+E69+F69+G69+H69+J69-M69)</f>
        <v>6817.19995785585</v>
      </c>
      <c r="O69" s="13" t="n">
        <f aca="false">SUM(M69:N69)</f>
        <v>6817.19995785585</v>
      </c>
      <c r="P69" s="0" t="s">
        <v>31</v>
      </c>
    </row>
    <row r="70" customFormat="false" ht="12.75" hidden="false" customHeight="false" outlineLevel="0" collapsed="false">
      <c r="A70" s="1" t="n">
        <v>37287</v>
      </c>
      <c r="B70" s="0" t="n">
        <f aca="false">ROUND((A70-$B$1-210)/365,0)</f>
        <v>34</v>
      </c>
      <c r="C70" s="0" t="n">
        <f aca="false">ROUND((A70-$C$1-210)/365,0)</f>
        <v>9</v>
      </c>
      <c r="D70" s="0" t="n">
        <f aca="false">ROUND((A70-$D$1-210)/365,0)</f>
        <v>6</v>
      </c>
      <c r="E70" s="2" t="n">
        <v>340</v>
      </c>
      <c r="I70" s="2" t="n">
        <f aca="false">N69*$I$1/12</f>
        <v>68.1719995785585</v>
      </c>
      <c r="K70" s="2" t="n">
        <f aca="false">K69+E70+G70+H70</f>
        <v>108.73</v>
      </c>
      <c r="L70" s="2" t="n">
        <f aca="false">IF(J70=0,L69+I70,L69+J70)</f>
        <v>7670.44195743441</v>
      </c>
      <c r="N70" s="2" t="n">
        <f aca="false">IF(J70=0,O69+E70+F70+G70+H70+I70-M70,O69+E70+F70+G70+H70+J70-M70)</f>
        <v>7225.37195743441</v>
      </c>
      <c r="O70" s="13" t="n">
        <f aca="false">SUM(M70:N70)</f>
        <v>7225.37195743441</v>
      </c>
    </row>
    <row r="71" customFormat="false" ht="12.75" hidden="false" customHeight="false" outlineLevel="0" collapsed="false">
      <c r="A71" s="1" t="n">
        <v>37315</v>
      </c>
      <c r="B71" s="0" t="n">
        <f aca="false">ROUND((A71-$B$1-210)/365,0)</f>
        <v>34</v>
      </c>
      <c r="C71" s="0" t="n">
        <f aca="false">ROUND((A71-$C$1-210)/365,0)</f>
        <v>9</v>
      </c>
      <c r="D71" s="0" t="n">
        <f aca="false">ROUND((A71-$D$1-210)/365,0)</f>
        <v>7</v>
      </c>
      <c r="E71" s="2" t="n">
        <v>390</v>
      </c>
      <c r="G71" s="2" t="n">
        <v>1000</v>
      </c>
      <c r="I71" s="2" t="n">
        <f aca="false">N70*$I$1/12</f>
        <v>72.2537195743441</v>
      </c>
      <c r="K71" s="2" t="n">
        <f aca="false">K70+E71+G71+H71</f>
        <v>1498.73</v>
      </c>
      <c r="L71" s="2" t="n">
        <f aca="false">IF(J71=0,L70+I71,L70+J71)</f>
        <v>7742.69567700876</v>
      </c>
      <c r="N71" s="2" t="n">
        <f aca="false">IF(J71=0,O70+E71+F71+G71+H71+I71-M71,O70+E71+F71+G71+H71+J71-M71)</f>
        <v>8687.62567700876</v>
      </c>
      <c r="O71" s="13" t="n">
        <f aca="false">SUM(M71:N71)</f>
        <v>8687.62567700876</v>
      </c>
    </row>
    <row r="72" customFormat="false" ht="12.75" hidden="false" customHeight="false" outlineLevel="0" collapsed="false">
      <c r="A72" s="1" t="n">
        <v>37346</v>
      </c>
      <c r="B72" s="0" t="n">
        <f aca="false">ROUND((A72-$B$1-210)/365,0)</f>
        <v>34</v>
      </c>
      <c r="C72" s="0" t="n">
        <f aca="false">ROUND((A72-$C$1-210)/365,0)</f>
        <v>9</v>
      </c>
      <c r="D72" s="0" t="n">
        <f aca="false">ROUND((A72-$D$1-210)/365,0)</f>
        <v>7</v>
      </c>
      <c r="E72" s="2" t="n">
        <v>390</v>
      </c>
      <c r="I72" s="2" t="n">
        <f aca="false">N71*$I$1/12</f>
        <v>86.8762567700876</v>
      </c>
      <c r="K72" s="2" t="n">
        <f aca="false">K71+E72+G72+H72</f>
        <v>1888.73</v>
      </c>
      <c r="L72" s="2" t="n">
        <f aca="false">IF(J72=0,L71+I72,L71+J72)</f>
        <v>7829.57193377884</v>
      </c>
      <c r="N72" s="2" t="n">
        <f aca="false">IF(J72=0,O71+E72+F72+G72+H72+I72-M72,O71+E72+F72+G72+H72+J72-M72)</f>
        <v>9164.50193377885</v>
      </c>
      <c r="O72" s="13" t="n">
        <f aca="false">SUM(M72:N72)</f>
        <v>9164.50193377885</v>
      </c>
    </row>
    <row r="73" customFormat="false" ht="12.75" hidden="false" customHeight="false" outlineLevel="0" collapsed="false">
      <c r="A73" s="1" t="n">
        <v>37376</v>
      </c>
      <c r="B73" s="0" t="n">
        <f aca="false">ROUND((A73-$B$1-210)/365,0)</f>
        <v>35</v>
      </c>
      <c r="C73" s="0" t="n">
        <f aca="false">ROUND((A73-$C$1-210)/365,0)</f>
        <v>10</v>
      </c>
      <c r="D73" s="0" t="n">
        <f aca="false">ROUND((A73-$D$1-210)/365,0)</f>
        <v>7</v>
      </c>
      <c r="E73" s="2" t="n">
        <v>390</v>
      </c>
      <c r="H73" s="2" t="n">
        <v>-500</v>
      </c>
      <c r="I73" s="2" t="n">
        <f aca="false">N72*$I$1/12</f>
        <v>91.6450193377884</v>
      </c>
      <c r="K73" s="2" t="n">
        <f aca="false">K72+E73+G73+H73</f>
        <v>1778.73</v>
      </c>
      <c r="L73" s="2" t="n">
        <f aca="false">IF(J73=0,L72+I73,L72+J73)</f>
        <v>7921.21695311663</v>
      </c>
      <c r="N73" s="2" t="n">
        <f aca="false">IF(J73=0,O72+E73+F73+G73+H73+I73-M73,O72+E73+F73+G73+H73+J73-M73)</f>
        <v>9146.14695311663</v>
      </c>
      <c r="O73" s="13" t="n">
        <f aca="false">SUM(M73:N73)</f>
        <v>9146.14695311663</v>
      </c>
      <c r="P73" s="0" t="s">
        <v>28</v>
      </c>
    </row>
    <row r="74" customFormat="false" ht="12.75" hidden="false" customHeight="false" outlineLevel="0" collapsed="false">
      <c r="A74" s="1" t="n">
        <v>37407</v>
      </c>
      <c r="B74" s="0" t="n">
        <f aca="false">ROUND((A74-$B$1-210)/365,0)</f>
        <v>35</v>
      </c>
      <c r="C74" s="0" t="n">
        <f aca="false">ROUND((A74-$C$1-210)/365,0)</f>
        <v>10</v>
      </c>
      <c r="D74" s="0" t="n">
        <f aca="false">ROUND((A74-$D$1-210)/365,0)</f>
        <v>7</v>
      </c>
      <c r="E74" s="2" t="n">
        <v>390</v>
      </c>
      <c r="I74" s="2" t="n">
        <f aca="false">N73*$I$1/12</f>
        <v>91.4614695311663</v>
      </c>
      <c r="K74" s="2" t="n">
        <f aca="false">K73+E74+G74+H74</f>
        <v>2168.73</v>
      </c>
      <c r="L74" s="2" t="n">
        <f aca="false">IF(J74=0,L73+I74,L73+J74)</f>
        <v>8012.6784226478</v>
      </c>
      <c r="N74" s="2" t="n">
        <f aca="false">IF(J74=0,O73+E74+F74+G74+H74+I74-M74,O73+E74+F74+G74+H74+J74-M74)</f>
        <v>9627.6084226478</v>
      </c>
      <c r="O74" s="13" t="n">
        <f aca="false">SUM(M74:N74)</f>
        <v>9627.6084226478</v>
      </c>
    </row>
    <row r="75" customFormat="false" ht="12.75" hidden="false" customHeight="false" outlineLevel="0" collapsed="false">
      <c r="A75" s="1" t="n">
        <v>37437</v>
      </c>
      <c r="B75" s="0" t="n">
        <f aca="false">ROUND((A75-$B$1-210)/365,0)</f>
        <v>35</v>
      </c>
      <c r="C75" s="0" t="n">
        <f aca="false">ROUND((A75-$C$1-210)/365,0)</f>
        <v>10</v>
      </c>
      <c r="D75" s="0" t="n">
        <f aca="false">ROUND((A75-$D$1-210)/365,0)</f>
        <v>7</v>
      </c>
      <c r="E75" s="2" t="n">
        <v>390</v>
      </c>
      <c r="I75" s="2" t="n">
        <f aca="false">N74*$I$1/12</f>
        <v>96.276084226478</v>
      </c>
      <c r="K75" s="2" t="n">
        <f aca="false">K74+E75+G75+H75</f>
        <v>2558.73</v>
      </c>
      <c r="L75" s="2" t="n">
        <f aca="false">IF(J75=0,L74+I75,L74+J75)</f>
        <v>8108.95450687428</v>
      </c>
      <c r="N75" s="2" t="n">
        <f aca="false">IF(J75=0,O74+E75+F75+G75+H75+I75-M75,O74+E75+F75+G75+H75+J75-M75)</f>
        <v>10113.8845068743</v>
      </c>
      <c r="O75" s="13" t="n">
        <f aca="false">SUM(M75:N75)</f>
        <v>10113.8845068743</v>
      </c>
    </row>
    <row r="76" customFormat="false" ht="12.75" hidden="false" customHeight="false" outlineLevel="0" collapsed="false">
      <c r="A76" s="1" t="n">
        <v>37468</v>
      </c>
      <c r="B76" s="0" t="n">
        <f aca="false">ROUND((A76-$B$1-210)/365,0)</f>
        <v>35</v>
      </c>
      <c r="C76" s="0" t="n">
        <f aca="false">ROUND((A76-$C$1-210)/365,0)</f>
        <v>10</v>
      </c>
      <c r="D76" s="0" t="n">
        <f aca="false">ROUND((A76-$D$1-210)/365,0)</f>
        <v>7</v>
      </c>
      <c r="E76" s="2" t="n">
        <v>390</v>
      </c>
      <c r="H76" s="2" t="n">
        <v>-3000</v>
      </c>
      <c r="I76" s="2" t="n">
        <f aca="false">N75*$I$1/12</f>
        <v>101.138845068743</v>
      </c>
      <c r="K76" s="2" t="n">
        <f aca="false">K75+E76+G76+H76</f>
        <v>-51.2699999999995</v>
      </c>
      <c r="L76" s="2" t="n">
        <f aca="false">IF(J76=0,L75+I76,L75+J76)</f>
        <v>8210.09335194302</v>
      </c>
      <c r="N76" s="2" t="n">
        <f aca="false">IF(J76=0,O75+E76+F76+G76+H76+I76-M76,O75+E76+F76+G76+H76+J76-M76)</f>
        <v>7605.02335194302</v>
      </c>
      <c r="O76" s="13" t="n">
        <f aca="false">SUM(M76:N76)</f>
        <v>7605.02335194302</v>
      </c>
      <c r="P76" s="0" t="s">
        <v>35</v>
      </c>
    </row>
    <row r="77" customFormat="false" ht="12.75" hidden="false" customHeight="false" outlineLevel="0" collapsed="false">
      <c r="A77" s="1" t="n">
        <v>37499</v>
      </c>
      <c r="B77" s="0" t="n">
        <f aca="false">ROUND((A77-$B$1-210)/365,0)</f>
        <v>35</v>
      </c>
      <c r="C77" s="0" t="n">
        <f aca="false">ROUND((A77-$C$1-210)/365,0)</f>
        <v>10</v>
      </c>
      <c r="D77" s="0" t="n">
        <f aca="false">ROUND((A77-$D$1-210)/365,0)</f>
        <v>7</v>
      </c>
      <c r="E77" s="2" t="n">
        <v>390</v>
      </c>
      <c r="I77" s="2" t="n">
        <f aca="false">N76*$I$1/12</f>
        <v>76.0502335194302</v>
      </c>
      <c r="K77" s="2" t="n">
        <f aca="false">K76+E77+G77+H77</f>
        <v>338.730000000001</v>
      </c>
      <c r="L77" s="2" t="n">
        <f aca="false">IF(J77=0,L76+I77,L76+J77)</f>
        <v>8286.14358546245</v>
      </c>
      <c r="N77" s="2" t="n">
        <f aca="false">IF(J77=0,O76+E77+F77+G77+H77+I77-M77,O76+E77+F77+G77+H77+J77-M77)</f>
        <v>8071.07358546245</v>
      </c>
      <c r="O77" s="13" t="n">
        <f aca="false">SUM(M77:N77)</f>
        <v>8071.07358546245</v>
      </c>
    </row>
    <row r="78" customFormat="false" ht="12.75" hidden="false" customHeight="false" outlineLevel="0" collapsed="false">
      <c r="A78" s="1" t="n">
        <v>37529</v>
      </c>
      <c r="B78" s="0" t="n">
        <f aca="false">ROUND((A78-$B$1-210)/365,0)</f>
        <v>35</v>
      </c>
      <c r="C78" s="0" t="n">
        <f aca="false">ROUND((A78-$C$1-210)/365,0)</f>
        <v>10</v>
      </c>
      <c r="D78" s="0" t="n">
        <f aca="false">ROUND((A78-$D$1-210)/365,0)</f>
        <v>7</v>
      </c>
      <c r="E78" s="2" t="n">
        <v>390</v>
      </c>
      <c r="I78" s="2" t="n">
        <f aca="false">N77*$I$1/12</f>
        <v>80.7107358546245</v>
      </c>
      <c r="K78" s="2" t="n">
        <f aca="false">K77+E78+G78+H78</f>
        <v>728.730000000001</v>
      </c>
      <c r="L78" s="2" t="n">
        <f aca="false">IF(J78=0,L77+I78,L77+J78)</f>
        <v>8366.85432131707</v>
      </c>
      <c r="N78" s="2" t="n">
        <f aca="false">IF(J78=0,O77+E78+F78+G78+H78+I78-M78,O77+E78+F78+G78+H78+J78-M78)</f>
        <v>8541.78432131708</v>
      </c>
      <c r="O78" s="13" t="n">
        <f aca="false">SUM(M78:N78)</f>
        <v>8541.78432131708</v>
      </c>
    </row>
    <row r="79" customFormat="false" ht="12.75" hidden="false" customHeight="false" outlineLevel="0" collapsed="false">
      <c r="A79" s="1" t="n">
        <v>37560</v>
      </c>
      <c r="B79" s="0" t="n">
        <f aca="false">ROUND((A79-$B$1-210)/365,0)</f>
        <v>35</v>
      </c>
      <c r="C79" s="0" t="n">
        <f aca="false">ROUND((A79-$C$1-210)/365,0)</f>
        <v>10</v>
      </c>
      <c r="D79" s="0" t="n">
        <f aca="false">ROUND((A79-$D$1-210)/365,0)</f>
        <v>7</v>
      </c>
      <c r="E79" s="2" t="n">
        <v>390</v>
      </c>
      <c r="I79" s="2" t="n">
        <f aca="false">N78*$I$1/12</f>
        <v>85.4178432131707</v>
      </c>
      <c r="K79" s="2" t="n">
        <f aca="false">K78+E79+G79+H79</f>
        <v>1118.73</v>
      </c>
      <c r="L79" s="2" t="n">
        <f aca="false">IF(J79=0,L78+I79,L78+J79)</f>
        <v>8452.27216453024</v>
      </c>
      <c r="N79" s="2" t="n">
        <f aca="false">IF(J79=0,O78+E79+F79+G79+H79+I79-M79,O78+E79+F79+G79+H79+J79-M79)</f>
        <v>9017.20216453025</v>
      </c>
      <c r="O79" s="13" t="n">
        <f aca="false">SUM(M79:N79)</f>
        <v>9017.20216453025</v>
      </c>
    </row>
    <row r="80" customFormat="false" ht="12.75" hidden="false" customHeight="false" outlineLevel="0" collapsed="false">
      <c r="A80" s="1" t="n">
        <v>37590</v>
      </c>
      <c r="B80" s="0" t="n">
        <f aca="false">ROUND((A80-$B$1-210)/365,0)</f>
        <v>35</v>
      </c>
      <c r="C80" s="0" t="n">
        <f aca="false">ROUND((A80-$C$1-210)/365,0)</f>
        <v>10</v>
      </c>
      <c r="D80" s="0" t="n">
        <f aca="false">ROUND((A80-$D$1-210)/365,0)</f>
        <v>7</v>
      </c>
      <c r="E80" s="2" t="n">
        <v>390</v>
      </c>
      <c r="I80" s="2" t="n">
        <f aca="false">N79*$I$1/12</f>
        <v>90.1720216453024</v>
      </c>
      <c r="K80" s="2" t="n">
        <f aca="false">K79+E80+G80+H80</f>
        <v>1508.73</v>
      </c>
      <c r="L80" s="2" t="n">
        <f aca="false">IF(J80=0,L79+I80,L79+J80)</f>
        <v>8542.44418617555</v>
      </c>
      <c r="N80" s="2" t="n">
        <f aca="false">IF(J80=0,O79+E80+F80+G80+H80+I80-M80,O79+E80+F80+G80+H80+J80-M80)</f>
        <v>9497.37418617555</v>
      </c>
      <c r="O80" s="13" t="n">
        <f aca="false">SUM(M80:N80)</f>
        <v>9497.37418617555</v>
      </c>
    </row>
    <row r="81" customFormat="false" ht="12.75" hidden="false" customHeight="false" outlineLevel="0" collapsed="false">
      <c r="A81" s="1" t="n">
        <v>37621</v>
      </c>
      <c r="B81" s="0" t="n">
        <f aca="false">ROUND((A81-$B$1-210)/365,0)</f>
        <v>35</v>
      </c>
      <c r="C81" s="0" t="n">
        <f aca="false">ROUND((A81-$C$1-210)/365,0)</f>
        <v>10</v>
      </c>
      <c r="D81" s="0" t="n">
        <f aca="false">ROUND((A81-$D$1-210)/365,0)</f>
        <v>7</v>
      </c>
      <c r="E81" s="2" t="n">
        <v>390</v>
      </c>
      <c r="H81" s="2" t="n">
        <v>-2500</v>
      </c>
      <c r="I81" s="2" t="n">
        <f aca="false">N80*$I$1/12</f>
        <v>94.9737418617555</v>
      </c>
      <c r="K81" s="2" t="n">
        <f aca="false">K80+E81+G81+H81</f>
        <v>-601.27</v>
      </c>
      <c r="L81" s="2" t="n">
        <f aca="false">IF(J81=0,L80+I81,L80+J81)</f>
        <v>8637.4179280373</v>
      </c>
      <c r="N81" s="2" t="n">
        <f aca="false">IF(J81=0,O80+E81+F81+G81+H81+I81-M81,O80+E81+F81+G81+H81+J81-M81)</f>
        <v>7482.3479280373</v>
      </c>
      <c r="O81" s="13" t="n">
        <f aca="false">SUM(M81:N81)</f>
        <v>7482.3479280373</v>
      </c>
      <c r="P81" s="0" t="s">
        <v>36</v>
      </c>
    </row>
    <row r="82" customFormat="false" ht="12.75" hidden="false" customHeight="false" outlineLevel="0" collapsed="false">
      <c r="A82" s="1" t="n">
        <v>37652</v>
      </c>
      <c r="B82" s="0" t="n">
        <f aca="false">ROUND((A82-$B$1-210)/365,0)</f>
        <v>35</v>
      </c>
      <c r="C82" s="0" t="n">
        <f aca="false">ROUND((A82-$C$1-210)/365,0)</f>
        <v>10</v>
      </c>
      <c r="D82" s="0" t="n">
        <f aca="false">ROUND((A82-$D$1-210)/365,0)</f>
        <v>7</v>
      </c>
      <c r="E82" s="2" t="n">
        <v>390</v>
      </c>
      <c r="I82" s="2" t="n">
        <f aca="false">N81*$I$1/12</f>
        <v>74.823479280373</v>
      </c>
      <c r="K82" s="2" t="n">
        <f aca="false">K81+E82+G82+H82</f>
        <v>-211.27</v>
      </c>
      <c r="L82" s="2" t="n">
        <f aca="false">IF(J82=0,L81+I82,L81+J82)</f>
        <v>8712.24140731768</v>
      </c>
      <c r="N82" s="2" t="n">
        <f aca="false">IF(J82=0,O81+E82+F82+G82+H82+I82-M82,O81+E82+F82+G82+H82+J82-M82)</f>
        <v>7947.17140731768</v>
      </c>
      <c r="O82" s="13" t="n">
        <f aca="false">SUM(M82:N82)</f>
        <v>7947.17140731768</v>
      </c>
    </row>
    <row r="83" customFormat="false" ht="12.75" hidden="false" customHeight="false" outlineLevel="0" collapsed="false">
      <c r="A83" s="1" t="n">
        <v>37680</v>
      </c>
      <c r="B83" s="0" t="n">
        <f aca="false">ROUND((A83-$B$1-210)/365,0)</f>
        <v>35</v>
      </c>
      <c r="C83" s="0" t="n">
        <f aca="false">ROUND((A83-$C$1-210)/365,0)</f>
        <v>10</v>
      </c>
      <c r="D83" s="0" t="n">
        <f aca="false">ROUND((A83-$D$1-210)/365,0)</f>
        <v>8</v>
      </c>
      <c r="E83" s="2" t="n">
        <v>440</v>
      </c>
      <c r="G83" s="2" t="n">
        <v>1000</v>
      </c>
      <c r="I83" s="2" t="n">
        <f aca="false">N82*$I$1/12</f>
        <v>79.4717140731768</v>
      </c>
      <c r="K83" s="2" t="n">
        <f aca="false">K82+E83+G83+H83</f>
        <v>1228.73</v>
      </c>
      <c r="L83" s="2" t="n">
        <f aca="false">IF(J83=0,L82+I83,L82+J83)</f>
        <v>8791.71312139085</v>
      </c>
      <c r="N83" s="2" t="n">
        <f aca="false">IF(J83=0,O82+E83+F83+G83+H83+I83-M83,O82+E83+F83+G83+H83+J83-M83)</f>
        <v>9466.64312139086</v>
      </c>
      <c r="O83" s="13" t="n">
        <f aca="false">SUM(M83:N83)</f>
        <v>9466.64312139086</v>
      </c>
    </row>
    <row r="84" customFormat="false" ht="12.75" hidden="false" customHeight="false" outlineLevel="0" collapsed="false">
      <c r="A84" s="1" t="n">
        <v>37711</v>
      </c>
      <c r="B84" s="0" t="n">
        <f aca="false">ROUND((A84-$B$1-210)/365,0)</f>
        <v>35</v>
      </c>
      <c r="C84" s="0" t="n">
        <f aca="false">ROUND((A84-$C$1-210)/365,0)</f>
        <v>10</v>
      </c>
      <c r="D84" s="0" t="n">
        <f aca="false">ROUND((A84-$D$1-210)/365,0)</f>
        <v>8</v>
      </c>
      <c r="E84" s="2" t="n">
        <v>440</v>
      </c>
      <c r="I84" s="2" t="n">
        <f aca="false">N83*$I$1/12</f>
        <v>94.6664312139085</v>
      </c>
      <c r="K84" s="2" t="n">
        <f aca="false">K83+E84+G84+H84</f>
        <v>1668.73</v>
      </c>
      <c r="L84" s="2" t="n">
        <f aca="false">IF(J84=0,L83+I84,L83+J84)</f>
        <v>8886.37955260476</v>
      </c>
      <c r="N84" s="2" t="n">
        <f aca="false">IF(J84=0,O83+E84+F84+G84+H84+I84-M84,O83+E84+F84+G84+H84+J84-M84)</f>
        <v>10001.3095526048</v>
      </c>
      <c r="O84" s="13" t="n">
        <f aca="false">SUM(M84:N84)</f>
        <v>10001.3095526048</v>
      </c>
    </row>
    <row r="85" customFormat="false" ht="12.75" hidden="false" customHeight="false" outlineLevel="0" collapsed="false">
      <c r="A85" s="1" t="n">
        <v>37741</v>
      </c>
      <c r="B85" s="0" t="n">
        <f aca="false">ROUND((A85-$B$1-210)/365,0)</f>
        <v>36</v>
      </c>
      <c r="C85" s="0" t="n">
        <f aca="false">ROUND((A85-$C$1-210)/365,0)</f>
        <v>11</v>
      </c>
      <c r="D85" s="0" t="n">
        <f aca="false">ROUND((A85-$D$1-210)/365,0)</f>
        <v>8</v>
      </c>
      <c r="E85" s="2" t="n">
        <v>440</v>
      </c>
      <c r="H85" s="2" t="n">
        <v>-500</v>
      </c>
      <c r="I85" s="2" t="n">
        <f aca="false">N84*$I$1/12</f>
        <v>100.013095526048</v>
      </c>
      <c r="K85" s="2" t="n">
        <f aca="false">K84+E85+G85+H85</f>
        <v>1608.73</v>
      </c>
      <c r="L85" s="2" t="n">
        <f aca="false">IF(J85=0,L84+I85,L84+J85)</f>
        <v>8986.39264813081</v>
      </c>
      <c r="N85" s="2" t="n">
        <f aca="false">IF(J85=0,O84+E85+F85+G85+H85+I85-M85,O84+E85+F85+G85+H85+J85-M85)</f>
        <v>10041.3226481308</v>
      </c>
      <c r="O85" s="13" t="n">
        <f aca="false">SUM(M85:N85)</f>
        <v>10041.3226481308</v>
      </c>
      <c r="P85" s="0" t="s">
        <v>28</v>
      </c>
    </row>
    <row r="86" customFormat="false" ht="12.75" hidden="false" customHeight="false" outlineLevel="0" collapsed="false">
      <c r="A86" s="1" t="n">
        <v>37772</v>
      </c>
      <c r="B86" s="0" t="n">
        <f aca="false">ROUND((A86-$B$1-210)/365,0)</f>
        <v>36</v>
      </c>
      <c r="C86" s="0" t="n">
        <f aca="false">ROUND((A86-$C$1-210)/365,0)</f>
        <v>11</v>
      </c>
      <c r="D86" s="0" t="n">
        <f aca="false">ROUND((A86-$D$1-210)/365,0)</f>
        <v>8</v>
      </c>
      <c r="E86" s="2" t="n">
        <v>440</v>
      </c>
      <c r="I86" s="2" t="n">
        <f aca="false">N85*$I$1/12</f>
        <v>100.413226481308</v>
      </c>
      <c r="K86" s="2" t="n">
        <f aca="false">K85+E86+G86+H86</f>
        <v>2048.73</v>
      </c>
      <c r="L86" s="2" t="n">
        <f aca="false">IF(J86=0,L85+I86,L85+J86)</f>
        <v>9086.80587461212</v>
      </c>
      <c r="N86" s="2" t="n">
        <f aca="false">IF(J86=0,O85+E86+F86+G86+H86+I86-M86,O85+E86+F86+G86+H86+J86-M86)</f>
        <v>10581.7358746121</v>
      </c>
      <c r="O86" s="13" t="n">
        <f aca="false">SUM(M86:N86)</f>
        <v>10581.7358746121</v>
      </c>
    </row>
    <row r="87" customFormat="false" ht="12.75" hidden="false" customHeight="false" outlineLevel="0" collapsed="false">
      <c r="A87" s="1" t="n">
        <v>37802</v>
      </c>
      <c r="B87" s="0" t="n">
        <f aca="false">ROUND((A87-$B$1-210)/365,0)</f>
        <v>36</v>
      </c>
      <c r="C87" s="0" t="n">
        <f aca="false">ROUND((A87-$C$1-210)/365,0)</f>
        <v>11</v>
      </c>
      <c r="D87" s="0" t="n">
        <f aca="false">ROUND((A87-$D$1-210)/365,0)</f>
        <v>8</v>
      </c>
      <c r="E87" s="2" t="n">
        <v>440</v>
      </c>
      <c r="H87" s="2" t="n">
        <v>-2500</v>
      </c>
      <c r="I87" s="2" t="n">
        <f aca="false">N86*$I$1/12</f>
        <v>105.817358746121</v>
      </c>
      <c r="K87" s="2" t="n">
        <f aca="false">K86+E87+G87+H87</f>
        <v>-11.2699999999995</v>
      </c>
      <c r="L87" s="2" t="n">
        <f aca="false">IF(J87=0,L86+I87,L86+J87)</f>
        <v>9192.62323335824</v>
      </c>
      <c r="N87" s="2" t="n">
        <f aca="false">IF(J87=0,O86+E87+F87+G87+H87+I87-M87,O86+E87+F87+G87+H87+J87-M87)</f>
        <v>8627.55323335824</v>
      </c>
      <c r="O87" s="13" t="n">
        <f aca="false">SUM(M87:N87)</f>
        <v>8627.55323335824</v>
      </c>
      <c r="P87" s="0" t="s">
        <v>37</v>
      </c>
    </row>
    <row r="88" customFormat="false" ht="12.75" hidden="false" customHeight="false" outlineLevel="0" collapsed="false">
      <c r="A88" s="1" t="n">
        <v>37833</v>
      </c>
      <c r="B88" s="0" t="n">
        <f aca="false">ROUND((A88-$B$1-210)/365,0)</f>
        <v>36</v>
      </c>
      <c r="C88" s="0" t="n">
        <f aca="false">ROUND((A88-$C$1-210)/365,0)</f>
        <v>11</v>
      </c>
      <c r="D88" s="0" t="n">
        <f aca="false">ROUND((A88-$D$1-210)/365,0)</f>
        <v>8</v>
      </c>
      <c r="E88" s="2" t="n">
        <v>440</v>
      </c>
      <c r="I88" s="2" t="n">
        <f aca="false">N87*$I$1/12</f>
        <v>86.2755323335824</v>
      </c>
      <c r="K88" s="2" t="n">
        <f aca="false">K87+E88+G88+H88</f>
        <v>428.730000000001</v>
      </c>
      <c r="L88" s="2" t="n">
        <f aca="false">IF(J88=0,L87+I88,L87+J88)</f>
        <v>9278.89876569182</v>
      </c>
      <c r="N88" s="2" t="n">
        <f aca="false">IF(J88=0,O87+E88+F88+G88+H88+I88-M88,O87+E88+F88+G88+H88+J88-M88)</f>
        <v>9153.82876569182</v>
      </c>
      <c r="O88" s="13" t="n">
        <f aca="false">SUM(M88:N88)</f>
        <v>9153.82876569182</v>
      </c>
    </row>
    <row r="89" customFormat="false" ht="12.75" hidden="false" customHeight="false" outlineLevel="0" collapsed="false">
      <c r="A89" s="1" t="n">
        <v>37864</v>
      </c>
      <c r="B89" s="0" t="n">
        <f aca="false">ROUND((A89-$B$1-210)/365,0)</f>
        <v>36</v>
      </c>
      <c r="C89" s="0" t="n">
        <f aca="false">ROUND((A89-$C$1-210)/365,0)</f>
        <v>11</v>
      </c>
      <c r="D89" s="0" t="n">
        <f aca="false">ROUND((A89-$D$1-210)/365,0)</f>
        <v>8</v>
      </c>
      <c r="E89" s="2" t="n">
        <v>440</v>
      </c>
      <c r="I89" s="2" t="n">
        <f aca="false">N88*$I$1/12</f>
        <v>91.5382876569182</v>
      </c>
      <c r="K89" s="2" t="n">
        <f aca="false">K88+E89+G89+H89</f>
        <v>868.730000000001</v>
      </c>
      <c r="L89" s="2" t="n">
        <f aca="false">IF(J89=0,L88+I89,L88+J89)</f>
        <v>9370.43705334874</v>
      </c>
      <c r="N89" s="2" t="n">
        <f aca="false">IF(J89=0,O88+E89+F89+G89+H89+I89-M89,O88+E89+F89+G89+H89+J89-M89)</f>
        <v>9685.36705334874</v>
      </c>
      <c r="O89" s="13" t="n">
        <f aca="false">SUM(M89:N89)</f>
        <v>9685.36705334874</v>
      </c>
    </row>
    <row r="90" customFormat="false" ht="12.75" hidden="false" customHeight="false" outlineLevel="0" collapsed="false">
      <c r="A90" s="1" t="n">
        <v>37894</v>
      </c>
      <c r="B90" s="0" t="n">
        <f aca="false">ROUND((A90-$B$1-210)/365,0)</f>
        <v>36</v>
      </c>
      <c r="C90" s="0" t="n">
        <f aca="false">ROUND((A90-$C$1-210)/365,0)</f>
        <v>11</v>
      </c>
      <c r="D90" s="0" t="n">
        <f aca="false">ROUND((A90-$D$1-210)/365,0)</f>
        <v>8</v>
      </c>
      <c r="E90" s="2" t="n">
        <v>440</v>
      </c>
      <c r="I90" s="2" t="n">
        <f aca="false">N89*$I$1/12</f>
        <v>96.8536705334874</v>
      </c>
      <c r="K90" s="2" t="n">
        <f aca="false">K89+E90+G90+H90</f>
        <v>1308.73</v>
      </c>
      <c r="L90" s="2" t="n">
        <f aca="false">IF(J90=0,L89+I90,L89+J90)</f>
        <v>9467.29072388223</v>
      </c>
      <c r="N90" s="2" t="n">
        <f aca="false">IF(J90=0,O89+E90+F90+G90+H90+I90-M90,O89+E90+F90+G90+H90+J90-M90)</f>
        <v>10222.2207238822</v>
      </c>
      <c r="O90" s="13" t="n">
        <f aca="false">SUM(M90:N90)</f>
        <v>10222.2207238822</v>
      </c>
    </row>
    <row r="91" customFormat="false" ht="12.75" hidden="false" customHeight="false" outlineLevel="0" collapsed="false">
      <c r="A91" s="1" t="n">
        <v>37925</v>
      </c>
      <c r="B91" s="0" t="n">
        <f aca="false">ROUND((A91-$B$1-210)/365,0)</f>
        <v>36</v>
      </c>
      <c r="C91" s="0" t="n">
        <f aca="false">ROUND((A91-$C$1-210)/365,0)</f>
        <v>11</v>
      </c>
      <c r="D91" s="0" t="n">
        <f aca="false">ROUND((A91-$D$1-210)/365,0)</f>
        <v>8</v>
      </c>
      <c r="E91" s="2" t="n">
        <v>440</v>
      </c>
      <c r="I91" s="2" t="n">
        <f aca="false">N90*$I$1/12</f>
        <v>102.222207238822</v>
      </c>
      <c r="K91" s="2" t="n">
        <f aca="false">K90+E91+G91+H91</f>
        <v>1748.73</v>
      </c>
      <c r="L91" s="2" t="n">
        <f aca="false">IF(J91=0,L90+I91,L90+J91)</f>
        <v>9569.51293112105</v>
      </c>
      <c r="N91" s="2" t="n">
        <f aca="false">IF(J91=0,O90+E91+F91+G91+H91+I91-M91,O90+E91+F91+G91+H91+J91-M91)</f>
        <v>10764.4429311211</v>
      </c>
      <c r="O91" s="13" t="n">
        <f aca="false">SUM(M91:N91)</f>
        <v>10764.4429311211</v>
      </c>
    </row>
    <row r="92" customFormat="false" ht="12.75" hidden="false" customHeight="false" outlineLevel="0" collapsed="false">
      <c r="A92" s="1" t="n">
        <v>37955</v>
      </c>
      <c r="B92" s="0" t="n">
        <f aca="false">ROUND((A92-$B$1-210)/365,0)</f>
        <v>36</v>
      </c>
      <c r="C92" s="0" t="n">
        <f aca="false">ROUND((A92-$C$1-210)/365,0)</f>
        <v>11</v>
      </c>
      <c r="D92" s="0" t="n">
        <f aca="false">ROUND((A92-$D$1-210)/365,0)</f>
        <v>8</v>
      </c>
      <c r="E92" s="2" t="n">
        <v>440</v>
      </c>
      <c r="I92" s="2" t="n">
        <f aca="false">N91*$I$1/12</f>
        <v>107.644429311211</v>
      </c>
      <c r="K92" s="2" t="n">
        <f aca="false">K91+E92+G92+H92</f>
        <v>2188.73</v>
      </c>
      <c r="L92" s="2" t="n">
        <f aca="false">IF(J92=0,L91+I92,L91+J92)</f>
        <v>9677.15736043226</v>
      </c>
      <c r="N92" s="2" t="n">
        <f aca="false">IF(J92=0,O91+E92+F92+G92+H92+I92-M92,O91+E92+F92+G92+H92+J92-M92)</f>
        <v>11312.0873604323</v>
      </c>
      <c r="O92" s="13" t="n">
        <f aca="false">SUM(M92:N92)</f>
        <v>11312.0873604323</v>
      </c>
    </row>
    <row r="93" customFormat="false" ht="12.75" hidden="false" customHeight="false" outlineLevel="0" collapsed="false">
      <c r="A93" s="1" t="n">
        <v>37986</v>
      </c>
      <c r="B93" s="0" t="n">
        <f aca="false">ROUND((A93-$B$1-210)/365,0)</f>
        <v>36</v>
      </c>
      <c r="C93" s="0" t="n">
        <f aca="false">ROUND((A93-$C$1-210)/365,0)</f>
        <v>11</v>
      </c>
      <c r="D93" s="0" t="n">
        <f aca="false">ROUND((A93-$D$1-210)/365,0)</f>
        <v>8</v>
      </c>
      <c r="E93" s="2" t="n">
        <v>440</v>
      </c>
      <c r="H93" s="2" t="n">
        <v>-2500</v>
      </c>
      <c r="I93" s="2" t="n">
        <f aca="false">N92*$I$1/12</f>
        <v>113.120873604323</v>
      </c>
      <c r="K93" s="2" t="n">
        <f aca="false">K92+E93+G93+H93</f>
        <v>128.73</v>
      </c>
      <c r="L93" s="2" t="n">
        <f aca="false">IF(J93=0,L92+I93,L92+J93)</f>
        <v>9790.27823403659</v>
      </c>
      <c r="N93" s="2" t="n">
        <f aca="false">IF(J93=0,O92+E93+F93+G93+H93+I93-M93,O92+E93+F93+G93+H93+J93-M93)</f>
        <v>9365.20823403659</v>
      </c>
      <c r="O93" s="13" t="n">
        <f aca="false">SUM(M93:N93)</f>
        <v>9365.20823403659</v>
      </c>
      <c r="P93" s="0" t="s">
        <v>38</v>
      </c>
    </row>
    <row r="94" customFormat="false" ht="12.75" hidden="false" customHeight="false" outlineLevel="0" collapsed="false">
      <c r="A94" s="1" t="n">
        <v>38017</v>
      </c>
      <c r="B94" s="0" t="n">
        <f aca="false">ROUND((A94-$B$1-210)/365,0)</f>
        <v>36</v>
      </c>
      <c r="C94" s="0" t="n">
        <f aca="false">ROUND((A94-$C$1-210)/365,0)</f>
        <v>11</v>
      </c>
      <c r="D94" s="0" t="n">
        <f aca="false">ROUND((A94-$D$1-210)/365,0)</f>
        <v>8</v>
      </c>
      <c r="E94" s="2" t="n">
        <v>440</v>
      </c>
      <c r="I94" s="2" t="n">
        <f aca="false">N93*$I$1/12</f>
        <v>93.6520823403659</v>
      </c>
      <c r="K94" s="2" t="n">
        <f aca="false">K93+E94+G94+H94</f>
        <v>568.730000000001</v>
      </c>
      <c r="L94" s="2" t="n">
        <f aca="false">IF(J94=0,L93+I94,L93+J94)</f>
        <v>9883.93031637695</v>
      </c>
      <c r="N94" s="2" t="n">
        <f aca="false">IF(J94=0,O93+E94+F94+G94+H94+I94-M94,O93+E94+F94+G94+H94+J94-M94)</f>
        <v>9898.86031637695</v>
      </c>
      <c r="O94" s="13" t="n">
        <f aca="false">SUM(M94:N94)</f>
        <v>9898.86031637695</v>
      </c>
    </row>
    <row r="95" customFormat="false" ht="12.75" hidden="false" customHeight="false" outlineLevel="0" collapsed="false">
      <c r="A95" s="1" t="n">
        <v>38046</v>
      </c>
      <c r="B95" s="0" t="n">
        <f aca="false">ROUND((A95-$B$1-210)/365,0)</f>
        <v>36</v>
      </c>
      <c r="C95" s="0" t="n">
        <f aca="false">ROUND((A95-$C$1-210)/365,0)</f>
        <v>11</v>
      </c>
      <c r="D95" s="0" t="n">
        <f aca="false">ROUND((A95-$D$1-210)/365,0)</f>
        <v>9</v>
      </c>
      <c r="E95" s="2" t="n">
        <v>440</v>
      </c>
      <c r="G95" s="2" t="n">
        <v>1000</v>
      </c>
      <c r="I95" s="2" t="n">
        <f aca="false">N94*$I$1/12</f>
        <v>98.9886031637695</v>
      </c>
      <c r="K95" s="2" t="n">
        <f aca="false">K94+E95+G95+H95</f>
        <v>2008.73</v>
      </c>
      <c r="L95" s="2" t="n">
        <f aca="false">IF(J95=0,L94+I95,L94+J95)</f>
        <v>9982.91891954072</v>
      </c>
      <c r="N95" s="2" t="n">
        <f aca="false">IF(J95=0,O94+E95+F95+G95+H95+I95-M95,O94+E95+F95+G95+H95+J95-M95)</f>
        <v>11437.8489195407</v>
      </c>
      <c r="O95" s="13" t="n">
        <f aca="false">SUM(M95:N95)</f>
        <v>11437.8489195407</v>
      </c>
    </row>
    <row r="96" customFormat="false" ht="12.75" hidden="false" customHeight="false" outlineLevel="0" collapsed="false">
      <c r="A96" s="1" t="n">
        <v>38077</v>
      </c>
      <c r="B96" s="0" t="n">
        <f aca="false">ROUND((A96-$B$1-210)/365,0)</f>
        <v>36</v>
      </c>
      <c r="C96" s="0" t="n">
        <f aca="false">ROUND((A96-$C$1-210)/365,0)</f>
        <v>11</v>
      </c>
      <c r="D96" s="0" t="n">
        <f aca="false">ROUND((A96-$D$1-210)/365,0)</f>
        <v>9</v>
      </c>
      <c r="E96" s="2" t="n">
        <v>440</v>
      </c>
      <c r="I96" s="2" t="n">
        <f aca="false">N95*$I$1/12</f>
        <v>114.378489195407</v>
      </c>
      <c r="K96" s="2" t="n">
        <f aca="false">K95+E96+G96+H96</f>
        <v>2448.73</v>
      </c>
      <c r="L96" s="2" t="n">
        <f aca="false">IF(J96=0,L95+I96,L95+J96)</f>
        <v>10097.2974087361</v>
      </c>
      <c r="N96" s="2" t="n">
        <f aca="false">IF(J96=0,O95+E96+F96+G96+H96+I96-M96,O95+E96+F96+G96+H96+J96-M96)</f>
        <v>11992.2274087361</v>
      </c>
      <c r="O96" s="13" t="n">
        <f aca="false">SUM(M96:N96)</f>
        <v>11992.2274087361</v>
      </c>
    </row>
    <row r="97" customFormat="false" ht="12.75" hidden="false" customHeight="false" outlineLevel="0" collapsed="false">
      <c r="A97" s="1" t="n">
        <v>38107</v>
      </c>
      <c r="B97" s="0" t="n">
        <f aca="false">ROUND((A97-$B$1-210)/365,0)</f>
        <v>37</v>
      </c>
      <c r="C97" s="0" t="n">
        <f aca="false">ROUND((A97-$C$1-210)/365,0)</f>
        <v>12</v>
      </c>
      <c r="D97" s="0" t="n">
        <f aca="false">ROUND((A97-$D$1-210)/365,0)</f>
        <v>9</v>
      </c>
      <c r="E97" s="2" t="n">
        <v>440</v>
      </c>
      <c r="H97" s="2" t="n">
        <v>-500</v>
      </c>
      <c r="I97" s="2" t="n">
        <f aca="false">N96*$I$1/12</f>
        <v>119.922274087361</v>
      </c>
      <c r="K97" s="2" t="n">
        <f aca="false">K96+E97+G97+H97</f>
        <v>2388.73</v>
      </c>
      <c r="L97" s="2" t="n">
        <f aca="false">IF(J97=0,L96+I97,L96+J97)</f>
        <v>10217.2196828235</v>
      </c>
      <c r="N97" s="2" t="n">
        <f aca="false">IF(J97=0,O96+E97+F97+G97+H97+I97-M97,O96+E97+F97+G97+H97+J97-M97)</f>
        <v>12052.1496828235</v>
      </c>
      <c r="O97" s="13" t="n">
        <f aca="false">SUM(M97:N97)</f>
        <v>12052.1496828235</v>
      </c>
      <c r="P97" s="0" t="s">
        <v>28</v>
      </c>
    </row>
    <row r="98" customFormat="false" ht="12.75" hidden="false" customHeight="false" outlineLevel="0" collapsed="false">
      <c r="A98" s="1" t="n">
        <v>38138</v>
      </c>
      <c r="B98" s="0" t="n">
        <f aca="false">ROUND((A98-$B$1-210)/365,0)</f>
        <v>37</v>
      </c>
      <c r="C98" s="0" t="n">
        <f aca="false">ROUND((A98-$C$1-210)/365,0)</f>
        <v>12</v>
      </c>
      <c r="D98" s="0" t="n">
        <f aca="false">ROUND((A98-$D$1-210)/365,0)</f>
        <v>9</v>
      </c>
      <c r="E98" s="2" t="n">
        <v>440</v>
      </c>
      <c r="I98" s="2" t="n">
        <f aca="false">N97*$I$1/12</f>
        <v>120.521496828235</v>
      </c>
      <c r="K98" s="2" t="n">
        <f aca="false">K97+E98+G98+H98</f>
        <v>2828.73</v>
      </c>
      <c r="L98" s="2" t="n">
        <f aca="false">IF(J98=0,L97+I98,L97+J98)</f>
        <v>10337.7411796517</v>
      </c>
      <c r="N98" s="2" t="n">
        <f aca="false">IF(J98=0,O97+E98+F98+G98+H98+I98-M98,O97+E98+F98+G98+H98+J98-M98)</f>
        <v>12612.6711796517</v>
      </c>
      <c r="O98" s="13" t="n">
        <f aca="false">SUM(M98:N98)</f>
        <v>12612.6711796517</v>
      </c>
    </row>
    <row r="99" customFormat="false" ht="12.75" hidden="false" customHeight="false" outlineLevel="0" collapsed="false">
      <c r="A99" s="1" t="n">
        <v>38168</v>
      </c>
      <c r="B99" s="0" t="n">
        <f aca="false">ROUND((A99-$B$1-210)/365,0)</f>
        <v>37</v>
      </c>
      <c r="C99" s="0" t="n">
        <f aca="false">ROUND((A99-$C$1-210)/365,0)</f>
        <v>12</v>
      </c>
      <c r="D99" s="0" t="n">
        <f aca="false">ROUND((A99-$D$1-210)/365,0)</f>
        <v>9</v>
      </c>
      <c r="E99" s="2" t="n">
        <v>440</v>
      </c>
      <c r="H99" s="2" t="n">
        <v>-3000</v>
      </c>
      <c r="I99" s="2" t="n">
        <f aca="false">N98*$I$1/12</f>
        <v>126.126711796517</v>
      </c>
      <c r="K99" s="2" t="n">
        <f aca="false">K98+E99+G99+H99</f>
        <v>268.730000000001</v>
      </c>
      <c r="L99" s="2" t="n">
        <f aca="false">IF(J99=0,L98+I99,L98+J99)</f>
        <v>10463.8678914482</v>
      </c>
      <c r="N99" s="2" t="n">
        <f aca="false">IF(J99=0,O98+E99+F99+G99+H99+I99-M99,O98+E99+F99+G99+H99+J99-M99)</f>
        <v>10178.7978914482</v>
      </c>
      <c r="O99" s="13" t="n">
        <f aca="false">SUM(M99:N99)</f>
        <v>10178.7978914482</v>
      </c>
      <c r="P99" s="0" t="s">
        <v>39</v>
      </c>
    </row>
    <row r="100" customFormat="false" ht="12.75" hidden="false" customHeight="false" outlineLevel="0" collapsed="false">
      <c r="A100" s="1" t="n">
        <v>38199</v>
      </c>
      <c r="B100" s="0" t="n">
        <f aca="false">ROUND((A100-$B$1-210)/365,0)</f>
        <v>37</v>
      </c>
      <c r="C100" s="0" t="n">
        <f aca="false">ROUND((A100-$C$1-210)/365,0)</f>
        <v>12</v>
      </c>
      <c r="D100" s="0" t="n">
        <f aca="false">ROUND((A100-$D$1-210)/365,0)</f>
        <v>9</v>
      </c>
      <c r="E100" s="2" t="n">
        <v>440</v>
      </c>
      <c r="I100" s="2" t="n">
        <f aca="false">N99*$I$1/12</f>
        <v>101.787978914482</v>
      </c>
      <c r="K100" s="2" t="n">
        <f aca="false">K99+E100+G100+H100</f>
        <v>708.730000000001</v>
      </c>
      <c r="L100" s="2" t="n">
        <f aca="false">IF(J100=0,L99+I100,L99+J100)</f>
        <v>10565.6558703627</v>
      </c>
      <c r="N100" s="2" t="n">
        <f aca="false">IF(J100=0,O99+E100+F100+G100+H100+I100-M100,O99+E100+F100+G100+H100+J100-M100)</f>
        <v>10720.5858703627</v>
      </c>
      <c r="O100" s="13" t="n">
        <f aca="false">SUM(M100:N100)</f>
        <v>10720.5858703627</v>
      </c>
    </row>
    <row r="101" customFormat="false" ht="12.75" hidden="false" customHeight="false" outlineLevel="0" collapsed="false">
      <c r="A101" s="1" t="n">
        <v>38230</v>
      </c>
      <c r="B101" s="0" t="n">
        <f aca="false">ROUND((A101-$B$1-210)/365,0)</f>
        <v>37</v>
      </c>
      <c r="C101" s="0" t="n">
        <f aca="false">ROUND((A101-$C$1-210)/365,0)</f>
        <v>12</v>
      </c>
      <c r="D101" s="0" t="n">
        <f aca="false">ROUND((A101-$D$1-210)/365,0)</f>
        <v>9</v>
      </c>
      <c r="E101" s="2" t="n">
        <v>440</v>
      </c>
      <c r="I101" s="2" t="n">
        <f aca="false">N100*$I$1/12</f>
        <v>107.205858703627</v>
      </c>
      <c r="K101" s="2" t="n">
        <f aca="false">K100+E101+G101+H101</f>
        <v>1148.73</v>
      </c>
      <c r="L101" s="2" t="n">
        <f aca="false">IF(J101=0,L100+I101,L100+J101)</f>
        <v>10672.8617290664</v>
      </c>
      <c r="N101" s="2" t="n">
        <f aca="false">IF(J101=0,O100+E101+F101+G101+H101+I101-M101,O100+E101+F101+G101+H101+J101-M101)</f>
        <v>11267.7917290664</v>
      </c>
      <c r="O101" s="13" t="n">
        <f aca="false">SUM(M101:N101)</f>
        <v>11267.7917290664</v>
      </c>
    </row>
    <row r="102" customFormat="false" ht="12.75" hidden="false" customHeight="false" outlineLevel="0" collapsed="false">
      <c r="A102" s="1" t="n">
        <v>38260</v>
      </c>
      <c r="B102" s="0" t="n">
        <f aca="false">ROUND((A102-$B$1-210)/365,0)</f>
        <v>37</v>
      </c>
      <c r="C102" s="0" t="n">
        <f aca="false">ROUND((A102-$C$1-210)/365,0)</f>
        <v>12</v>
      </c>
      <c r="D102" s="0" t="n">
        <f aca="false">ROUND((A102-$D$1-210)/365,0)</f>
        <v>9</v>
      </c>
      <c r="E102" s="2" t="n">
        <v>440</v>
      </c>
      <c r="I102" s="2" t="n">
        <f aca="false">N101*$I$1/12</f>
        <v>112.677917290664</v>
      </c>
      <c r="K102" s="2" t="n">
        <f aca="false">K101+E102+G102+H102</f>
        <v>1588.73</v>
      </c>
      <c r="L102" s="2" t="n">
        <f aca="false">IF(J102=0,L101+I102,L101+J102)</f>
        <v>10785.539646357</v>
      </c>
      <c r="N102" s="2" t="n">
        <f aca="false">IF(J102=0,O101+E102+F102+G102+H102+I102-M102,O101+E102+F102+G102+H102+J102-M102)</f>
        <v>11820.469646357</v>
      </c>
      <c r="O102" s="13" t="n">
        <f aca="false">SUM(M102:N102)</f>
        <v>11820.469646357</v>
      </c>
    </row>
    <row r="103" customFormat="false" ht="12.75" hidden="false" customHeight="false" outlineLevel="0" collapsed="false">
      <c r="A103" s="1" t="n">
        <v>38291</v>
      </c>
      <c r="B103" s="0" t="n">
        <f aca="false">ROUND((A103-$B$1-210)/365,0)</f>
        <v>37</v>
      </c>
      <c r="C103" s="0" t="n">
        <f aca="false">ROUND((A103-$C$1-210)/365,0)</f>
        <v>12</v>
      </c>
      <c r="D103" s="0" t="n">
        <f aca="false">ROUND((A103-$D$1-210)/365,0)</f>
        <v>9</v>
      </c>
      <c r="E103" s="2" t="n">
        <v>440</v>
      </c>
      <c r="I103" s="2" t="n">
        <f aca="false">N102*$I$1/12</f>
        <v>118.20469646357</v>
      </c>
      <c r="K103" s="2" t="n">
        <f aca="false">K102+E103+G103+H103</f>
        <v>2028.73</v>
      </c>
      <c r="L103" s="2" t="n">
        <f aca="false">IF(J103=0,L102+I103,L102+J103)</f>
        <v>10903.7443428206</v>
      </c>
      <c r="N103" s="2" t="n">
        <f aca="false">IF(J103=0,O102+E103+F103+G103+H103+I103-M103,O102+E103+F103+G103+H103+J103-M103)</f>
        <v>12378.6743428206</v>
      </c>
      <c r="O103" s="13" t="n">
        <f aca="false">SUM(M103:N103)</f>
        <v>12378.6743428206</v>
      </c>
    </row>
    <row r="104" customFormat="false" ht="12.75" hidden="false" customHeight="false" outlineLevel="0" collapsed="false">
      <c r="A104" s="1" t="n">
        <v>38321</v>
      </c>
      <c r="B104" s="0" t="n">
        <f aca="false">ROUND((A104-$B$1-210)/365,0)</f>
        <v>37</v>
      </c>
      <c r="C104" s="0" t="n">
        <f aca="false">ROUND((A104-$C$1-210)/365,0)</f>
        <v>12</v>
      </c>
      <c r="D104" s="0" t="n">
        <f aca="false">ROUND((A104-$D$1-210)/365,0)</f>
        <v>9</v>
      </c>
      <c r="E104" s="2" t="n">
        <v>440</v>
      </c>
      <c r="I104" s="2" t="n">
        <f aca="false">N103*$I$1/12</f>
        <v>123.786743428206</v>
      </c>
      <c r="K104" s="2" t="n">
        <f aca="false">K103+E104+G104+H104</f>
        <v>2468.73</v>
      </c>
      <c r="L104" s="2" t="n">
        <f aca="false">IF(J104=0,L103+I104,L103+J104)</f>
        <v>11027.5310862488</v>
      </c>
      <c r="N104" s="2" t="n">
        <f aca="false">IF(J104=0,O103+E104+F104+G104+H104+I104-M104,O103+E104+F104+G104+H104+J104-M104)</f>
        <v>12942.4610862488</v>
      </c>
      <c r="O104" s="13" t="n">
        <f aca="false">SUM(M104:N104)</f>
        <v>12942.4610862488</v>
      </c>
    </row>
    <row r="105" customFormat="false" ht="12.75" hidden="false" customHeight="false" outlineLevel="0" collapsed="false">
      <c r="A105" s="1" t="n">
        <v>38352</v>
      </c>
      <c r="B105" s="0" t="n">
        <f aca="false">ROUND((A105-$B$1-210)/365,0)</f>
        <v>37</v>
      </c>
      <c r="C105" s="0" t="n">
        <f aca="false">ROUND((A105-$C$1-210)/365,0)</f>
        <v>12</v>
      </c>
      <c r="D105" s="0" t="n">
        <f aca="false">ROUND((A105-$D$1-210)/365,0)</f>
        <v>9</v>
      </c>
      <c r="E105" s="2" t="n">
        <v>440</v>
      </c>
      <c r="H105" s="2" t="n">
        <v>-1500</v>
      </c>
      <c r="I105" s="2" t="n">
        <f aca="false">N104*$I$1/12</f>
        <v>129.424610862488</v>
      </c>
      <c r="K105" s="2" t="n">
        <f aca="false">K104+E105+G105+H105</f>
        <v>1408.73</v>
      </c>
      <c r="L105" s="2" t="n">
        <f aca="false">IF(J105=0,L104+I105,L104+J105)</f>
        <v>11156.9556971113</v>
      </c>
      <c r="N105" s="2" t="n">
        <f aca="false">IF(J105=0,O104+E105+F105+G105+H105+I105-M105,O104+E105+F105+G105+H105+J105-M105)</f>
        <v>12011.8856971113</v>
      </c>
      <c r="O105" s="13" t="n">
        <f aca="false">SUM(M105:N105)</f>
        <v>12011.8856971113</v>
      </c>
      <c r="P105" s="0" t="s">
        <v>31</v>
      </c>
    </row>
    <row r="106" customFormat="false" ht="12.75" hidden="false" customHeight="false" outlineLevel="0" collapsed="false">
      <c r="A106" s="1" t="n">
        <v>38383</v>
      </c>
      <c r="B106" s="0" t="n">
        <f aca="false">ROUND((A106-$B$1-210)/365,0)</f>
        <v>37</v>
      </c>
      <c r="C106" s="0" t="n">
        <f aca="false">ROUND((A106-$C$1-210)/365,0)</f>
        <v>12</v>
      </c>
      <c r="D106" s="0" t="n">
        <f aca="false">ROUND((A106-$D$1-210)/365,0)</f>
        <v>9</v>
      </c>
      <c r="E106" s="2" t="n">
        <v>440</v>
      </c>
      <c r="I106" s="2" t="n">
        <f aca="false">N105*$I$1/12</f>
        <v>120.118856971113</v>
      </c>
      <c r="K106" s="2" t="n">
        <f aca="false">K105+E106+G106+H106</f>
        <v>1848.73</v>
      </c>
      <c r="L106" s="2" t="n">
        <f aca="false">IF(J106=0,L105+I106,L105+J106)</f>
        <v>11277.0745540824</v>
      </c>
      <c r="N106" s="2" t="n">
        <f aca="false">IF(J106=0,O105+E106+F106+G106+H106+I106-M106,O105+E106+F106+G106+H106+J106-M106)</f>
        <v>12572.0045540824</v>
      </c>
      <c r="O106" s="13" t="n">
        <f aca="false">SUM(M106:N106)</f>
        <v>12572.0045540824</v>
      </c>
    </row>
    <row r="107" customFormat="false" ht="12.75" hidden="false" customHeight="false" outlineLevel="0" collapsed="false">
      <c r="A107" s="1" t="n">
        <v>38411</v>
      </c>
      <c r="B107" s="0" t="n">
        <f aca="false">ROUND((A107-$B$1-210)/365,0)</f>
        <v>37</v>
      </c>
      <c r="C107" s="0" t="n">
        <f aca="false">ROUND((A107-$C$1-210)/365,0)</f>
        <v>12</v>
      </c>
      <c r="D107" s="0" t="n">
        <f aca="false">ROUND((A107-$D$1-210)/365,0)</f>
        <v>10</v>
      </c>
      <c r="E107" s="2" t="n">
        <v>440</v>
      </c>
      <c r="G107" s="2" t="n">
        <v>2000</v>
      </c>
      <c r="I107" s="2" t="n">
        <f aca="false">N106*$I$1/12</f>
        <v>125.720045540824</v>
      </c>
      <c r="K107" s="2" t="n">
        <f aca="false">K106+E107+G107+H107</f>
        <v>4288.73</v>
      </c>
      <c r="L107" s="2" t="n">
        <f aca="false">IF(J107=0,L106+I107,L106+J107)</f>
        <v>11402.7945996232</v>
      </c>
      <c r="N107" s="2" t="n">
        <f aca="false">IF(J107=0,O106+E107+F107+G107+H107+I107-M107,O106+E107+F107+G107+H107+J107-M107)</f>
        <v>15137.7245996232</v>
      </c>
      <c r="O107" s="13" t="n">
        <f aca="false">SUM(M107:N107)</f>
        <v>15137.7245996232</v>
      </c>
    </row>
    <row r="108" customFormat="false" ht="12.75" hidden="false" customHeight="false" outlineLevel="0" collapsed="false">
      <c r="A108" s="1" t="n">
        <v>38442</v>
      </c>
      <c r="B108" s="0" t="n">
        <f aca="false">ROUND((A108-$B$1-210)/365,0)</f>
        <v>37</v>
      </c>
      <c r="C108" s="0" t="n">
        <f aca="false">ROUND((A108-$C$1-210)/365,0)</f>
        <v>12</v>
      </c>
      <c r="D108" s="0" t="n">
        <f aca="false">ROUND((A108-$D$1-210)/365,0)</f>
        <v>10</v>
      </c>
      <c r="E108" s="2" t="n">
        <v>440</v>
      </c>
      <c r="I108" s="2" t="n">
        <f aca="false">N107*$I$1/12</f>
        <v>151.377245996232</v>
      </c>
      <c r="K108" s="2" t="n">
        <f aca="false">K107+E108+G108+H108</f>
        <v>4728.73</v>
      </c>
      <c r="L108" s="2" t="n">
        <f aca="false">IF(J108=0,L107+I108,L107+J108)</f>
        <v>11554.1718456194</v>
      </c>
      <c r="N108" s="2" t="n">
        <f aca="false">IF(J108=0,O107+E108+F108+G108+H108+I108-M108,O107+E108+F108+G108+H108+J108-M108)</f>
        <v>15729.1018456194</v>
      </c>
      <c r="O108" s="13" t="n">
        <f aca="false">SUM(M108:N108)</f>
        <v>15729.1018456194</v>
      </c>
    </row>
    <row r="109" customFormat="false" ht="12.75" hidden="false" customHeight="false" outlineLevel="0" collapsed="false">
      <c r="A109" s="1" t="n">
        <v>38472</v>
      </c>
      <c r="B109" s="0" t="n">
        <f aca="false">ROUND((A109-$B$1-210)/365,0)</f>
        <v>38</v>
      </c>
      <c r="C109" s="0" t="n">
        <f aca="false">ROUND((A109-$C$1-210)/365,0)</f>
        <v>13</v>
      </c>
      <c r="D109" s="0" t="n">
        <f aca="false">ROUND((A109-$D$1-210)/365,0)</f>
        <v>10</v>
      </c>
      <c r="E109" s="2" t="n">
        <v>440</v>
      </c>
      <c r="H109" s="2" t="n">
        <v>-500</v>
      </c>
      <c r="I109" s="2" t="n">
        <f aca="false">N108*$I$1/12</f>
        <v>157.291018456194</v>
      </c>
      <c r="K109" s="2" t="n">
        <f aca="false">K108+E109+G109+H109</f>
        <v>4668.73</v>
      </c>
      <c r="L109" s="2" t="n">
        <f aca="false">IF(J109=0,L108+I109,L108+J109)</f>
        <v>11711.4628640756</v>
      </c>
      <c r="N109" s="2" t="n">
        <f aca="false">IF(J109=0,O108+E109+F109+G109+H109+I109-M109,O108+E109+F109+G109+H109+J109-M109)</f>
        <v>15826.3928640756</v>
      </c>
      <c r="O109" s="13" t="n">
        <f aca="false">SUM(M109:N109)</f>
        <v>15826.3928640756</v>
      </c>
      <c r="P109" s="0" t="s">
        <v>28</v>
      </c>
    </row>
    <row r="110" customFormat="false" ht="12.75" hidden="false" customHeight="false" outlineLevel="0" collapsed="false">
      <c r="A110" s="1" t="n">
        <v>38503</v>
      </c>
      <c r="B110" s="0" t="n">
        <f aca="false">ROUND((A110-$B$1-210)/365,0)</f>
        <v>38</v>
      </c>
      <c r="C110" s="0" t="n">
        <f aca="false">ROUND((A110-$C$1-210)/365,0)</f>
        <v>13</v>
      </c>
      <c r="D110" s="0" t="n">
        <f aca="false">ROUND((A110-$D$1-210)/365,0)</f>
        <v>10</v>
      </c>
      <c r="E110" s="2" t="n">
        <v>440</v>
      </c>
      <c r="I110" s="2" t="n">
        <f aca="false">N109*$I$1/12</f>
        <v>158.263928640756</v>
      </c>
      <c r="K110" s="2" t="n">
        <f aca="false">K109+E110+G110+H110</f>
        <v>5108.73</v>
      </c>
      <c r="L110" s="2" t="n">
        <f aca="false">IF(J110=0,L109+I110,L109+J110)</f>
        <v>11869.7267927164</v>
      </c>
      <c r="N110" s="2" t="n">
        <f aca="false">IF(J110=0,O109+E110+F110+G110+H110+I110-M110,O109+E110+F110+G110+H110+J110-M110)</f>
        <v>16424.6567927164</v>
      </c>
      <c r="O110" s="13" t="n">
        <f aca="false">SUM(M110:N110)</f>
        <v>16424.6567927164</v>
      </c>
    </row>
    <row r="111" customFormat="false" ht="12.75" hidden="false" customHeight="false" outlineLevel="0" collapsed="false">
      <c r="A111" s="1" t="n">
        <v>38533</v>
      </c>
      <c r="B111" s="0" t="n">
        <f aca="false">ROUND((A111-$B$1-210)/365,0)</f>
        <v>38</v>
      </c>
      <c r="C111" s="0" t="n">
        <f aca="false">ROUND((A111-$C$1-210)/365,0)</f>
        <v>13</v>
      </c>
      <c r="D111" s="0" t="n">
        <f aca="false">ROUND((A111-$D$1-210)/365,0)</f>
        <v>10</v>
      </c>
      <c r="E111" s="2" t="n">
        <v>440</v>
      </c>
      <c r="H111" s="2" t="n">
        <v>-8000</v>
      </c>
      <c r="I111" s="2" t="n">
        <f aca="false">N110*$I$1/12</f>
        <v>164.246567927164</v>
      </c>
      <c r="K111" s="2" t="n">
        <f aca="false">K110+E111+G111+H111</f>
        <v>-2451.27</v>
      </c>
      <c r="L111" s="2" t="n">
        <f aca="false">IF(J111=0,L110+I111,L110+J111)</f>
        <v>12033.9733606436</v>
      </c>
      <c r="N111" s="2" t="n">
        <f aca="false">IF(J111=0,O110+E111+F111+G111+H111+I111-M111,O110+E111+F111+G111+H111+J111-M111)</f>
        <v>9028.90336064356</v>
      </c>
      <c r="O111" s="13" t="n">
        <f aca="false">SUM(M111:N111)</f>
        <v>9028.90336064356</v>
      </c>
      <c r="P111" s="0" t="s">
        <v>40</v>
      </c>
    </row>
    <row r="112" customFormat="false" ht="12.75" hidden="false" customHeight="false" outlineLevel="0" collapsed="false">
      <c r="A112" s="1" t="n">
        <v>38564</v>
      </c>
      <c r="B112" s="0" t="n">
        <f aca="false">ROUND((A112-$B$1-210)/365,0)</f>
        <v>38</v>
      </c>
      <c r="C112" s="0" t="n">
        <f aca="false">ROUND((A112-$C$1-210)/365,0)</f>
        <v>13</v>
      </c>
      <c r="D112" s="0" t="n">
        <f aca="false">ROUND((A112-$D$1-210)/365,0)</f>
        <v>10</v>
      </c>
      <c r="E112" s="2" t="n">
        <v>440</v>
      </c>
      <c r="I112" s="2" t="n">
        <f aca="false">N111*$I$1/12</f>
        <v>90.2890336064356</v>
      </c>
      <c r="K112" s="2" t="n">
        <f aca="false">K111+E112+G112+H112</f>
        <v>-2011.27</v>
      </c>
      <c r="L112" s="2" t="n">
        <f aca="false">IF(J112=0,L111+I112,L111+J112)</f>
        <v>12124.26239425</v>
      </c>
      <c r="N112" s="2" t="n">
        <f aca="false">IF(J112=0,O111+E112+F112+G112+H112+I112-M112,O111+E112+F112+G112+H112+J112-M112)</f>
        <v>9559.19239425</v>
      </c>
      <c r="O112" s="13" t="n">
        <f aca="false">SUM(M112:N112)</f>
        <v>9559.19239425</v>
      </c>
    </row>
    <row r="113" customFormat="false" ht="12.75" hidden="false" customHeight="false" outlineLevel="0" collapsed="false">
      <c r="A113" s="1" t="n">
        <v>38595</v>
      </c>
      <c r="B113" s="0" t="n">
        <f aca="false">ROUND((A113-$B$1-210)/365,0)</f>
        <v>38</v>
      </c>
      <c r="C113" s="0" t="n">
        <f aca="false">ROUND((A113-$C$1-210)/365,0)</f>
        <v>13</v>
      </c>
      <c r="D113" s="0" t="n">
        <f aca="false">ROUND((A113-$D$1-210)/365,0)</f>
        <v>10</v>
      </c>
      <c r="E113" s="2" t="n">
        <v>440</v>
      </c>
      <c r="I113" s="2" t="n">
        <f aca="false">N112*$I$1/12</f>
        <v>95.5919239425</v>
      </c>
      <c r="K113" s="2" t="n">
        <f aca="false">K112+E113+G113+H113</f>
        <v>-1571.27</v>
      </c>
      <c r="L113" s="2" t="n">
        <f aca="false">IF(J113=0,L112+I113,L112+J113)</f>
        <v>12219.8543181925</v>
      </c>
      <c r="N113" s="2" t="n">
        <f aca="false">IF(J113=0,O112+E113+F113+G113+H113+I113-M113,O112+E113+F113+G113+H113+J113-M113)</f>
        <v>10094.7843181925</v>
      </c>
      <c r="O113" s="13" t="n">
        <f aca="false">SUM(M113:N113)</f>
        <v>10094.7843181925</v>
      </c>
    </row>
    <row r="114" customFormat="false" ht="12.75" hidden="false" customHeight="false" outlineLevel="0" collapsed="false">
      <c r="A114" s="1" t="n">
        <v>38625</v>
      </c>
      <c r="B114" s="0" t="n">
        <f aca="false">ROUND((A114-$B$1-210)/365,0)</f>
        <v>38</v>
      </c>
      <c r="C114" s="0" t="n">
        <f aca="false">ROUND((A114-$C$1-210)/365,0)</f>
        <v>13</v>
      </c>
      <c r="D114" s="0" t="n">
        <f aca="false">ROUND((A114-$D$1-210)/365,0)</f>
        <v>10</v>
      </c>
      <c r="E114" s="2" t="n">
        <v>440</v>
      </c>
      <c r="I114" s="2" t="n">
        <f aca="false">N113*$I$1/12</f>
        <v>100.947843181925</v>
      </c>
      <c r="K114" s="2" t="n">
        <f aca="false">K113+E114+G114+H114</f>
        <v>-1131.27</v>
      </c>
      <c r="L114" s="2" t="n">
        <f aca="false">IF(J114=0,L113+I114,L113+J114)</f>
        <v>12320.8021613744</v>
      </c>
      <c r="N114" s="2" t="n">
        <f aca="false">IF(J114=0,O113+E114+F114+G114+H114+I114-M114,O113+E114+F114+G114+H114+J114-M114)</f>
        <v>10635.7321613744</v>
      </c>
      <c r="O114" s="13" t="n">
        <f aca="false">SUM(M114:N114)</f>
        <v>10635.7321613744</v>
      </c>
    </row>
    <row r="115" customFormat="false" ht="12.75" hidden="false" customHeight="false" outlineLevel="0" collapsed="false">
      <c r="A115" s="1" t="n">
        <v>38656</v>
      </c>
      <c r="B115" s="0" t="n">
        <f aca="false">ROUND((A115-$B$1-210)/365,0)</f>
        <v>38</v>
      </c>
      <c r="C115" s="0" t="n">
        <f aca="false">ROUND((A115-$C$1-210)/365,0)</f>
        <v>13</v>
      </c>
      <c r="D115" s="0" t="n">
        <f aca="false">ROUND((A115-$D$1-210)/365,0)</f>
        <v>10</v>
      </c>
      <c r="E115" s="2" t="n">
        <v>440</v>
      </c>
      <c r="I115" s="2" t="n">
        <f aca="false">N114*$I$1/12</f>
        <v>106.357321613744</v>
      </c>
      <c r="K115" s="2" t="n">
        <f aca="false">K114+E115+G115+H115</f>
        <v>-691.27</v>
      </c>
      <c r="L115" s="2" t="n">
        <f aca="false">IF(J115=0,L114+I115,L114+J115)</f>
        <v>12427.1594829882</v>
      </c>
      <c r="N115" s="2" t="n">
        <f aca="false">IF(J115=0,O114+E115+F115+G115+H115+I115-M115,O114+E115+F115+G115+H115+J115-M115)</f>
        <v>11182.0894829882</v>
      </c>
      <c r="O115" s="13" t="n">
        <f aca="false">SUM(M115:N115)</f>
        <v>11182.0894829882</v>
      </c>
    </row>
    <row r="116" customFormat="false" ht="12.75" hidden="false" customHeight="false" outlineLevel="0" collapsed="false">
      <c r="A116" s="1" t="n">
        <v>38686</v>
      </c>
      <c r="B116" s="0" t="n">
        <f aca="false">ROUND((A116-$B$1-210)/365,0)</f>
        <v>38</v>
      </c>
      <c r="C116" s="0" t="n">
        <f aca="false">ROUND((A116-$C$1-210)/365,0)</f>
        <v>13</v>
      </c>
      <c r="D116" s="0" t="n">
        <f aca="false">ROUND((A116-$D$1-210)/365,0)</f>
        <v>10</v>
      </c>
      <c r="E116" s="2" t="n">
        <v>440</v>
      </c>
      <c r="I116" s="2" t="n">
        <f aca="false">N115*$I$1/12</f>
        <v>111.820894829882</v>
      </c>
      <c r="K116" s="2" t="n">
        <f aca="false">K115+E116+G116+H116</f>
        <v>-251.27</v>
      </c>
      <c r="L116" s="2" t="n">
        <f aca="false">IF(J116=0,L115+I116,L115+J116)</f>
        <v>12538.980377818</v>
      </c>
      <c r="N116" s="2" t="n">
        <f aca="false">IF(J116=0,O115+E116+F116+G116+H116+I116-M116,O115+E116+F116+G116+H116+J116-M116)</f>
        <v>11733.9103778181</v>
      </c>
      <c r="O116" s="13" t="n">
        <f aca="false">SUM(M116:N116)</f>
        <v>11733.9103778181</v>
      </c>
    </row>
    <row r="117" customFormat="false" ht="12.75" hidden="false" customHeight="false" outlineLevel="0" collapsed="false">
      <c r="A117" s="1" t="n">
        <v>38717</v>
      </c>
      <c r="B117" s="0" t="n">
        <f aca="false">ROUND((A117-$B$1-210)/365,0)</f>
        <v>38</v>
      </c>
      <c r="C117" s="0" t="n">
        <f aca="false">ROUND((A117-$C$1-210)/365,0)</f>
        <v>13</v>
      </c>
      <c r="D117" s="0" t="n">
        <f aca="false">ROUND((A117-$D$1-210)/365,0)</f>
        <v>10</v>
      </c>
      <c r="E117" s="2" t="n">
        <v>440</v>
      </c>
      <c r="H117" s="2" t="n">
        <v>-1500</v>
      </c>
      <c r="I117" s="2" t="n">
        <f aca="false">N116*$I$1/12</f>
        <v>117.339103778181</v>
      </c>
      <c r="K117" s="2" t="n">
        <f aca="false">K116+E117+G117+H117</f>
        <v>-1311.27</v>
      </c>
      <c r="L117" s="2" t="n">
        <f aca="false">IF(J117=0,L116+I117,L116+J117)</f>
        <v>12656.3194815962</v>
      </c>
      <c r="N117" s="2" t="n">
        <f aca="false">IF(J117=0,O116+E117+F117+G117+H117+I117-M117,O116+E117+F117+G117+H117+J117-M117)</f>
        <v>10791.2494815962</v>
      </c>
      <c r="O117" s="13" t="n">
        <f aca="false">SUM(M117:N117)</f>
        <v>10791.2494815962</v>
      </c>
      <c r="P117" s="0" t="s">
        <v>31</v>
      </c>
    </row>
    <row r="118" customFormat="false" ht="12.75" hidden="false" customHeight="false" outlineLevel="0" collapsed="false">
      <c r="A118" s="1" t="n">
        <v>38748</v>
      </c>
      <c r="B118" s="0" t="n">
        <f aca="false">ROUND((A118-$B$1-210)/365,0)</f>
        <v>38</v>
      </c>
      <c r="C118" s="0" t="n">
        <f aca="false">ROUND((A118-$C$1-210)/365,0)</f>
        <v>13</v>
      </c>
      <c r="D118" s="0" t="n">
        <f aca="false">ROUND((A118-$D$1-210)/365,0)</f>
        <v>10</v>
      </c>
      <c r="E118" s="2" t="n">
        <v>440</v>
      </c>
      <c r="I118" s="2" t="n">
        <f aca="false">N117*$I$1/12</f>
        <v>107.912494815962</v>
      </c>
      <c r="K118" s="2" t="n">
        <f aca="false">K117+E118+G118+H118</f>
        <v>-871.27</v>
      </c>
      <c r="L118" s="2" t="n">
        <f aca="false">IF(J118=0,L117+I118,L117+J118)</f>
        <v>12764.2319764122</v>
      </c>
      <c r="N118" s="2" t="n">
        <f aca="false">IF(J118=0,O117+E118+F118+G118+H118+I118-M118,O117+E118+F118+G118+H118+J118-M118)</f>
        <v>11339.1619764122</v>
      </c>
      <c r="O118" s="13" t="n">
        <f aca="false">SUM(M118:N118)</f>
        <v>11339.1619764122</v>
      </c>
    </row>
    <row r="119" customFormat="false" ht="12.75" hidden="false" customHeight="false" outlineLevel="0" collapsed="false">
      <c r="A119" s="1" t="n">
        <v>38776</v>
      </c>
      <c r="B119" s="0" t="n">
        <f aca="false">ROUND((A119-$B$1-210)/365,0)</f>
        <v>38</v>
      </c>
      <c r="C119" s="0" t="n">
        <f aca="false">ROUND((A119-$C$1-210)/365,0)</f>
        <v>13</v>
      </c>
      <c r="D119" s="0" t="n">
        <f aca="false">ROUND((A119-$D$1-210)/365,0)</f>
        <v>11</v>
      </c>
      <c r="E119" s="2" t="n">
        <v>440</v>
      </c>
      <c r="G119" s="2" t="n">
        <v>1000</v>
      </c>
      <c r="I119" s="2" t="n">
        <f aca="false">N118*$I$1/12</f>
        <v>113.391619764122</v>
      </c>
      <c r="K119" s="2" t="n">
        <f aca="false">K118+E119+G119+H119</f>
        <v>568.730000000001</v>
      </c>
      <c r="L119" s="2" t="n">
        <f aca="false">IF(J119=0,L118+I119,L118+J119)</f>
        <v>12877.6235961763</v>
      </c>
      <c r="N119" s="2" t="n">
        <f aca="false">IF(J119=0,O118+E119+F119+G119+H119+I119-M119,O118+E119+F119+G119+H119+J119-M119)</f>
        <v>12892.5535961763</v>
      </c>
      <c r="O119" s="13" t="n">
        <f aca="false">SUM(M119:N119)</f>
        <v>12892.5535961763</v>
      </c>
    </row>
    <row r="120" customFormat="false" ht="12.75" hidden="false" customHeight="false" outlineLevel="0" collapsed="false">
      <c r="A120" s="1" t="n">
        <v>38807</v>
      </c>
      <c r="B120" s="0" t="n">
        <f aca="false">ROUND((A120-$B$1-210)/365,0)</f>
        <v>38</v>
      </c>
      <c r="C120" s="0" t="n">
        <f aca="false">ROUND((A120-$C$1-210)/365,0)</f>
        <v>13</v>
      </c>
      <c r="D120" s="0" t="n">
        <f aca="false">ROUND((A120-$D$1-210)/365,0)</f>
        <v>11</v>
      </c>
      <c r="E120" s="2" t="n">
        <v>440</v>
      </c>
      <c r="I120" s="2" t="n">
        <f aca="false">N119*$I$1/12</f>
        <v>128.925535961763</v>
      </c>
      <c r="K120" s="2" t="n">
        <f aca="false">K119+E120+G120+H120</f>
        <v>1008.73</v>
      </c>
      <c r="L120" s="2" t="n">
        <f aca="false">IF(J120=0,L119+I120,L119+J120)</f>
        <v>13006.5491321381</v>
      </c>
      <c r="N120" s="2" t="n">
        <f aca="false">IF(J120=0,O119+E120+F120+G120+H120+I120-M120,O119+E120+F120+G120+H120+J120-M120)</f>
        <v>13461.4791321381</v>
      </c>
      <c r="O120" s="13" t="n">
        <f aca="false">SUM(M120:N120)</f>
        <v>13461.4791321381</v>
      </c>
    </row>
    <row r="121" customFormat="false" ht="12.75" hidden="false" customHeight="false" outlineLevel="0" collapsed="false">
      <c r="A121" s="1" t="n">
        <v>38837</v>
      </c>
      <c r="B121" s="0" t="n">
        <f aca="false">ROUND((A121-$B$1-210)/365,0)</f>
        <v>39</v>
      </c>
      <c r="C121" s="0" t="n">
        <f aca="false">ROUND((A121-$C$1-210)/365,0)</f>
        <v>14</v>
      </c>
      <c r="D121" s="0" t="n">
        <f aca="false">ROUND((A121-$D$1-210)/365,0)</f>
        <v>11</v>
      </c>
      <c r="E121" s="2" t="n">
        <v>440</v>
      </c>
      <c r="H121" s="2" t="n">
        <v>-500</v>
      </c>
      <c r="I121" s="2" t="n">
        <f aca="false">N120*$I$1/12</f>
        <v>134.614791321381</v>
      </c>
      <c r="K121" s="2" t="n">
        <f aca="false">K120+E121+G121+H121</f>
        <v>948.730000000001</v>
      </c>
      <c r="L121" s="2" t="n">
        <f aca="false">IF(J121=0,L120+I121,L120+J121)</f>
        <v>13141.1639234595</v>
      </c>
      <c r="N121" s="2" t="n">
        <f aca="false">IF(J121=0,O120+E121+F121+G121+H121+I121-M121,O120+E121+F121+G121+H121+J121-M121)</f>
        <v>13536.0939234595</v>
      </c>
      <c r="O121" s="13" t="n">
        <f aca="false">SUM(M121:N121)</f>
        <v>13536.0939234595</v>
      </c>
      <c r="P121" s="0" t="s">
        <v>28</v>
      </c>
    </row>
    <row r="122" customFormat="false" ht="12.75" hidden="false" customHeight="false" outlineLevel="0" collapsed="false">
      <c r="A122" s="1" t="n">
        <v>38868</v>
      </c>
      <c r="B122" s="0" t="n">
        <f aca="false">ROUND((A122-$B$1-210)/365,0)</f>
        <v>39</v>
      </c>
      <c r="C122" s="0" t="n">
        <f aca="false">ROUND((A122-$C$1-210)/365,0)</f>
        <v>14</v>
      </c>
      <c r="D122" s="0" t="n">
        <f aca="false">ROUND((A122-$D$1-210)/365,0)</f>
        <v>11</v>
      </c>
      <c r="E122" s="2" t="n">
        <v>440</v>
      </c>
      <c r="I122" s="2" t="n">
        <f aca="false">N121*$I$1/12</f>
        <v>135.360939234595</v>
      </c>
      <c r="K122" s="2" t="n">
        <f aca="false">K121+E122+G122+H122</f>
        <v>1388.73</v>
      </c>
      <c r="L122" s="2" t="n">
        <f aca="false">IF(J122=0,L121+I122,L121+J122)</f>
        <v>13276.5248626941</v>
      </c>
      <c r="N122" s="2" t="n">
        <f aca="false">IF(J122=0,O121+E122+F122+G122+H122+I122-M122,O121+E122+F122+G122+H122+J122-M122)</f>
        <v>14111.4548626941</v>
      </c>
      <c r="O122" s="13" t="n">
        <f aca="false">SUM(M122:N122)</f>
        <v>14111.4548626941</v>
      </c>
    </row>
    <row r="123" customFormat="false" ht="12.75" hidden="false" customHeight="false" outlineLevel="0" collapsed="false">
      <c r="A123" s="1" t="n">
        <v>38898</v>
      </c>
      <c r="B123" s="0" t="n">
        <f aca="false">ROUND((A123-$B$1-210)/365,0)</f>
        <v>39</v>
      </c>
      <c r="C123" s="0" t="n">
        <f aca="false">ROUND((A123-$C$1-210)/365,0)</f>
        <v>14</v>
      </c>
      <c r="D123" s="0" t="n">
        <f aca="false">ROUND((A123-$D$1-210)/365,0)</f>
        <v>11</v>
      </c>
      <c r="E123" s="2" t="n">
        <v>440</v>
      </c>
      <c r="H123" s="2" t="n">
        <v>-5000</v>
      </c>
      <c r="I123" s="2" t="n">
        <f aca="false">N122*$I$1/12</f>
        <v>141.114548626941</v>
      </c>
      <c r="K123" s="2" t="n">
        <f aca="false">K122+E123+G123+H123</f>
        <v>-3171.27</v>
      </c>
      <c r="L123" s="2" t="n">
        <f aca="false">IF(J123=0,L122+I123,L122+J123)</f>
        <v>13417.639411321</v>
      </c>
      <c r="N123" s="2" t="n">
        <f aca="false">IF(J123=0,O122+E123+F123+G123+H123+I123-M123,O122+E123+F123+G123+H123+J123-M123)</f>
        <v>9692.56941132099</v>
      </c>
      <c r="O123" s="13" t="n">
        <f aca="false">SUM(M123:N123)</f>
        <v>9692.56941132099</v>
      </c>
      <c r="P123" s="0" t="s">
        <v>41</v>
      </c>
    </row>
    <row r="124" customFormat="false" ht="12.75" hidden="false" customHeight="false" outlineLevel="0" collapsed="false">
      <c r="A124" s="1" t="n">
        <v>38929</v>
      </c>
      <c r="B124" s="0" t="n">
        <f aca="false">ROUND((A124-$B$1-210)/365,0)</f>
        <v>39</v>
      </c>
      <c r="C124" s="0" t="n">
        <f aca="false">ROUND((A124-$C$1-210)/365,0)</f>
        <v>14</v>
      </c>
      <c r="D124" s="0" t="n">
        <f aca="false">ROUND((A124-$D$1-210)/365,0)</f>
        <v>11</v>
      </c>
      <c r="E124" s="2" t="n">
        <v>440</v>
      </c>
      <c r="I124" s="2" t="n">
        <f aca="false">N123*$I$1/12</f>
        <v>96.9256941132099</v>
      </c>
      <c r="K124" s="2" t="n">
        <f aca="false">K123+E124+G124+H124</f>
        <v>-2731.27</v>
      </c>
      <c r="L124" s="2" t="n">
        <f aca="false">IF(J124=0,L123+I124,L123+J124)</f>
        <v>13514.5651054342</v>
      </c>
      <c r="N124" s="2" t="n">
        <f aca="false">IF(J124=0,O123+E124+F124+G124+H124+I124-M124,O123+E124+F124+G124+H124+J124-M124)</f>
        <v>10229.4951054342</v>
      </c>
      <c r="O124" s="13" t="n">
        <f aca="false">SUM(M124:N124)</f>
        <v>10229.4951054342</v>
      </c>
    </row>
    <row r="125" customFormat="false" ht="12.75" hidden="false" customHeight="false" outlineLevel="0" collapsed="false">
      <c r="A125" s="1" t="n">
        <v>38960</v>
      </c>
      <c r="B125" s="0" t="n">
        <f aca="false">ROUND((A125-$B$1-210)/365,0)</f>
        <v>39</v>
      </c>
      <c r="C125" s="0" t="n">
        <f aca="false">ROUND((A125-$C$1-210)/365,0)</f>
        <v>14</v>
      </c>
      <c r="D125" s="0" t="n">
        <f aca="false">ROUND((A125-$D$1-210)/365,0)</f>
        <v>11</v>
      </c>
      <c r="E125" s="2" t="n">
        <v>440</v>
      </c>
      <c r="I125" s="2" t="n">
        <f aca="false">N124*$I$1/12</f>
        <v>102.294951054342</v>
      </c>
      <c r="K125" s="2" t="n">
        <f aca="false">K124+E125+G125+H125</f>
        <v>-2291.27</v>
      </c>
      <c r="L125" s="2" t="n">
        <f aca="false">IF(J125=0,L124+I125,L124+J125)</f>
        <v>13616.8600564885</v>
      </c>
      <c r="N125" s="2" t="n">
        <f aca="false">IF(J125=0,O124+E125+F125+G125+H125+I125-M125,O124+E125+F125+G125+H125+J125-M125)</f>
        <v>10771.7900564885</v>
      </c>
      <c r="O125" s="13" t="n">
        <f aca="false">SUM(M125:N125)</f>
        <v>10771.7900564885</v>
      </c>
    </row>
    <row r="126" customFormat="false" ht="12.75" hidden="false" customHeight="false" outlineLevel="0" collapsed="false">
      <c r="A126" s="1" t="n">
        <v>38990</v>
      </c>
      <c r="B126" s="0" t="n">
        <f aca="false">ROUND((A126-$B$1-210)/365,0)</f>
        <v>39</v>
      </c>
      <c r="C126" s="0" t="n">
        <f aca="false">ROUND((A126-$C$1-210)/365,0)</f>
        <v>14</v>
      </c>
      <c r="D126" s="0" t="n">
        <f aca="false">ROUND((A126-$D$1-210)/365,0)</f>
        <v>11</v>
      </c>
      <c r="E126" s="2" t="n">
        <v>440</v>
      </c>
      <c r="I126" s="2" t="n">
        <f aca="false">N125*$I$1/12</f>
        <v>107.717900564885</v>
      </c>
      <c r="K126" s="2" t="n">
        <f aca="false">K125+E126+G126+H126</f>
        <v>-1851.27</v>
      </c>
      <c r="L126" s="2" t="n">
        <f aca="false">IF(J126=0,L125+I126,L125+J126)</f>
        <v>13724.5779570534</v>
      </c>
      <c r="N126" s="2" t="n">
        <f aca="false">IF(J126=0,O125+E126+F126+G126+H126+I126-M126,O125+E126+F126+G126+H126+J126-M126)</f>
        <v>11319.5079570534</v>
      </c>
      <c r="O126" s="13" t="n">
        <f aca="false">SUM(M126:N126)</f>
        <v>11319.5079570534</v>
      </c>
    </row>
    <row r="127" customFormat="false" ht="12.75" hidden="false" customHeight="false" outlineLevel="0" collapsed="false">
      <c r="A127" s="1" t="n">
        <v>39021</v>
      </c>
      <c r="B127" s="0" t="n">
        <f aca="false">ROUND((A127-$B$1-210)/365,0)</f>
        <v>39</v>
      </c>
      <c r="C127" s="0" t="n">
        <f aca="false">ROUND((A127-$C$1-210)/365,0)</f>
        <v>14</v>
      </c>
      <c r="D127" s="0" t="n">
        <f aca="false">ROUND((A127-$D$1-210)/365,0)</f>
        <v>11</v>
      </c>
      <c r="E127" s="2" t="n">
        <v>440</v>
      </c>
      <c r="I127" s="2" t="n">
        <f aca="false">N126*$I$1/12</f>
        <v>113.195079570534</v>
      </c>
      <c r="K127" s="2" t="n">
        <f aca="false">K126+E127+G127+H127</f>
        <v>-1411.27</v>
      </c>
      <c r="L127" s="2" t="n">
        <f aca="false">IF(J127=0,L126+I127,L126+J127)</f>
        <v>13837.773036624</v>
      </c>
      <c r="N127" s="2" t="n">
        <f aca="false">IF(J127=0,O126+E127+F127+G127+H127+I127-M127,O126+E127+F127+G127+H127+J127-M127)</f>
        <v>11872.703036624</v>
      </c>
      <c r="O127" s="13" t="n">
        <f aca="false">SUM(M127:N127)</f>
        <v>11872.703036624</v>
      </c>
    </row>
    <row r="128" customFormat="false" ht="12.75" hidden="false" customHeight="false" outlineLevel="0" collapsed="false">
      <c r="A128" s="1" t="n">
        <v>39051</v>
      </c>
      <c r="B128" s="0" t="n">
        <f aca="false">ROUND((A128-$B$1-210)/365,0)</f>
        <v>39</v>
      </c>
      <c r="C128" s="0" t="n">
        <f aca="false">ROUND((A128-$C$1-210)/365,0)</f>
        <v>14</v>
      </c>
      <c r="D128" s="0" t="n">
        <f aca="false">ROUND((A128-$D$1-210)/365,0)</f>
        <v>11</v>
      </c>
      <c r="E128" s="2" t="n">
        <v>440</v>
      </c>
      <c r="I128" s="2" t="n">
        <f aca="false">N127*$I$1/12</f>
        <v>118.72703036624</v>
      </c>
      <c r="K128" s="2" t="n">
        <f aca="false">K127+E128+G128+H128</f>
        <v>-971.27</v>
      </c>
      <c r="L128" s="2" t="n">
        <f aca="false">IF(J128=0,L127+I128,L127+J128)</f>
        <v>13956.5000669902</v>
      </c>
      <c r="N128" s="2" t="n">
        <f aca="false">IF(J128=0,O127+E128+F128+G128+H128+I128-M128,O127+E128+F128+G128+H128+J128-M128)</f>
        <v>12431.4300669902</v>
      </c>
      <c r="O128" s="13" t="n">
        <f aca="false">SUM(M128:N128)</f>
        <v>12431.4300669902</v>
      </c>
    </row>
    <row r="129" customFormat="false" ht="12.75" hidden="false" customHeight="false" outlineLevel="0" collapsed="false">
      <c r="A129" s="1" t="n">
        <v>39082</v>
      </c>
      <c r="B129" s="0" t="n">
        <f aca="false">ROUND((A129-$B$1-210)/365,0)</f>
        <v>39</v>
      </c>
      <c r="C129" s="0" t="n">
        <f aca="false">ROUND((A129-$C$1-210)/365,0)</f>
        <v>14</v>
      </c>
      <c r="D129" s="0" t="n">
        <f aca="false">ROUND((A129-$D$1-210)/365,0)</f>
        <v>11</v>
      </c>
      <c r="E129" s="2" t="n">
        <v>440</v>
      </c>
      <c r="H129" s="2" t="n">
        <v>-1500</v>
      </c>
      <c r="I129" s="2" t="n">
        <f aca="false">N128*$I$1/12</f>
        <v>124.314300669902</v>
      </c>
      <c r="K129" s="2" t="n">
        <f aca="false">K128+E129+G129+H129</f>
        <v>-2031.27</v>
      </c>
      <c r="L129" s="2" t="n">
        <f aca="false">IF(J129=0,L128+I129,L128+J129)</f>
        <v>14080.8143676601</v>
      </c>
      <c r="N129" s="2" t="n">
        <f aca="false">IF(J129=0,O128+E129+F129+G129+H129+I129-M129,O128+E129+F129+G129+H129+J129-M129)</f>
        <v>11495.7443676601</v>
      </c>
      <c r="O129" s="13" t="n">
        <f aca="false">SUM(M129:N129)</f>
        <v>11495.7443676601</v>
      </c>
      <c r="P129" s="0" t="s">
        <v>31</v>
      </c>
    </row>
    <row r="130" customFormat="false" ht="12.75" hidden="false" customHeight="false" outlineLevel="0" collapsed="false">
      <c r="A130" s="1" t="n">
        <v>39113</v>
      </c>
      <c r="B130" s="0" t="n">
        <f aca="false">ROUND((A130-$B$1-210)/365,0)</f>
        <v>39</v>
      </c>
      <c r="C130" s="0" t="n">
        <f aca="false">ROUND((A130-$C$1-210)/365,0)</f>
        <v>14</v>
      </c>
      <c r="D130" s="0" t="n">
        <f aca="false">ROUND((A130-$D$1-210)/365,0)</f>
        <v>11</v>
      </c>
      <c r="E130" s="2" t="n">
        <v>440</v>
      </c>
      <c r="I130" s="2" t="n">
        <f aca="false">N129*$I$1/12</f>
        <v>114.957443676601</v>
      </c>
      <c r="K130" s="2" t="n">
        <f aca="false">K129+E130+G130+H130</f>
        <v>-1591.27</v>
      </c>
      <c r="L130" s="2" t="n">
        <f aca="false">IF(J130=0,L129+I130,L129+J130)</f>
        <v>14195.7718113367</v>
      </c>
      <c r="N130" s="2" t="n">
        <f aca="false">IF(J130=0,O129+E130+F130+G130+H130+I130-M130,O129+E130+F130+G130+H130+J130-M130)</f>
        <v>12050.7018113367</v>
      </c>
      <c r="O130" s="13" t="n">
        <f aca="false">SUM(M130:N130)</f>
        <v>12050.7018113367</v>
      </c>
    </row>
    <row r="131" customFormat="false" ht="12.75" hidden="false" customHeight="false" outlineLevel="0" collapsed="false">
      <c r="A131" s="1" t="n">
        <v>39141</v>
      </c>
      <c r="B131" s="0" t="n">
        <f aca="false">ROUND((A131-$B$1-210)/365,0)</f>
        <v>39</v>
      </c>
      <c r="C131" s="0" t="n">
        <f aca="false">ROUND((A131-$C$1-210)/365,0)</f>
        <v>14</v>
      </c>
      <c r="D131" s="0" t="n">
        <f aca="false">ROUND((A131-$D$1-210)/365,0)</f>
        <v>12</v>
      </c>
      <c r="E131" s="2" t="n">
        <v>440</v>
      </c>
      <c r="G131" s="2" t="n">
        <v>3000</v>
      </c>
      <c r="I131" s="2" t="n">
        <f aca="false">N130*$I$1/12</f>
        <v>120.507018113367</v>
      </c>
      <c r="K131" s="2" t="n">
        <f aca="false">K130+E131+G131+H131</f>
        <v>1848.73</v>
      </c>
      <c r="L131" s="2" t="n">
        <f aca="false">IF(J131=0,L130+I131,L130+J131)</f>
        <v>14316.2788294501</v>
      </c>
      <c r="N131" s="2" t="n">
        <f aca="false">IF(J131=0,O130+E131+F131+G131+H131+I131-M131,O130+E131+F131+G131+H131+J131-M131)</f>
        <v>15611.2088294501</v>
      </c>
      <c r="O131" s="13" t="n">
        <f aca="false">SUM(M131:N131)</f>
        <v>15611.2088294501</v>
      </c>
    </row>
    <row r="132" customFormat="false" ht="12.75" hidden="false" customHeight="false" outlineLevel="0" collapsed="false">
      <c r="A132" s="1" t="n">
        <v>39172</v>
      </c>
      <c r="B132" s="0" t="n">
        <f aca="false">ROUND((A132-$B$1-210)/365,0)</f>
        <v>39</v>
      </c>
      <c r="C132" s="0" t="n">
        <f aca="false">ROUND((A132-$C$1-210)/365,0)</f>
        <v>14</v>
      </c>
      <c r="D132" s="0" t="n">
        <f aca="false">ROUND((A132-$D$1-210)/365,0)</f>
        <v>12</v>
      </c>
      <c r="E132" s="2" t="n">
        <v>440</v>
      </c>
      <c r="I132" s="2" t="n">
        <f aca="false">N131*$I$1/12</f>
        <v>156.112088294501</v>
      </c>
      <c r="K132" s="2" t="n">
        <f aca="false">K131+E132+G132+H132</f>
        <v>2288.73</v>
      </c>
      <c r="L132" s="2" t="n">
        <f aca="false">IF(J132=0,L131+I132,L131+J132)</f>
        <v>14472.3909177446</v>
      </c>
      <c r="N132" s="2" t="n">
        <f aca="false">IF(J132=0,O131+E132+F132+G132+H132+I132-M132,O131+E132+F132+G132+H132+J132-M132)</f>
        <v>16207.3209177446</v>
      </c>
      <c r="O132" s="13" t="n">
        <f aca="false">SUM(M132:N132)</f>
        <v>16207.3209177446</v>
      </c>
    </row>
    <row r="133" customFormat="false" ht="12.75" hidden="false" customHeight="false" outlineLevel="0" collapsed="false">
      <c r="A133" s="1" t="n">
        <v>39202</v>
      </c>
      <c r="B133" s="0" t="n">
        <f aca="false">ROUND((A133-$B$1-210)/365,0)</f>
        <v>40</v>
      </c>
      <c r="C133" s="0" t="n">
        <f aca="false">ROUND((A133-$C$1-210)/365,0)</f>
        <v>15</v>
      </c>
      <c r="D133" s="0" t="n">
        <f aca="false">ROUND((A133-$D$1-210)/365,0)</f>
        <v>12</v>
      </c>
      <c r="E133" s="2" t="n">
        <v>440</v>
      </c>
      <c r="H133" s="2" t="n">
        <v>-500</v>
      </c>
      <c r="I133" s="2" t="n">
        <f aca="false">N132*$I$1/12</f>
        <v>162.073209177446</v>
      </c>
      <c r="K133" s="2" t="n">
        <f aca="false">K132+E133+G133+H133</f>
        <v>2228.73</v>
      </c>
      <c r="L133" s="2" t="n">
        <f aca="false">IF(J133=0,L132+I133,L132+J133)</f>
        <v>14634.464126922</v>
      </c>
      <c r="N133" s="2" t="n">
        <f aca="false">IF(J133=0,O132+E133+F133+G133+H133+I133-M133,O132+E133+F133+G133+H133+J133-M133)</f>
        <v>16309.394126922</v>
      </c>
      <c r="O133" s="13" t="n">
        <f aca="false">SUM(M133:N133)</f>
        <v>16309.394126922</v>
      </c>
      <c r="P133" s="0" t="s">
        <v>28</v>
      </c>
    </row>
    <row r="134" customFormat="false" ht="12.75" hidden="false" customHeight="false" outlineLevel="0" collapsed="false">
      <c r="A134" s="1" t="n">
        <v>39233</v>
      </c>
      <c r="B134" s="0" t="n">
        <f aca="false">ROUND((A134-$B$1-210)/365,0)</f>
        <v>40</v>
      </c>
      <c r="C134" s="0" t="n">
        <f aca="false">ROUND((A134-$C$1-210)/365,0)</f>
        <v>15</v>
      </c>
      <c r="D134" s="0" t="n">
        <f aca="false">ROUND((A134-$D$1-210)/365,0)</f>
        <v>12</v>
      </c>
      <c r="E134" s="2" t="n">
        <v>440</v>
      </c>
      <c r="I134" s="2" t="n">
        <f aca="false">N133*$I$1/12</f>
        <v>163.09394126922</v>
      </c>
      <c r="K134" s="2" t="n">
        <f aca="false">K133+E134+G134+H134</f>
        <v>2668.73</v>
      </c>
      <c r="L134" s="2" t="n">
        <f aca="false">IF(J134=0,L133+I134,L133+J134)</f>
        <v>14797.5580681912</v>
      </c>
      <c r="N134" s="2" t="n">
        <f aca="false">IF(J134=0,O133+E134+F134+G134+H134+I134-M134,O133+E134+F134+G134+H134+J134-M134)</f>
        <v>16912.4880681912</v>
      </c>
      <c r="O134" s="13" t="n">
        <f aca="false">SUM(M134:N134)</f>
        <v>16912.4880681912</v>
      </c>
    </row>
    <row r="135" customFormat="false" ht="12.75" hidden="false" customHeight="false" outlineLevel="0" collapsed="false">
      <c r="A135" s="1" t="n">
        <v>39263</v>
      </c>
      <c r="B135" s="0" t="n">
        <f aca="false">ROUND((A135-$B$1-210)/365,0)</f>
        <v>40</v>
      </c>
      <c r="C135" s="0" t="n">
        <f aca="false">ROUND((A135-$C$1-210)/365,0)</f>
        <v>15</v>
      </c>
      <c r="D135" s="0" t="n">
        <f aca="false">ROUND((A135-$D$1-210)/365,0)</f>
        <v>12</v>
      </c>
      <c r="E135" s="2" t="n">
        <v>440</v>
      </c>
      <c r="H135" s="2" t="n">
        <v>-10000</v>
      </c>
      <c r="I135" s="2" t="n">
        <f aca="false">N134*$I$1/12</f>
        <v>169.124880681912</v>
      </c>
      <c r="K135" s="2" t="n">
        <f aca="false">K134+E135+G135+H135</f>
        <v>-6891.27</v>
      </c>
      <c r="L135" s="2" t="n">
        <f aca="false">IF(J135=0,L134+I135,L134+J135)</f>
        <v>14966.6829488732</v>
      </c>
      <c r="N135" s="2" t="n">
        <f aca="false">IF(J135=0,O134+E135+F135+G135+H135+I135-M135,O134+E135+F135+G135+H135+J135-M135)</f>
        <v>7521.61294887316</v>
      </c>
      <c r="O135" s="13" t="n">
        <f aca="false">SUM(M135:N135)</f>
        <v>7521.61294887316</v>
      </c>
      <c r="P135" s="0" t="s">
        <v>42</v>
      </c>
    </row>
    <row r="136" customFormat="false" ht="12.75" hidden="false" customHeight="false" outlineLevel="0" collapsed="false">
      <c r="A136" s="1" t="n">
        <v>39294</v>
      </c>
      <c r="B136" s="0" t="n">
        <f aca="false">ROUND((A136-$B$1-210)/365,0)</f>
        <v>40</v>
      </c>
      <c r="C136" s="0" t="n">
        <f aca="false">ROUND((A136-$C$1-210)/365,0)</f>
        <v>15</v>
      </c>
      <c r="D136" s="0" t="n">
        <f aca="false">ROUND((A136-$D$1-210)/365,0)</f>
        <v>12</v>
      </c>
      <c r="E136" s="2" t="n">
        <v>440</v>
      </c>
      <c r="I136" s="2" t="n">
        <f aca="false">N135*$I$1/12</f>
        <v>75.2161294887316</v>
      </c>
      <c r="K136" s="2" t="n">
        <f aca="false">K135+E136+G136+H136</f>
        <v>-6451.27</v>
      </c>
      <c r="L136" s="2" t="n">
        <f aca="false">IF(J136=0,L135+I136,L135+J136)</f>
        <v>15041.8990783619</v>
      </c>
      <c r="N136" s="2" t="n">
        <f aca="false">IF(J136=0,O135+E136+F136+G136+H136+I136-M136,O135+E136+F136+G136+H136+J136-M136)</f>
        <v>8036.82907836189</v>
      </c>
      <c r="O136" s="13" t="n">
        <f aca="false">SUM(M136:N136)</f>
        <v>8036.82907836189</v>
      </c>
    </row>
    <row r="137" customFormat="false" ht="12.75" hidden="false" customHeight="false" outlineLevel="0" collapsed="false">
      <c r="A137" s="1" t="n">
        <v>39325</v>
      </c>
      <c r="B137" s="0" t="n">
        <f aca="false">ROUND((A137-$B$1-210)/365,0)</f>
        <v>40</v>
      </c>
      <c r="C137" s="0" t="n">
        <f aca="false">ROUND((A137-$C$1-210)/365,0)</f>
        <v>15</v>
      </c>
      <c r="D137" s="0" t="n">
        <f aca="false">ROUND((A137-$D$1-210)/365,0)</f>
        <v>12</v>
      </c>
      <c r="E137" s="2" t="n">
        <v>440</v>
      </c>
      <c r="I137" s="2" t="n">
        <f aca="false">N136*$I$1/12</f>
        <v>80.3682907836189</v>
      </c>
      <c r="K137" s="2" t="n">
        <f aca="false">K136+E137+G137+H137</f>
        <v>-6011.27</v>
      </c>
      <c r="L137" s="2" t="n">
        <f aca="false">IF(J137=0,L136+I137,L136+J137)</f>
        <v>15122.2673691455</v>
      </c>
      <c r="N137" s="2" t="n">
        <f aca="false">IF(J137=0,O136+E137+F137+G137+H137+I137-M137,O136+E137+F137+G137+H137+J137-M137)</f>
        <v>8557.19736914551</v>
      </c>
      <c r="O137" s="13" t="n">
        <f aca="false">SUM(M137:N137)</f>
        <v>8557.19736914551</v>
      </c>
    </row>
    <row r="138" customFormat="false" ht="12.75" hidden="false" customHeight="false" outlineLevel="0" collapsed="false">
      <c r="A138" s="1" t="n">
        <v>39355</v>
      </c>
      <c r="B138" s="0" t="n">
        <f aca="false">ROUND((A138-$B$1-210)/365,0)</f>
        <v>40</v>
      </c>
      <c r="C138" s="0" t="n">
        <f aca="false">ROUND((A138-$C$1-210)/365,0)</f>
        <v>15</v>
      </c>
      <c r="D138" s="0" t="n">
        <f aca="false">ROUND((A138-$D$1-210)/365,0)</f>
        <v>12</v>
      </c>
      <c r="E138" s="2" t="n">
        <v>440</v>
      </c>
      <c r="I138" s="2" t="n">
        <f aca="false">N137*$I$1/12</f>
        <v>85.5719736914551</v>
      </c>
      <c r="K138" s="2" t="n">
        <f aca="false">K137+E138+G138+H138</f>
        <v>-5571.27</v>
      </c>
      <c r="L138" s="2" t="n">
        <f aca="false">IF(J138=0,L137+I138,L137+J138)</f>
        <v>15207.839342837</v>
      </c>
      <c r="N138" s="2" t="n">
        <f aca="false">IF(J138=0,O137+E138+F138+G138+H138+I138-M138,O137+E138+F138+G138+H138+J138-M138)</f>
        <v>9082.76934283696</v>
      </c>
      <c r="O138" s="13" t="n">
        <f aca="false">SUM(M138:N138)</f>
        <v>9082.76934283696</v>
      </c>
    </row>
    <row r="139" customFormat="false" ht="12.75" hidden="false" customHeight="false" outlineLevel="0" collapsed="false">
      <c r="A139" s="1" t="n">
        <v>39386</v>
      </c>
      <c r="B139" s="0" t="n">
        <f aca="false">ROUND((A139-$B$1-210)/365,0)</f>
        <v>40</v>
      </c>
      <c r="C139" s="0" t="n">
        <f aca="false">ROUND((A139-$C$1-210)/365,0)</f>
        <v>15</v>
      </c>
      <c r="D139" s="0" t="n">
        <f aca="false">ROUND((A139-$D$1-210)/365,0)</f>
        <v>12</v>
      </c>
      <c r="E139" s="2" t="n">
        <v>440</v>
      </c>
      <c r="I139" s="2" t="n">
        <f aca="false">N138*$I$1/12</f>
        <v>90.8276934283696</v>
      </c>
      <c r="K139" s="2" t="n">
        <f aca="false">K138+E139+G139+H139</f>
        <v>-5131.27</v>
      </c>
      <c r="L139" s="2" t="n">
        <f aca="false">IF(J139=0,L138+I139,L138+J139)</f>
        <v>15298.6670362653</v>
      </c>
      <c r="N139" s="2" t="n">
        <f aca="false">IF(J139=0,O138+E139+F139+G139+H139+I139-M139,O138+E139+F139+G139+H139+J139-M139)</f>
        <v>9613.59703626533</v>
      </c>
      <c r="O139" s="13" t="n">
        <f aca="false">SUM(M139:N139)</f>
        <v>9613.59703626533</v>
      </c>
    </row>
    <row r="140" customFormat="false" ht="12.75" hidden="false" customHeight="false" outlineLevel="0" collapsed="false">
      <c r="A140" s="1" t="n">
        <v>39416</v>
      </c>
      <c r="B140" s="0" t="n">
        <f aca="false">ROUND((A140-$B$1-210)/365,0)</f>
        <v>40</v>
      </c>
      <c r="C140" s="0" t="n">
        <f aca="false">ROUND((A140-$C$1-210)/365,0)</f>
        <v>15</v>
      </c>
      <c r="D140" s="0" t="n">
        <f aca="false">ROUND((A140-$D$1-210)/365,0)</f>
        <v>12</v>
      </c>
      <c r="E140" s="2" t="n">
        <v>440</v>
      </c>
      <c r="I140" s="2" t="n">
        <f aca="false">N139*$I$1/12</f>
        <v>96.1359703626533</v>
      </c>
      <c r="K140" s="2" t="n">
        <f aca="false">K139+E140+G140+H140</f>
        <v>-4691.27</v>
      </c>
      <c r="L140" s="2" t="n">
        <f aca="false">IF(J140=0,L139+I140,L139+J140)</f>
        <v>15394.803006628</v>
      </c>
      <c r="N140" s="2" t="n">
        <f aca="false">IF(J140=0,O139+E140+F140+G140+H140+I140-M140,O139+E140+F140+G140+H140+J140-M140)</f>
        <v>10149.733006628</v>
      </c>
      <c r="O140" s="13" t="n">
        <f aca="false">SUM(M140:N140)</f>
        <v>10149.733006628</v>
      </c>
    </row>
    <row r="141" customFormat="false" ht="12.75" hidden="false" customHeight="false" outlineLevel="0" collapsed="false">
      <c r="A141" s="1" t="n">
        <v>39447</v>
      </c>
      <c r="B141" s="0" t="n">
        <f aca="false">ROUND((A141-$B$1-210)/365,0)</f>
        <v>40</v>
      </c>
      <c r="C141" s="0" t="n">
        <f aca="false">ROUND((A141-$C$1-210)/365,0)</f>
        <v>15</v>
      </c>
      <c r="D141" s="0" t="n">
        <f aca="false">ROUND((A141-$D$1-210)/365,0)</f>
        <v>12</v>
      </c>
      <c r="E141" s="2" t="n">
        <v>440</v>
      </c>
      <c r="H141" s="2" t="n">
        <v>-1500</v>
      </c>
      <c r="I141" s="2" t="n">
        <f aca="false">N140*$I$1/12</f>
        <v>101.49733006628</v>
      </c>
      <c r="K141" s="2" t="n">
        <f aca="false">K140+E141+G141+H141</f>
        <v>-5751.27</v>
      </c>
      <c r="L141" s="2" t="n">
        <f aca="false">IF(J141=0,L140+I141,L140+J141)</f>
        <v>15496.3003366943</v>
      </c>
      <c r="N141" s="2" t="n">
        <f aca="false">IF(J141=0,O140+E141+F141+G141+H141+I141-M141,O140+E141+F141+G141+H141+J141-M141)</f>
        <v>9191.23033669426</v>
      </c>
      <c r="O141" s="13" t="n">
        <f aca="false">SUM(M141:N141)</f>
        <v>9191.23033669426</v>
      </c>
      <c r="P141" s="0" t="s">
        <v>31</v>
      </c>
    </row>
    <row r="142" customFormat="false" ht="12.75" hidden="false" customHeight="false" outlineLevel="0" collapsed="false">
      <c r="A142" s="1" t="n">
        <v>39478</v>
      </c>
      <c r="B142" s="0" t="n">
        <f aca="false">ROUND((A142-$B$1-210)/365,0)</f>
        <v>40</v>
      </c>
      <c r="C142" s="0" t="n">
        <f aca="false">ROUND((A142-$C$1-210)/365,0)</f>
        <v>15</v>
      </c>
      <c r="D142" s="0" t="n">
        <f aca="false">ROUND((A142-$D$1-210)/365,0)</f>
        <v>12</v>
      </c>
      <c r="E142" s="2" t="n">
        <v>440</v>
      </c>
      <c r="I142" s="2" t="n">
        <f aca="false">N141*$I$1/12</f>
        <v>91.9123033669426</v>
      </c>
      <c r="K142" s="2" t="n">
        <f aca="false">K141+E142+G142+H142</f>
        <v>-5311.27</v>
      </c>
      <c r="L142" s="2" t="n">
        <f aca="false">IF(J142=0,L141+I142,L141+J142)</f>
        <v>15588.2126400612</v>
      </c>
      <c r="N142" s="2" t="n">
        <f aca="false">IF(J142=0,O141+E142+F142+G142+H142+I142-M142,O141+E142+F142+G142+H142+J142-M142)</f>
        <v>9723.14264006121</v>
      </c>
      <c r="O142" s="13" t="n">
        <f aca="false">SUM(M142:N142)</f>
        <v>9723.14264006121</v>
      </c>
    </row>
    <row r="143" customFormat="false" ht="12.75" hidden="false" customHeight="false" outlineLevel="0" collapsed="false">
      <c r="A143" s="1" t="n">
        <v>39507</v>
      </c>
      <c r="B143" s="0" t="n">
        <f aca="false">ROUND((A143-$B$1-210)/365,0)</f>
        <v>40</v>
      </c>
      <c r="C143" s="0" t="n">
        <f aca="false">ROUND((A143-$C$1-210)/365,0)</f>
        <v>15</v>
      </c>
      <c r="D143" s="0" t="n">
        <f aca="false">ROUND((A143-$D$1-210)/365,0)</f>
        <v>13</v>
      </c>
      <c r="E143" s="2" t="n">
        <v>440</v>
      </c>
      <c r="G143" s="2" t="n">
        <v>1000</v>
      </c>
      <c r="I143" s="2" t="n">
        <f aca="false">N142*$I$1/12</f>
        <v>97.2314264006121</v>
      </c>
      <c r="K143" s="2" t="n">
        <f aca="false">K142+E143+G143+H143</f>
        <v>-3871.27</v>
      </c>
      <c r="L143" s="2" t="n">
        <f aca="false">IF(J143=0,L142+I143,L142+J143)</f>
        <v>15685.4440664618</v>
      </c>
      <c r="N143" s="2" t="n">
        <f aca="false">IF(J143=0,O142+E143+F143+G143+H143+I143-M143,O142+E143+F143+G143+H143+J143-M143)</f>
        <v>11260.3740664618</v>
      </c>
      <c r="O143" s="13" t="n">
        <f aca="false">SUM(M143:N143)</f>
        <v>11260.3740664618</v>
      </c>
    </row>
    <row r="144" customFormat="false" ht="12.75" hidden="false" customHeight="false" outlineLevel="0" collapsed="false">
      <c r="A144" s="1" t="n">
        <v>39538</v>
      </c>
      <c r="B144" s="0" t="n">
        <f aca="false">ROUND((A144-$B$1-210)/365,0)</f>
        <v>40</v>
      </c>
      <c r="C144" s="0" t="n">
        <f aca="false">ROUND((A144-$C$1-210)/365,0)</f>
        <v>15</v>
      </c>
      <c r="D144" s="0" t="n">
        <f aca="false">ROUND((A144-$D$1-210)/365,0)</f>
        <v>13</v>
      </c>
      <c r="E144" s="2" t="n">
        <v>440</v>
      </c>
      <c r="I144" s="2" t="n">
        <f aca="false">N143*$I$1/12</f>
        <v>112.603740664618</v>
      </c>
      <c r="K144" s="2" t="n">
        <f aca="false">K143+E144+G144+H144</f>
        <v>-3431.27</v>
      </c>
      <c r="L144" s="2" t="n">
        <f aca="false">IF(J144=0,L143+I144,L143+J144)</f>
        <v>15798.0478071264</v>
      </c>
      <c r="N144" s="2" t="n">
        <f aca="false">IF(J144=0,O143+E144+F144+G144+H144+I144-M144,O143+E144+F144+G144+H144+J144-M144)</f>
        <v>11812.9778071264</v>
      </c>
      <c r="O144" s="13" t="n">
        <f aca="false">SUM(M144:N144)</f>
        <v>11812.9778071264</v>
      </c>
    </row>
    <row r="145" customFormat="false" ht="12.75" hidden="false" customHeight="false" outlineLevel="0" collapsed="false">
      <c r="A145" s="1" t="n">
        <v>39568</v>
      </c>
      <c r="B145" s="0" t="n">
        <f aca="false">ROUND((A145-$B$1-210)/365,0)</f>
        <v>41</v>
      </c>
      <c r="C145" s="0" t="n">
        <f aca="false">ROUND((A145-$C$1-210)/365,0)</f>
        <v>16</v>
      </c>
      <c r="D145" s="0" t="n">
        <f aca="false">ROUND((A145-$D$1-210)/365,0)</f>
        <v>13</v>
      </c>
      <c r="E145" s="2" t="n">
        <v>440</v>
      </c>
      <c r="H145" s="2" t="n">
        <v>-500</v>
      </c>
      <c r="I145" s="2" t="n">
        <f aca="false">N144*$I$1/12</f>
        <v>118.129778071264</v>
      </c>
      <c r="K145" s="2" t="n">
        <f aca="false">K144+E145+G145+H145</f>
        <v>-3491.27</v>
      </c>
      <c r="L145" s="2" t="n">
        <f aca="false">IF(J145=0,L144+I145,L144+J145)</f>
        <v>15916.1775851977</v>
      </c>
      <c r="N145" s="2" t="n">
        <f aca="false">IF(J145=0,O144+E145+F145+G145+H145+I145-M145,O144+E145+F145+G145+H145+J145-M145)</f>
        <v>11871.1075851977</v>
      </c>
      <c r="O145" s="13" t="n">
        <f aca="false">SUM(M145:N145)</f>
        <v>11871.1075851977</v>
      </c>
      <c r="P145" s="0" t="s">
        <v>28</v>
      </c>
    </row>
    <row r="146" customFormat="false" ht="12.75" hidden="false" customHeight="false" outlineLevel="0" collapsed="false">
      <c r="A146" s="1" t="n">
        <v>39599</v>
      </c>
      <c r="B146" s="0" t="n">
        <f aca="false">ROUND((A146-$B$1-210)/365,0)</f>
        <v>41</v>
      </c>
      <c r="C146" s="0" t="n">
        <f aca="false">ROUND((A146-$C$1-210)/365,0)</f>
        <v>16</v>
      </c>
      <c r="D146" s="0" t="n">
        <f aca="false">ROUND((A146-$D$1-210)/365,0)</f>
        <v>13</v>
      </c>
      <c r="E146" s="2" t="n">
        <v>440</v>
      </c>
      <c r="I146" s="2" t="n">
        <f aca="false">N145*$I$1/12</f>
        <v>118.711075851977</v>
      </c>
      <c r="K146" s="2" t="n">
        <f aca="false">K145+E146+G146+H146</f>
        <v>-3051.27</v>
      </c>
      <c r="L146" s="2" t="n">
        <f aca="false">IF(J146=0,L145+I146,L145+J146)</f>
        <v>16034.8886610497</v>
      </c>
      <c r="N146" s="2" t="n">
        <f aca="false">IF(J146=0,O145+E146+F146+G146+H146+I146-M146,O145+E146+F146+G146+H146+J146-M146)</f>
        <v>12429.8186610497</v>
      </c>
      <c r="O146" s="13" t="n">
        <f aca="false">SUM(M146:N146)</f>
        <v>12429.8186610497</v>
      </c>
    </row>
    <row r="147" customFormat="false" ht="12.75" hidden="false" customHeight="false" outlineLevel="0" collapsed="false">
      <c r="A147" s="1" t="n">
        <v>39629</v>
      </c>
      <c r="B147" s="0" t="n">
        <f aca="false">ROUND((A147-$B$1-210)/365,0)</f>
        <v>41</v>
      </c>
      <c r="C147" s="0" t="n">
        <f aca="false">ROUND((A147-$C$1-210)/365,0)</f>
        <v>16</v>
      </c>
      <c r="D147" s="0" t="n">
        <f aca="false">ROUND((A147-$D$1-210)/365,0)</f>
        <v>13</v>
      </c>
      <c r="E147" s="2" t="n">
        <v>440</v>
      </c>
      <c r="H147" s="2" t="n">
        <v>-1200</v>
      </c>
      <c r="I147" s="2" t="n">
        <f aca="false">N146*$I$1/12</f>
        <v>124.298186610497</v>
      </c>
      <c r="K147" s="2" t="n">
        <f aca="false">K146+E147+G147+H147</f>
        <v>-3811.27</v>
      </c>
      <c r="L147" s="2" t="n">
        <f aca="false">IF(J147=0,L146+I147,L146+J147)</f>
        <v>16159.1868476602</v>
      </c>
      <c r="N147" s="2" t="n">
        <f aca="false">IF(J147=0,O146+E147+F147+G147+H147+I147-M147,O146+E147+F147+G147+H147+J147-M147)</f>
        <v>11794.1168476602</v>
      </c>
      <c r="O147" s="13" t="n">
        <f aca="false">SUM(M147:N147)</f>
        <v>11794.1168476602</v>
      </c>
      <c r="P147" s="0" t="s">
        <v>32</v>
      </c>
    </row>
    <row r="148" customFormat="false" ht="12.75" hidden="false" customHeight="false" outlineLevel="0" collapsed="false">
      <c r="A148" s="1" t="n">
        <v>39660</v>
      </c>
      <c r="B148" s="0" t="n">
        <f aca="false">ROUND((A148-$B$1-210)/365,0)</f>
        <v>41</v>
      </c>
      <c r="C148" s="0" t="n">
        <f aca="false">ROUND((A148-$C$1-210)/365,0)</f>
        <v>16</v>
      </c>
      <c r="D148" s="0" t="n">
        <f aca="false">ROUND((A148-$D$1-210)/365,0)</f>
        <v>13</v>
      </c>
      <c r="E148" s="2" t="n">
        <v>440</v>
      </c>
      <c r="I148" s="2" t="n">
        <f aca="false">N147*$I$1/12</f>
        <v>117.941168476602</v>
      </c>
      <c r="K148" s="2" t="n">
        <f aca="false">K147+E148+G148+H148</f>
        <v>-3371.27</v>
      </c>
      <c r="L148" s="2" t="n">
        <f aca="false">IF(J148=0,L147+I148,L147+J148)</f>
        <v>16277.1280161368</v>
      </c>
      <c r="N148" s="2" t="n">
        <f aca="false">IF(J148=0,O147+E148+F148+G148+H148+I148-M148,O147+E148+F148+G148+H148+J148-M148)</f>
        <v>12352.0580161368</v>
      </c>
      <c r="O148" s="13" t="n">
        <f aca="false">SUM(M148:N148)</f>
        <v>12352.0580161368</v>
      </c>
    </row>
    <row r="149" customFormat="false" ht="12.75" hidden="false" customHeight="false" outlineLevel="0" collapsed="false">
      <c r="A149" s="1" t="n">
        <v>39691</v>
      </c>
      <c r="B149" s="0" t="n">
        <f aca="false">ROUND((A149-$B$1-210)/365,0)</f>
        <v>41</v>
      </c>
      <c r="C149" s="0" t="n">
        <f aca="false">ROUND((A149-$C$1-210)/365,0)</f>
        <v>16</v>
      </c>
      <c r="D149" s="0" t="n">
        <f aca="false">ROUND((A149-$D$1-210)/365,0)</f>
        <v>13</v>
      </c>
      <c r="E149" s="2" t="n">
        <v>440</v>
      </c>
      <c r="I149" s="2" t="n">
        <f aca="false">N148*$I$1/12</f>
        <v>123.520580161368</v>
      </c>
      <c r="K149" s="2" t="n">
        <f aca="false">K148+E149+G149+H149</f>
        <v>-2931.27</v>
      </c>
      <c r="L149" s="2" t="n">
        <f aca="false">IF(J149=0,L148+I149,L148+J149)</f>
        <v>16400.6485962981</v>
      </c>
      <c r="N149" s="2" t="n">
        <f aca="false">IF(J149=0,O148+E149+F149+G149+H149+I149-M149,O148+E149+F149+G149+H149+J149-M149)</f>
        <v>12915.5785962981</v>
      </c>
      <c r="O149" s="13" t="n">
        <f aca="false">SUM(M149:N149)</f>
        <v>12915.5785962981</v>
      </c>
    </row>
    <row r="150" customFormat="false" ht="12.75" hidden="false" customHeight="false" outlineLevel="0" collapsed="false">
      <c r="A150" s="1" t="n">
        <v>39721</v>
      </c>
      <c r="B150" s="0" t="n">
        <f aca="false">ROUND((A150-$B$1-210)/365,0)</f>
        <v>41</v>
      </c>
      <c r="C150" s="0" t="n">
        <f aca="false">ROUND((A150-$C$1-210)/365,0)</f>
        <v>16</v>
      </c>
      <c r="D150" s="0" t="n">
        <f aca="false">ROUND((A150-$D$1-210)/365,0)</f>
        <v>13</v>
      </c>
      <c r="E150" s="2" t="n">
        <v>440</v>
      </c>
      <c r="I150" s="2" t="n">
        <f aca="false">N149*$I$1/12</f>
        <v>129.155785962981</v>
      </c>
      <c r="K150" s="2" t="n">
        <f aca="false">K149+E150+G150+H150</f>
        <v>-2491.27</v>
      </c>
      <c r="L150" s="2" t="n">
        <f aca="false">IF(J150=0,L149+I150,L149+J150)</f>
        <v>16529.8043822611</v>
      </c>
      <c r="N150" s="2" t="n">
        <f aca="false">IF(J150=0,O149+E150+F150+G150+H150+I150-M150,O149+E150+F150+G150+H150+J150-M150)</f>
        <v>13484.7343822611</v>
      </c>
      <c r="O150" s="13" t="n">
        <f aca="false">SUM(M150:N150)</f>
        <v>13484.7343822611</v>
      </c>
    </row>
    <row r="151" customFormat="false" ht="12.75" hidden="false" customHeight="false" outlineLevel="0" collapsed="false">
      <c r="A151" s="1" t="n">
        <v>39752</v>
      </c>
      <c r="B151" s="0" t="n">
        <f aca="false">ROUND((A151-$B$1-210)/365,0)</f>
        <v>41</v>
      </c>
      <c r="C151" s="0" t="n">
        <f aca="false">ROUND((A151-$C$1-210)/365,0)</f>
        <v>16</v>
      </c>
      <c r="D151" s="0" t="n">
        <f aca="false">ROUND((A151-$D$1-210)/365,0)</f>
        <v>13</v>
      </c>
      <c r="E151" s="2" t="n">
        <v>440</v>
      </c>
      <c r="I151" s="2" t="n">
        <f aca="false">N150*$I$1/12</f>
        <v>134.847343822611</v>
      </c>
      <c r="K151" s="2" t="n">
        <f aca="false">K150+E151+G151+H151</f>
        <v>-2051.27</v>
      </c>
      <c r="L151" s="2" t="n">
        <f aca="false">IF(J151=0,L150+I151,L150+J151)</f>
        <v>16664.6517260837</v>
      </c>
      <c r="N151" s="2" t="n">
        <f aca="false">IF(J151=0,O150+E151+F151+G151+H151+I151-M151,O150+E151+F151+G151+H151+J151-M151)</f>
        <v>14059.5817260837</v>
      </c>
      <c r="O151" s="13" t="n">
        <f aca="false">SUM(M151:N151)</f>
        <v>14059.5817260837</v>
      </c>
    </row>
    <row r="152" customFormat="false" ht="12.75" hidden="false" customHeight="false" outlineLevel="0" collapsed="false">
      <c r="A152" s="1" t="n">
        <v>39782</v>
      </c>
      <c r="B152" s="0" t="n">
        <f aca="false">ROUND((A152-$B$1-210)/365,0)</f>
        <v>41</v>
      </c>
      <c r="C152" s="0" t="n">
        <f aca="false">ROUND((A152-$C$1-210)/365,0)</f>
        <v>16</v>
      </c>
      <c r="D152" s="0" t="n">
        <f aca="false">ROUND((A152-$D$1-210)/365,0)</f>
        <v>13</v>
      </c>
      <c r="E152" s="2" t="n">
        <v>440</v>
      </c>
      <c r="I152" s="2" t="n">
        <f aca="false">N151*$I$1/12</f>
        <v>140.595817260837</v>
      </c>
      <c r="K152" s="2" t="n">
        <f aca="false">K151+E152+G152+H152</f>
        <v>-1611.27</v>
      </c>
      <c r="L152" s="2" t="n">
        <f aca="false">IF(J152=0,L151+I152,L151+J152)</f>
        <v>16805.2475433446</v>
      </c>
      <c r="N152" s="2" t="n">
        <f aca="false">IF(J152=0,O151+E152+F152+G152+H152+I152-M152,O151+E152+F152+G152+H152+J152-M152)</f>
        <v>14640.1775433446</v>
      </c>
      <c r="O152" s="13" t="n">
        <f aca="false">SUM(M152:N152)</f>
        <v>14640.1775433446</v>
      </c>
    </row>
    <row r="153" customFormat="false" ht="12.75" hidden="false" customHeight="false" outlineLevel="0" collapsed="false">
      <c r="A153" s="1" t="n">
        <v>39813</v>
      </c>
      <c r="B153" s="0" t="n">
        <f aca="false">ROUND((A153-$B$1-210)/365,0)</f>
        <v>41</v>
      </c>
      <c r="C153" s="0" t="n">
        <f aca="false">ROUND((A153-$C$1-210)/365,0)</f>
        <v>16</v>
      </c>
      <c r="D153" s="0" t="n">
        <f aca="false">ROUND((A153-$D$1-210)/365,0)</f>
        <v>13</v>
      </c>
      <c r="E153" s="2" t="n">
        <v>440</v>
      </c>
      <c r="H153" s="2" t="n">
        <v>-1500</v>
      </c>
      <c r="I153" s="2" t="n">
        <f aca="false">N152*$I$1/12</f>
        <v>146.401775433446</v>
      </c>
      <c r="K153" s="2" t="n">
        <f aca="false">K152+E153+G153+H153</f>
        <v>-2671.27</v>
      </c>
      <c r="L153" s="2" t="n">
        <f aca="false">IF(J153=0,L152+I153,L152+J153)</f>
        <v>16951.649318778</v>
      </c>
      <c r="N153" s="2" t="n">
        <f aca="false">IF(J153=0,O152+E153+F153+G153+H153+I153-M153,O152+E153+F153+G153+H153+J153-M153)</f>
        <v>13726.579318778</v>
      </c>
      <c r="O153" s="13" t="n">
        <f aca="false">SUM(M153:N153)</f>
        <v>13726.579318778</v>
      </c>
      <c r="P153" s="0" t="s">
        <v>31</v>
      </c>
    </row>
    <row r="154" customFormat="false" ht="12.75" hidden="false" customHeight="false" outlineLevel="0" collapsed="false">
      <c r="A154" s="1" t="n">
        <v>39844</v>
      </c>
      <c r="B154" s="0" t="n">
        <f aca="false">ROUND((A154-$B$1-210)/365,0)</f>
        <v>41</v>
      </c>
      <c r="C154" s="0" t="n">
        <f aca="false">ROUND((A154-$C$1-210)/365,0)</f>
        <v>16</v>
      </c>
      <c r="D154" s="0" t="n">
        <f aca="false">ROUND((A154-$D$1-210)/365,0)</f>
        <v>13</v>
      </c>
      <c r="E154" s="2" t="n">
        <v>440</v>
      </c>
      <c r="I154" s="2" t="n">
        <f aca="false">N153*$I$1/12</f>
        <v>137.26579318778</v>
      </c>
      <c r="K154" s="2" t="n">
        <f aca="false">K153+E154+G154+H154</f>
        <v>-2231.27</v>
      </c>
      <c r="L154" s="2" t="n">
        <f aca="false">IF(J154=0,L153+I154,L153+J154)</f>
        <v>17088.9151119658</v>
      </c>
      <c r="N154" s="2" t="n">
        <f aca="false">IF(J154=0,O153+E154+F154+G154+H154+I154-M154,O153+E154+F154+G154+H154+J154-M154)</f>
        <v>14303.8451119658</v>
      </c>
      <c r="O154" s="13" t="n">
        <f aca="false">SUM(M154:N154)</f>
        <v>14303.8451119658</v>
      </c>
    </row>
    <row r="155" customFormat="false" ht="12.75" hidden="false" customHeight="false" outlineLevel="0" collapsed="false">
      <c r="A155" s="1" t="n">
        <v>39872</v>
      </c>
      <c r="B155" s="0" t="n">
        <f aca="false">ROUND((A155-$B$1-210)/365,0)</f>
        <v>41</v>
      </c>
      <c r="C155" s="0" t="n">
        <f aca="false">ROUND((A155-$C$1-210)/365,0)</f>
        <v>16</v>
      </c>
      <c r="D155" s="0" t="n">
        <f aca="false">ROUND((A155-$D$1-210)/365,0)</f>
        <v>14</v>
      </c>
      <c r="E155" s="2" t="n">
        <v>440</v>
      </c>
      <c r="G155" s="2" t="n">
        <v>1000</v>
      </c>
      <c r="I155" s="2" t="n">
        <f aca="false">N154*$I$1/12</f>
        <v>143.038451119658</v>
      </c>
      <c r="K155" s="2" t="n">
        <f aca="false">K154+E155+G155+H155</f>
        <v>-791.27</v>
      </c>
      <c r="L155" s="2" t="n">
        <f aca="false">IF(J155=0,L154+I155,L154+J155)</f>
        <v>17231.9535630855</v>
      </c>
      <c r="N155" s="2" t="n">
        <f aca="false">IF(J155=0,O154+E155+F155+G155+H155+I155-M155,O154+E155+F155+G155+H155+J155-M155)</f>
        <v>15886.8835630855</v>
      </c>
      <c r="O155" s="13" t="n">
        <f aca="false">SUM(M155:N155)</f>
        <v>15886.8835630855</v>
      </c>
    </row>
    <row r="156" customFormat="false" ht="12.75" hidden="false" customHeight="false" outlineLevel="0" collapsed="false">
      <c r="A156" s="1" t="n">
        <v>39903</v>
      </c>
      <c r="B156" s="0" t="n">
        <f aca="false">ROUND((A156-$B$1-210)/365,0)</f>
        <v>41</v>
      </c>
      <c r="C156" s="0" t="n">
        <f aca="false">ROUND((A156-$C$1-210)/365,0)</f>
        <v>16</v>
      </c>
      <c r="D156" s="0" t="n">
        <f aca="false">ROUND((A156-$D$1-210)/365,0)</f>
        <v>14</v>
      </c>
      <c r="E156" s="2" t="n">
        <v>440</v>
      </c>
      <c r="I156" s="2" t="n">
        <f aca="false">N155*$I$1/12</f>
        <v>158.868835630855</v>
      </c>
      <c r="K156" s="2" t="n">
        <f aca="false">K155+E156+G156+H156</f>
        <v>-351.27</v>
      </c>
      <c r="L156" s="2" t="n">
        <f aca="false">IF(J156=0,L155+I156,L155+J156)</f>
        <v>17390.8223987163</v>
      </c>
      <c r="N156" s="2" t="n">
        <f aca="false">IF(J156=0,O155+E156+F156+G156+H156+I156-M156,O155+E156+F156+G156+H156+J156-M156)</f>
        <v>16485.7523987163</v>
      </c>
      <c r="O156" s="13" t="n">
        <f aca="false">SUM(M156:N156)</f>
        <v>16485.7523987163</v>
      </c>
    </row>
    <row r="157" customFormat="false" ht="12.75" hidden="false" customHeight="false" outlineLevel="0" collapsed="false">
      <c r="A157" s="1" t="n">
        <v>39933</v>
      </c>
      <c r="B157" s="0" t="n">
        <f aca="false">ROUND((A157-$B$1-210)/365,0)</f>
        <v>42</v>
      </c>
      <c r="C157" s="0" t="n">
        <f aca="false">ROUND((A157-$C$1-210)/365,0)</f>
        <v>17</v>
      </c>
      <c r="D157" s="0" t="n">
        <f aca="false">ROUND((A157-$D$1-210)/365,0)</f>
        <v>14</v>
      </c>
      <c r="E157" s="2" t="n">
        <v>440</v>
      </c>
      <c r="H157" s="2" t="n">
        <v>-500</v>
      </c>
      <c r="I157" s="2" t="n">
        <f aca="false">N156*$I$1/12</f>
        <v>164.857523987163</v>
      </c>
      <c r="K157" s="2" t="n">
        <f aca="false">K156+E157+G157+H157</f>
        <v>-411.27</v>
      </c>
      <c r="L157" s="2" t="n">
        <f aca="false">IF(J157=0,L156+I157,L156+J157)</f>
        <v>17555.6799227035</v>
      </c>
      <c r="N157" s="2" t="n">
        <f aca="false">IF(J157=0,O156+E157+F157+G157+H157+I157-M157,O156+E157+F157+G157+H157+J157-M157)</f>
        <v>16590.6099227035</v>
      </c>
      <c r="O157" s="13" t="n">
        <f aca="false">SUM(M157:N157)</f>
        <v>16590.6099227035</v>
      </c>
      <c r="P157" s="0" t="s">
        <v>28</v>
      </c>
    </row>
    <row r="158" customFormat="false" ht="12.75" hidden="false" customHeight="false" outlineLevel="0" collapsed="false">
      <c r="A158" s="1" t="n">
        <v>39964</v>
      </c>
      <c r="B158" s="0" t="n">
        <f aca="false">ROUND((A158-$B$1-210)/365,0)</f>
        <v>42</v>
      </c>
      <c r="C158" s="0" t="n">
        <f aca="false">ROUND((A158-$C$1-210)/365,0)</f>
        <v>17</v>
      </c>
      <c r="D158" s="0" t="n">
        <f aca="false">ROUND((A158-$D$1-210)/365,0)</f>
        <v>14</v>
      </c>
      <c r="E158" s="2" t="n">
        <v>440</v>
      </c>
      <c r="I158" s="2" t="n">
        <f aca="false">N157*$I$1/12</f>
        <v>165.906099227035</v>
      </c>
      <c r="K158" s="2" t="n">
        <f aca="false">K157+E158+G158+H158</f>
        <v>28.7300000000005</v>
      </c>
      <c r="L158" s="2" t="n">
        <f aca="false">IF(J158=0,L157+I158,L157+J158)</f>
        <v>17721.5860219305</v>
      </c>
      <c r="N158" s="2" t="n">
        <f aca="false">IF(J158=0,O157+E158+F158+G158+H158+I158-M158,O157+E158+F158+G158+H158+J158-M158)</f>
        <v>17196.5160219305</v>
      </c>
      <c r="O158" s="13" t="n">
        <f aca="false">SUM(M158:N158)</f>
        <v>17196.5160219305</v>
      </c>
    </row>
    <row r="159" customFormat="false" ht="12.75" hidden="false" customHeight="false" outlineLevel="0" collapsed="false">
      <c r="A159" s="1" t="n">
        <v>39994</v>
      </c>
      <c r="B159" s="0" t="n">
        <f aca="false">ROUND((A159-$B$1-210)/365,0)</f>
        <v>42</v>
      </c>
      <c r="C159" s="0" t="n">
        <f aca="false">ROUND((A159-$C$1-210)/365,0)</f>
        <v>17</v>
      </c>
      <c r="D159" s="0" t="n">
        <f aca="false">ROUND((A159-$D$1-210)/365,0)</f>
        <v>14</v>
      </c>
      <c r="E159" s="2" t="n">
        <v>440</v>
      </c>
      <c r="H159" s="2" t="n">
        <v>-2500</v>
      </c>
      <c r="I159" s="2" t="n">
        <f aca="false">N158*$I$1/12</f>
        <v>171.965160219305</v>
      </c>
      <c r="K159" s="2" t="n">
        <f aca="false">K158+E159+G159+H159</f>
        <v>-2031.27</v>
      </c>
      <c r="L159" s="2" t="n">
        <f aca="false">IF(J159=0,L158+I159,L158+J159)</f>
        <v>17893.5511821498</v>
      </c>
      <c r="N159" s="2" t="n">
        <f aca="false">IF(J159=0,O158+E159+F159+G159+H159+I159-M159,O158+E159+F159+G159+H159+J159-M159)</f>
        <v>15308.4811821498</v>
      </c>
      <c r="O159" s="13" t="n">
        <f aca="false">SUM(M159:N159)</f>
        <v>15308.4811821498</v>
      </c>
      <c r="P159" s="0" t="s">
        <v>43</v>
      </c>
    </row>
    <row r="160" customFormat="false" ht="12.75" hidden="false" customHeight="false" outlineLevel="0" collapsed="false">
      <c r="A160" s="1" t="n">
        <v>40025</v>
      </c>
      <c r="B160" s="0" t="n">
        <f aca="false">ROUND((A160-$B$1-210)/365,0)</f>
        <v>42</v>
      </c>
      <c r="C160" s="0" t="n">
        <f aca="false">ROUND((A160-$C$1-210)/365,0)</f>
        <v>17</v>
      </c>
      <c r="D160" s="0" t="n">
        <f aca="false">ROUND((A160-$D$1-210)/365,0)</f>
        <v>14</v>
      </c>
      <c r="E160" s="2" t="n">
        <v>440</v>
      </c>
      <c r="I160" s="2" t="n">
        <f aca="false">N159*$I$1/12</f>
        <v>153.084811821498</v>
      </c>
      <c r="K160" s="2" t="n">
        <f aca="false">K159+E160+G160+H160</f>
        <v>-1591.27</v>
      </c>
      <c r="L160" s="2" t="n">
        <f aca="false">IF(J160=0,L159+I160,L159+J160)</f>
        <v>18046.6359939713</v>
      </c>
      <c r="N160" s="2" t="n">
        <f aca="false">IF(J160=0,O159+E160+F160+G160+H160+I160-M160,O159+E160+F160+G160+H160+J160-M160)</f>
        <v>15901.5659939713</v>
      </c>
      <c r="O160" s="13" t="n">
        <f aca="false">SUM(M160:N160)</f>
        <v>15901.5659939713</v>
      </c>
    </row>
    <row r="161" customFormat="false" ht="12.75" hidden="false" customHeight="false" outlineLevel="0" collapsed="false">
      <c r="A161" s="1" t="n">
        <v>40056</v>
      </c>
      <c r="B161" s="0" t="n">
        <f aca="false">ROUND((A161-$B$1-210)/365,0)</f>
        <v>42</v>
      </c>
      <c r="C161" s="0" t="n">
        <f aca="false">ROUND((A161-$C$1-210)/365,0)</f>
        <v>17</v>
      </c>
      <c r="D161" s="0" t="n">
        <f aca="false">ROUND((A161-$D$1-210)/365,0)</f>
        <v>14</v>
      </c>
      <c r="E161" s="2" t="n">
        <v>440</v>
      </c>
      <c r="I161" s="2" t="n">
        <f aca="false">N160*$I$1/12</f>
        <v>159.015659939713</v>
      </c>
      <c r="K161" s="2" t="n">
        <f aca="false">K160+E161+G161+H161</f>
        <v>-1151.27</v>
      </c>
      <c r="L161" s="2" t="n">
        <f aca="false">IF(J161=0,L160+I161,L160+J161)</f>
        <v>18205.651653911</v>
      </c>
      <c r="N161" s="2" t="n">
        <f aca="false">IF(J161=0,O160+E161+F161+G161+H161+I161-M161,O160+E161+F161+G161+H161+J161-M161)</f>
        <v>16500.581653911</v>
      </c>
      <c r="O161" s="13" t="n">
        <f aca="false">SUM(M161:N161)</f>
        <v>16500.581653911</v>
      </c>
    </row>
    <row r="162" customFormat="false" ht="12.75" hidden="false" customHeight="false" outlineLevel="0" collapsed="false">
      <c r="A162" s="1" t="n">
        <v>40086</v>
      </c>
      <c r="B162" s="0" t="n">
        <f aca="false">ROUND((A162-$B$1-210)/365,0)</f>
        <v>42</v>
      </c>
      <c r="C162" s="0" t="n">
        <f aca="false">ROUND((A162-$C$1-210)/365,0)</f>
        <v>17</v>
      </c>
      <c r="D162" s="0" t="n">
        <f aca="false">ROUND((A162-$D$1-210)/365,0)</f>
        <v>14</v>
      </c>
      <c r="E162" s="2" t="n">
        <v>440</v>
      </c>
      <c r="I162" s="2" t="n">
        <f aca="false">N161*$I$1/12</f>
        <v>165.00581653911</v>
      </c>
      <c r="K162" s="2" t="n">
        <f aca="false">K161+E162+G162+H162</f>
        <v>-711.27</v>
      </c>
      <c r="L162" s="2" t="n">
        <f aca="false">IF(J162=0,L161+I162,L161+J162)</f>
        <v>18370.6574704501</v>
      </c>
      <c r="N162" s="2" t="n">
        <f aca="false">IF(J162=0,O161+E162+F162+G162+H162+I162-M162,O161+E162+F162+G162+H162+J162-M162)</f>
        <v>17105.5874704501</v>
      </c>
      <c r="O162" s="13" t="n">
        <f aca="false">SUM(M162:N162)</f>
        <v>17105.5874704501</v>
      </c>
    </row>
    <row r="163" customFormat="false" ht="12.75" hidden="false" customHeight="false" outlineLevel="0" collapsed="false">
      <c r="A163" s="1" t="n">
        <v>40117</v>
      </c>
      <c r="B163" s="0" t="n">
        <f aca="false">ROUND((A163-$B$1-210)/365,0)</f>
        <v>42</v>
      </c>
      <c r="C163" s="0" t="n">
        <f aca="false">ROUND((A163-$C$1-210)/365,0)</f>
        <v>17</v>
      </c>
      <c r="D163" s="0" t="n">
        <f aca="false">ROUND((A163-$D$1-210)/365,0)</f>
        <v>14</v>
      </c>
      <c r="E163" s="2" t="n">
        <v>440</v>
      </c>
      <c r="I163" s="2" t="n">
        <f aca="false">N162*$I$1/12</f>
        <v>171.055874704501</v>
      </c>
      <c r="K163" s="2" t="n">
        <f aca="false">K162+E163+G163+H163</f>
        <v>-271.27</v>
      </c>
      <c r="L163" s="2" t="n">
        <f aca="false">IF(J163=0,L162+I163,L162+J163)</f>
        <v>18541.7133451546</v>
      </c>
      <c r="N163" s="2" t="n">
        <f aca="false">IF(J163=0,O162+E163+F163+G163+H163+I163-M163,O162+E163+F163+G163+H163+J163-M163)</f>
        <v>17716.6433451546</v>
      </c>
      <c r="O163" s="13" t="n">
        <f aca="false">SUM(M163:N163)</f>
        <v>17716.6433451546</v>
      </c>
    </row>
    <row r="164" customFormat="false" ht="12.75" hidden="false" customHeight="false" outlineLevel="0" collapsed="false">
      <c r="A164" s="1" t="n">
        <v>40147</v>
      </c>
      <c r="B164" s="0" t="n">
        <f aca="false">ROUND((A164-$B$1-210)/365,0)</f>
        <v>42</v>
      </c>
      <c r="C164" s="0" t="n">
        <f aca="false">ROUND((A164-$C$1-210)/365,0)</f>
        <v>17</v>
      </c>
      <c r="D164" s="0" t="n">
        <f aca="false">ROUND((A164-$D$1-210)/365,0)</f>
        <v>14</v>
      </c>
      <c r="E164" s="2" t="n">
        <v>440</v>
      </c>
      <c r="I164" s="2" t="n">
        <f aca="false">N163*$I$1/12</f>
        <v>177.166433451546</v>
      </c>
      <c r="K164" s="2" t="n">
        <f aca="false">K163+E164+G164+H164</f>
        <v>168.73</v>
      </c>
      <c r="L164" s="2" t="n">
        <f aca="false">IF(J164=0,L163+I164,L163+J164)</f>
        <v>18718.8797786062</v>
      </c>
      <c r="N164" s="2" t="n">
        <f aca="false">IF(J164=0,O163+E164+F164+G164+H164+I164-M164,O163+E164+F164+G164+H164+J164-M164)</f>
        <v>18333.8097786062</v>
      </c>
      <c r="O164" s="13" t="n">
        <f aca="false">SUM(M164:N164)</f>
        <v>18333.8097786062</v>
      </c>
    </row>
    <row r="165" customFormat="false" ht="12.75" hidden="false" customHeight="false" outlineLevel="0" collapsed="false">
      <c r="A165" s="1" t="n">
        <v>40178</v>
      </c>
      <c r="B165" s="0" t="n">
        <f aca="false">ROUND((A165-$B$1-210)/365,0)</f>
        <v>42</v>
      </c>
      <c r="C165" s="0" t="n">
        <f aca="false">ROUND((A165-$C$1-210)/365,0)</f>
        <v>17</v>
      </c>
      <c r="D165" s="0" t="n">
        <f aca="false">ROUND((A165-$D$1-210)/365,0)</f>
        <v>14</v>
      </c>
      <c r="E165" s="2" t="n">
        <v>440</v>
      </c>
      <c r="H165" s="2" t="n">
        <v>-1500</v>
      </c>
      <c r="I165" s="2" t="n">
        <f aca="false">N164*$I$1/12</f>
        <v>183.338097786062</v>
      </c>
      <c r="K165" s="2" t="n">
        <f aca="false">K164+E165+G165+H165</f>
        <v>-891.27</v>
      </c>
      <c r="L165" s="2" t="n">
        <f aca="false">IF(J165=0,L164+I165,L164+J165)</f>
        <v>18902.2178763922</v>
      </c>
      <c r="N165" s="2" t="n">
        <f aca="false">IF(J165=0,O164+E165+F165+G165+H165+I165-M165,O164+E165+F165+G165+H165+J165-M165)</f>
        <v>17457.1478763922</v>
      </c>
      <c r="O165" s="13" t="n">
        <f aca="false">SUM(M165:N165)</f>
        <v>17457.1478763922</v>
      </c>
      <c r="P165" s="0" t="s">
        <v>31</v>
      </c>
    </row>
    <row r="166" customFormat="false" ht="12.75" hidden="false" customHeight="false" outlineLevel="0" collapsed="false">
      <c r="A166" s="1" t="n">
        <v>40209</v>
      </c>
      <c r="B166" s="0" t="n">
        <f aca="false">ROUND((A166-$B$1-210)/365,0)</f>
        <v>42</v>
      </c>
      <c r="C166" s="0" t="n">
        <f aca="false">ROUND((A166-$C$1-210)/365,0)</f>
        <v>17</v>
      </c>
      <c r="D166" s="0" t="n">
        <f aca="false">ROUND((A166-$D$1-210)/365,0)</f>
        <v>14</v>
      </c>
      <c r="E166" s="2" t="n">
        <v>440</v>
      </c>
      <c r="I166" s="2" t="n">
        <f aca="false">N165*$I$1/12</f>
        <v>174.571478763922</v>
      </c>
      <c r="K166" s="2" t="n">
        <f aca="false">K165+E166+G166+H166</f>
        <v>-451.27</v>
      </c>
      <c r="L166" s="2" t="n">
        <f aca="false">IF(J166=0,L165+I166,L165+J166)</f>
        <v>19076.7893551562</v>
      </c>
      <c r="N166" s="2" t="n">
        <f aca="false">IF(J166=0,O165+E166+F166+G166+H166+I166-M166,O165+E166+F166+G166+H166+J166-M166)</f>
        <v>18071.7193551562</v>
      </c>
      <c r="O166" s="13" t="n">
        <f aca="false">SUM(M166:N166)</f>
        <v>18071.7193551562</v>
      </c>
    </row>
    <row r="167" customFormat="false" ht="12.75" hidden="false" customHeight="false" outlineLevel="0" collapsed="false">
      <c r="A167" s="1" t="n">
        <v>40237</v>
      </c>
      <c r="B167" s="0" t="n">
        <f aca="false">ROUND((A167-$B$1-210)/365,0)</f>
        <v>42</v>
      </c>
      <c r="C167" s="0" t="n">
        <f aca="false">ROUND((A167-$C$1-210)/365,0)</f>
        <v>17</v>
      </c>
      <c r="D167" s="0" t="n">
        <f aca="false">ROUND((A167-$D$1-210)/365,0)</f>
        <v>15</v>
      </c>
      <c r="E167" s="2" t="n">
        <v>440</v>
      </c>
      <c r="G167" s="2" t="n">
        <v>2000</v>
      </c>
      <c r="I167" s="2" t="n">
        <f aca="false">N166*$I$1/12</f>
        <v>180.717193551562</v>
      </c>
      <c r="K167" s="2" t="n">
        <f aca="false">K166+E167+G167+H167</f>
        <v>1988.73</v>
      </c>
      <c r="L167" s="2" t="n">
        <f aca="false">IF(J167=0,L166+I167,L166+J167)</f>
        <v>19257.5065487077</v>
      </c>
      <c r="N167" s="2" t="n">
        <f aca="false">IF(J167=0,O166+E167+F167+G167+H167+I167-M167,O166+E167+F167+G167+H167+J167-M167)</f>
        <v>20692.4365487077</v>
      </c>
      <c r="O167" s="13" t="n">
        <f aca="false">SUM(M167:N167)</f>
        <v>20692.4365487077</v>
      </c>
    </row>
    <row r="168" customFormat="false" ht="12.75" hidden="false" customHeight="false" outlineLevel="0" collapsed="false">
      <c r="A168" s="1" t="n">
        <v>40268</v>
      </c>
      <c r="B168" s="0" t="n">
        <f aca="false">ROUND((A168-$B$1-210)/365,0)</f>
        <v>42</v>
      </c>
      <c r="C168" s="0" t="n">
        <f aca="false">ROUND((A168-$C$1-210)/365,0)</f>
        <v>17</v>
      </c>
      <c r="D168" s="0" t="n">
        <f aca="false">ROUND((A168-$D$1-210)/365,0)</f>
        <v>15</v>
      </c>
      <c r="E168" s="2" t="n">
        <v>440</v>
      </c>
      <c r="I168" s="2" t="n">
        <f aca="false">N167*$I$1/12</f>
        <v>206.924365487077</v>
      </c>
      <c r="K168" s="2" t="n">
        <f aca="false">K167+E168+G168+H168</f>
        <v>2428.73</v>
      </c>
      <c r="L168" s="2" t="n">
        <f aca="false">IF(J168=0,L167+I168,L167+J168)</f>
        <v>19464.4309141948</v>
      </c>
      <c r="N168" s="2" t="n">
        <f aca="false">IF(J168=0,O167+E168+F168+G168+H168+I168-M168,O167+E168+F168+G168+H168+J168-M168)</f>
        <v>21339.3609141948</v>
      </c>
      <c r="O168" s="13" t="n">
        <f aca="false">SUM(M168:N168)</f>
        <v>21339.3609141948</v>
      </c>
    </row>
    <row r="169" customFormat="false" ht="12.75" hidden="false" customHeight="false" outlineLevel="0" collapsed="false">
      <c r="A169" s="1" t="n">
        <v>40298</v>
      </c>
      <c r="B169" s="0" t="n">
        <f aca="false">ROUND((A169-$B$1-210)/365,0)</f>
        <v>43</v>
      </c>
      <c r="C169" s="0" t="n">
        <f aca="false">ROUND((A169-$C$1-210)/365,0)</f>
        <v>18</v>
      </c>
      <c r="D169" s="0" t="n">
        <f aca="false">ROUND((A169-$D$1-210)/365,0)</f>
        <v>15</v>
      </c>
      <c r="E169" s="2" t="n">
        <v>440</v>
      </c>
      <c r="H169" s="2" t="n">
        <v>-500</v>
      </c>
      <c r="I169" s="2" t="n">
        <f aca="false">N168*$I$1/12</f>
        <v>213.393609141948</v>
      </c>
      <c r="K169" s="2" t="n">
        <f aca="false">K168+E169+G169+H169</f>
        <v>2368.73</v>
      </c>
      <c r="L169" s="2" t="n">
        <f aca="false">IF(J169=0,L168+I169,L168+J169)</f>
        <v>19677.8245233368</v>
      </c>
      <c r="N169" s="2" t="n">
        <f aca="false">IF(J169=0,O168+E169+F169+G169+H169+I169-M169,O168+E169+F169+G169+H169+J169-M169)</f>
        <v>21492.7545233368</v>
      </c>
      <c r="O169" s="13" t="n">
        <f aca="false">SUM(M169:N169)</f>
        <v>21492.7545233368</v>
      </c>
      <c r="P169" s="0" t="s">
        <v>28</v>
      </c>
    </row>
    <row r="170" customFormat="false" ht="12.75" hidden="false" customHeight="false" outlineLevel="0" collapsed="false">
      <c r="A170" s="1" t="n">
        <v>40329</v>
      </c>
      <c r="B170" s="0" t="n">
        <f aca="false">ROUND((A170-$B$1-210)/365,0)</f>
        <v>43</v>
      </c>
      <c r="C170" s="0" t="n">
        <f aca="false">ROUND((A170-$C$1-210)/365,0)</f>
        <v>18</v>
      </c>
      <c r="D170" s="0" t="n">
        <f aca="false">ROUND((A170-$D$1-210)/365,0)</f>
        <v>15</v>
      </c>
      <c r="E170" s="2" t="n">
        <v>440</v>
      </c>
      <c r="I170" s="2" t="n">
        <f aca="false">N169*$I$1/12</f>
        <v>214.927545233368</v>
      </c>
      <c r="K170" s="2" t="n">
        <f aca="false">K169+E170+G170+H170</f>
        <v>2808.73</v>
      </c>
      <c r="L170" s="2" t="n">
        <f aca="false">IF(J170=0,L169+I170,L169+J170)</f>
        <v>19892.7520685701</v>
      </c>
      <c r="N170" s="2" t="n">
        <f aca="false">IF(J170=0,O169+E170+F170+G170+H170+I170-M170,O169+E170+F170+G170+H170+J170-M170)</f>
        <v>22147.6820685701</v>
      </c>
      <c r="O170" s="13" t="n">
        <f aca="false">SUM(M170:N170)</f>
        <v>22147.6820685701</v>
      </c>
    </row>
    <row r="171" customFormat="false" ht="12.75" hidden="false" customHeight="false" outlineLevel="0" collapsed="false">
      <c r="A171" s="1" t="n">
        <v>40359</v>
      </c>
      <c r="B171" s="0" t="n">
        <f aca="false">ROUND((A171-$B$1-210)/365,0)</f>
        <v>43</v>
      </c>
      <c r="C171" s="0" t="n">
        <f aca="false">ROUND((A171-$C$1-210)/365,0)</f>
        <v>18</v>
      </c>
      <c r="D171" s="0" t="n">
        <f aca="false">ROUND((A171-$D$1-210)/365,0)</f>
        <v>15</v>
      </c>
      <c r="E171" s="2" t="n">
        <v>440</v>
      </c>
      <c r="H171" s="2" t="n">
        <v>-10000</v>
      </c>
      <c r="I171" s="2" t="n">
        <f aca="false">N170*$I$1/12</f>
        <v>221.476820685701</v>
      </c>
      <c r="K171" s="2" t="n">
        <f aca="false">K170+E171+G171+H171</f>
        <v>-6751.27</v>
      </c>
      <c r="L171" s="2" t="n">
        <f aca="false">IF(J171=0,L170+I171,L170+J171)</f>
        <v>20114.2288892558</v>
      </c>
      <c r="N171" s="2" t="n">
        <f aca="false">IF(J171=0,O170+E171+F171+G171+H171+I171-M171,O170+E171+F171+G171+H171+J171-M171)</f>
        <v>12809.1588892558</v>
      </c>
      <c r="O171" s="13" t="n">
        <f aca="false">SUM(M171:N171)</f>
        <v>12809.1588892558</v>
      </c>
      <c r="P171" s="0" t="s">
        <v>44</v>
      </c>
    </row>
    <row r="172" customFormat="false" ht="12.75" hidden="false" customHeight="false" outlineLevel="0" collapsed="false">
      <c r="A172" s="1" t="n">
        <v>40390</v>
      </c>
      <c r="B172" s="0" t="n">
        <f aca="false">ROUND((A172-$B$1-210)/365,0)</f>
        <v>43</v>
      </c>
      <c r="C172" s="0" t="n">
        <f aca="false">ROUND((A172-$C$1-210)/365,0)</f>
        <v>18</v>
      </c>
      <c r="D172" s="0" t="n">
        <f aca="false">ROUND((A172-$D$1-210)/365,0)</f>
        <v>15</v>
      </c>
      <c r="E172" s="2" t="n">
        <v>440</v>
      </c>
      <c r="I172" s="2" t="n">
        <f aca="false">N171*$I$1/12</f>
        <v>128.091588892558</v>
      </c>
      <c r="K172" s="2" t="n">
        <f aca="false">K171+E172+G172+H172</f>
        <v>-6311.27</v>
      </c>
      <c r="L172" s="2" t="n">
        <f aca="false">IF(J172=0,L171+I172,L171+J172)</f>
        <v>20242.3204781484</v>
      </c>
      <c r="N172" s="2" t="n">
        <f aca="false">IF(J172=0,O171+E172+F172+G172+H172+I172-M172,O171+E172+F172+G172+H172+J172-M172)</f>
        <v>13377.2504781484</v>
      </c>
      <c r="O172" s="13" t="n">
        <f aca="false">SUM(M172:N172)</f>
        <v>13377.2504781484</v>
      </c>
    </row>
    <row r="173" customFormat="false" ht="12.75" hidden="false" customHeight="false" outlineLevel="0" collapsed="false">
      <c r="A173" s="1" t="n">
        <v>40421</v>
      </c>
      <c r="B173" s="0" t="n">
        <f aca="false">ROUND((A173-$B$1-210)/365,0)</f>
        <v>43</v>
      </c>
      <c r="C173" s="0" t="n">
        <f aca="false">ROUND((A173-$C$1-210)/365,0)</f>
        <v>18</v>
      </c>
      <c r="D173" s="0" t="n">
        <f aca="false">ROUND((A173-$D$1-210)/365,0)</f>
        <v>15</v>
      </c>
      <c r="E173" s="2" t="n">
        <v>440</v>
      </c>
      <c r="I173" s="2" t="n">
        <f aca="false">N172*$I$1/12</f>
        <v>133.772504781484</v>
      </c>
      <c r="K173" s="2" t="n">
        <f aca="false">K172+E173+G173+H173</f>
        <v>-5871.27</v>
      </c>
      <c r="L173" s="2" t="n">
        <f aca="false">IF(J173=0,L172+I173,L172+J173)</f>
        <v>20376.0929829299</v>
      </c>
      <c r="N173" s="2" t="n">
        <f aca="false">IF(J173=0,O172+E173+F173+G173+H173+I173-M173,O172+E173+F173+G173+H173+J173-M173)</f>
        <v>13951.0229829299</v>
      </c>
      <c r="O173" s="13" t="n">
        <f aca="false">SUM(M173:N173)</f>
        <v>13951.0229829299</v>
      </c>
    </row>
    <row r="174" customFormat="false" ht="12.75" hidden="false" customHeight="false" outlineLevel="0" collapsed="false">
      <c r="A174" s="1" t="n">
        <v>40451</v>
      </c>
      <c r="B174" s="0" t="n">
        <f aca="false">ROUND((A174-$B$1-210)/365,0)</f>
        <v>43</v>
      </c>
      <c r="C174" s="0" t="n">
        <f aca="false">ROUND((A174-$C$1-210)/365,0)</f>
        <v>18</v>
      </c>
      <c r="D174" s="0" t="n">
        <f aca="false">ROUND((A174-$D$1-210)/365,0)</f>
        <v>15</v>
      </c>
      <c r="E174" s="2" t="n">
        <v>440</v>
      </c>
      <c r="I174" s="2" t="n">
        <f aca="false">N173*$I$1/12</f>
        <v>139.510229829299</v>
      </c>
      <c r="K174" s="2" t="n">
        <f aca="false">K173+E174+G174+H174</f>
        <v>-5431.27</v>
      </c>
      <c r="L174" s="2" t="n">
        <f aca="false">IF(J174=0,L173+I174,L173+J174)</f>
        <v>20515.6032127592</v>
      </c>
      <c r="N174" s="2" t="n">
        <f aca="false">IF(J174=0,O173+E174+F174+G174+H174+I174-M174,O173+E174+F174+G174+H174+J174-M174)</f>
        <v>14530.5332127592</v>
      </c>
      <c r="O174" s="13" t="n">
        <f aca="false">SUM(M174:N174)</f>
        <v>14530.5332127592</v>
      </c>
    </row>
    <row r="175" customFormat="false" ht="12.75" hidden="false" customHeight="false" outlineLevel="0" collapsed="false">
      <c r="A175" s="1" t="n">
        <v>40482</v>
      </c>
      <c r="B175" s="0" t="n">
        <f aca="false">ROUND((A175-$B$1-210)/365,0)</f>
        <v>43</v>
      </c>
      <c r="C175" s="0" t="n">
        <f aca="false">ROUND((A175-$C$1-210)/365,0)</f>
        <v>18</v>
      </c>
      <c r="D175" s="0" t="n">
        <f aca="false">ROUND((A175-$D$1-210)/365,0)</f>
        <v>15</v>
      </c>
      <c r="E175" s="2" t="n">
        <v>440</v>
      </c>
      <c r="I175" s="2" t="n">
        <f aca="false">N174*$I$1/12</f>
        <v>145.305332127592</v>
      </c>
      <c r="K175" s="2" t="n">
        <f aca="false">K174+E175+G175+H175</f>
        <v>-4991.27</v>
      </c>
      <c r="L175" s="2" t="n">
        <f aca="false">IF(J175=0,L174+I175,L174+J175)</f>
        <v>20660.9085448868</v>
      </c>
      <c r="N175" s="2" t="n">
        <f aca="false">IF(J175=0,O174+E175+F175+G175+H175+I175-M175,O174+E175+F175+G175+H175+J175-M175)</f>
        <v>15115.8385448868</v>
      </c>
      <c r="O175" s="13" t="n">
        <f aca="false">SUM(M175:N175)</f>
        <v>15115.8385448868</v>
      </c>
    </row>
    <row r="176" customFormat="false" ht="12.75" hidden="false" customHeight="false" outlineLevel="0" collapsed="false">
      <c r="A176" s="1" t="n">
        <v>40512</v>
      </c>
      <c r="B176" s="0" t="n">
        <f aca="false">ROUND((A176-$B$1-210)/365,0)</f>
        <v>43</v>
      </c>
      <c r="C176" s="0" t="n">
        <f aca="false">ROUND((A176-$C$1-210)/365,0)</f>
        <v>18</v>
      </c>
      <c r="D176" s="0" t="n">
        <f aca="false">ROUND((A176-$D$1-210)/365,0)</f>
        <v>15</v>
      </c>
      <c r="E176" s="2" t="n">
        <v>440</v>
      </c>
      <c r="I176" s="2" t="n">
        <f aca="false">N175*$I$1/12</f>
        <v>151.158385448868</v>
      </c>
      <c r="K176" s="2" t="n">
        <f aca="false">K175+E176+G176+H176</f>
        <v>-4551.27</v>
      </c>
      <c r="L176" s="2" t="n">
        <f aca="false">IF(J176=0,L175+I176,L175+J176)</f>
        <v>20812.0669303356</v>
      </c>
      <c r="N176" s="2" t="n">
        <f aca="false">IF(J176=0,O175+E176+F176+G176+H176+I176-M176,O175+E176+F176+G176+H176+J176-M176)</f>
        <v>15706.9969303356</v>
      </c>
      <c r="O176" s="13" t="n">
        <f aca="false">SUM(M176:N176)</f>
        <v>15706.9969303356</v>
      </c>
    </row>
    <row r="177" customFormat="false" ht="12.75" hidden="false" customHeight="false" outlineLevel="0" collapsed="false">
      <c r="A177" s="1" t="n">
        <v>40543</v>
      </c>
      <c r="B177" s="0" t="n">
        <f aca="false">ROUND((A177-$B$1-210)/365,0)</f>
        <v>43</v>
      </c>
      <c r="C177" s="0" t="n">
        <f aca="false">ROUND((A177-$C$1-210)/365,0)</f>
        <v>18</v>
      </c>
      <c r="D177" s="0" t="n">
        <f aca="false">ROUND((A177-$D$1-210)/365,0)</f>
        <v>15</v>
      </c>
      <c r="E177" s="2" t="n">
        <v>440</v>
      </c>
      <c r="H177" s="2" t="n">
        <v>-1500</v>
      </c>
      <c r="I177" s="2" t="n">
        <f aca="false">N176*$I$1/12</f>
        <v>157.069969303356</v>
      </c>
      <c r="K177" s="2" t="n">
        <f aca="false">K176+E177+G177+H177</f>
        <v>-5611.27</v>
      </c>
      <c r="L177" s="2" t="n">
        <f aca="false">IF(J177=0,L176+I177,L176+J177)</f>
        <v>20969.136899639</v>
      </c>
      <c r="N177" s="2" t="n">
        <f aca="false">IF(J177=0,O176+E177+F177+G177+H177+I177-M177,O176+E177+F177+G177+H177+J177-M177)</f>
        <v>14804.066899639</v>
      </c>
      <c r="O177" s="13" t="n">
        <f aca="false">SUM(M177:N177)</f>
        <v>14804.066899639</v>
      </c>
      <c r="P177" s="0" t="s">
        <v>31</v>
      </c>
    </row>
    <row r="178" customFormat="false" ht="12.75" hidden="false" customHeight="false" outlineLevel="0" collapsed="false">
      <c r="A178" s="1" t="n">
        <v>40574</v>
      </c>
      <c r="B178" s="0" t="n">
        <f aca="false">ROUND((A178-$B$1-210)/365,0)</f>
        <v>43</v>
      </c>
      <c r="C178" s="0" t="n">
        <f aca="false">ROUND((A178-$C$1-210)/365,0)</f>
        <v>18</v>
      </c>
      <c r="D178" s="0" t="n">
        <f aca="false">ROUND((A178-$D$1-210)/365,0)</f>
        <v>15</v>
      </c>
      <c r="E178" s="2" t="n">
        <v>440</v>
      </c>
      <c r="I178" s="2" t="n">
        <f aca="false">N177*$I$1/12</f>
        <v>148.04066899639</v>
      </c>
      <c r="K178" s="2" t="n">
        <f aca="false">K177+E178+G178+H178</f>
        <v>-5171.27</v>
      </c>
      <c r="L178" s="2" t="n">
        <f aca="false">IF(J178=0,L177+I178,L177+J178)</f>
        <v>21117.1775686354</v>
      </c>
      <c r="N178" s="2" t="n">
        <f aca="false">IF(J178=0,O177+E178+F178+G178+H178+I178-M178,O177+E178+F178+G178+H178+J178-M178)</f>
        <v>15392.1075686354</v>
      </c>
      <c r="O178" s="13" t="n">
        <f aca="false">SUM(M178:N178)</f>
        <v>15392.1075686354</v>
      </c>
    </row>
    <row r="179" customFormat="false" ht="12.75" hidden="false" customHeight="false" outlineLevel="0" collapsed="false">
      <c r="A179" s="1" t="n">
        <v>40602</v>
      </c>
      <c r="B179" s="0" t="n">
        <f aca="false">ROUND((A179-$B$1-210)/365,0)</f>
        <v>43</v>
      </c>
      <c r="C179" s="0" t="n">
        <f aca="false">ROUND((A179-$C$1-210)/365,0)</f>
        <v>18</v>
      </c>
      <c r="D179" s="0" t="n">
        <f aca="false">ROUND((A179-$D$1-210)/365,0)</f>
        <v>16</v>
      </c>
      <c r="E179" s="2" t="n">
        <v>440</v>
      </c>
      <c r="G179" s="2" t="n">
        <v>1000</v>
      </c>
      <c r="I179" s="2" t="n">
        <f aca="false">N178*$I$1/12</f>
        <v>153.921075686354</v>
      </c>
      <c r="K179" s="2" t="n">
        <f aca="false">K178+E179+G179+H179</f>
        <v>-3731.27</v>
      </c>
      <c r="L179" s="2" t="n">
        <f aca="false">IF(J179=0,L178+I179,L178+J179)</f>
        <v>21271.0986443217</v>
      </c>
      <c r="N179" s="2" t="n">
        <f aca="false">IF(J179=0,O178+E179+F179+G179+H179+I179-M179,O178+E179+F179+G179+H179+J179-M179)</f>
        <v>16986.0286443217</v>
      </c>
      <c r="O179" s="13" t="n">
        <f aca="false">SUM(M179:N179)</f>
        <v>16986.0286443217</v>
      </c>
    </row>
    <row r="180" customFormat="false" ht="12.75" hidden="false" customHeight="false" outlineLevel="0" collapsed="false">
      <c r="A180" s="1" t="n">
        <v>40633</v>
      </c>
      <c r="B180" s="0" t="n">
        <f aca="false">ROUND((A180-$B$1-210)/365,0)</f>
        <v>43</v>
      </c>
      <c r="C180" s="0" t="n">
        <f aca="false">ROUND((A180-$C$1-210)/365,0)</f>
        <v>18</v>
      </c>
      <c r="D180" s="0" t="n">
        <f aca="false">ROUND((A180-$D$1-210)/365,0)</f>
        <v>16</v>
      </c>
      <c r="E180" s="2" t="n">
        <v>440</v>
      </c>
      <c r="I180" s="2" t="n">
        <f aca="false">N179*$I$1/12</f>
        <v>169.860286443217</v>
      </c>
      <c r="K180" s="2" t="n">
        <f aca="false">K179+E180+G180+H180</f>
        <v>-3291.27</v>
      </c>
      <c r="L180" s="2" t="n">
        <f aca="false">IF(J180=0,L179+I180,L179+J180)</f>
        <v>21440.9589307649</v>
      </c>
      <c r="N180" s="2" t="n">
        <f aca="false">IF(J180=0,O179+E180+F180+G180+H180+I180-M180,O179+E180+F180+G180+H180+J180-M180)</f>
        <v>17595.8889307649</v>
      </c>
      <c r="O180" s="13" t="n">
        <f aca="false">SUM(M180:N180)</f>
        <v>17595.8889307649</v>
      </c>
    </row>
    <row r="181" customFormat="false" ht="12.75" hidden="false" customHeight="false" outlineLevel="0" collapsed="false">
      <c r="A181" s="1" t="n">
        <v>40663</v>
      </c>
      <c r="B181" s="0" t="n">
        <f aca="false">ROUND((A181-$B$1-210)/365,0)</f>
        <v>44</v>
      </c>
      <c r="C181" s="0" t="n">
        <f aca="false">ROUND((A181-$C$1-210)/365,0)</f>
        <v>19</v>
      </c>
      <c r="D181" s="0" t="n">
        <f aca="false">ROUND((A181-$D$1-210)/365,0)</f>
        <v>16</v>
      </c>
      <c r="E181" s="2" t="n">
        <v>440</v>
      </c>
      <c r="H181" s="2" t="n">
        <v>-500</v>
      </c>
      <c r="I181" s="2" t="n">
        <f aca="false">N180*$I$1/12</f>
        <v>175.958889307649</v>
      </c>
      <c r="K181" s="2" t="n">
        <f aca="false">K180+E181+G181+H181</f>
        <v>-3351.27</v>
      </c>
      <c r="L181" s="2" t="n">
        <f aca="false">IF(J181=0,L180+I181,L180+J181)</f>
        <v>21616.9178200726</v>
      </c>
      <c r="N181" s="2" t="n">
        <f aca="false">IF(J181=0,O180+E181+F181+G181+H181+I181-M181,O180+E181+F181+G181+H181+J181-M181)</f>
        <v>17711.8478200726</v>
      </c>
      <c r="O181" s="13" t="n">
        <f aca="false">SUM(M181:N181)</f>
        <v>17711.8478200726</v>
      </c>
      <c r="P181" s="0" t="s">
        <v>28</v>
      </c>
    </row>
    <row r="182" customFormat="false" ht="12.75" hidden="false" customHeight="false" outlineLevel="0" collapsed="false">
      <c r="A182" s="1" t="n">
        <v>40694</v>
      </c>
      <c r="B182" s="0" t="n">
        <f aca="false">ROUND((A182-$B$1-210)/365,0)</f>
        <v>44</v>
      </c>
      <c r="C182" s="0" t="n">
        <f aca="false">ROUND((A182-$C$1-210)/365,0)</f>
        <v>19</v>
      </c>
      <c r="D182" s="0" t="n">
        <f aca="false">ROUND((A182-$D$1-210)/365,0)</f>
        <v>16</v>
      </c>
      <c r="E182" s="2" t="n">
        <v>440</v>
      </c>
      <c r="I182" s="2" t="n">
        <f aca="false">N181*$I$1/12</f>
        <v>177.118478200726</v>
      </c>
      <c r="K182" s="2" t="n">
        <f aca="false">K181+E182+G182+H182</f>
        <v>-2911.27</v>
      </c>
      <c r="L182" s="2" t="n">
        <f aca="false">IF(J182=0,L181+I182,L181+J182)</f>
        <v>21794.0362982733</v>
      </c>
      <c r="N182" s="2" t="n">
        <f aca="false">IF(J182=0,O181+E182+F182+G182+H182+I182-M182,O181+E182+F182+G182+H182+J182-M182)</f>
        <v>18328.9662982733</v>
      </c>
      <c r="O182" s="13" t="n">
        <f aca="false">SUM(M182:N182)</f>
        <v>18328.9662982733</v>
      </c>
    </row>
    <row r="183" customFormat="false" ht="12.75" hidden="false" customHeight="false" outlineLevel="0" collapsed="false">
      <c r="A183" s="1" t="n">
        <v>40724</v>
      </c>
      <c r="B183" s="0" t="n">
        <f aca="false">ROUND((A183-$B$1-210)/365,0)</f>
        <v>44</v>
      </c>
      <c r="C183" s="0" t="n">
        <f aca="false">ROUND((A183-$C$1-210)/365,0)</f>
        <v>19</v>
      </c>
      <c r="D183" s="0" t="n">
        <f aca="false">ROUND((A183-$D$1-210)/365,0)</f>
        <v>16</v>
      </c>
      <c r="E183" s="2" t="n">
        <v>440</v>
      </c>
      <c r="H183" s="2" t="n">
        <v>-5000</v>
      </c>
      <c r="I183" s="2" t="n">
        <f aca="false">N182*$I$1/12</f>
        <v>183.289662982733</v>
      </c>
      <c r="K183" s="2" t="n">
        <f aca="false">K182+E183+G183+H183</f>
        <v>-7471.27</v>
      </c>
      <c r="L183" s="2" t="n">
        <f aca="false">IF(J183=0,L182+I183,L182+J183)</f>
        <v>21977.3259612561</v>
      </c>
      <c r="N183" s="2" t="n">
        <f aca="false">IF(J183=0,O182+E183+F183+G183+H183+I183-M183,O182+E183+F183+G183+H183+J183-M183)</f>
        <v>13952.2559612561</v>
      </c>
      <c r="O183" s="13" t="n">
        <f aca="false">SUM(M183:N183)</f>
        <v>13952.2559612561</v>
      </c>
      <c r="P183" s="0" t="s">
        <v>45</v>
      </c>
    </row>
    <row r="184" customFormat="false" ht="12.75" hidden="false" customHeight="false" outlineLevel="0" collapsed="false">
      <c r="A184" s="1" t="n">
        <v>40755</v>
      </c>
      <c r="B184" s="0" t="n">
        <f aca="false">ROUND((A184-$B$1-210)/365,0)</f>
        <v>44</v>
      </c>
      <c r="C184" s="0" t="n">
        <f aca="false">ROUND((A184-$C$1-210)/365,0)</f>
        <v>19</v>
      </c>
      <c r="D184" s="0" t="n">
        <f aca="false">ROUND((A184-$D$1-210)/365,0)</f>
        <v>16</v>
      </c>
      <c r="E184" s="2" t="n">
        <v>440</v>
      </c>
      <c r="I184" s="2" t="n">
        <f aca="false">N183*$I$1/12</f>
        <v>139.522559612561</v>
      </c>
      <c r="K184" s="2" t="n">
        <f aca="false">K183+E184+G184+H184</f>
        <v>-7031.27</v>
      </c>
      <c r="L184" s="2" t="n">
        <f aca="false">IF(J184=0,L183+I184,L183+J184)</f>
        <v>22116.8485208686</v>
      </c>
      <c r="N184" s="2" t="n">
        <f aca="false">IF(J184=0,O183+E184+F184+G184+H184+I184-M184,O183+E184+F184+G184+H184+J184-M184)</f>
        <v>14531.7785208686</v>
      </c>
      <c r="O184" s="13" t="n">
        <f aca="false">SUM(M184:N184)</f>
        <v>14531.7785208686</v>
      </c>
    </row>
    <row r="185" customFormat="false" ht="12.75" hidden="false" customHeight="false" outlineLevel="0" collapsed="false">
      <c r="A185" s="1" t="n">
        <v>40786</v>
      </c>
      <c r="B185" s="0" t="n">
        <f aca="false">ROUND((A185-$B$1-210)/365,0)</f>
        <v>44</v>
      </c>
      <c r="C185" s="0" t="n">
        <f aca="false">ROUND((A185-$C$1-210)/365,0)</f>
        <v>19</v>
      </c>
      <c r="D185" s="0" t="n">
        <f aca="false">ROUND((A185-$D$1-210)/365,0)</f>
        <v>16</v>
      </c>
      <c r="E185" s="2" t="n">
        <v>440</v>
      </c>
      <c r="I185" s="2" t="n">
        <f aca="false">N184*$I$1/12</f>
        <v>145.317785208686</v>
      </c>
      <c r="K185" s="2" t="n">
        <f aca="false">K184+E185+G185+H185</f>
        <v>-6591.27</v>
      </c>
      <c r="L185" s="2" t="n">
        <f aca="false">IF(J185=0,L184+I185,L184+J185)</f>
        <v>22262.1663060773</v>
      </c>
      <c r="N185" s="2" t="n">
        <f aca="false">IF(J185=0,O184+E185+F185+G185+H185+I185-M185,O184+E185+F185+G185+H185+J185-M185)</f>
        <v>15117.0963060773</v>
      </c>
      <c r="O185" s="13" t="n">
        <f aca="false">SUM(M185:N185)</f>
        <v>15117.0963060773</v>
      </c>
    </row>
    <row r="186" customFormat="false" ht="12.75" hidden="false" customHeight="false" outlineLevel="0" collapsed="false">
      <c r="A186" s="1" t="n">
        <v>40816</v>
      </c>
      <c r="B186" s="0" t="n">
        <f aca="false">ROUND((A186-$B$1-210)/365,0)</f>
        <v>44</v>
      </c>
      <c r="C186" s="0" t="n">
        <f aca="false">ROUND((A186-$C$1-210)/365,0)</f>
        <v>19</v>
      </c>
      <c r="D186" s="0" t="n">
        <f aca="false">ROUND((A186-$D$1-210)/365,0)</f>
        <v>16</v>
      </c>
      <c r="E186" s="2" t="n">
        <v>440</v>
      </c>
      <c r="I186" s="2" t="n">
        <f aca="false">N185*$I$1/12</f>
        <v>151.170963060773</v>
      </c>
      <c r="K186" s="2" t="n">
        <f aca="false">K185+E186+G186+H186</f>
        <v>-6151.27</v>
      </c>
      <c r="L186" s="2" t="n">
        <f aca="false">IF(J186=0,L185+I186,L185+J186)</f>
        <v>22413.3372691381</v>
      </c>
      <c r="N186" s="2" t="n">
        <f aca="false">IF(J186=0,O185+E186+F186+G186+H186+I186-M186,O185+E186+F186+G186+H186+J186-M186)</f>
        <v>15708.2672691381</v>
      </c>
      <c r="O186" s="13" t="n">
        <f aca="false">SUM(M186:N186)</f>
        <v>15708.2672691381</v>
      </c>
    </row>
    <row r="187" customFormat="false" ht="12.75" hidden="false" customHeight="false" outlineLevel="0" collapsed="false">
      <c r="A187" s="1" t="n">
        <v>40847</v>
      </c>
      <c r="B187" s="0" t="n">
        <f aca="false">ROUND((A187-$B$1-210)/365,0)</f>
        <v>44</v>
      </c>
      <c r="C187" s="0" t="n">
        <f aca="false">ROUND((A187-$C$1-210)/365,0)</f>
        <v>19</v>
      </c>
      <c r="D187" s="0" t="n">
        <f aca="false">ROUND((A187-$D$1-210)/365,0)</f>
        <v>16</v>
      </c>
      <c r="E187" s="2" t="n">
        <v>440</v>
      </c>
      <c r="I187" s="2" t="n">
        <f aca="false">N186*$I$1/12</f>
        <v>157.082672691381</v>
      </c>
      <c r="K187" s="2" t="n">
        <f aca="false">K186+E187+G187+H187</f>
        <v>-5711.27</v>
      </c>
      <c r="L187" s="2" t="n">
        <f aca="false">IF(J187=0,L186+I187,L186+J187)</f>
        <v>22570.4199418295</v>
      </c>
      <c r="N187" s="2" t="n">
        <f aca="false">IF(J187=0,O186+E187+F187+G187+H187+I187-M187,O186+E187+F187+G187+H187+J187-M187)</f>
        <v>16305.3499418295</v>
      </c>
      <c r="O187" s="13" t="n">
        <f aca="false">SUM(M187:N187)</f>
        <v>16305.3499418295</v>
      </c>
    </row>
    <row r="188" customFormat="false" ht="12.75" hidden="false" customHeight="false" outlineLevel="0" collapsed="false">
      <c r="A188" s="1" t="n">
        <v>40877</v>
      </c>
      <c r="B188" s="0" t="n">
        <f aca="false">ROUND((A188-$B$1-210)/365,0)</f>
        <v>44</v>
      </c>
      <c r="C188" s="0" t="n">
        <f aca="false">ROUND((A188-$C$1-210)/365,0)</f>
        <v>19</v>
      </c>
      <c r="D188" s="0" t="n">
        <f aca="false">ROUND((A188-$D$1-210)/365,0)</f>
        <v>16</v>
      </c>
      <c r="E188" s="2" t="n">
        <v>440</v>
      </c>
      <c r="I188" s="2" t="n">
        <f aca="false">N187*$I$1/12</f>
        <v>163.053499418295</v>
      </c>
      <c r="K188" s="2" t="n">
        <f aca="false">K187+E188+G188+H188</f>
        <v>-5271.27</v>
      </c>
      <c r="L188" s="2" t="n">
        <f aca="false">IF(J188=0,L187+I188,L187+J188)</f>
        <v>22733.4734412478</v>
      </c>
      <c r="N188" s="2" t="n">
        <f aca="false">IF(J188=0,O187+E188+F188+G188+H188+I188-M188,O187+E188+F188+G188+H188+J188-M188)</f>
        <v>16908.4034412478</v>
      </c>
      <c r="O188" s="13" t="n">
        <f aca="false">SUM(M188:N188)</f>
        <v>16908.4034412478</v>
      </c>
    </row>
    <row r="189" customFormat="false" ht="12.75" hidden="false" customHeight="false" outlineLevel="0" collapsed="false">
      <c r="A189" s="1" t="n">
        <v>40908</v>
      </c>
      <c r="B189" s="0" t="n">
        <f aca="false">ROUND((A189-$B$1-210)/365,0)</f>
        <v>44</v>
      </c>
      <c r="C189" s="0" t="n">
        <f aca="false">ROUND((A189-$C$1-210)/365,0)</f>
        <v>19</v>
      </c>
      <c r="D189" s="0" t="n">
        <f aca="false">ROUND((A189-$D$1-210)/365,0)</f>
        <v>16</v>
      </c>
      <c r="E189" s="2" t="n">
        <v>440</v>
      </c>
      <c r="H189" s="2" t="n">
        <v>-1500</v>
      </c>
      <c r="I189" s="2" t="n">
        <f aca="false">N188*$I$1/12</f>
        <v>169.084034412477</v>
      </c>
      <c r="K189" s="2" t="n">
        <f aca="false">K188+E189+G189+H189</f>
        <v>-6331.27</v>
      </c>
      <c r="L189" s="2" t="n">
        <f aca="false">IF(J189=0,L188+I189,L188+J189)</f>
        <v>22902.5574756602</v>
      </c>
      <c r="N189" s="2" t="n">
        <f aca="false">IF(J189=0,O188+E189+F189+G189+H189+I189-M189,O188+E189+F189+G189+H189+J189-M189)</f>
        <v>16017.4874756602</v>
      </c>
      <c r="O189" s="13" t="n">
        <f aca="false">SUM(M189:N189)</f>
        <v>16017.4874756602</v>
      </c>
      <c r="P189" s="0" t="s">
        <v>31</v>
      </c>
    </row>
    <row r="190" customFormat="false" ht="12.75" hidden="false" customHeight="false" outlineLevel="0" collapsed="false">
      <c r="A190" s="1" t="n">
        <v>40939</v>
      </c>
      <c r="B190" s="0" t="n">
        <f aca="false">ROUND((A190-$B$1-210)/365,0)</f>
        <v>44</v>
      </c>
      <c r="C190" s="0" t="n">
        <f aca="false">ROUND((A190-$C$1-210)/365,0)</f>
        <v>19</v>
      </c>
      <c r="D190" s="0" t="n">
        <f aca="false">ROUND((A190-$D$1-210)/365,0)</f>
        <v>16</v>
      </c>
      <c r="E190" s="2" t="n">
        <v>440</v>
      </c>
      <c r="I190" s="2" t="n">
        <f aca="false">N189*$I$1/12</f>
        <v>160.174874756602</v>
      </c>
      <c r="K190" s="2" t="n">
        <f aca="false">K189+E190+G190+H190</f>
        <v>-5891.27</v>
      </c>
      <c r="L190" s="2" t="n">
        <f aca="false">IF(J190=0,L189+I190,L189+J190)</f>
        <v>23062.7323504168</v>
      </c>
      <c r="N190" s="2" t="n">
        <f aca="false">IF(J190=0,O189+E190+F190+G190+H190+I190-M190,O189+E190+F190+G190+H190+J190-M190)</f>
        <v>16617.6623504168</v>
      </c>
      <c r="O190" s="13" t="n">
        <f aca="false">SUM(M190:N190)</f>
        <v>16617.6623504168</v>
      </c>
    </row>
    <row r="191" customFormat="false" ht="12.75" hidden="false" customHeight="false" outlineLevel="0" collapsed="false">
      <c r="A191" s="1" t="n">
        <v>40968</v>
      </c>
      <c r="B191" s="0" t="n">
        <f aca="false">ROUND((A191-$B$1-210)/365,0)</f>
        <v>44</v>
      </c>
      <c r="C191" s="0" t="n">
        <f aca="false">ROUND((A191-$C$1-210)/365,0)</f>
        <v>19</v>
      </c>
      <c r="D191" s="0" t="n">
        <f aca="false">ROUND((A191-$D$1-210)/365,0)</f>
        <v>17</v>
      </c>
      <c r="E191" s="2" t="n">
        <v>440</v>
      </c>
      <c r="G191" s="2" t="n">
        <v>2000</v>
      </c>
      <c r="I191" s="2" t="n">
        <f aca="false">N190*$I$1/12</f>
        <v>166.176623504168</v>
      </c>
      <c r="K191" s="2" t="n">
        <f aca="false">K190+E191+G191+H191</f>
        <v>-3451.27</v>
      </c>
      <c r="L191" s="2" t="n">
        <f aca="false">IF(J191=0,L190+I191,L190+J191)</f>
        <v>23228.908973921</v>
      </c>
      <c r="N191" s="2" t="n">
        <f aca="false">IF(J191=0,O190+E191+F191+G191+H191+I191-M191,O190+E191+F191+G191+H191+J191-M191)</f>
        <v>19223.838973921</v>
      </c>
      <c r="O191" s="13" t="n">
        <f aca="false">SUM(M191:N191)</f>
        <v>19223.838973921</v>
      </c>
    </row>
    <row r="192" customFormat="false" ht="12.75" hidden="false" customHeight="false" outlineLevel="0" collapsed="false">
      <c r="A192" s="1" t="n">
        <v>40999</v>
      </c>
      <c r="B192" s="0" t="n">
        <f aca="false">ROUND((A192-$B$1-210)/365,0)</f>
        <v>44</v>
      </c>
      <c r="C192" s="0" t="n">
        <f aca="false">ROUND((A192-$C$1-210)/365,0)</f>
        <v>19</v>
      </c>
      <c r="D192" s="0" t="n">
        <f aca="false">ROUND((A192-$D$1-210)/365,0)</f>
        <v>17</v>
      </c>
      <c r="E192" s="2" t="n">
        <v>440</v>
      </c>
      <c r="I192" s="2" t="n">
        <f aca="false">N191*$I$1/12</f>
        <v>192.23838973921</v>
      </c>
      <c r="K192" s="2" t="n">
        <f aca="false">K191+E192+G192+H192</f>
        <v>-3011.27</v>
      </c>
      <c r="L192" s="2" t="n">
        <f aca="false">IF(J192=0,L191+I192,L191+J192)</f>
        <v>23421.1473636602</v>
      </c>
      <c r="N192" s="2" t="n">
        <f aca="false">IF(J192=0,O191+E192+F192+G192+H192+I192-M192,O191+E192+F192+G192+H192+J192-M192)</f>
        <v>19856.0773636602</v>
      </c>
      <c r="O192" s="13" t="n">
        <f aca="false">SUM(M192:N192)</f>
        <v>19856.0773636602</v>
      </c>
    </row>
    <row r="193" customFormat="false" ht="12.75" hidden="false" customHeight="false" outlineLevel="0" collapsed="false">
      <c r="A193" s="1" t="n">
        <v>41029</v>
      </c>
      <c r="B193" s="0" t="n">
        <f aca="false">ROUND((A193-$B$1-210)/365,0)</f>
        <v>45</v>
      </c>
      <c r="C193" s="0" t="n">
        <f aca="false">ROUND((A193-$C$1-210)/365,0)</f>
        <v>20</v>
      </c>
      <c r="D193" s="0" t="n">
        <f aca="false">ROUND((A193-$D$1-210)/365,0)</f>
        <v>17</v>
      </c>
      <c r="E193" s="2" t="n">
        <v>440</v>
      </c>
      <c r="H193" s="2" t="n">
        <v>-500</v>
      </c>
      <c r="I193" s="2" t="n">
        <f aca="false">N192*$I$1/12</f>
        <v>198.560773636602</v>
      </c>
      <c r="K193" s="2" t="n">
        <f aca="false">K192+E193+G193+H193</f>
        <v>-3071.27</v>
      </c>
      <c r="L193" s="2" t="n">
        <f aca="false">IF(J193=0,L192+I193,L192+J193)</f>
        <v>23619.7081372968</v>
      </c>
      <c r="N193" s="2" t="n">
        <f aca="false">IF(J193=0,O192+E193+F193+G193+H193+I193-M193,O192+E193+F193+G193+H193+J193-M193)</f>
        <v>19994.6381372968</v>
      </c>
      <c r="O193" s="13" t="n">
        <f aca="false">SUM(M193:N193)</f>
        <v>19994.6381372968</v>
      </c>
      <c r="P193" s="0" t="s">
        <v>28</v>
      </c>
    </row>
    <row r="194" customFormat="false" ht="12.75" hidden="false" customHeight="false" outlineLevel="0" collapsed="false">
      <c r="A194" s="1" t="n">
        <v>41060</v>
      </c>
      <c r="B194" s="0" t="n">
        <f aca="false">ROUND((A194-$B$1-210)/365,0)</f>
        <v>45</v>
      </c>
      <c r="C194" s="0" t="n">
        <f aca="false">ROUND((A194-$C$1-210)/365,0)</f>
        <v>20</v>
      </c>
      <c r="D194" s="0" t="n">
        <f aca="false">ROUND((A194-$D$1-210)/365,0)</f>
        <v>17</v>
      </c>
      <c r="E194" s="2" t="n">
        <v>440</v>
      </c>
      <c r="I194" s="2" t="n">
        <f aca="false">N193*$I$1/12</f>
        <v>199.946381372968</v>
      </c>
      <c r="K194" s="2" t="n">
        <f aca="false">K193+E194+G194+H194</f>
        <v>-2631.27</v>
      </c>
      <c r="L194" s="2" t="n">
        <f aca="false">IF(J194=0,L193+I194,L193+J194)</f>
        <v>23819.6545186698</v>
      </c>
      <c r="N194" s="2" t="n">
        <f aca="false">IF(J194=0,O193+E194+F194+G194+H194+I194-M194,O193+E194+F194+G194+H194+J194-M194)</f>
        <v>20634.5845186698</v>
      </c>
      <c r="O194" s="13" t="n">
        <f aca="false">SUM(M194:N194)</f>
        <v>20634.5845186698</v>
      </c>
    </row>
    <row r="195" customFormat="false" ht="12.75" hidden="false" customHeight="false" outlineLevel="0" collapsed="false">
      <c r="A195" s="1" t="n">
        <v>41090</v>
      </c>
      <c r="B195" s="0" t="n">
        <f aca="false">ROUND((A195-$B$1-210)/365,0)</f>
        <v>45</v>
      </c>
      <c r="C195" s="0" t="n">
        <f aca="false">ROUND((A195-$C$1-210)/365,0)</f>
        <v>20</v>
      </c>
      <c r="D195" s="0" t="n">
        <f aca="false">ROUND((A195-$D$1-210)/365,0)</f>
        <v>17</v>
      </c>
      <c r="E195" s="2" t="n">
        <v>440</v>
      </c>
      <c r="H195" s="2" t="n">
        <v>-10000</v>
      </c>
      <c r="I195" s="2" t="n">
        <f aca="false">N194*$I$1/12</f>
        <v>206.345845186698</v>
      </c>
      <c r="K195" s="2" t="n">
        <f aca="false">K194+E195+G195+H195</f>
        <v>-12191.27</v>
      </c>
      <c r="L195" s="2" t="n">
        <f aca="false">IF(J195=0,L194+I195,L194+J195)</f>
        <v>24026.0003638565</v>
      </c>
      <c r="N195" s="2" t="n">
        <f aca="false">IF(J195=0,O194+E195+F195+G195+H195+I195-M195,O194+E195+F195+G195+H195+J195-M195)</f>
        <v>11280.9303638565</v>
      </c>
      <c r="O195" s="13" t="n">
        <f aca="false">SUM(M195:N195)</f>
        <v>11280.9303638565</v>
      </c>
      <c r="P195" s="0" t="s">
        <v>46</v>
      </c>
    </row>
    <row r="196" customFormat="false" ht="12.75" hidden="false" customHeight="false" outlineLevel="0" collapsed="false">
      <c r="A196" s="1" t="n">
        <v>41121</v>
      </c>
      <c r="B196" s="0" t="n">
        <f aca="false">ROUND((A196-$B$1-210)/365,0)</f>
        <v>45</v>
      </c>
      <c r="C196" s="0" t="n">
        <f aca="false">ROUND((A196-$C$1-210)/365,0)</f>
        <v>20</v>
      </c>
      <c r="D196" s="0" t="n">
        <f aca="false">ROUND((A196-$D$1-210)/365,0)</f>
        <v>17</v>
      </c>
      <c r="E196" s="2" t="n">
        <v>440</v>
      </c>
      <c r="I196" s="2" t="n">
        <f aca="false">N195*$I$1/12</f>
        <v>112.809303638565</v>
      </c>
      <c r="K196" s="2" t="n">
        <f aca="false">K195+E196+G196+H196</f>
        <v>-11751.27</v>
      </c>
      <c r="L196" s="2" t="n">
        <f aca="false">IF(J196=0,L195+I196,L195+J196)</f>
        <v>24138.809667495</v>
      </c>
      <c r="N196" s="2" t="n">
        <f aca="false">IF(J196=0,O195+E196+F196+G196+H196+I196-M196,O195+E196+F196+G196+H196+J196-M196)</f>
        <v>11833.739667495</v>
      </c>
      <c r="O196" s="13" t="n">
        <f aca="false">SUM(M196:N196)</f>
        <v>11833.739667495</v>
      </c>
    </row>
    <row r="197" customFormat="false" ht="12.75" hidden="false" customHeight="false" outlineLevel="0" collapsed="false">
      <c r="A197" s="1" t="n">
        <v>41152</v>
      </c>
      <c r="B197" s="0" t="n">
        <f aca="false">ROUND((A197-$B$1-210)/365,0)</f>
        <v>45</v>
      </c>
      <c r="C197" s="0" t="n">
        <f aca="false">ROUND((A197-$C$1-210)/365,0)</f>
        <v>20</v>
      </c>
      <c r="D197" s="0" t="n">
        <f aca="false">ROUND((A197-$D$1-210)/365,0)</f>
        <v>17</v>
      </c>
      <c r="E197" s="2" t="n">
        <v>440</v>
      </c>
      <c r="I197" s="2" t="n">
        <f aca="false">N196*$I$1/12</f>
        <v>118.33739667495</v>
      </c>
      <c r="K197" s="2" t="n">
        <f aca="false">K196+E197+G197+H197</f>
        <v>-11311.27</v>
      </c>
      <c r="L197" s="2" t="n">
        <f aca="false">IF(J197=0,L196+I197,L196+J197)</f>
        <v>24257.14706417</v>
      </c>
      <c r="N197" s="2" t="n">
        <f aca="false">IF(J197=0,O196+E197+F197+G197+H197+I197-M197,O196+E197+F197+G197+H197+J197-M197)</f>
        <v>12392.07706417</v>
      </c>
      <c r="O197" s="13" t="n">
        <f aca="false">SUM(M197:N197)</f>
        <v>12392.07706417</v>
      </c>
    </row>
    <row r="198" customFormat="false" ht="12.75" hidden="false" customHeight="false" outlineLevel="0" collapsed="false">
      <c r="A198" s="1" t="n">
        <v>41182</v>
      </c>
      <c r="B198" s="0" t="n">
        <f aca="false">ROUND((A198-$B$1-210)/365,0)</f>
        <v>45</v>
      </c>
      <c r="C198" s="0" t="n">
        <f aca="false">ROUND((A198-$C$1-210)/365,0)</f>
        <v>20</v>
      </c>
      <c r="D198" s="0" t="n">
        <f aca="false">ROUND((A198-$D$1-210)/365,0)</f>
        <v>17</v>
      </c>
      <c r="E198" s="2" t="n">
        <v>440</v>
      </c>
      <c r="I198" s="2" t="n">
        <f aca="false">N197*$I$1/12</f>
        <v>123.9207706417</v>
      </c>
      <c r="K198" s="2" t="n">
        <f aca="false">K197+E198+G198+H198</f>
        <v>-10871.27</v>
      </c>
      <c r="L198" s="2" t="n">
        <f aca="false">IF(J198=0,L197+I198,L197+J198)</f>
        <v>24381.0678348117</v>
      </c>
      <c r="N198" s="2" t="n">
        <f aca="false">IF(J198=0,O197+E198+F198+G198+H198+I198-M198,O197+E198+F198+G198+H198+J198-M198)</f>
        <v>12955.9978348117</v>
      </c>
      <c r="O198" s="13" t="n">
        <f aca="false">SUM(M198:N198)</f>
        <v>12955.9978348117</v>
      </c>
    </row>
    <row r="199" customFormat="false" ht="12.75" hidden="false" customHeight="false" outlineLevel="0" collapsed="false">
      <c r="A199" s="1" t="n">
        <v>41213</v>
      </c>
      <c r="B199" s="0" t="n">
        <f aca="false">ROUND((A199-$B$1-210)/365,0)</f>
        <v>45</v>
      </c>
      <c r="C199" s="0" t="n">
        <f aca="false">ROUND((A199-$C$1-210)/365,0)</f>
        <v>20</v>
      </c>
      <c r="D199" s="0" t="n">
        <f aca="false">ROUND((A199-$D$1-210)/365,0)</f>
        <v>17</v>
      </c>
      <c r="E199" s="2" t="n">
        <v>440</v>
      </c>
      <c r="I199" s="2" t="n">
        <f aca="false">N198*$I$1/12</f>
        <v>129.559978348117</v>
      </c>
      <c r="K199" s="2" t="n">
        <f aca="false">K198+E199+G199+H199</f>
        <v>-10431.27</v>
      </c>
      <c r="L199" s="2" t="n">
        <f aca="false">IF(J199=0,L198+I199,L198+J199)</f>
        <v>24510.6278131598</v>
      </c>
      <c r="N199" s="2" t="n">
        <f aca="false">IF(J199=0,O198+E199+F199+G199+H199+I199-M199,O198+E199+F199+G199+H199+J199-M199)</f>
        <v>13525.5578131598</v>
      </c>
      <c r="O199" s="13" t="n">
        <f aca="false">SUM(M199:N199)</f>
        <v>13525.5578131598</v>
      </c>
    </row>
    <row r="200" customFormat="false" ht="12.75" hidden="false" customHeight="false" outlineLevel="0" collapsed="false">
      <c r="A200" s="1" t="n">
        <v>41243</v>
      </c>
      <c r="B200" s="0" t="n">
        <f aca="false">ROUND((A200-$B$1-210)/365,0)</f>
        <v>45</v>
      </c>
      <c r="C200" s="0" t="n">
        <f aca="false">ROUND((A200-$C$1-210)/365,0)</f>
        <v>20</v>
      </c>
      <c r="D200" s="0" t="n">
        <f aca="false">ROUND((A200-$D$1-210)/365,0)</f>
        <v>17</v>
      </c>
      <c r="E200" s="2" t="n">
        <v>440</v>
      </c>
      <c r="I200" s="2" t="n">
        <f aca="false">N199*$I$1/12</f>
        <v>135.255578131598</v>
      </c>
      <c r="K200" s="2" t="n">
        <f aca="false">K199+E200+G200+H200</f>
        <v>-9991.27</v>
      </c>
      <c r="L200" s="2" t="n">
        <f aca="false">IF(J200=0,L199+I200,L199+J200)</f>
        <v>24645.8833912914</v>
      </c>
      <c r="N200" s="2" t="n">
        <f aca="false">IF(J200=0,O199+E200+F200+G200+H200+I200-M200,O199+E200+F200+G200+H200+J200-M200)</f>
        <v>14100.8133912914</v>
      </c>
      <c r="O200" s="13" t="n">
        <f aca="false">SUM(M200:N200)</f>
        <v>14100.8133912914</v>
      </c>
    </row>
    <row r="201" customFormat="false" ht="12.75" hidden="false" customHeight="false" outlineLevel="0" collapsed="false">
      <c r="A201" s="1" t="n">
        <v>41274</v>
      </c>
      <c r="B201" s="0" t="n">
        <f aca="false">ROUND((A201-$B$1-210)/365,0)</f>
        <v>45</v>
      </c>
      <c r="C201" s="0" t="n">
        <f aca="false">ROUND((A201-$C$1-210)/365,0)</f>
        <v>20</v>
      </c>
      <c r="D201" s="0" t="n">
        <f aca="false">ROUND((A201-$D$1-210)/365,0)</f>
        <v>17</v>
      </c>
      <c r="E201" s="2" t="n">
        <v>440</v>
      </c>
      <c r="H201" s="2" t="n">
        <v>-1500</v>
      </c>
      <c r="I201" s="2" t="n">
        <f aca="false">N200*$I$1/12</f>
        <v>141.008133912914</v>
      </c>
      <c r="K201" s="2" t="n">
        <f aca="false">K200+E201+G201+H201</f>
        <v>-11051.27</v>
      </c>
      <c r="L201" s="2" t="n">
        <f aca="false">IF(J201=0,L200+I201,L200+J201)</f>
        <v>24786.8915252043</v>
      </c>
      <c r="N201" s="2" t="n">
        <f aca="false">IF(J201=0,O200+E201+F201+G201+H201+I201-M201,O200+E201+F201+G201+H201+J201-M201)</f>
        <v>13181.8215252043</v>
      </c>
      <c r="O201" s="13" t="n">
        <f aca="false">SUM(M201:N201)</f>
        <v>13181.8215252043</v>
      </c>
      <c r="P201" s="0" t="s">
        <v>31</v>
      </c>
    </row>
    <row r="202" customFormat="false" ht="12.75" hidden="false" customHeight="false" outlineLevel="0" collapsed="false">
      <c r="A202" s="1" t="n">
        <v>41305</v>
      </c>
      <c r="B202" s="0" t="n">
        <f aca="false">ROUND((A202-$B$1-210)/365,0)</f>
        <v>45</v>
      </c>
      <c r="C202" s="0" t="n">
        <f aca="false">ROUND((A202-$C$1-210)/365,0)</f>
        <v>20</v>
      </c>
      <c r="D202" s="0" t="n">
        <f aca="false">ROUND((A202-$D$1-210)/365,0)</f>
        <v>17</v>
      </c>
      <c r="E202" s="2" t="n">
        <v>440</v>
      </c>
      <c r="I202" s="2" t="n">
        <f aca="false">N201*$I$1/12</f>
        <v>131.818215252043</v>
      </c>
      <c r="K202" s="2" t="n">
        <f aca="false">K201+E202+G202+H202</f>
        <v>-10611.27</v>
      </c>
      <c r="L202" s="2" t="n">
        <f aca="false">IF(J202=0,L201+I202,L201+J202)</f>
        <v>24918.7097404564</v>
      </c>
      <c r="N202" s="2" t="n">
        <f aca="false">IF(J202=0,O201+E202+F202+G202+H202+I202-M202,O201+E202+F202+G202+H202+J202-M202)</f>
        <v>13753.6397404564</v>
      </c>
      <c r="O202" s="13" t="n">
        <f aca="false">SUM(M202:N202)</f>
        <v>13753.6397404564</v>
      </c>
    </row>
    <row r="203" customFormat="false" ht="12.75" hidden="false" customHeight="false" outlineLevel="0" collapsed="false">
      <c r="A203" s="1" t="n">
        <v>41333</v>
      </c>
      <c r="B203" s="0" t="n">
        <f aca="false">ROUND((A203-$B$1-210)/365,0)</f>
        <v>45</v>
      </c>
      <c r="C203" s="0" t="n">
        <f aca="false">ROUND((A203-$C$1-210)/365,0)</f>
        <v>20</v>
      </c>
      <c r="D203" s="0" t="n">
        <f aca="false">ROUND((A203-$D$1-210)/365,0)</f>
        <v>18</v>
      </c>
      <c r="E203" s="2" t="n">
        <v>440</v>
      </c>
      <c r="G203" s="2" t="n">
        <v>1000</v>
      </c>
      <c r="I203" s="2" t="n">
        <f aca="false">N202*$I$1/12</f>
        <v>137.536397404564</v>
      </c>
      <c r="K203" s="2" t="n">
        <f aca="false">K202+E203+G203+H203</f>
        <v>-9171.27</v>
      </c>
      <c r="L203" s="2" t="n">
        <f aca="false">IF(J203=0,L202+I203,L202+J203)</f>
        <v>25056.2461378609</v>
      </c>
      <c r="N203" s="2" t="n">
        <f aca="false">IF(J203=0,O202+E203+F203+G203+H203+I203-M203,O202+E203+F203+G203+H203+J203-M203)</f>
        <v>15331.1761378609</v>
      </c>
      <c r="O203" s="13" t="n">
        <f aca="false">SUM(M203:N203)</f>
        <v>15331.1761378609</v>
      </c>
    </row>
    <row r="204" customFormat="false" ht="12.75" hidden="false" customHeight="false" outlineLevel="0" collapsed="false">
      <c r="A204" s="1" t="n">
        <v>41364</v>
      </c>
      <c r="B204" s="0" t="n">
        <f aca="false">ROUND((A204-$B$1-210)/365,0)</f>
        <v>45</v>
      </c>
      <c r="C204" s="0" t="n">
        <f aca="false">ROUND((A204-$C$1-210)/365,0)</f>
        <v>20</v>
      </c>
      <c r="D204" s="0" t="n">
        <f aca="false">ROUND((A204-$D$1-210)/365,0)</f>
        <v>18</v>
      </c>
      <c r="E204" s="2" t="n">
        <v>440</v>
      </c>
      <c r="I204" s="2" t="n">
        <f aca="false">N203*$I$1/12</f>
        <v>153.311761378609</v>
      </c>
      <c r="K204" s="2" t="n">
        <f aca="false">K203+E204+G204+H204</f>
        <v>-8731.27</v>
      </c>
      <c r="L204" s="2" t="n">
        <f aca="false">IF(J204=0,L203+I204,L203+J204)</f>
        <v>25209.5578992395</v>
      </c>
      <c r="N204" s="2" t="n">
        <f aca="false">IF(J204=0,O203+E204+F204+G204+H204+I204-M204,O203+E204+F204+G204+H204+J204-M204)</f>
        <v>15924.4878992395</v>
      </c>
      <c r="O204" s="13" t="n">
        <f aca="false">SUM(M204:N204)</f>
        <v>15924.4878992395</v>
      </c>
    </row>
    <row r="205" customFormat="false" ht="12.75" hidden="false" customHeight="false" outlineLevel="0" collapsed="false">
      <c r="A205" s="1" t="n">
        <v>41394</v>
      </c>
      <c r="B205" s="0" t="n">
        <f aca="false">ROUND((A205-$B$1-210)/365,0)</f>
        <v>46</v>
      </c>
      <c r="C205" s="0" t="n">
        <f aca="false">ROUND((A205-$C$1-210)/365,0)</f>
        <v>21</v>
      </c>
      <c r="D205" s="0" t="n">
        <f aca="false">ROUND((A205-$D$1-210)/365,0)</f>
        <v>18</v>
      </c>
      <c r="E205" s="2" t="n">
        <v>440</v>
      </c>
      <c r="H205" s="2" t="n">
        <v>-500</v>
      </c>
      <c r="I205" s="2" t="n">
        <f aca="false">N204*$I$1/12</f>
        <v>159.244878992395</v>
      </c>
      <c r="K205" s="2" t="n">
        <f aca="false">K204+E205+G205+H205</f>
        <v>-8791.27</v>
      </c>
      <c r="L205" s="2" t="n">
        <f aca="false">IF(J205=0,L204+I205,L204+J205)</f>
        <v>25368.8027782319</v>
      </c>
      <c r="N205" s="2" t="n">
        <f aca="false">IF(J205=0,O204+E205+F205+G205+H205+I205-M205,O204+E205+F205+G205+H205+J205-M205)</f>
        <v>16023.7327782319</v>
      </c>
      <c r="O205" s="13" t="n">
        <f aca="false">SUM(M205:N205)</f>
        <v>16023.7327782319</v>
      </c>
      <c r="P205" s="0" t="s">
        <v>28</v>
      </c>
    </row>
    <row r="206" customFormat="false" ht="12.75" hidden="false" customHeight="false" outlineLevel="0" collapsed="false">
      <c r="A206" s="1" t="n">
        <v>41425</v>
      </c>
      <c r="B206" s="0" t="n">
        <f aca="false">ROUND((A206-$B$1-210)/365,0)</f>
        <v>46</v>
      </c>
      <c r="C206" s="0" t="n">
        <f aca="false">ROUND((A206-$C$1-210)/365,0)</f>
        <v>21</v>
      </c>
      <c r="D206" s="0" t="n">
        <f aca="false">ROUND((A206-$D$1-210)/365,0)</f>
        <v>18</v>
      </c>
      <c r="E206" s="2" t="n">
        <v>440</v>
      </c>
      <c r="I206" s="2" t="n">
        <f aca="false">N205*$I$1/12</f>
        <v>160.237327782319</v>
      </c>
      <c r="K206" s="2" t="n">
        <f aca="false">K205+E206+G206+H206</f>
        <v>-8351.27</v>
      </c>
      <c r="L206" s="2" t="n">
        <f aca="false">IF(J206=0,L205+I206,L205+J206)</f>
        <v>25529.0401060142</v>
      </c>
      <c r="N206" s="2" t="n">
        <f aca="false">IF(J206=0,O205+E206+F206+G206+H206+I206-M206,O205+E206+F206+G206+H206+J206-M206)</f>
        <v>16623.9701060143</v>
      </c>
      <c r="O206" s="13" t="n">
        <f aca="false">SUM(M206:N206)</f>
        <v>16623.9701060143</v>
      </c>
    </row>
    <row r="207" customFormat="false" ht="12.75" hidden="false" customHeight="false" outlineLevel="0" collapsed="false">
      <c r="A207" s="1" t="n">
        <v>41455</v>
      </c>
      <c r="B207" s="0" t="n">
        <f aca="false">ROUND((A207-$B$1-210)/365,0)</f>
        <v>46</v>
      </c>
      <c r="C207" s="0" t="n">
        <f aca="false">ROUND((A207-$C$1-210)/365,0)</f>
        <v>21</v>
      </c>
      <c r="D207" s="0" t="n">
        <f aca="false">ROUND((A207-$D$1-210)/365,0)</f>
        <v>18</v>
      </c>
      <c r="E207" s="2" t="n">
        <v>440</v>
      </c>
      <c r="H207" s="2" t="n">
        <v>-3500</v>
      </c>
      <c r="I207" s="2" t="n">
        <f aca="false">N206*$I$1/12</f>
        <v>166.239701060143</v>
      </c>
      <c r="K207" s="2" t="n">
        <f aca="false">K206+E207+G207+H207</f>
        <v>-11411.27</v>
      </c>
      <c r="L207" s="2" t="n">
        <f aca="false">IF(J207=0,L206+I207,L206+J207)</f>
        <v>25695.2798070744</v>
      </c>
      <c r="N207" s="2" t="n">
        <f aca="false">IF(J207=0,O206+E207+F207+G207+H207+I207-M207,O206+E207+F207+G207+H207+J207-M207)</f>
        <v>13730.2098070744</v>
      </c>
      <c r="O207" s="13" t="n">
        <f aca="false">SUM(M207:N207)</f>
        <v>13730.2098070744</v>
      </c>
      <c r="P207" s="0" t="s">
        <v>47</v>
      </c>
    </row>
    <row r="208" customFormat="false" ht="12.75" hidden="false" customHeight="false" outlineLevel="0" collapsed="false">
      <c r="A208" s="1" t="n">
        <v>41486</v>
      </c>
      <c r="B208" s="0" t="n">
        <f aca="false">ROUND((A208-$B$1-210)/365,0)</f>
        <v>46</v>
      </c>
      <c r="C208" s="0" t="n">
        <f aca="false">ROUND((A208-$C$1-210)/365,0)</f>
        <v>21</v>
      </c>
      <c r="D208" s="0" t="n">
        <f aca="false">ROUND((A208-$D$1-210)/365,0)</f>
        <v>18</v>
      </c>
      <c r="E208" s="2" t="n">
        <v>440</v>
      </c>
      <c r="I208" s="2" t="n">
        <f aca="false">N207*$I$1/12</f>
        <v>137.302098070744</v>
      </c>
      <c r="K208" s="2" t="n">
        <f aca="false">K207+E208+G208+H208</f>
        <v>-10971.27</v>
      </c>
      <c r="L208" s="2" t="n">
        <f aca="false">IF(J208=0,L207+I208,L207+J208)</f>
        <v>25832.5819051451</v>
      </c>
      <c r="N208" s="2" t="n">
        <f aca="false">IF(J208=0,O207+E208+F208+G208+H208+I208-M208,O207+E208+F208+G208+H208+J208-M208)</f>
        <v>14307.5119051451</v>
      </c>
      <c r="O208" s="13" t="n">
        <f aca="false">SUM(M208:N208)</f>
        <v>14307.5119051451</v>
      </c>
    </row>
    <row r="209" customFormat="false" ht="12.75" hidden="false" customHeight="false" outlineLevel="0" collapsed="false">
      <c r="A209" s="1" t="n">
        <v>41517</v>
      </c>
      <c r="B209" s="0" t="n">
        <f aca="false">ROUND((A209-$B$1-210)/365,0)</f>
        <v>46</v>
      </c>
      <c r="C209" s="0" t="n">
        <f aca="false">ROUND((A209-$C$1-210)/365,0)</f>
        <v>21</v>
      </c>
      <c r="D209" s="0" t="n">
        <f aca="false">ROUND((A209-$D$1-210)/365,0)</f>
        <v>18</v>
      </c>
      <c r="E209" s="2" t="n">
        <v>440</v>
      </c>
      <c r="I209" s="2" t="n">
        <f aca="false">N208*$I$1/12</f>
        <v>143.075119051451</v>
      </c>
      <c r="K209" s="2" t="n">
        <f aca="false">K208+E209+G209+H209</f>
        <v>-10531.27</v>
      </c>
      <c r="L209" s="2" t="n">
        <f aca="false">IF(J209=0,L208+I209,L208+J209)</f>
        <v>25975.6570241966</v>
      </c>
      <c r="N209" s="2" t="n">
        <f aca="false">IF(J209=0,O208+E209+F209+G209+H209+I209-M209,O208+E209+F209+G209+H209+J209-M209)</f>
        <v>14890.5870241966</v>
      </c>
      <c r="O209" s="13" t="n">
        <f aca="false">SUM(M209:N209)</f>
        <v>14890.5870241966</v>
      </c>
    </row>
    <row r="210" customFormat="false" ht="12.75" hidden="false" customHeight="false" outlineLevel="0" collapsed="false">
      <c r="A210" s="1" t="n">
        <v>41547</v>
      </c>
      <c r="B210" s="0" t="n">
        <f aca="false">ROUND((A210-$B$1-210)/365,0)</f>
        <v>46</v>
      </c>
      <c r="C210" s="0" t="n">
        <f aca="false">ROUND((A210-$C$1-210)/365,0)</f>
        <v>21</v>
      </c>
      <c r="D210" s="0" t="n">
        <f aca="false">ROUND((A210-$D$1-210)/365,0)</f>
        <v>18</v>
      </c>
      <c r="E210" s="2" t="n">
        <v>440</v>
      </c>
      <c r="I210" s="2" t="n">
        <f aca="false">N209*$I$1/12</f>
        <v>148.905870241966</v>
      </c>
      <c r="K210" s="2" t="n">
        <f aca="false">K209+E210+G210+H210</f>
        <v>-10091.27</v>
      </c>
      <c r="L210" s="2" t="n">
        <f aca="false">IF(J210=0,L209+I210,L209+J210)</f>
        <v>26124.5628944386</v>
      </c>
      <c r="N210" s="2" t="n">
        <f aca="false">IF(J210=0,O209+E210+F210+G210+H210+I210-M210,O209+E210+F210+G210+H210+J210-M210)</f>
        <v>15479.4928944386</v>
      </c>
      <c r="O210" s="13" t="n">
        <f aca="false">SUM(M210:N210)</f>
        <v>15479.4928944386</v>
      </c>
    </row>
    <row r="211" customFormat="false" ht="12.75" hidden="false" customHeight="false" outlineLevel="0" collapsed="false">
      <c r="A211" s="1" t="n">
        <v>41578</v>
      </c>
      <c r="B211" s="0" t="n">
        <f aca="false">ROUND((A211-$B$1-210)/365,0)</f>
        <v>46</v>
      </c>
      <c r="C211" s="0" t="n">
        <f aca="false">ROUND((A211-$C$1-210)/365,0)</f>
        <v>21</v>
      </c>
      <c r="D211" s="0" t="n">
        <f aca="false">ROUND((A211-$D$1-210)/365,0)</f>
        <v>18</v>
      </c>
      <c r="E211" s="2" t="n">
        <v>440</v>
      </c>
      <c r="I211" s="2" t="n">
        <f aca="false">N210*$I$1/12</f>
        <v>154.794928944386</v>
      </c>
      <c r="K211" s="2" t="n">
        <f aca="false">K210+E211+G211+H211</f>
        <v>-9651.27</v>
      </c>
      <c r="L211" s="2" t="n">
        <f aca="false">IF(J211=0,L210+I211,L210+J211)</f>
        <v>26279.3578233829</v>
      </c>
      <c r="N211" s="2" t="n">
        <f aca="false">IF(J211=0,O210+E211+F211+G211+H211+I211-M211,O210+E211+F211+G211+H211+J211-M211)</f>
        <v>16074.2878233829</v>
      </c>
      <c r="O211" s="13" t="n">
        <f aca="false">SUM(M211:N211)</f>
        <v>16074.2878233829</v>
      </c>
    </row>
    <row r="212" customFormat="false" ht="12.75" hidden="false" customHeight="false" outlineLevel="0" collapsed="false">
      <c r="A212" s="1" t="n">
        <v>41608</v>
      </c>
      <c r="B212" s="0" t="n">
        <f aca="false">ROUND((A212-$B$1-210)/365,0)</f>
        <v>46</v>
      </c>
      <c r="C212" s="0" t="n">
        <f aca="false">ROUND((A212-$C$1-210)/365,0)</f>
        <v>21</v>
      </c>
      <c r="D212" s="0" t="n">
        <f aca="false">ROUND((A212-$D$1-210)/365,0)</f>
        <v>18</v>
      </c>
      <c r="E212" s="2" t="n">
        <v>440</v>
      </c>
      <c r="I212" s="2" t="n">
        <f aca="false">N211*$I$1/12</f>
        <v>160.742878233829</v>
      </c>
      <c r="K212" s="2" t="n">
        <f aca="false">K211+E212+G212+H212</f>
        <v>-9211.27</v>
      </c>
      <c r="L212" s="2" t="n">
        <f aca="false">IF(J212=0,L211+I212,L211+J212)</f>
        <v>26440.1007016168</v>
      </c>
      <c r="N212" s="2" t="n">
        <f aca="false">IF(J212=0,O211+E212+F212+G212+H212+I212-M212,O211+E212+F212+G212+H212+J212-M212)</f>
        <v>16675.0307016168</v>
      </c>
      <c r="O212" s="13" t="n">
        <f aca="false">SUM(M212:N212)</f>
        <v>16675.0307016168</v>
      </c>
    </row>
    <row r="213" customFormat="false" ht="12.75" hidden="false" customHeight="false" outlineLevel="0" collapsed="false">
      <c r="A213" s="1" t="n">
        <v>41639</v>
      </c>
      <c r="B213" s="0" t="n">
        <f aca="false">ROUND((A213-$B$1-210)/365,0)</f>
        <v>46</v>
      </c>
      <c r="C213" s="0" t="n">
        <f aca="false">ROUND((A213-$C$1-210)/365,0)</f>
        <v>21</v>
      </c>
      <c r="D213" s="0" t="n">
        <f aca="false">ROUND((A213-$D$1-210)/365,0)</f>
        <v>18</v>
      </c>
      <c r="E213" s="2" t="n">
        <v>440</v>
      </c>
      <c r="H213" s="2" t="n">
        <v>-1500</v>
      </c>
      <c r="I213" s="2" t="n">
        <f aca="false">N212*$I$1/12</f>
        <v>166.750307016168</v>
      </c>
      <c r="K213" s="2" t="n">
        <f aca="false">K212+E213+G213+H213</f>
        <v>-10271.27</v>
      </c>
      <c r="L213" s="2" t="n">
        <f aca="false">IF(J213=0,L212+I213,L212+J213)</f>
        <v>26606.8510086329</v>
      </c>
      <c r="N213" s="2" t="n">
        <f aca="false">IF(J213=0,O212+E213+F213+G213+H213+I213-M213,O212+E213+F213+G213+H213+J213-M213)</f>
        <v>15781.7810086329</v>
      </c>
      <c r="O213" s="13" t="n">
        <f aca="false">SUM(M213:N213)</f>
        <v>15781.7810086329</v>
      </c>
      <c r="P213" s="0" t="s">
        <v>31</v>
      </c>
    </row>
    <row r="214" customFormat="false" ht="12.75" hidden="false" customHeight="false" outlineLevel="0" collapsed="false">
      <c r="A214" s="1" t="n">
        <v>41670</v>
      </c>
      <c r="B214" s="0" t="n">
        <f aca="false">ROUND((A214-$B$1-210)/365,0)</f>
        <v>46</v>
      </c>
      <c r="C214" s="0" t="n">
        <f aca="false">ROUND((A214-$C$1-210)/365,0)</f>
        <v>21</v>
      </c>
      <c r="D214" s="0" t="n">
        <f aca="false">ROUND((A214-$D$1-210)/365,0)</f>
        <v>18</v>
      </c>
      <c r="E214" s="2" t="n">
        <v>440</v>
      </c>
      <c r="I214" s="2" t="n">
        <f aca="false">N213*$I$1/12</f>
        <v>157.817810086329</v>
      </c>
      <c r="K214" s="2" t="n">
        <f aca="false">K213+E214+G214+H214</f>
        <v>-9831.27</v>
      </c>
      <c r="L214" s="2" t="n">
        <f aca="false">IF(J214=0,L213+I214,L213+J214)</f>
        <v>26764.6688187193</v>
      </c>
      <c r="N214" s="2" t="n">
        <f aca="false">IF(J214=0,O213+E214+F214+G214+H214+I214-M214,O213+E214+F214+G214+H214+J214-M214)</f>
        <v>16379.5988187193</v>
      </c>
      <c r="O214" s="13" t="n">
        <f aca="false">SUM(M214:N214)</f>
        <v>16379.5988187193</v>
      </c>
    </row>
    <row r="215" customFormat="false" ht="12.75" hidden="false" customHeight="false" outlineLevel="0" collapsed="false">
      <c r="A215" s="1" t="n">
        <v>41698</v>
      </c>
      <c r="B215" s="0" t="n">
        <f aca="false">ROUND((A215-$B$1-210)/365,0)</f>
        <v>46</v>
      </c>
      <c r="C215" s="0" t="n">
        <f aca="false">ROUND((A215-$C$1-210)/365,0)</f>
        <v>21</v>
      </c>
      <c r="D215" s="0" t="n">
        <f aca="false">ROUND((A215-$D$1-210)/365,0)</f>
        <v>19</v>
      </c>
      <c r="E215" s="2" t="n">
        <v>440</v>
      </c>
      <c r="G215" s="2" t="n">
        <v>1000</v>
      </c>
      <c r="I215" s="2" t="n">
        <f aca="false">N214*$I$1/12</f>
        <v>163.795988187193</v>
      </c>
      <c r="K215" s="2" t="n">
        <f aca="false">K214+E215+G215+H215</f>
        <v>-8391.27</v>
      </c>
      <c r="L215" s="2" t="n">
        <f aca="false">IF(J215=0,L214+I215,L214+J215)</f>
        <v>26928.4648069065</v>
      </c>
      <c r="N215" s="2" t="n">
        <f aca="false">IF(J215=0,O214+E215+F215+G215+H215+I215-M215,O214+E215+F215+G215+H215+J215-M215)</f>
        <v>17983.3948069065</v>
      </c>
      <c r="O215" s="13" t="n">
        <f aca="false">SUM(M215:N215)</f>
        <v>17983.3948069065</v>
      </c>
    </row>
    <row r="216" customFormat="false" ht="12.75" hidden="false" customHeight="false" outlineLevel="0" collapsed="false">
      <c r="A216" s="1" t="n">
        <v>41729</v>
      </c>
      <c r="B216" s="0" t="n">
        <f aca="false">ROUND((A216-$B$1-210)/365,0)</f>
        <v>46</v>
      </c>
      <c r="C216" s="0" t="n">
        <f aca="false">ROUND((A216-$C$1-210)/365,0)</f>
        <v>21</v>
      </c>
      <c r="D216" s="0" t="n">
        <f aca="false">ROUND((A216-$D$1-210)/365,0)</f>
        <v>19</v>
      </c>
      <c r="E216" s="2" t="n">
        <v>440</v>
      </c>
      <c r="I216" s="2" t="n">
        <f aca="false">N215*$I$1/12</f>
        <v>179.833948069065</v>
      </c>
      <c r="K216" s="2" t="n">
        <f aca="false">K215+E216+G216+H216</f>
        <v>-7951.27</v>
      </c>
      <c r="L216" s="2" t="n">
        <f aca="false">IF(J216=0,L215+I216,L215+J216)</f>
        <v>27108.2987549755</v>
      </c>
      <c r="N216" s="2" t="n">
        <f aca="false">IF(J216=0,O215+E216+F216+G216+H216+I216-M216,O215+E216+F216+G216+H216+J216-M216)</f>
        <v>18603.2287549755</v>
      </c>
      <c r="O216" s="13" t="n">
        <f aca="false">SUM(M216:N216)</f>
        <v>18603.2287549755</v>
      </c>
    </row>
    <row r="217" customFormat="false" ht="12.75" hidden="false" customHeight="false" outlineLevel="0" collapsed="false">
      <c r="A217" s="1" t="n">
        <v>41759</v>
      </c>
      <c r="B217" s="0" t="n">
        <f aca="false">ROUND((A217-$B$1-210)/365,0)</f>
        <v>47</v>
      </c>
      <c r="C217" s="0" t="n">
        <f aca="false">ROUND((A217-$C$1-210)/365,0)</f>
        <v>22</v>
      </c>
      <c r="D217" s="0" t="n">
        <f aca="false">ROUND((A217-$D$1-210)/365,0)</f>
        <v>19</v>
      </c>
      <c r="E217" s="2" t="n">
        <v>440</v>
      </c>
      <c r="H217" s="2" t="n">
        <v>-500</v>
      </c>
      <c r="I217" s="2" t="n">
        <f aca="false">N216*$I$1/12</f>
        <v>186.032287549755</v>
      </c>
      <c r="K217" s="2" t="n">
        <f aca="false">K216+E217+G217+H217</f>
        <v>-8011.27</v>
      </c>
      <c r="L217" s="2" t="n">
        <f aca="false">IF(J217=0,L216+I217,L216+J217)</f>
        <v>27294.3310425253</v>
      </c>
      <c r="N217" s="2" t="n">
        <f aca="false">IF(J217=0,O216+E217+F217+G217+H217+I217-M217,O216+E217+F217+G217+H217+J217-M217)</f>
        <v>18729.2610425253</v>
      </c>
      <c r="O217" s="13" t="n">
        <f aca="false">SUM(M217:N217)</f>
        <v>18729.2610425253</v>
      </c>
      <c r="P217" s="0" t="s">
        <v>28</v>
      </c>
    </row>
    <row r="218" customFormat="false" ht="12.75" hidden="false" customHeight="false" outlineLevel="0" collapsed="false">
      <c r="A218" s="1" t="n">
        <v>41790</v>
      </c>
      <c r="B218" s="0" t="n">
        <f aca="false">ROUND((A218-$B$1-210)/365,0)</f>
        <v>47</v>
      </c>
      <c r="C218" s="0" t="n">
        <f aca="false">ROUND((A218-$C$1-210)/365,0)</f>
        <v>22</v>
      </c>
      <c r="D218" s="0" t="n">
        <f aca="false">ROUND((A218-$D$1-210)/365,0)</f>
        <v>19</v>
      </c>
      <c r="E218" s="2" t="n">
        <v>440</v>
      </c>
      <c r="I218" s="2" t="n">
        <f aca="false">N217*$I$1/12</f>
        <v>187.292610425253</v>
      </c>
      <c r="K218" s="2" t="n">
        <f aca="false">K217+E218+G218+H218</f>
        <v>-7571.27</v>
      </c>
      <c r="L218" s="2" t="n">
        <f aca="false">IF(J218=0,L217+I218,L217+J218)</f>
        <v>27481.6236529505</v>
      </c>
      <c r="N218" s="2" t="n">
        <f aca="false">IF(J218=0,O217+E218+F218+G218+H218+I218-M218,O217+E218+F218+G218+H218+J218-M218)</f>
        <v>19356.5536529505</v>
      </c>
      <c r="O218" s="13" t="n">
        <f aca="false">SUM(M218:N218)</f>
        <v>19356.5536529505</v>
      </c>
    </row>
    <row r="219" customFormat="false" ht="12.75" hidden="false" customHeight="false" outlineLevel="0" collapsed="false">
      <c r="A219" s="1" t="n">
        <v>41820</v>
      </c>
      <c r="B219" s="0" t="n">
        <f aca="false">ROUND((A219-$B$1-210)/365,0)</f>
        <v>47</v>
      </c>
      <c r="C219" s="0" t="n">
        <f aca="false">ROUND((A219-$C$1-210)/365,0)</f>
        <v>22</v>
      </c>
      <c r="D219" s="0" t="n">
        <f aca="false">ROUND((A219-$D$1-210)/365,0)</f>
        <v>19</v>
      </c>
      <c r="E219" s="2" t="n">
        <v>440</v>
      </c>
      <c r="H219" s="2" t="n">
        <v>-5000</v>
      </c>
      <c r="I219" s="2" t="n">
        <f aca="false">N218*$I$1/12</f>
        <v>193.565536529505</v>
      </c>
      <c r="K219" s="2" t="n">
        <f aca="false">K218+E219+G219+H219</f>
        <v>-12131.27</v>
      </c>
      <c r="L219" s="2" t="n">
        <f aca="false">IF(J219=0,L218+I219,L218+J219)</f>
        <v>27675.18918948</v>
      </c>
      <c r="N219" s="2" t="n">
        <f aca="false">IF(J219=0,O218+E219+F219+G219+H219+I219-M219,O218+E219+F219+G219+H219+J219-M219)</f>
        <v>14990.11918948</v>
      </c>
      <c r="O219" s="13" t="n">
        <f aca="false">SUM(M219:N219)</f>
        <v>14990.11918948</v>
      </c>
      <c r="P219" s="0" t="s">
        <v>48</v>
      </c>
    </row>
    <row r="220" customFormat="false" ht="12.75" hidden="false" customHeight="false" outlineLevel="0" collapsed="false">
      <c r="A220" s="1" t="n">
        <v>41851</v>
      </c>
      <c r="B220" s="0" t="n">
        <f aca="false">ROUND((A220-$B$1-210)/365,0)</f>
        <v>47</v>
      </c>
      <c r="C220" s="0" t="n">
        <f aca="false">ROUND((A220-$C$1-210)/365,0)</f>
        <v>22</v>
      </c>
      <c r="D220" s="0" t="n">
        <f aca="false">ROUND((A220-$D$1-210)/365,0)</f>
        <v>19</v>
      </c>
      <c r="E220" s="2" t="n">
        <v>440</v>
      </c>
      <c r="I220" s="2" t="n">
        <f aca="false">N219*$I$1/12</f>
        <v>149.9011918948</v>
      </c>
      <c r="K220" s="2" t="n">
        <f aca="false">K219+E220+G220+H220</f>
        <v>-11691.27</v>
      </c>
      <c r="L220" s="2" t="n">
        <f aca="false">IF(J220=0,L219+I220,L219+J220)</f>
        <v>27825.0903813748</v>
      </c>
      <c r="N220" s="2" t="n">
        <f aca="false">IF(J220=0,O219+E220+F220+G220+H220+I220-M220,O219+E220+F220+G220+H220+J220-M220)</f>
        <v>15580.0203813748</v>
      </c>
      <c r="O220" s="13" t="n">
        <f aca="false">SUM(M220:N220)</f>
        <v>15580.0203813748</v>
      </c>
    </row>
    <row r="221" customFormat="false" ht="12.75" hidden="false" customHeight="false" outlineLevel="0" collapsed="false">
      <c r="A221" s="1" t="n">
        <v>41882</v>
      </c>
      <c r="B221" s="0" t="n">
        <f aca="false">ROUND((A221-$B$1-210)/365,0)</f>
        <v>47</v>
      </c>
      <c r="C221" s="0" t="n">
        <f aca="false">ROUND((A221-$C$1-210)/365,0)</f>
        <v>22</v>
      </c>
      <c r="D221" s="0" t="n">
        <f aca="false">ROUND((A221-$D$1-210)/365,0)</f>
        <v>19</v>
      </c>
      <c r="E221" s="2" t="n">
        <v>440</v>
      </c>
      <c r="I221" s="2" t="n">
        <f aca="false">N220*$I$1/12</f>
        <v>155.800203813748</v>
      </c>
      <c r="K221" s="2" t="n">
        <f aca="false">K220+E221+G221+H221</f>
        <v>-11251.27</v>
      </c>
      <c r="L221" s="2" t="n">
        <f aca="false">IF(J221=0,L220+I221,L220+J221)</f>
        <v>27980.8905851886</v>
      </c>
      <c r="N221" s="2" t="n">
        <f aca="false">IF(J221=0,O220+E221+F221+G221+H221+I221-M221,O220+E221+F221+G221+H221+J221-M221)</f>
        <v>16175.8205851886</v>
      </c>
      <c r="O221" s="13" t="n">
        <f aca="false">SUM(M221:N221)</f>
        <v>16175.8205851886</v>
      </c>
    </row>
    <row r="222" customFormat="false" ht="12.75" hidden="false" customHeight="false" outlineLevel="0" collapsed="false">
      <c r="A222" s="1" t="n">
        <v>41912</v>
      </c>
      <c r="B222" s="0" t="n">
        <f aca="false">ROUND((A222-$B$1-210)/365,0)</f>
        <v>47</v>
      </c>
      <c r="C222" s="0" t="n">
        <f aca="false">ROUND((A222-$C$1-210)/365,0)</f>
        <v>22</v>
      </c>
      <c r="D222" s="0" t="n">
        <f aca="false">ROUND((A222-$D$1-210)/365,0)</f>
        <v>19</v>
      </c>
      <c r="E222" s="2" t="n">
        <v>440</v>
      </c>
      <c r="I222" s="2" t="n">
        <f aca="false">N221*$I$1/12</f>
        <v>161.758205851886</v>
      </c>
      <c r="K222" s="2" t="n">
        <f aca="false">K221+E222+G222+H222</f>
        <v>-10811.27</v>
      </c>
      <c r="L222" s="2" t="n">
        <f aca="false">IF(J222=0,L221+I222,L221+J222)</f>
        <v>28142.6487910405</v>
      </c>
      <c r="N222" s="2" t="n">
        <f aca="false">IF(J222=0,O221+E222+F222+G222+H222+I222-M222,O221+E222+F222+G222+H222+J222-M222)</f>
        <v>16777.5787910405</v>
      </c>
      <c r="O222" s="13" t="n">
        <f aca="false">SUM(M222:N222)</f>
        <v>16777.5787910405</v>
      </c>
    </row>
    <row r="223" customFormat="false" ht="12.75" hidden="false" customHeight="false" outlineLevel="0" collapsed="false">
      <c r="A223" s="1" t="n">
        <v>41943</v>
      </c>
      <c r="B223" s="0" t="n">
        <f aca="false">ROUND((A223-$B$1-210)/365,0)</f>
        <v>47</v>
      </c>
      <c r="C223" s="0" t="n">
        <f aca="false">ROUND((A223-$C$1-210)/365,0)</f>
        <v>22</v>
      </c>
      <c r="D223" s="0" t="n">
        <f aca="false">ROUND((A223-$D$1-210)/365,0)</f>
        <v>19</v>
      </c>
      <c r="E223" s="2" t="n">
        <v>440</v>
      </c>
      <c r="I223" s="2" t="n">
        <f aca="false">N222*$I$1/12</f>
        <v>167.775787910405</v>
      </c>
      <c r="K223" s="2" t="n">
        <f aca="false">K222+E223+G223+H223</f>
        <v>-10371.27</v>
      </c>
      <c r="L223" s="2" t="n">
        <f aca="false">IF(J223=0,L222+I223,L222+J223)</f>
        <v>28310.4245789509</v>
      </c>
      <c r="N223" s="2" t="n">
        <f aca="false">IF(J223=0,O222+E223+F223+G223+H223+I223-M223,O222+E223+F223+G223+H223+J223-M223)</f>
        <v>17385.3545789509</v>
      </c>
      <c r="O223" s="13" t="n">
        <f aca="false">SUM(M223:N223)</f>
        <v>17385.3545789509</v>
      </c>
    </row>
    <row r="224" customFormat="false" ht="12.75" hidden="false" customHeight="false" outlineLevel="0" collapsed="false">
      <c r="A224" s="1" t="n">
        <v>41973</v>
      </c>
      <c r="B224" s="0" t="n">
        <f aca="false">ROUND((A224-$B$1-210)/365,0)</f>
        <v>47</v>
      </c>
      <c r="C224" s="0" t="n">
        <f aca="false">ROUND((A224-$C$1-210)/365,0)</f>
        <v>22</v>
      </c>
      <c r="D224" s="0" t="n">
        <f aca="false">ROUND((A224-$D$1-210)/365,0)</f>
        <v>19</v>
      </c>
      <c r="E224" s="2" t="n">
        <v>440</v>
      </c>
      <c r="I224" s="2" t="n">
        <f aca="false">N223*$I$1/12</f>
        <v>173.853545789509</v>
      </c>
      <c r="K224" s="2" t="n">
        <f aca="false">K223+E224+G224+H224</f>
        <v>-9931.27</v>
      </c>
      <c r="L224" s="2" t="n">
        <f aca="false">IF(J224=0,L223+I224,L223+J224)</f>
        <v>28484.2781247404</v>
      </c>
      <c r="N224" s="2" t="n">
        <f aca="false">IF(J224=0,O223+E224+F224+G224+H224+I224-M224,O223+E224+F224+G224+H224+J224-M224)</f>
        <v>17999.2081247404</v>
      </c>
      <c r="O224" s="13" t="n">
        <f aca="false">SUM(M224:N224)</f>
        <v>17999.2081247404</v>
      </c>
    </row>
    <row r="225" customFormat="false" ht="12.75" hidden="false" customHeight="false" outlineLevel="0" collapsed="false">
      <c r="A225" s="1" t="n">
        <v>42004</v>
      </c>
      <c r="B225" s="0" t="n">
        <f aca="false">ROUND((A225-$B$1-210)/365,0)</f>
        <v>47</v>
      </c>
      <c r="C225" s="0" t="n">
        <f aca="false">ROUND((A225-$C$1-210)/365,0)</f>
        <v>22</v>
      </c>
      <c r="D225" s="0" t="n">
        <f aca="false">ROUND((A225-$D$1-210)/365,0)</f>
        <v>19</v>
      </c>
      <c r="E225" s="2" t="n">
        <v>440</v>
      </c>
      <c r="H225" s="2" t="n">
        <v>-1500</v>
      </c>
      <c r="I225" s="2" t="n">
        <f aca="false">N224*$I$1/12</f>
        <v>179.992081247404</v>
      </c>
      <c r="K225" s="2" t="n">
        <f aca="false">K224+E225+G225+H225</f>
        <v>-10991.27</v>
      </c>
      <c r="L225" s="2" t="n">
        <f aca="false">IF(J225=0,L224+I225,L224+J225)</f>
        <v>28664.2702059878</v>
      </c>
      <c r="N225" s="2" t="n">
        <f aca="false">IF(J225=0,O224+E225+F225+G225+H225+I225-M225,O224+E225+F225+G225+H225+J225-M225)</f>
        <v>17119.2002059878</v>
      </c>
      <c r="O225" s="13" t="n">
        <f aca="false">SUM(M225:N225)</f>
        <v>17119.2002059878</v>
      </c>
      <c r="P225" s="0" t="s">
        <v>31</v>
      </c>
    </row>
    <row r="226" customFormat="false" ht="12.75" hidden="false" customHeight="false" outlineLevel="0" collapsed="false">
      <c r="A226" s="1" t="n">
        <v>42035</v>
      </c>
      <c r="B226" s="0" t="n">
        <f aca="false">ROUND((A226-$B$1-210)/365,0)</f>
        <v>47</v>
      </c>
      <c r="C226" s="0" t="n">
        <f aca="false">ROUND((A226-$C$1-210)/365,0)</f>
        <v>22</v>
      </c>
      <c r="D226" s="0" t="n">
        <f aca="false">ROUND((A226-$D$1-210)/365,0)</f>
        <v>19</v>
      </c>
      <c r="E226" s="2" t="n">
        <v>440</v>
      </c>
      <c r="I226" s="2" t="n">
        <f aca="false">N225*$I$1/12</f>
        <v>171.192002059878</v>
      </c>
      <c r="K226" s="2" t="n">
        <f aca="false">K225+E226+G226+H226</f>
        <v>-10551.27</v>
      </c>
      <c r="L226" s="2" t="n">
        <f aca="false">IF(J226=0,L225+I226,L225+J226)</f>
        <v>28835.4622080477</v>
      </c>
      <c r="N226" s="2" t="n">
        <f aca="false">IF(J226=0,O225+E226+F226+G226+H226+I226-M226,O225+E226+F226+G226+H226+J226-M226)</f>
        <v>17730.3922080477</v>
      </c>
      <c r="O226" s="13" t="n">
        <f aca="false">SUM(M226:N226)</f>
        <v>17730.3922080477</v>
      </c>
    </row>
    <row r="227" customFormat="false" ht="12.75" hidden="false" customHeight="false" outlineLevel="0" collapsed="false">
      <c r="A227" s="1" t="n">
        <v>42063</v>
      </c>
      <c r="B227" s="0" t="n">
        <f aca="false">ROUND((A227-$B$1-210)/365,0)</f>
        <v>47</v>
      </c>
      <c r="C227" s="0" t="n">
        <f aca="false">ROUND((A227-$C$1-210)/365,0)</f>
        <v>22</v>
      </c>
      <c r="D227" s="0" t="n">
        <f aca="false">ROUND((A227-$D$1-210)/365,0)</f>
        <v>20</v>
      </c>
      <c r="E227" s="2" t="n">
        <v>440</v>
      </c>
      <c r="G227" s="2" t="n">
        <v>2000</v>
      </c>
      <c r="I227" s="2" t="n">
        <f aca="false">N226*$I$1/12</f>
        <v>177.303922080477</v>
      </c>
      <c r="K227" s="2" t="n">
        <f aca="false">K226+E227+G227+H227</f>
        <v>-8111.27</v>
      </c>
      <c r="L227" s="2" t="n">
        <f aca="false">IF(J227=0,L226+I227,L226+J227)</f>
        <v>29012.7661301281</v>
      </c>
      <c r="N227" s="2" t="n">
        <f aca="false">IF(J227=0,O226+E227+F227+G227+H227+I227-M227,O226+E227+F227+G227+H227+J227-M227)</f>
        <v>20347.6961301281</v>
      </c>
      <c r="O227" s="13" t="n">
        <f aca="false">SUM(M227:N227)</f>
        <v>20347.6961301281</v>
      </c>
    </row>
    <row r="228" customFormat="false" ht="12.75" hidden="false" customHeight="false" outlineLevel="0" collapsed="false">
      <c r="A228" s="1" t="n">
        <v>42094</v>
      </c>
      <c r="B228" s="0" t="n">
        <f aca="false">ROUND((A228-$B$1-210)/365,0)</f>
        <v>47</v>
      </c>
      <c r="C228" s="0" t="n">
        <f aca="false">ROUND((A228-$C$1-210)/365,0)</f>
        <v>22</v>
      </c>
      <c r="D228" s="0" t="n">
        <f aca="false">ROUND((A228-$D$1-210)/365,0)</f>
        <v>20</v>
      </c>
      <c r="E228" s="2" t="n">
        <v>440</v>
      </c>
      <c r="I228" s="2" t="n">
        <f aca="false">N227*$I$1/12</f>
        <v>203.476961301281</v>
      </c>
      <c r="K228" s="2" t="n">
        <f aca="false">K227+E228+G228+H228</f>
        <v>-7671.27</v>
      </c>
      <c r="L228" s="2" t="n">
        <f aca="false">IF(J228=0,L227+I228,L227+J228)</f>
        <v>29216.2430914294</v>
      </c>
      <c r="N228" s="2" t="n">
        <f aca="false">IF(J228=0,O227+E228+F228+G228+H228+I228-M228,O227+E228+F228+G228+H228+J228-M228)</f>
        <v>20991.1730914294</v>
      </c>
      <c r="O228" s="13" t="n">
        <f aca="false">SUM(M228:N228)</f>
        <v>20991.1730914294</v>
      </c>
    </row>
    <row r="229" customFormat="false" ht="12.75" hidden="false" customHeight="false" outlineLevel="0" collapsed="false">
      <c r="A229" s="1" t="n">
        <v>42124</v>
      </c>
      <c r="B229" s="0" t="n">
        <f aca="false">ROUND((A229-$B$1-210)/365,0)</f>
        <v>48</v>
      </c>
      <c r="C229" s="0" t="n">
        <f aca="false">ROUND((A229-$C$1-210)/365,0)</f>
        <v>23</v>
      </c>
      <c r="D229" s="0" t="n">
        <f aca="false">ROUND((A229-$D$1-210)/365,0)</f>
        <v>20</v>
      </c>
      <c r="E229" s="2" t="n">
        <v>440</v>
      </c>
      <c r="H229" s="2" t="n">
        <v>-500</v>
      </c>
      <c r="I229" s="2" t="n">
        <f aca="false">N228*$I$1/12</f>
        <v>209.911730914294</v>
      </c>
      <c r="K229" s="2" t="n">
        <f aca="false">K228+E229+G229+H229</f>
        <v>-7731.27</v>
      </c>
      <c r="L229" s="2" t="n">
        <f aca="false">IF(J229=0,L228+I229,L228+J229)</f>
        <v>29426.1548223437</v>
      </c>
      <c r="N229" s="2" t="n">
        <f aca="false">IF(J229=0,O228+E229+F229+G229+H229+I229-M229,O228+E229+F229+G229+H229+J229-M229)</f>
        <v>21141.0848223437</v>
      </c>
      <c r="O229" s="13" t="n">
        <f aca="false">SUM(M229:N229)</f>
        <v>21141.0848223437</v>
      </c>
      <c r="P229" s="0" t="s">
        <v>28</v>
      </c>
    </row>
    <row r="230" customFormat="false" ht="12.75" hidden="false" customHeight="false" outlineLevel="0" collapsed="false">
      <c r="A230" s="1" t="n">
        <v>42155</v>
      </c>
      <c r="B230" s="0" t="n">
        <f aca="false">ROUND((A230-$B$1-210)/365,0)</f>
        <v>48</v>
      </c>
      <c r="C230" s="0" t="n">
        <f aca="false">ROUND((A230-$C$1-210)/365,0)</f>
        <v>23</v>
      </c>
      <c r="D230" s="0" t="n">
        <f aca="false">ROUND((A230-$D$1-210)/365,0)</f>
        <v>20</v>
      </c>
      <c r="E230" s="2" t="n">
        <v>440</v>
      </c>
      <c r="I230" s="2" t="n">
        <f aca="false">N229*$I$1/12</f>
        <v>211.410848223437</v>
      </c>
      <c r="K230" s="2" t="n">
        <f aca="false">K229+E230+G230+H230</f>
        <v>-7291.27</v>
      </c>
      <c r="L230" s="2" t="n">
        <f aca="false">IF(J230=0,L229+I230,L229+J230)</f>
        <v>29637.5656705671</v>
      </c>
      <c r="N230" s="2" t="n">
        <f aca="false">IF(J230=0,O229+E230+F230+G230+H230+I230-M230,O229+E230+F230+G230+H230+J230-M230)</f>
        <v>21792.4956705671</v>
      </c>
      <c r="O230" s="13" t="n">
        <f aca="false">SUM(M230:N230)</f>
        <v>21792.4956705671</v>
      </c>
    </row>
    <row r="231" customFormat="false" ht="12.75" hidden="false" customHeight="false" outlineLevel="0" collapsed="false">
      <c r="A231" s="1" t="n">
        <v>42185</v>
      </c>
      <c r="B231" s="0" t="n">
        <f aca="false">ROUND((A231-$B$1-210)/365,0)</f>
        <v>48</v>
      </c>
      <c r="C231" s="0" t="n">
        <f aca="false">ROUND((A231-$C$1-210)/365,0)</f>
        <v>23</v>
      </c>
      <c r="D231" s="0" t="n">
        <f aca="false">ROUND((A231-$D$1-210)/365,0)</f>
        <v>20</v>
      </c>
      <c r="E231" s="2" t="n">
        <v>440</v>
      </c>
      <c r="H231" s="2" t="n">
        <v>-10000</v>
      </c>
      <c r="I231" s="2" t="n">
        <f aca="false">N230*$I$1/12</f>
        <v>217.924956705671</v>
      </c>
      <c r="K231" s="2" t="n">
        <f aca="false">K230+E231+G231+H231</f>
        <v>-16851.27</v>
      </c>
      <c r="L231" s="2" t="n">
        <f aca="false">IF(J231=0,L230+I231,L230+J231)</f>
        <v>29855.4906272728</v>
      </c>
      <c r="N231" s="2" t="n">
        <f aca="false">IF(J231=0,O230+E231+F231+G231+H231+I231-M231,O230+E231+F231+G231+H231+J231-M231)</f>
        <v>12450.4206272728</v>
      </c>
      <c r="O231" s="13" t="n">
        <f aca="false">SUM(M231:N231)</f>
        <v>12450.4206272728</v>
      </c>
      <c r="P231" s="0" t="s">
        <v>49</v>
      </c>
    </row>
    <row r="232" customFormat="false" ht="12.75" hidden="false" customHeight="false" outlineLevel="0" collapsed="false">
      <c r="A232" s="1" t="n">
        <v>42216</v>
      </c>
      <c r="B232" s="0" t="n">
        <f aca="false">ROUND((A232-$B$1-210)/365,0)</f>
        <v>48</v>
      </c>
      <c r="C232" s="0" t="n">
        <f aca="false">ROUND((A232-$C$1-210)/365,0)</f>
        <v>23</v>
      </c>
      <c r="D232" s="0" t="n">
        <f aca="false">ROUND((A232-$D$1-210)/365,0)</f>
        <v>20</v>
      </c>
      <c r="E232" s="2" t="n">
        <v>440</v>
      </c>
      <c r="I232" s="2" t="n">
        <f aca="false">N231*$I$1/12</f>
        <v>124.504206272728</v>
      </c>
      <c r="K232" s="2" t="n">
        <f aca="false">K231+E232+G232+H232</f>
        <v>-16411.27</v>
      </c>
      <c r="L232" s="2" t="n">
        <f aca="false">IF(J232=0,L231+I232,L231+J232)</f>
        <v>29979.9948335456</v>
      </c>
      <c r="N232" s="2" t="n">
        <f aca="false">IF(J232=0,O231+E232+F232+G232+H232+I232-M232,O231+E232+F232+G232+H232+J232-M232)</f>
        <v>13014.9248335455</v>
      </c>
      <c r="O232" s="13" t="n">
        <f aca="false">SUM(M232:N232)</f>
        <v>13014.9248335455</v>
      </c>
    </row>
    <row r="233" customFormat="false" ht="12.75" hidden="false" customHeight="false" outlineLevel="0" collapsed="false">
      <c r="A233" s="1" t="n">
        <v>42247</v>
      </c>
      <c r="B233" s="0" t="n">
        <f aca="false">ROUND((A233-$B$1-210)/365,0)</f>
        <v>48</v>
      </c>
      <c r="C233" s="0" t="n">
        <f aca="false">ROUND((A233-$C$1-210)/365,0)</f>
        <v>23</v>
      </c>
      <c r="D233" s="0" t="n">
        <f aca="false">ROUND((A233-$D$1-210)/365,0)</f>
        <v>20</v>
      </c>
      <c r="E233" s="2" t="n">
        <v>440</v>
      </c>
      <c r="I233" s="2" t="n">
        <f aca="false">N232*$I$1/12</f>
        <v>130.149248335455</v>
      </c>
      <c r="K233" s="2" t="n">
        <f aca="false">K232+E233+G233+H233</f>
        <v>-15971.27</v>
      </c>
      <c r="L233" s="2" t="n">
        <f aca="false">IF(J233=0,L232+I233,L232+J233)</f>
        <v>30110.144081881</v>
      </c>
      <c r="N233" s="2" t="n">
        <f aca="false">IF(J233=0,O232+E233+F233+G233+H233+I233-M233,O232+E233+F233+G233+H233+J233-M233)</f>
        <v>13585.074081881</v>
      </c>
      <c r="O233" s="13" t="n">
        <f aca="false">SUM(M233:N233)</f>
        <v>13585.074081881</v>
      </c>
    </row>
    <row r="234" customFormat="false" ht="12.75" hidden="false" customHeight="false" outlineLevel="0" collapsed="false">
      <c r="A234" s="1" t="n">
        <v>42277</v>
      </c>
      <c r="B234" s="0" t="n">
        <f aca="false">ROUND((A234-$B$1-210)/365,0)</f>
        <v>48</v>
      </c>
      <c r="C234" s="0" t="n">
        <f aca="false">ROUND((A234-$C$1-210)/365,0)</f>
        <v>23</v>
      </c>
      <c r="D234" s="0" t="n">
        <f aca="false">ROUND((A234-$D$1-210)/365,0)</f>
        <v>20</v>
      </c>
      <c r="E234" s="2" t="n">
        <v>440</v>
      </c>
      <c r="I234" s="2" t="n">
        <f aca="false">N233*$I$1/12</f>
        <v>135.85074081881</v>
      </c>
      <c r="K234" s="2" t="n">
        <f aca="false">K233+E234+G234+H234</f>
        <v>-15531.27</v>
      </c>
      <c r="L234" s="2" t="n">
        <f aca="false">IF(J234=0,L233+I234,L233+J234)</f>
        <v>30245.9948226998</v>
      </c>
      <c r="N234" s="2" t="n">
        <f aca="false">IF(J234=0,O233+E234+F234+G234+H234+I234-M234,O233+E234+F234+G234+H234+J234-M234)</f>
        <v>14160.9248226998</v>
      </c>
      <c r="O234" s="13" t="n">
        <f aca="false">SUM(M234:N234)</f>
        <v>14160.9248226998</v>
      </c>
    </row>
    <row r="235" customFormat="false" ht="12.75" hidden="false" customHeight="false" outlineLevel="0" collapsed="false">
      <c r="A235" s="1" t="n">
        <v>42308</v>
      </c>
      <c r="B235" s="0" t="n">
        <f aca="false">ROUND((A235-$B$1-210)/365,0)</f>
        <v>48</v>
      </c>
      <c r="C235" s="0" t="n">
        <f aca="false">ROUND((A235-$C$1-210)/365,0)</f>
        <v>23</v>
      </c>
      <c r="D235" s="0" t="n">
        <f aca="false">ROUND((A235-$D$1-210)/365,0)</f>
        <v>20</v>
      </c>
      <c r="E235" s="2" t="n">
        <v>440</v>
      </c>
      <c r="I235" s="2" t="n">
        <f aca="false">N234*$I$1/12</f>
        <v>141.609248226998</v>
      </c>
      <c r="K235" s="2" t="n">
        <f aca="false">K234+E235+G235+H235</f>
        <v>-15091.27</v>
      </c>
      <c r="L235" s="2" t="n">
        <f aca="false">IF(J235=0,L234+I235,L234+J235)</f>
        <v>30387.6040709268</v>
      </c>
      <c r="N235" s="2" t="n">
        <f aca="false">IF(J235=0,O234+E235+F235+G235+H235+I235-M235,O234+E235+F235+G235+H235+J235-M235)</f>
        <v>14742.5340709268</v>
      </c>
      <c r="O235" s="13" t="n">
        <f aca="false">SUM(M235:N235)</f>
        <v>14742.5340709268</v>
      </c>
    </row>
    <row r="236" customFormat="false" ht="12.75" hidden="false" customHeight="false" outlineLevel="0" collapsed="false">
      <c r="A236" s="1" t="n">
        <v>42338</v>
      </c>
      <c r="B236" s="0" t="n">
        <f aca="false">ROUND((A236-$B$1-210)/365,0)</f>
        <v>48</v>
      </c>
      <c r="C236" s="0" t="n">
        <f aca="false">ROUND((A236-$C$1-210)/365,0)</f>
        <v>23</v>
      </c>
      <c r="D236" s="0" t="n">
        <f aca="false">ROUND((A236-$D$1-210)/365,0)</f>
        <v>20</v>
      </c>
      <c r="E236" s="2" t="n">
        <v>440</v>
      </c>
      <c r="I236" s="2" t="n">
        <f aca="false">N235*$I$1/12</f>
        <v>147.425340709268</v>
      </c>
      <c r="K236" s="2" t="n">
        <f aca="false">K235+E236+G236+H236</f>
        <v>-14651.27</v>
      </c>
      <c r="L236" s="2" t="n">
        <f aca="false">IF(J236=0,L235+I236,L235+J236)</f>
        <v>30535.0294116361</v>
      </c>
      <c r="N236" s="2" t="n">
        <f aca="false">IF(J236=0,O235+E236+F236+G236+H236+I236-M236,O235+E236+F236+G236+H236+J236-M236)</f>
        <v>15329.9594116361</v>
      </c>
      <c r="O236" s="13" t="n">
        <f aca="false">SUM(M236:N236)</f>
        <v>15329.9594116361</v>
      </c>
    </row>
    <row r="237" customFormat="false" ht="12.75" hidden="false" customHeight="false" outlineLevel="0" collapsed="false">
      <c r="A237" s="1" t="n">
        <v>42369</v>
      </c>
      <c r="B237" s="0" t="n">
        <f aca="false">ROUND((A237-$B$1-210)/365,0)</f>
        <v>48</v>
      </c>
      <c r="C237" s="0" t="n">
        <f aca="false">ROUND((A237-$C$1-210)/365,0)</f>
        <v>23</v>
      </c>
      <c r="D237" s="0" t="n">
        <f aca="false">ROUND((A237-$D$1-210)/365,0)</f>
        <v>20</v>
      </c>
      <c r="E237" s="2" t="n">
        <v>440</v>
      </c>
      <c r="I237" s="2" t="n">
        <f aca="false">N236*$I$1/12</f>
        <v>153.299594116361</v>
      </c>
      <c r="K237" s="2" t="n">
        <f aca="false">K236+E237+G237+H237</f>
        <v>-14211.27</v>
      </c>
      <c r="L237" s="2" t="n">
        <f aca="false">IF(J237=0,L236+I237,L236+J237)</f>
        <v>30688.3290057524</v>
      </c>
      <c r="N237" s="2" t="n">
        <f aca="false">IF(J237=0,O236+E237+F237+G237+H237+I237-M237,O236+E237+F237+G237+H237+J237-M237)</f>
        <v>15923.2590057524</v>
      </c>
      <c r="O237" s="13" t="n">
        <f aca="false">SUM(M237:N237)</f>
        <v>15923.2590057524</v>
      </c>
    </row>
    <row r="238" customFormat="false" ht="12.75" hidden="false" customHeight="false" outlineLevel="0" collapsed="false">
      <c r="A238" s="1" t="n">
        <v>42400</v>
      </c>
      <c r="B238" s="0" t="n">
        <f aca="false">ROUND((A238-$B$1-210)/365,0)</f>
        <v>48</v>
      </c>
      <c r="C238" s="0" t="n">
        <f aca="false">ROUND((A238-$C$1-210)/365,0)</f>
        <v>23</v>
      </c>
      <c r="D238" s="0" t="n">
        <f aca="false">ROUND((A238-$D$1-210)/365,0)</f>
        <v>20</v>
      </c>
      <c r="E238" s="2" t="n">
        <v>440</v>
      </c>
      <c r="I238" s="2" t="n">
        <f aca="false">N237*$I$1/12</f>
        <v>159.232590057524</v>
      </c>
      <c r="K238" s="2" t="n">
        <f aca="false">K237+E238+G238+H238</f>
        <v>-13771.27</v>
      </c>
      <c r="L238" s="2" t="n">
        <f aca="false">IF(J238=0,L237+I238,L237+J238)</f>
        <v>30847.56159581</v>
      </c>
      <c r="N238" s="2" t="n">
        <f aca="false">IF(J238=0,O237+E238+F238+G238+H238+I238-M238,O237+E238+F238+G238+H238+J238-M238)</f>
        <v>16522.49159581</v>
      </c>
      <c r="O238" s="13" t="n">
        <f aca="false">SUM(M238:N238)</f>
        <v>16522.49159581</v>
      </c>
    </row>
    <row r="239" customFormat="false" ht="12.75" hidden="false" customHeight="false" outlineLevel="0" collapsed="false">
      <c r="A239" s="1" t="n">
        <v>42429</v>
      </c>
      <c r="B239" s="0" t="n">
        <f aca="false">ROUND((A239-$B$1-210)/365,0)</f>
        <v>48</v>
      </c>
      <c r="C239" s="0" t="n">
        <f aca="false">ROUND((A239-$C$1-210)/365,0)</f>
        <v>23</v>
      </c>
      <c r="D239" s="0" t="n">
        <f aca="false">ROUND((A239-$D$1-210)/365,0)</f>
        <v>21</v>
      </c>
      <c r="E239" s="2" t="n">
        <v>440</v>
      </c>
      <c r="G239" s="2" t="n">
        <v>1000</v>
      </c>
      <c r="I239" s="2" t="n">
        <f aca="false">N238*$I$1/12</f>
        <v>165.2249159581</v>
      </c>
      <c r="K239" s="2" t="n">
        <f aca="false">K238+E239+G239+H239</f>
        <v>-12331.27</v>
      </c>
      <c r="L239" s="2" t="n">
        <f aca="false">IF(J239=0,L238+I239,L238+J239)</f>
        <v>31012.7865117681</v>
      </c>
      <c r="N239" s="2" t="n">
        <f aca="false">IF(J239=0,O238+E239+F239+G239+H239+I239-M239,O238+E239+F239+G239+H239+J239-M239)</f>
        <v>18127.7165117681</v>
      </c>
      <c r="O239" s="13" t="n">
        <f aca="false">SUM(M239:N239)</f>
        <v>18127.7165117681</v>
      </c>
    </row>
    <row r="240" customFormat="false" ht="12.75" hidden="false" customHeight="false" outlineLevel="0" collapsed="false">
      <c r="A240" s="1" t="n">
        <v>42460</v>
      </c>
      <c r="B240" s="0" t="n">
        <f aca="false">ROUND((A240-$B$1-210)/365,0)</f>
        <v>48</v>
      </c>
      <c r="C240" s="0" t="n">
        <f aca="false">ROUND((A240-$C$1-210)/365,0)</f>
        <v>23</v>
      </c>
      <c r="D240" s="0" t="n">
        <f aca="false">ROUND((A240-$D$1-210)/365,0)</f>
        <v>21</v>
      </c>
      <c r="E240" s="2" t="n">
        <v>440</v>
      </c>
      <c r="I240" s="2" t="n">
        <f aca="false">N239*$I$1/12</f>
        <v>181.277165117681</v>
      </c>
      <c r="K240" s="2" t="n">
        <f aca="false">K239+E240+G240+H240</f>
        <v>-11891.27</v>
      </c>
      <c r="L240" s="2" t="n">
        <f aca="false">IF(J240=0,L239+I240,L239+J240)</f>
        <v>31194.0636768857</v>
      </c>
      <c r="N240" s="2" t="n">
        <f aca="false">IF(J240=0,O239+E240+F240+G240+H240+I240-M240,O239+E240+F240+G240+H240+J240-M240)</f>
        <v>18748.9936768857</v>
      </c>
      <c r="O240" s="13" t="n">
        <f aca="false">SUM(M240:N240)</f>
        <v>18748.9936768857</v>
      </c>
    </row>
    <row r="241" customFormat="false" ht="12.75" hidden="false" customHeight="false" outlineLevel="0" collapsed="false">
      <c r="A241" s="1" t="n">
        <v>42490</v>
      </c>
      <c r="B241" s="0" t="n">
        <f aca="false">ROUND((A241-$B$1-210)/365,0)</f>
        <v>49</v>
      </c>
      <c r="C241" s="0" t="n">
        <f aca="false">ROUND((A241-$C$1-210)/365,0)</f>
        <v>24</v>
      </c>
      <c r="D241" s="0" t="n">
        <f aca="false">ROUND((A241-$D$1-210)/365,0)</f>
        <v>21</v>
      </c>
      <c r="E241" s="2" t="n">
        <v>440</v>
      </c>
      <c r="H241" s="2" t="n">
        <v>-500</v>
      </c>
      <c r="I241" s="2" t="n">
        <f aca="false">N240*$I$1/12</f>
        <v>187.489936768857</v>
      </c>
      <c r="K241" s="2" t="n">
        <f aca="false">K240+E241+G241+H241</f>
        <v>-11951.27</v>
      </c>
      <c r="L241" s="2" t="n">
        <f aca="false">IF(J241=0,L240+I241,L240+J241)</f>
        <v>31381.5536136546</v>
      </c>
      <c r="N241" s="2" t="n">
        <f aca="false">IF(J241=0,O240+E241+F241+G241+H241+I241-M241,O240+E241+F241+G241+H241+J241-M241)</f>
        <v>18876.4836136546</v>
      </c>
      <c r="O241" s="13" t="n">
        <f aca="false">SUM(M241:N241)</f>
        <v>18876.4836136546</v>
      </c>
      <c r="P241" s="0" t="s">
        <v>28</v>
      </c>
    </row>
    <row r="242" customFormat="false" ht="12.75" hidden="false" customHeight="false" outlineLevel="0" collapsed="false">
      <c r="A242" s="1" t="n">
        <v>42521</v>
      </c>
      <c r="B242" s="0" t="n">
        <f aca="false">ROUND((A242-$B$1-210)/365,0)</f>
        <v>49</v>
      </c>
      <c r="C242" s="0" t="n">
        <f aca="false">ROUND((A242-$C$1-210)/365,0)</f>
        <v>24</v>
      </c>
      <c r="D242" s="0" t="n">
        <f aca="false">ROUND((A242-$D$1-210)/365,0)</f>
        <v>21</v>
      </c>
      <c r="E242" s="2" t="n">
        <v>440</v>
      </c>
      <c r="I242" s="2" t="n">
        <f aca="false">N241*$I$1/12</f>
        <v>188.764836136546</v>
      </c>
      <c r="K242" s="2" t="n">
        <f aca="false">K241+E242+G242+H242</f>
        <v>-11511.27</v>
      </c>
      <c r="L242" s="2" t="n">
        <f aca="false">IF(J242=0,L241+I242,L241+J242)</f>
        <v>31570.3184497912</v>
      </c>
      <c r="N242" s="2" t="n">
        <f aca="false">IF(J242=0,O241+E242+F242+G242+H242+I242-M242,O241+E242+F242+G242+H242+J242-M242)</f>
        <v>19505.2484497911</v>
      </c>
      <c r="O242" s="13" t="n">
        <f aca="false">SUM(M242:N242)</f>
        <v>19505.2484497911</v>
      </c>
    </row>
    <row r="243" customFormat="false" ht="12.75" hidden="false" customHeight="false" outlineLevel="0" collapsed="false">
      <c r="A243" s="1" t="n">
        <v>42551</v>
      </c>
      <c r="B243" s="0" t="n">
        <f aca="false">ROUND((A243-$B$1-210)/365,0)</f>
        <v>49</v>
      </c>
      <c r="C243" s="0" t="n">
        <f aca="false">ROUND((A243-$C$1-210)/365,0)</f>
        <v>24</v>
      </c>
      <c r="D243" s="0" t="n">
        <f aca="false">ROUND((A243-$D$1-210)/365,0)</f>
        <v>21</v>
      </c>
      <c r="E243" s="2" t="n">
        <v>440</v>
      </c>
      <c r="H243" s="2" t="n">
        <v>-3000</v>
      </c>
      <c r="I243" s="2" t="n">
        <f aca="false">N242*$I$1/12</f>
        <v>195.052484497911</v>
      </c>
      <c r="K243" s="2" t="n">
        <f aca="false">K242+E243+G243+H243</f>
        <v>-14071.27</v>
      </c>
      <c r="L243" s="2" t="n">
        <f aca="false">IF(J243=0,L242+I243,L242+J243)</f>
        <v>31765.3709342891</v>
      </c>
      <c r="N243" s="2" t="n">
        <f aca="false">IF(J243=0,O242+E243+F243+G243+H243+I243-M243,O242+E243+F243+G243+H243+J243-M243)</f>
        <v>17140.3009342891</v>
      </c>
      <c r="O243" s="13" t="n">
        <f aca="false">SUM(M243:N243)</f>
        <v>17140.3009342891</v>
      </c>
      <c r="P243" s="0" t="s">
        <v>50</v>
      </c>
    </row>
    <row r="244" customFormat="false" ht="12.75" hidden="false" customHeight="false" outlineLevel="0" collapsed="false">
      <c r="A244" s="1" t="n">
        <v>42582</v>
      </c>
      <c r="B244" s="0" t="n">
        <f aca="false">ROUND((A244-$B$1-210)/365,0)</f>
        <v>49</v>
      </c>
      <c r="C244" s="0" t="n">
        <f aca="false">ROUND((A244-$C$1-210)/365,0)</f>
        <v>24</v>
      </c>
      <c r="D244" s="0" t="n">
        <f aca="false">ROUND((A244-$D$1-210)/365,0)</f>
        <v>21</v>
      </c>
      <c r="E244" s="2" t="n">
        <v>440</v>
      </c>
      <c r="I244" s="2" t="n">
        <f aca="false">N243*$I$1/12</f>
        <v>171.403009342891</v>
      </c>
      <c r="K244" s="2" t="n">
        <f aca="false">K243+E244+G244+H244</f>
        <v>-13631.27</v>
      </c>
      <c r="L244" s="2" t="n">
        <f aca="false">IF(J244=0,L243+I244,L243+J244)</f>
        <v>31936.773943632</v>
      </c>
      <c r="N244" s="2" t="n">
        <f aca="false">IF(J244=0,O243+E244+F244+G244+H244+I244-M244,O243+E244+F244+G244+H244+J244-M244)</f>
        <v>17751.703943632</v>
      </c>
      <c r="O244" s="13" t="n">
        <f aca="false">SUM(M244:N244)</f>
        <v>17751.703943632</v>
      </c>
    </row>
    <row r="245" customFormat="false" ht="12.75" hidden="false" customHeight="false" outlineLevel="0" collapsed="false">
      <c r="A245" s="1" t="n">
        <v>42613</v>
      </c>
      <c r="B245" s="0" t="n">
        <f aca="false">ROUND((A245-$B$1-210)/365,0)</f>
        <v>49</v>
      </c>
      <c r="C245" s="0" t="n">
        <f aca="false">ROUND((A245-$C$1-210)/365,0)</f>
        <v>24</v>
      </c>
      <c r="D245" s="0" t="n">
        <f aca="false">ROUND((A245-$D$1-210)/365,0)</f>
        <v>21</v>
      </c>
      <c r="E245" s="2" t="n">
        <v>440</v>
      </c>
      <c r="I245" s="2" t="n">
        <f aca="false">N244*$I$1/12</f>
        <v>177.51703943632</v>
      </c>
      <c r="K245" s="2" t="n">
        <f aca="false">K244+E245+G245+H245</f>
        <v>-13191.27</v>
      </c>
      <c r="L245" s="2" t="n">
        <f aca="false">IF(J245=0,L244+I245,L244+J245)</f>
        <v>32114.2909830683</v>
      </c>
      <c r="N245" s="2" t="n">
        <f aca="false">IF(J245=0,O244+E245+F245+G245+H245+I245-M245,O244+E245+F245+G245+H245+J245-M245)</f>
        <v>18369.2209830683</v>
      </c>
      <c r="O245" s="13" t="n">
        <f aca="false">SUM(M245:N245)</f>
        <v>18369.2209830683</v>
      </c>
    </row>
    <row r="246" customFormat="false" ht="12.75" hidden="false" customHeight="false" outlineLevel="0" collapsed="false">
      <c r="A246" s="1" t="n">
        <v>42643</v>
      </c>
      <c r="B246" s="0" t="n">
        <f aca="false">ROUND((A246-$B$1-210)/365,0)</f>
        <v>49</v>
      </c>
      <c r="C246" s="0" t="n">
        <f aca="false">ROUND((A246-$C$1-210)/365,0)</f>
        <v>24</v>
      </c>
      <c r="D246" s="0" t="n">
        <f aca="false">ROUND((A246-$D$1-210)/365,0)</f>
        <v>21</v>
      </c>
      <c r="E246" s="2" t="n">
        <v>440</v>
      </c>
      <c r="I246" s="2" t="n">
        <f aca="false">N245*$I$1/12</f>
        <v>183.692209830683</v>
      </c>
      <c r="K246" s="2" t="n">
        <f aca="false">K245+E246+G246+H246</f>
        <v>-12751.27</v>
      </c>
      <c r="L246" s="2" t="n">
        <f aca="false">IF(J246=0,L245+I246,L245+J246)</f>
        <v>32297.983192899</v>
      </c>
      <c r="N246" s="2" t="n">
        <f aca="false">IF(J246=0,O245+E246+F246+G246+H246+I246-M246,O245+E246+F246+G246+H246+J246-M246)</f>
        <v>18992.913192899</v>
      </c>
      <c r="O246" s="13" t="n">
        <f aca="false">SUM(M246:N246)</f>
        <v>18992.913192899</v>
      </c>
    </row>
    <row r="247" customFormat="false" ht="12.75" hidden="false" customHeight="false" outlineLevel="0" collapsed="false">
      <c r="A247" s="1" t="n">
        <v>42674</v>
      </c>
      <c r="B247" s="0" t="n">
        <f aca="false">ROUND((A247-$B$1-210)/365,0)</f>
        <v>49</v>
      </c>
      <c r="C247" s="0" t="n">
        <f aca="false">ROUND((A247-$C$1-210)/365,0)</f>
        <v>24</v>
      </c>
      <c r="D247" s="0" t="n">
        <f aca="false">ROUND((A247-$D$1-210)/365,0)</f>
        <v>21</v>
      </c>
      <c r="E247" s="2" t="n">
        <v>440</v>
      </c>
      <c r="I247" s="2" t="n">
        <f aca="false">N246*$I$1/12</f>
        <v>189.92913192899</v>
      </c>
      <c r="K247" s="2" t="n">
        <f aca="false">K246+E247+G247+H247</f>
        <v>-12311.27</v>
      </c>
      <c r="L247" s="2" t="n">
        <f aca="false">IF(J247=0,L246+I247,L246+J247)</f>
        <v>32487.9123248279</v>
      </c>
      <c r="N247" s="2" t="n">
        <f aca="false">IF(J247=0,O246+E247+F247+G247+H247+I247-M247,O246+E247+F247+G247+H247+J247-M247)</f>
        <v>19622.8423248279</v>
      </c>
      <c r="O247" s="13" t="n">
        <f aca="false">SUM(M247:N247)</f>
        <v>19622.8423248279</v>
      </c>
    </row>
    <row r="248" customFormat="false" ht="12.75" hidden="false" customHeight="false" outlineLevel="0" collapsed="false">
      <c r="A248" s="1" t="n">
        <v>42704</v>
      </c>
      <c r="B248" s="0" t="n">
        <f aca="false">ROUND((A248-$B$1-210)/365,0)</f>
        <v>49</v>
      </c>
      <c r="C248" s="0" t="n">
        <f aca="false">ROUND((A248-$C$1-210)/365,0)</f>
        <v>24</v>
      </c>
      <c r="D248" s="0" t="n">
        <f aca="false">ROUND((A248-$D$1-210)/365,0)</f>
        <v>21</v>
      </c>
      <c r="E248" s="2" t="n">
        <v>440</v>
      </c>
      <c r="I248" s="2" t="n">
        <f aca="false">N247*$I$1/12</f>
        <v>196.228423248279</v>
      </c>
      <c r="K248" s="2" t="n">
        <f aca="false">K247+E248+G248+H248</f>
        <v>-11871.27</v>
      </c>
      <c r="L248" s="2" t="n">
        <f aca="false">IF(J248=0,L247+I248,L247+J248)</f>
        <v>32684.1407480762</v>
      </c>
      <c r="N248" s="2" t="n">
        <f aca="false">IF(J248=0,O247+E248+F248+G248+H248+I248-M248,O247+E248+F248+G248+H248+J248-M248)</f>
        <v>20259.0707480762</v>
      </c>
      <c r="O248" s="13" t="n">
        <f aca="false">SUM(M248:N248)</f>
        <v>20259.0707480762</v>
      </c>
    </row>
    <row r="249" customFormat="false" ht="12.75" hidden="false" customHeight="false" outlineLevel="0" collapsed="false">
      <c r="A249" s="1" t="n">
        <v>42735</v>
      </c>
      <c r="B249" s="0" t="n">
        <f aca="false">ROUND((A249-$B$1-210)/365,0)</f>
        <v>49</v>
      </c>
      <c r="C249" s="0" t="n">
        <f aca="false">ROUND((A249-$C$1-210)/365,0)</f>
        <v>24</v>
      </c>
      <c r="D249" s="0" t="n">
        <f aca="false">ROUND((A249-$D$1-210)/365,0)</f>
        <v>21</v>
      </c>
      <c r="E249" s="2" t="n">
        <v>440</v>
      </c>
      <c r="I249" s="2" t="n">
        <f aca="false">N248*$I$1/12</f>
        <v>202.590707480762</v>
      </c>
      <c r="K249" s="2" t="n">
        <f aca="false">K248+E249+G249+H249</f>
        <v>-11431.27</v>
      </c>
      <c r="L249" s="2" t="n">
        <f aca="false">IF(J249=0,L248+I249,L248+J249)</f>
        <v>32886.731455557</v>
      </c>
      <c r="N249" s="2" t="n">
        <f aca="false">IF(J249=0,O248+E249+F249+G249+H249+I249-M249,O248+E249+F249+G249+H249+J249-M249)</f>
        <v>20901.661455557</v>
      </c>
      <c r="O249" s="13" t="n">
        <f aca="false">SUM(M249:N249)</f>
        <v>20901.661455557</v>
      </c>
    </row>
    <row r="250" customFormat="false" ht="12.75" hidden="false" customHeight="false" outlineLevel="0" collapsed="false">
      <c r="A250" s="1" t="n">
        <v>42766</v>
      </c>
      <c r="B250" s="0" t="n">
        <f aca="false">ROUND((A250-$B$1-210)/365,0)</f>
        <v>49</v>
      </c>
      <c r="C250" s="0" t="n">
        <f aca="false">ROUND((A250-$C$1-210)/365,0)</f>
        <v>24</v>
      </c>
      <c r="D250" s="0" t="n">
        <f aca="false">ROUND((A250-$D$1-210)/365,0)</f>
        <v>21</v>
      </c>
      <c r="E250" s="2" t="n">
        <v>440</v>
      </c>
      <c r="I250" s="2" t="n">
        <f aca="false">N249*$I$1/12</f>
        <v>209.01661455557</v>
      </c>
      <c r="K250" s="2" t="n">
        <f aca="false">K249+E250+G250+H250</f>
        <v>-10991.27</v>
      </c>
      <c r="L250" s="2" t="n">
        <f aca="false">IF(J250=0,L249+I250,L249+J250)</f>
        <v>33095.7480701126</v>
      </c>
      <c r="N250" s="2" t="n">
        <f aca="false">IF(J250=0,O249+E250+F250+G250+H250+I250-M250,O249+E250+F250+G250+H250+J250-M250)</f>
        <v>21550.6780701126</v>
      </c>
      <c r="O250" s="13" t="n">
        <f aca="false">SUM(M250:N250)</f>
        <v>21550.6780701126</v>
      </c>
    </row>
    <row r="251" customFormat="false" ht="12.75" hidden="false" customHeight="false" outlineLevel="0" collapsed="false">
      <c r="A251" s="1" t="n">
        <v>42794</v>
      </c>
      <c r="B251" s="0" t="n">
        <f aca="false">ROUND((A251-$B$1-210)/365,0)</f>
        <v>49</v>
      </c>
      <c r="C251" s="0" t="n">
        <f aca="false">ROUND((A251-$C$1-210)/365,0)</f>
        <v>24</v>
      </c>
      <c r="D251" s="0" t="n">
        <f aca="false">ROUND((A251-$D$1-210)/365,0)</f>
        <v>22</v>
      </c>
      <c r="E251" s="2" t="n">
        <v>440</v>
      </c>
      <c r="G251" s="2" t="n">
        <v>1000</v>
      </c>
      <c r="I251" s="2" t="n">
        <f aca="false">N250*$I$1/12</f>
        <v>215.506780701126</v>
      </c>
      <c r="K251" s="2" t="n">
        <f aca="false">K250+E251+G251+H251</f>
        <v>-9551.27</v>
      </c>
      <c r="L251" s="2" t="n">
        <f aca="false">IF(J251=0,L250+I251,L250+J251)</f>
        <v>33311.2548508137</v>
      </c>
      <c r="N251" s="2" t="n">
        <f aca="false">IF(J251=0,O250+E251+F251+G251+H251+I251-M251,O250+E251+F251+G251+H251+J251-M251)</f>
        <v>23206.1848508137</v>
      </c>
      <c r="O251" s="13" t="n">
        <f aca="false">SUM(M251:N251)</f>
        <v>23206.1848508137</v>
      </c>
    </row>
    <row r="252" customFormat="false" ht="12.75" hidden="false" customHeight="false" outlineLevel="0" collapsed="false">
      <c r="A252" s="1" t="n">
        <v>42825</v>
      </c>
      <c r="B252" s="0" t="n">
        <f aca="false">ROUND((A252-$B$1-210)/365,0)</f>
        <v>49</v>
      </c>
      <c r="C252" s="0" t="n">
        <f aca="false">ROUND((A252-$C$1-210)/365,0)</f>
        <v>24</v>
      </c>
      <c r="D252" s="0" t="n">
        <f aca="false">ROUND((A252-$D$1-210)/365,0)</f>
        <v>22</v>
      </c>
      <c r="E252" s="2" t="n">
        <v>440</v>
      </c>
      <c r="I252" s="2" t="n">
        <f aca="false">N251*$I$1/12</f>
        <v>232.061848508137</v>
      </c>
      <c r="K252" s="2" t="n">
        <f aca="false">K251+E252+G252+H252</f>
        <v>-9111.27</v>
      </c>
      <c r="L252" s="2" t="n">
        <f aca="false">IF(J252=0,L251+I252,L251+J252)</f>
        <v>33543.3166993218</v>
      </c>
      <c r="N252" s="2" t="n">
        <f aca="false">IF(J252=0,O251+E252+F252+G252+H252+I252-M252,O251+E252+F252+G252+H252+J252-M252)</f>
        <v>23878.2466993218</v>
      </c>
      <c r="O252" s="13" t="n">
        <f aca="false">SUM(M252:N252)</f>
        <v>23878.2466993218</v>
      </c>
    </row>
    <row r="253" customFormat="false" ht="12.75" hidden="false" customHeight="false" outlineLevel="0" collapsed="false">
      <c r="A253" s="1" t="n">
        <v>42855</v>
      </c>
      <c r="B253" s="0" t="n">
        <f aca="false">ROUND((A253-$B$1-210)/365,0)</f>
        <v>50</v>
      </c>
      <c r="C253" s="0" t="n">
        <f aca="false">ROUND((A253-$C$1-210)/365,0)</f>
        <v>25</v>
      </c>
      <c r="D253" s="0" t="n">
        <f aca="false">ROUND((A253-$D$1-210)/365,0)</f>
        <v>22</v>
      </c>
      <c r="E253" s="2" t="n">
        <v>440</v>
      </c>
      <c r="H253" s="2" t="n">
        <v>-500</v>
      </c>
      <c r="I253" s="2" t="n">
        <f aca="false">N252*$I$1/12</f>
        <v>238.782466993218</v>
      </c>
      <c r="K253" s="2" t="n">
        <f aca="false">K252+E253+G253+H253</f>
        <v>-9171.27</v>
      </c>
      <c r="L253" s="2" t="n">
        <f aca="false">IF(J253=0,L252+I253,L252+J253)</f>
        <v>33782.099166315</v>
      </c>
      <c r="N253" s="2" t="n">
        <f aca="false">IF(J253=0,O252+E253+F253+G253+H253+I253-M253,O252+E253+F253+G253+H253+J253-M253)</f>
        <v>24057.029166315</v>
      </c>
      <c r="O253" s="13" t="n">
        <f aca="false">SUM(M253:N253)</f>
        <v>24057.029166315</v>
      </c>
      <c r="P253" s="0" t="s">
        <v>28</v>
      </c>
    </row>
    <row r="254" customFormat="false" ht="12.75" hidden="false" customHeight="false" outlineLevel="0" collapsed="false">
      <c r="A254" s="1" t="n">
        <v>42886</v>
      </c>
      <c r="B254" s="0" t="n">
        <f aca="false">ROUND((A254-$B$1-210)/365,0)</f>
        <v>50</v>
      </c>
      <c r="C254" s="0" t="n">
        <f aca="false">ROUND((A254-$C$1-210)/365,0)</f>
        <v>25</v>
      </c>
      <c r="D254" s="0" t="n">
        <f aca="false">ROUND((A254-$D$1-210)/365,0)</f>
        <v>22</v>
      </c>
      <c r="E254" s="2" t="n">
        <v>440</v>
      </c>
      <c r="I254" s="2" t="n">
        <f aca="false">N253*$I$1/12</f>
        <v>240.57029166315</v>
      </c>
      <c r="K254" s="2" t="n">
        <f aca="false">K253+E254+G254+H254</f>
        <v>-8731.27</v>
      </c>
      <c r="L254" s="2" t="n">
        <f aca="false">IF(J254=0,L253+I254,L253+J254)</f>
        <v>34022.6694579782</v>
      </c>
      <c r="N254" s="2" t="n">
        <f aca="false">IF(J254=0,O253+E254+F254+G254+H254+I254-M254,O253+E254+F254+G254+H254+J254-M254)</f>
        <v>24737.5994579782</v>
      </c>
      <c r="O254" s="13" t="n">
        <f aca="false">SUM(M254:N254)</f>
        <v>24737.5994579782</v>
      </c>
    </row>
    <row r="255" customFormat="false" ht="12.75" hidden="false" customHeight="false" outlineLevel="0" collapsed="false">
      <c r="A255" s="1" t="n">
        <v>42916</v>
      </c>
      <c r="B255" s="0" t="n">
        <f aca="false">ROUND((A255-$B$1-210)/365,0)</f>
        <v>50</v>
      </c>
      <c r="C255" s="0" t="n">
        <f aca="false">ROUND((A255-$C$1-210)/365,0)</f>
        <v>25</v>
      </c>
      <c r="D255" s="0" t="n">
        <f aca="false">ROUND((A255-$D$1-210)/365,0)</f>
        <v>22</v>
      </c>
      <c r="E255" s="2" t="n">
        <v>440</v>
      </c>
      <c r="H255" s="2" t="n">
        <v>-10000</v>
      </c>
      <c r="I255" s="2" t="n">
        <f aca="false">N254*$I$1/12</f>
        <v>247.375994579782</v>
      </c>
      <c r="K255" s="2" t="n">
        <f aca="false">K254+E255+G255+H255</f>
        <v>-18291.27</v>
      </c>
      <c r="L255" s="2" t="n">
        <f aca="false">IF(J255=0,L254+I255,L254+J255)</f>
        <v>34270.045452558</v>
      </c>
      <c r="N255" s="2" t="n">
        <f aca="false">IF(J255=0,O254+E255+F255+G255+H255+I255-M255,O254+E255+F255+G255+H255+J255-M255)</f>
        <v>15424.975452558</v>
      </c>
      <c r="O255" s="13" t="n">
        <f aca="false">SUM(M255:N255)</f>
        <v>15424.975452558</v>
      </c>
      <c r="P255" s="0" t="s">
        <v>51</v>
      </c>
    </row>
    <row r="256" customFormat="false" ht="12.75" hidden="false" customHeight="false" outlineLevel="0" collapsed="false">
      <c r="A256" s="1" t="n">
        <v>42947</v>
      </c>
      <c r="B256" s="0" t="n">
        <f aca="false">ROUND((A256-$B$1-210)/365,0)</f>
        <v>50</v>
      </c>
      <c r="C256" s="0" t="n">
        <f aca="false">ROUND((A256-$C$1-210)/365,0)</f>
        <v>25</v>
      </c>
      <c r="D256" s="0" t="n">
        <f aca="false">ROUND((A256-$D$1-210)/365,0)</f>
        <v>22</v>
      </c>
      <c r="E256" s="2" t="n">
        <v>440</v>
      </c>
      <c r="I256" s="2" t="n">
        <f aca="false">N255*$I$1/12</f>
        <v>154.24975452558</v>
      </c>
      <c r="K256" s="2" t="n">
        <f aca="false">K255+E256+G256+H256</f>
        <v>-17851.27</v>
      </c>
      <c r="L256" s="2" t="n">
        <f aca="false">IF(J256=0,L255+I256,L255+J256)</f>
        <v>34424.2952070835</v>
      </c>
      <c r="N256" s="2" t="n">
        <f aca="false">IF(J256=0,O255+E256+F256+G256+H256+I256-M256,O255+E256+F256+G256+H256+J256-M256)</f>
        <v>16019.2252070835</v>
      </c>
      <c r="O256" s="13" t="n">
        <f aca="false">SUM(M256:N256)</f>
        <v>16019.2252070835</v>
      </c>
    </row>
    <row r="257" customFormat="false" ht="12.75" hidden="false" customHeight="false" outlineLevel="0" collapsed="false">
      <c r="A257" s="1" t="n">
        <v>42978</v>
      </c>
      <c r="B257" s="0" t="n">
        <f aca="false">ROUND((A257-$B$1-210)/365,0)</f>
        <v>50</v>
      </c>
      <c r="C257" s="0" t="n">
        <f aca="false">ROUND((A257-$C$1-210)/365,0)</f>
        <v>25</v>
      </c>
      <c r="D257" s="0" t="n">
        <f aca="false">ROUND((A257-$D$1-210)/365,0)</f>
        <v>22</v>
      </c>
      <c r="E257" s="2" t="n">
        <v>440</v>
      </c>
      <c r="I257" s="2" t="n">
        <f aca="false">N256*$I$1/12</f>
        <v>160.192252070835</v>
      </c>
      <c r="K257" s="2" t="n">
        <f aca="false">K256+E257+G257+H257</f>
        <v>-17411.27</v>
      </c>
      <c r="L257" s="2" t="n">
        <f aca="false">IF(J257=0,L256+I257,L256+J257)</f>
        <v>34584.4874591544</v>
      </c>
      <c r="N257" s="2" t="n">
        <f aca="false">IF(J257=0,O256+E257+F257+G257+H257+I257-M257,O256+E257+F257+G257+H257+J257-M257)</f>
        <v>16619.4174591544</v>
      </c>
      <c r="O257" s="13" t="n">
        <f aca="false">SUM(M257:N257)</f>
        <v>16619.4174591544</v>
      </c>
    </row>
    <row r="258" customFormat="false" ht="12.75" hidden="false" customHeight="false" outlineLevel="0" collapsed="false">
      <c r="A258" s="1" t="n">
        <v>43008</v>
      </c>
      <c r="B258" s="0" t="n">
        <f aca="false">ROUND((A258-$B$1-210)/365,0)</f>
        <v>50</v>
      </c>
      <c r="C258" s="0" t="n">
        <f aca="false">ROUND((A258-$C$1-210)/365,0)</f>
        <v>25</v>
      </c>
      <c r="D258" s="0" t="n">
        <f aca="false">ROUND((A258-$D$1-210)/365,0)</f>
        <v>22</v>
      </c>
      <c r="E258" s="2" t="n">
        <v>440</v>
      </c>
      <c r="I258" s="2" t="n">
        <f aca="false">N257*$I$1/12</f>
        <v>166.194174591544</v>
      </c>
      <c r="K258" s="2" t="n">
        <f aca="false">K257+E258+G258+H258</f>
        <v>-16971.27</v>
      </c>
      <c r="L258" s="2" t="n">
        <f aca="false">IF(J258=0,L257+I258,L257+J258)</f>
        <v>34750.6816337459</v>
      </c>
      <c r="N258" s="2" t="n">
        <f aca="false">IF(J258=0,O257+E258+F258+G258+H258+I258-M258,O257+E258+F258+G258+H258+J258-M258)</f>
        <v>17225.6116337459</v>
      </c>
      <c r="O258" s="13" t="n">
        <f aca="false">SUM(M258:N258)</f>
        <v>17225.6116337459</v>
      </c>
    </row>
    <row r="259" customFormat="false" ht="12.75" hidden="false" customHeight="false" outlineLevel="0" collapsed="false">
      <c r="A259" s="1" t="n">
        <v>43039</v>
      </c>
      <c r="B259" s="0" t="n">
        <f aca="false">ROUND((A259-$B$1-210)/365,0)</f>
        <v>50</v>
      </c>
      <c r="C259" s="0" t="n">
        <f aca="false">ROUND((A259-$C$1-210)/365,0)</f>
        <v>25</v>
      </c>
      <c r="D259" s="0" t="n">
        <f aca="false">ROUND((A259-$D$1-210)/365,0)</f>
        <v>22</v>
      </c>
      <c r="E259" s="2" t="n">
        <v>440</v>
      </c>
      <c r="I259" s="2" t="n">
        <f aca="false">N258*$I$1/12</f>
        <v>172.256116337459</v>
      </c>
      <c r="K259" s="2" t="n">
        <f aca="false">K258+E259+G259+H259</f>
        <v>-16531.27</v>
      </c>
      <c r="L259" s="2" t="n">
        <f aca="false">IF(J259=0,L258+I259,L258+J259)</f>
        <v>34922.9377500834</v>
      </c>
      <c r="N259" s="2" t="n">
        <f aca="false">IF(J259=0,O258+E259+F259+G259+H259+I259-M259,O258+E259+F259+G259+H259+J259-M259)</f>
        <v>17837.8677500834</v>
      </c>
      <c r="O259" s="13" t="n">
        <f aca="false">SUM(M259:N259)</f>
        <v>17837.8677500834</v>
      </c>
    </row>
    <row r="260" customFormat="false" ht="12.75" hidden="false" customHeight="false" outlineLevel="0" collapsed="false">
      <c r="A260" s="1" t="n">
        <v>43069</v>
      </c>
      <c r="B260" s="0" t="n">
        <f aca="false">ROUND((A260-$B$1-210)/365,0)</f>
        <v>50</v>
      </c>
      <c r="C260" s="0" t="n">
        <f aca="false">ROUND((A260-$C$1-210)/365,0)</f>
        <v>25</v>
      </c>
      <c r="D260" s="0" t="n">
        <f aca="false">ROUND((A260-$D$1-210)/365,0)</f>
        <v>22</v>
      </c>
      <c r="E260" s="2" t="n">
        <v>440</v>
      </c>
      <c r="I260" s="2" t="n">
        <f aca="false">N259*$I$1/12</f>
        <v>178.378677500834</v>
      </c>
      <c r="K260" s="2" t="n">
        <f aca="false">K259+E260+G260+H260</f>
        <v>-16091.27</v>
      </c>
      <c r="L260" s="2" t="n">
        <f aca="false">IF(J260=0,L259+I260,L259+J260)</f>
        <v>35101.3164275842</v>
      </c>
      <c r="N260" s="2" t="n">
        <f aca="false">IF(J260=0,O259+E260+F260+G260+H260+I260-M260,O259+E260+F260+G260+H260+J260-M260)</f>
        <v>18456.2464275842</v>
      </c>
      <c r="O260" s="13" t="n">
        <f aca="false">SUM(M260:N260)</f>
        <v>18456.2464275842</v>
      </c>
    </row>
    <row r="261" customFormat="false" ht="12.75" hidden="false" customHeight="false" outlineLevel="0" collapsed="false">
      <c r="A261" s="1" t="n">
        <v>43100</v>
      </c>
      <c r="B261" s="0" t="n">
        <f aca="false">ROUND((A261-$B$1-210)/365,0)</f>
        <v>50</v>
      </c>
      <c r="C261" s="0" t="n">
        <f aca="false">ROUND((A261-$C$1-210)/365,0)</f>
        <v>25</v>
      </c>
      <c r="D261" s="0" t="n">
        <f aca="false">ROUND((A261-$D$1-210)/365,0)</f>
        <v>22</v>
      </c>
      <c r="E261" s="2" t="n">
        <v>440</v>
      </c>
      <c r="I261" s="2" t="n">
        <f aca="false">N260*$I$1/12</f>
        <v>184.562464275842</v>
      </c>
      <c r="K261" s="2" t="n">
        <f aca="false">K260+E261+G261+H261</f>
        <v>-15651.27</v>
      </c>
      <c r="L261" s="2" t="n">
        <f aca="false">IF(J261=0,L260+I261,L260+J261)</f>
        <v>35285.8788918601</v>
      </c>
      <c r="N261" s="2" t="n">
        <f aca="false">IF(J261=0,O260+E261+F261+G261+H261+I261-M261,O260+E261+F261+G261+H261+J261-M261)</f>
        <v>19080.8088918601</v>
      </c>
      <c r="O261" s="13" t="n">
        <f aca="false">SUM(M261:N261)</f>
        <v>19080.8088918601</v>
      </c>
    </row>
    <row r="262" customFormat="false" ht="12.75" hidden="false" customHeight="false" outlineLevel="0" collapsed="false">
      <c r="A262" s="1" t="n">
        <v>43131</v>
      </c>
      <c r="B262" s="0" t="n">
        <f aca="false">ROUND((A262-$B$1-210)/365,0)</f>
        <v>50</v>
      </c>
      <c r="C262" s="0" t="n">
        <f aca="false">ROUND((A262-$C$1-210)/365,0)</f>
        <v>25</v>
      </c>
      <c r="D262" s="0" t="n">
        <f aca="false">ROUND((A262-$D$1-210)/365,0)</f>
        <v>22</v>
      </c>
      <c r="E262" s="2" t="n">
        <v>440</v>
      </c>
      <c r="I262" s="2" t="n">
        <f aca="false">N261*$I$1/12</f>
        <v>190.808088918601</v>
      </c>
      <c r="K262" s="2" t="n">
        <f aca="false">K261+E262+G262+H262</f>
        <v>-15211.27</v>
      </c>
      <c r="L262" s="2" t="n">
        <f aca="false">IF(J262=0,L261+I262,L261+J262)</f>
        <v>35476.6869807787</v>
      </c>
      <c r="N262" s="2" t="n">
        <f aca="false">IF(J262=0,O261+E262+F262+G262+H262+I262-M262,O261+E262+F262+G262+H262+J262-M262)</f>
        <v>19711.6169807787</v>
      </c>
      <c r="O262" s="13" t="n">
        <f aca="false">SUM(M262:N262)</f>
        <v>19711.6169807787</v>
      </c>
    </row>
    <row r="263" customFormat="false" ht="12.75" hidden="false" customHeight="false" outlineLevel="0" collapsed="false">
      <c r="A263" s="1" t="n">
        <v>43159</v>
      </c>
      <c r="B263" s="0" t="n">
        <f aca="false">ROUND((A263-$B$1-210)/365,0)</f>
        <v>50</v>
      </c>
      <c r="C263" s="0" t="n">
        <f aca="false">ROUND((A263-$C$1-210)/365,0)</f>
        <v>25</v>
      </c>
      <c r="D263" s="0" t="n">
        <f aca="false">ROUND((A263-$D$1-210)/365,0)</f>
        <v>23</v>
      </c>
      <c r="E263" s="2" t="n">
        <v>440</v>
      </c>
      <c r="G263" s="2" t="n">
        <v>1000</v>
      </c>
      <c r="I263" s="2" t="n">
        <f aca="false">N262*$I$1/12</f>
        <v>197.116169807787</v>
      </c>
      <c r="K263" s="2" t="n">
        <f aca="false">K262+E263+G263+H263</f>
        <v>-13771.27</v>
      </c>
      <c r="L263" s="2" t="n">
        <f aca="false">IF(J263=0,L262+I263,L262+J263)</f>
        <v>35673.8031505864</v>
      </c>
      <c r="N263" s="2" t="n">
        <f aca="false">IF(J263=0,O262+E263+F263+G263+H263+I263-M263,O262+E263+F263+G263+H263+J263-M263)</f>
        <v>21348.7331505864</v>
      </c>
      <c r="O263" s="13" t="n">
        <f aca="false">SUM(M263:N263)</f>
        <v>21348.7331505864</v>
      </c>
    </row>
    <row r="264" customFormat="false" ht="12.75" hidden="false" customHeight="false" outlineLevel="0" collapsed="false">
      <c r="A264" s="1" t="n">
        <v>43190</v>
      </c>
      <c r="B264" s="0" t="n">
        <f aca="false">ROUND((A264-$B$1-210)/365,0)</f>
        <v>50</v>
      </c>
      <c r="C264" s="0" t="n">
        <f aca="false">ROUND((A264-$C$1-210)/365,0)</f>
        <v>25</v>
      </c>
      <c r="D264" s="0" t="n">
        <f aca="false">ROUND((A264-$D$1-210)/365,0)</f>
        <v>23</v>
      </c>
      <c r="E264" s="2" t="n">
        <v>440</v>
      </c>
      <c r="I264" s="2" t="n">
        <f aca="false">N263*$I$1/12</f>
        <v>213.487331505864</v>
      </c>
      <c r="K264" s="2" t="n">
        <f aca="false">K263+E264+G264+H264</f>
        <v>-13331.27</v>
      </c>
      <c r="L264" s="2" t="n">
        <f aca="false">IF(J264=0,L263+I264,L263+J264)</f>
        <v>35887.2904820923</v>
      </c>
      <c r="N264" s="2" t="n">
        <f aca="false">IF(J264=0,O263+E264+F264+G264+H264+I264-M264,O263+E264+F264+G264+H264+J264-M264)</f>
        <v>22002.2204820923</v>
      </c>
      <c r="O264" s="13" t="n">
        <f aca="false">SUM(M264:N264)</f>
        <v>22002.2204820923</v>
      </c>
    </row>
    <row r="265" customFormat="false" ht="12.75" hidden="false" customHeight="false" outlineLevel="0" collapsed="false">
      <c r="A265" s="1" t="n">
        <v>43220</v>
      </c>
      <c r="B265" s="0" t="n">
        <f aca="false">ROUND((A265-$B$1-210)/365,0)</f>
        <v>51</v>
      </c>
      <c r="C265" s="0" t="n">
        <f aca="false">ROUND((A265-$C$1-210)/365,0)</f>
        <v>26</v>
      </c>
      <c r="D265" s="0" t="n">
        <f aca="false">ROUND((A265-$D$1-210)/365,0)</f>
        <v>23</v>
      </c>
      <c r="E265" s="2" t="n">
        <v>440</v>
      </c>
      <c r="H265" s="2" t="n">
        <v>-500</v>
      </c>
      <c r="I265" s="2" t="n">
        <f aca="false">N264*$I$1/12</f>
        <v>220.022204820923</v>
      </c>
      <c r="K265" s="2" t="n">
        <f aca="false">K264+E265+G265+H265</f>
        <v>-13391.27</v>
      </c>
      <c r="L265" s="2" t="n">
        <f aca="false">IF(J265=0,L264+I265,L264+J265)</f>
        <v>36107.3126869132</v>
      </c>
      <c r="N265" s="2" t="n">
        <f aca="false">IF(J265=0,O264+E265+F265+G265+H265+I265-M265,O264+E265+F265+G265+H265+J265-M265)</f>
        <v>22162.2426869132</v>
      </c>
      <c r="O265" s="13" t="n">
        <f aca="false">SUM(M265:N265)</f>
        <v>22162.2426869132</v>
      </c>
      <c r="P265" s="0" t="s">
        <v>28</v>
      </c>
    </row>
    <row r="266" customFormat="false" ht="12.75" hidden="false" customHeight="false" outlineLevel="0" collapsed="false">
      <c r="A266" s="1" t="n">
        <v>43251</v>
      </c>
      <c r="B266" s="0" t="n">
        <f aca="false">ROUND((A266-$B$1-210)/365,0)</f>
        <v>51</v>
      </c>
      <c r="C266" s="0" t="n">
        <f aca="false">ROUND((A266-$C$1-210)/365,0)</f>
        <v>26</v>
      </c>
      <c r="D266" s="0" t="n">
        <f aca="false">ROUND((A266-$D$1-210)/365,0)</f>
        <v>23</v>
      </c>
      <c r="E266" s="2" t="n">
        <v>440</v>
      </c>
      <c r="I266" s="2" t="n">
        <f aca="false">N265*$I$1/12</f>
        <v>221.622426869132</v>
      </c>
      <c r="K266" s="2" t="n">
        <f aca="false">K265+E266+G266+H266</f>
        <v>-12951.27</v>
      </c>
      <c r="L266" s="2" t="n">
        <f aca="false">IF(J266=0,L265+I266,L265+J266)</f>
        <v>36328.9351137824</v>
      </c>
      <c r="N266" s="2" t="n">
        <f aca="false">IF(J266=0,O265+E266+F266+G266+H266+I266-M266,O265+E266+F266+G266+H266+J266-M266)</f>
        <v>22823.8651137824</v>
      </c>
      <c r="O266" s="13" t="n">
        <f aca="false">SUM(M266:N266)</f>
        <v>22823.8651137824</v>
      </c>
    </row>
    <row r="267" customFormat="false" ht="12.75" hidden="false" customHeight="false" outlineLevel="0" collapsed="false">
      <c r="A267" s="1" t="n">
        <v>43281</v>
      </c>
      <c r="B267" s="0" t="n">
        <f aca="false">ROUND((A267-$B$1-210)/365,0)</f>
        <v>51</v>
      </c>
      <c r="C267" s="0" t="n">
        <f aca="false">ROUND((A267-$C$1-210)/365,0)</f>
        <v>26</v>
      </c>
      <c r="D267" s="0" t="n">
        <f aca="false">ROUND((A267-$D$1-210)/365,0)</f>
        <v>23</v>
      </c>
      <c r="E267" s="2" t="n">
        <v>440</v>
      </c>
      <c r="I267" s="2" t="n">
        <f aca="false">N266*$I$1/12</f>
        <v>228.238651137824</v>
      </c>
      <c r="K267" s="2" t="n">
        <f aca="false">K266+E267+G267+H267</f>
        <v>-12511.27</v>
      </c>
      <c r="L267" s="2" t="n">
        <f aca="false">IF(J267=0,L266+I267,L266+J267)</f>
        <v>36557.1737649202</v>
      </c>
      <c r="N267" s="2" t="n">
        <f aca="false">IF(J267=0,O266+E267+F267+G267+H267+I267-M267,O266+E267+F267+G267+H267+J267-M267)</f>
        <v>23492.1037649202</v>
      </c>
      <c r="O267" s="13" t="n">
        <f aca="false">SUM(M267:N267)</f>
        <v>23492.1037649202</v>
      </c>
    </row>
    <row r="268" customFormat="false" ht="12.75" hidden="false" customHeight="false" outlineLevel="0" collapsed="false">
      <c r="A268" s="1" t="n">
        <v>43312</v>
      </c>
      <c r="B268" s="0" t="n">
        <f aca="false">ROUND((A268-$B$1-210)/365,0)</f>
        <v>51</v>
      </c>
      <c r="C268" s="0" t="n">
        <f aca="false">ROUND((A268-$C$1-210)/365,0)</f>
        <v>26</v>
      </c>
      <c r="D268" s="0" t="n">
        <f aca="false">ROUND((A268-$D$1-210)/365,0)</f>
        <v>23</v>
      </c>
      <c r="E268" s="2" t="n">
        <v>440</v>
      </c>
      <c r="I268" s="2" t="n">
        <f aca="false">N267*$I$1/12</f>
        <v>234.921037649202</v>
      </c>
      <c r="K268" s="2" t="n">
        <f aca="false">K267+E268+G268+H268</f>
        <v>-12071.27</v>
      </c>
      <c r="L268" s="2" t="n">
        <f aca="false">IF(J268=0,L267+I268,L267+J268)</f>
        <v>36792.0948025694</v>
      </c>
      <c r="N268" s="2" t="n">
        <f aca="false">IF(J268=0,O267+E268+F268+G268+H268+I268-M268,O267+E268+F268+G268+H268+J268-M268)</f>
        <v>24167.0248025694</v>
      </c>
      <c r="O268" s="13" t="n">
        <f aca="false">SUM(M268:N268)</f>
        <v>24167.0248025694</v>
      </c>
    </row>
    <row r="269" customFormat="false" ht="12.75" hidden="false" customHeight="false" outlineLevel="0" collapsed="false">
      <c r="A269" s="1" t="n">
        <v>43343</v>
      </c>
      <c r="B269" s="0" t="n">
        <f aca="false">ROUND((A269-$B$1-210)/365,0)</f>
        <v>51</v>
      </c>
      <c r="C269" s="0" t="n">
        <f aca="false">ROUND((A269-$C$1-210)/365,0)</f>
        <v>26</v>
      </c>
      <c r="D269" s="0" t="n">
        <f aca="false">ROUND((A269-$D$1-210)/365,0)</f>
        <v>23</v>
      </c>
      <c r="E269" s="2" t="n">
        <v>440</v>
      </c>
      <c r="I269" s="2" t="n">
        <f aca="false">N268*$I$1/12</f>
        <v>241.670248025694</v>
      </c>
      <c r="K269" s="2" t="n">
        <f aca="false">K268+E269+G269+H269</f>
        <v>-11631.27</v>
      </c>
      <c r="L269" s="2" t="n">
        <f aca="false">IF(J269=0,L268+I269,L268+J269)</f>
        <v>37033.7650505951</v>
      </c>
      <c r="N269" s="2" t="n">
        <f aca="false">IF(J269=0,O268+E269+F269+G269+H269+I269-M269,O268+E269+F269+G269+H269+J269-M269)</f>
        <v>24848.6950505951</v>
      </c>
      <c r="O269" s="13" t="n">
        <f aca="false">SUM(M269:N269)</f>
        <v>24848.6950505951</v>
      </c>
    </row>
    <row r="270" customFormat="false" ht="12.75" hidden="false" customHeight="false" outlineLevel="0" collapsed="false">
      <c r="A270" s="1" t="n">
        <v>43373</v>
      </c>
      <c r="B270" s="0" t="n">
        <f aca="false">ROUND((A270-$B$1-210)/365,0)</f>
        <v>51</v>
      </c>
      <c r="C270" s="0" t="n">
        <f aca="false">ROUND((A270-$C$1-210)/365,0)</f>
        <v>26</v>
      </c>
      <c r="D270" s="0" t="n">
        <f aca="false">ROUND((A270-$D$1-210)/365,0)</f>
        <v>23</v>
      </c>
      <c r="E270" s="2" t="n">
        <v>440</v>
      </c>
      <c r="I270" s="2" t="n">
        <f aca="false">N269*$I$1/12</f>
        <v>248.486950505951</v>
      </c>
      <c r="K270" s="2" t="n">
        <f aca="false">K269+E270+G270+H270</f>
        <v>-11191.27</v>
      </c>
      <c r="L270" s="2" t="n">
        <f aca="false">IF(J270=0,L269+I270,L269+J270)</f>
        <v>37282.252001101</v>
      </c>
      <c r="N270" s="2" t="n">
        <f aca="false">IF(J270=0,O269+E270+F270+G270+H270+I270-M270,O269+E270+F270+G270+H270+J270-M270)</f>
        <v>25537.182001101</v>
      </c>
      <c r="O270" s="13" t="n">
        <f aca="false">SUM(M270:N270)</f>
        <v>25537.182001101</v>
      </c>
    </row>
    <row r="271" customFormat="false" ht="12.75" hidden="false" customHeight="false" outlineLevel="0" collapsed="false">
      <c r="A271" s="1" t="n">
        <v>43404</v>
      </c>
      <c r="B271" s="0" t="n">
        <f aca="false">ROUND((A271-$B$1-210)/365,0)</f>
        <v>51</v>
      </c>
      <c r="C271" s="0" t="n">
        <f aca="false">ROUND((A271-$C$1-210)/365,0)</f>
        <v>26</v>
      </c>
      <c r="D271" s="0" t="n">
        <f aca="false">ROUND((A271-$D$1-210)/365,0)</f>
        <v>23</v>
      </c>
      <c r="E271" s="2" t="n">
        <v>440</v>
      </c>
      <c r="I271" s="2" t="n">
        <f aca="false">N270*$I$1/12</f>
        <v>255.37182001101</v>
      </c>
      <c r="K271" s="2" t="n">
        <f aca="false">K270+E271+G271+H271</f>
        <v>-10751.27</v>
      </c>
      <c r="L271" s="2" t="n">
        <f aca="false">IF(J271=0,L270+I271,L270+J271)</f>
        <v>37537.623821112</v>
      </c>
      <c r="N271" s="2" t="n">
        <f aca="false">IF(J271=0,O270+E271+F271+G271+H271+I271-M271,O270+E271+F271+G271+H271+J271-M271)</f>
        <v>26232.553821112</v>
      </c>
      <c r="O271" s="13" t="n">
        <f aca="false">SUM(M271:N271)</f>
        <v>26232.553821112</v>
      </c>
    </row>
    <row r="272" customFormat="false" ht="12.75" hidden="false" customHeight="false" outlineLevel="0" collapsed="false">
      <c r="C272" s="15"/>
      <c r="D272" s="15"/>
    </row>
    <row r="273" customFormat="false" ht="12.75" hidden="false" customHeight="false" outlineLevel="0" collapsed="false">
      <c r="C273" s="15"/>
      <c r="D273" s="15"/>
      <c r="E273" s="2" t="n">
        <f aca="false">SUM(E18:E272)</f>
        <v>102104.46</v>
      </c>
      <c r="F273" s="2" t="n">
        <f aca="false">SUM(F18:F272)</f>
        <v>-553.8</v>
      </c>
      <c r="G273" s="2" t="n">
        <f aca="false">SUM(G18:G272)</f>
        <v>28000</v>
      </c>
      <c r="H273" s="2" t="n">
        <f aca="false">SUM(H18:H272)</f>
        <v>-145879.42</v>
      </c>
    </row>
    <row r="274" customFormat="false" ht="12.75" hidden="false" customHeight="false" outlineLevel="0" collapsed="false">
      <c r="C274" s="15"/>
      <c r="D274" s="15"/>
    </row>
    <row r="275" customFormat="false" ht="12.75" hidden="false" customHeight="false" outlineLevel="0" collapsed="false">
      <c r="C275" s="15"/>
      <c r="D275" s="15"/>
    </row>
    <row r="276" customFormat="false" ht="12.75" hidden="false" customHeight="false" outlineLevel="0" collapsed="false">
      <c r="C276" s="15"/>
      <c r="D276" s="15"/>
    </row>
    <row r="277" customFormat="false" ht="12.75" hidden="false" customHeight="false" outlineLevel="0" collapsed="false">
      <c r="C277" s="15"/>
      <c r="D277" s="15"/>
    </row>
    <row r="278" customFormat="false" ht="12.75" hidden="false" customHeight="false" outlineLevel="0" collapsed="false">
      <c r="C278" s="15"/>
      <c r="D278" s="15"/>
    </row>
    <row r="279" customFormat="false" ht="12.75" hidden="false" customHeight="false" outlineLevel="0" collapsed="false">
      <c r="C279" s="15"/>
      <c r="D279" s="15"/>
    </row>
    <row r="280" customFormat="false" ht="12.75" hidden="false" customHeight="false" outlineLevel="0" collapsed="false">
      <c r="C280" s="15"/>
      <c r="D280" s="15"/>
    </row>
    <row r="281" customFormat="false" ht="12.75" hidden="false" customHeight="false" outlineLevel="0" collapsed="false">
      <c r="C281" s="15"/>
      <c r="D281" s="15"/>
    </row>
    <row r="282" customFormat="false" ht="12.75" hidden="false" customHeight="false" outlineLevel="0" collapsed="false">
      <c r="C282" s="15"/>
      <c r="D282" s="15"/>
    </row>
    <row r="283" customFormat="false" ht="12.75" hidden="false" customHeight="false" outlineLevel="0" collapsed="false">
      <c r="C283" s="15"/>
      <c r="D283" s="15"/>
    </row>
    <row r="284" customFormat="false" ht="12.75" hidden="false" customHeight="false" outlineLevel="0" collapsed="false">
      <c r="C284" s="15"/>
      <c r="D284" s="15"/>
    </row>
    <row r="285" customFormat="false" ht="12.75" hidden="false" customHeight="false" outlineLevel="0" collapsed="false">
      <c r="C285" s="15"/>
      <c r="D285" s="15"/>
    </row>
    <row r="286" customFormat="false" ht="12.75" hidden="false" customHeight="false" outlineLevel="0" collapsed="false">
      <c r="C286" s="15"/>
      <c r="D286" s="15"/>
    </row>
    <row r="287" customFormat="false" ht="12.75" hidden="false" customHeight="false" outlineLevel="0" collapsed="false">
      <c r="C287" s="15"/>
      <c r="D287" s="15"/>
    </row>
    <row r="288" customFormat="false" ht="12.75" hidden="false" customHeight="false" outlineLevel="0" collapsed="false">
      <c r="C288" s="15"/>
      <c r="D288" s="15"/>
    </row>
    <row r="289" customFormat="false" ht="12.75" hidden="false" customHeight="false" outlineLevel="0" collapsed="false">
      <c r="C289" s="15"/>
      <c r="D289" s="15"/>
    </row>
    <row r="290" customFormat="false" ht="12.75" hidden="false" customHeight="false" outlineLevel="0" collapsed="false">
      <c r="C290" s="15"/>
      <c r="D290" s="15"/>
    </row>
    <row r="291" customFormat="false" ht="12.75" hidden="false" customHeight="false" outlineLevel="0" collapsed="false">
      <c r="C291" s="15"/>
      <c r="D291" s="15"/>
    </row>
    <row r="292" customFormat="false" ht="12.75" hidden="false" customHeight="false" outlineLevel="0" collapsed="false">
      <c r="C292" s="15"/>
      <c r="D292" s="15"/>
    </row>
    <row r="293" customFormat="false" ht="12.75" hidden="false" customHeight="false" outlineLevel="0" collapsed="false">
      <c r="C293" s="15"/>
      <c r="D293" s="15"/>
    </row>
    <row r="294" customFormat="false" ht="12.75" hidden="false" customHeight="false" outlineLevel="0" collapsed="false">
      <c r="C294" s="15"/>
      <c r="D294" s="15"/>
    </row>
    <row r="295" customFormat="false" ht="12.75" hidden="false" customHeight="false" outlineLevel="0" collapsed="false">
      <c r="C295" s="15"/>
      <c r="D295" s="15"/>
    </row>
    <row r="296" customFormat="false" ht="12.75" hidden="false" customHeight="false" outlineLevel="0" collapsed="false">
      <c r="C296" s="15"/>
      <c r="D296" s="15"/>
    </row>
    <row r="297" customFormat="false" ht="12.75" hidden="false" customHeight="false" outlineLevel="0" collapsed="false">
      <c r="C297" s="15"/>
      <c r="D297" s="15"/>
    </row>
    <row r="298" customFormat="false" ht="12.75" hidden="false" customHeight="false" outlineLevel="0" collapsed="false">
      <c r="C298" s="15"/>
      <c r="D298" s="15"/>
    </row>
    <row r="299" customFormat="false" ht="12.75" hidden="false" customHeight="false" outlineLevel="0" collapsed="false">
      <c r="C299" s="15"/>
      <c r="D299" s="15"/>
    </row>
    <row r="300" customFormat="false" ht="12.75" hidden="false" customHeight="false" outlineLevel="0" collapsed="false">
      <c r="C300" s="15"/>
      <c r="D300" s="15"/>
    </row>
    <row r="301" customFormat="false" ht="12.75" hidden="false" customHeight="false" outlineLevel="0" collapsed="false">
      <c r="C301" s="15"/>
      <c r="D301" s="15"/>
    </row>
    <row r="302" customFormat="false" ht="12.75" hidden="false" customHeight="false" outlineLevel="0" collapsed="false">
      <c r="C302" s="15"/>
      <c r="D302" s="15"/>
    </row>
    <row r="303" customFormat="false" ht="12.75" hidden="false" customHeight="false" outlineLevel="0" collapsed="false">
      <c r="C303" s="15"/>
      <c r="D303" s="15"/>
    </row>
    <row r="304" customFormat="false" ht="12.75" hidden="false" customHeight="false" outlineLevel="0" collapsed="false">
      <c r="C304" s="15"/>
      <c r="D304" s="15"/>
    </row>
    <row r="305" customFormat="false" ht="12.75" hidden="false" customHeight="false" outlineLevel="0" collapsed="false">
      <c r="C305" s="15"/>
      <c r="D305" s="15"/>
    </row>
    <row r="306" customFormat="false" ht="12.75" hidden="false" customHeight="false" outlineLevel="0" collapsed="false">
      <c r="C306" s="15"/>
      <c r="D306" s="15"/>
    </row>
    <row r="307" customFormat="false" ht="12.75" hidden="false" customHeight="false" outlineLevel="0" collapsed="false">
      <c r="C307" s="15"/>
      <c r="D307" s="15"/>
    </row>
    <row r="308" customFormat="false" ht="12.75" hidden="false" customHeight="false" outlineLevel="0" collapsed="false">
      <c r="C308" s="15"/>
      <c r="D308" s="15"/>
    </row>
    <row r="309" customFormat="false" ht="12.75" hidden="false" customHeight="false" outlineLevel="0" collapsed="false">
      <c r="C309" s="15"/>
      <c r="D309" s="15"/>
    </row>
    <row r="310" customFormat="false" ht="12.75" hidden="false" customHeight="false" outlineLevel="0" collapsed="false">
      <c r="C310" s="15"/>
      <c r="D310" s="15"/>
    </row>
    <row r="311" customFormat="false" ht="12.75" hidden="false" customHeight="false" outlineLevel="0" collapsed="false">
      <c r="C311" s="15"/>
      <c r="D311" s="15"/>
    </row>
    <row r="312" customFormat="false" ht="12.75" hidden="false" customHeight="false" outlineLevel="0" collapsed="false">
      <c r="C312" s="15"/>
      <c r="D312" s="15"/>
    </row>
    <row r="313" customFormat="false" ht="12.75" hidden="false" customHeight="false" outlineLevel="0" collapsed="false">
      <c r="C313" s="15"/>
      <c r="D313" s="15"/>
    </row>
    <row r="314" customFormat="false" ht="12.75" hidden="false" customHeight="false" outlineLevel="0" collapsed="false">
      <c r="C314" s="15"/>
      <c r="D314" s="15"/>
    </row>
    <row r="315" customFormat="false" ht="12.75" hidden="false" customHeight="false" outlineLevel="0" collapsed="false">
      <c r="C315" s="15"/>
      <c r="D315" s="15"/>
    </row>
    <row r="316" customFormat="false" ht="12.75" hidden="false" customHeight="false" outlineLevel="0" collapsed="false">
      <c r="C316" s="15"/>
      <c r="D316" s="15"/>
    </row>
    <row r="317" customFormat="false" ht="12.75" hidden="false" customHeight="false" outlineLevel="0" collapsed="false">
      <c r="C317" s="15"/>
      <c r="D317" s="15"/>
    </row>
    <row r="318" customFormat="false" ht="12.75" hidden="false" customHeight="false" outlineLevel="0" collapsed="false">
      <c r="C318" s="15"/>
      <c r="D318" s="15"/>
    </row>
    <row r="319" customFormat="false" ht="12.75" hidden="false" customHeight="false" outlineLevel="0" collapsed="false">
      <c r="C319" s="15"/>
      <c r="D319" s="15"/>
    </row>
    <row r="320" customFormat="false" ht="12.75" hidden="false" customHeight="false" outlineLevel="0" collapsed="false">
      <c r="C320" s="15"/>
      <c r="D320" s="15"/>
    </row>
    <row r="321" customFormat="false" ht="12.75" hidden="false" customHeight="false" outlineLevel="0" collapsed="false">
      <c r="C321" s="15"/>
      <c r="D321" s="15"/>
    </row>
    <row r="322" customFormat="false" ht="12.75" hidden="false" customHeight="false" outlineLevel="0" collapsed="false">
      <c r="C322" s="15"/>
      <c r="D322" s="15"/>
    </row>
    <row r="323" customFormat="false" ht="12.75" hidden="false" customHeight="false" outlineLevel="0" collapsed="false">
      <c r="C323" s="15"/>
      <c r="D323" s="15"/>
    </row>
    <row r="324" customFormat="false" ht="12.75" hidden="false" customHeight="false" outlineLevel="0" collapsed="false">
      <c r="C324" s="15"/>
      <c r="D324" s="15"/>
    </row>
    <row r="325" customFormat="false" ht="12.75" hidden="false" customHeight="false" outlineLevel="0" collapsed="false">
      <c r="C325" s="15"/>
      <c r="D325" s="15"/>
    </row>
    <row r="326" customFormat="false" ht="12.75" hidden="false" customHeight="false" outlineLevel="0" collapsed="false">
      <c r="C326" s="15"/>
      <c r="D326" s="15"/>
    </row>
    <row r="327" customFormat="false" ht="12.75" hidden="false" customHeight="false" outlineLevel="0" collapsed="false">
      <c r="C327" s="15"/>
      <c r="D327" s="15"/>
    </row>
    <row r="328" customFormat="false" ht="12.75" hidden="false" customHeight="false" outlineLevel="0" collapsed="false">
      <c r="C328" s="15"/>
      <c r="D328" s="15"/>
    </row>
    <row r="329" customFormat="false" ht="12.75" hidden="false" customHeight="false" outlineLevel="0" collapsed="false">
      <c r="C329" s="15"/>
      <c r="D329" s="15"/>
    </row>
    <row r="330" customFormat="false" ht="12.75" hidden="false" customHeight="false" outlineLevel="0" collapsed="false">
      <c r="C330" s="15"/>
      <c r="D330" s="15"/>
    </row>
    <row r="331" customFormat="false" ht="12.75" hidden="false" customHeight="false" outlineLevel="0" collapsed="false">
      <c r="C331" s="15"/>
      <c r="D331" s="15"/>
    </row>
    <row r="332" customFormat="false" ht="12.75" hidden="false" customHeight="false" outlineLevel="0" collapsed="false">
      <c r="C332" s="15"/>
      <c r="D332" s="15"/>
    </row>
    <row r="333" customFormat="false" ht="12.75" hidden="false" customHeight="false" outlineLevel="0" collapsed="false">
      <c r="C333" s="15"/>
      <c r="D333" s="15"/>
    </row>
    <row r="334" customFormat="false" ht="12.75" hidden="false" customHeight="false" outlineLevel="0" collapsed="false">
      <c r="C334" s="15"/>
      <c r="D334" s="15"/>
    </row>
    <row r="335" customFormat="false" ht="12.75" hidden="false" customHeight="false" outlineLevel="0" collapsed="false">
      <c r="C335" s="15"/>
      <c r="D335" s="15"/>
    </row>
    <row r="336" customFormat="false" ht="12.75" hidden="false" customHeight="false" outlineLevel="0" collapsed="false">
      <c r="C336" s="15"/>
      <c r="D336" s="15"/>
    </row>
    <row r="337" customFormat="false" ht="12.75" hidden="false" customHeight="false" outlineLevel="0" collapsed="false">
      <c r="C337" s="15"/>
      <c r="D337" s="15"/>
    </row>
    <row r="338" customFormat="false" ht="12.75" hidden="false" customHeight="false" outlineLevel="0" collapsed="false">
      <c r="C338" s="15"/>
      <c r="D338" s="15"/>
    </row>
    <row r="339" customFormat="false" ht="12.75" hidden="false" customHeight="false" outlineLevel="0" collapsed="false">
      <c r="C339" s="15"/>
      <c r="D339" s="15"/>
    </row>
    <row r="340" customFormat="false" ht="12.75" hidden="false" customHeight="false" outlineLevel="0" collapsed="false">
      <c r="C340" s="15"/>
      <c r="D340" s="15"/>
    </row>
    <row r="341" customFormat="false" ht="12.75" hidden="false" customHeight="false" outlineLevel="0" collapsed="false">
      <c r="C341" s="15"/>
      <c r="D341" s="15"/>
    </row>
    <row r="342" customFormat="false" ht="12.75" hidden="false" customHeight="false" outlineLevel="0" collapsed="false">
      <c r="C342" s="15"/>
      <c r="D342" s="15"/>
    </row>
    <row r="343" customFormat="false" ht="12.75" hidden="false" customHeight="false" outlineLevel="0" collapsed="false">
      <c r="C343" s="15"/>
      <c r="D343" s="15"/>
    </row>
    <row r="344" customFormat="false" ht="12.75" hidden="false" customHeight="false" outlineLevel="0" collapsed="false">
      <c r="C344" s="15"/>
      <c r="D344" s="15"/>
    </row>
  </sheetData>
  <printOptions headings="false" gridLines="true" gridLinesSet="true" horizontalCentered="true" verticalCentered="false"/>
  <pageMargins left="0.25" right="0.25" top="0.984027777777778" bottom="0.984027777777778" header="0.5" footer="0.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&amp;CVacation Fund</oddHeader>
    <oddFooter>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7"/>
  <sheetViews>
    <sheetView showFormulas="false" showGridLines="true" showRowColHeaders="true" showZeros="true" rightToLeft="false" tabSelected="false" showOutlineSymbols="true" defaultGridColor="true" view="normal" topLeftCell="A47" colorId="64" zoomScale="70" zoomScaleNormal="70" zoomScalePageLayoutView="100" workbookViewId="0">
      <selection pane="topLeft" activeCell="G56" activeCellId="0" sqref="G56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6" width="23.14"/>
    <col collapsed="false" customWidth="true" hidden="false" outlineLevel="0" max="2" min="2" style="17" width="10.28"/>
    <col collapsed="false" customWidth="true" hidden="false" outlineLevel="0" max="3" min="3" style="18" width="17.14"/>
    <col collapsed="false" customWidth="true" hidden="false" outlineLevel="0" max="4" min="4" style="19" width="13.14"/>
    <col collapsed="false" customWidth="true" hidden="false" outlineLevel="0" max="5" min="5" style="17" width="14.7"/>
    <col collapsed="false" customWidth="true" hidden="false" outlineLevel="0" max="6" min="6" style="18" width="16.7"/>
    <col collapsed="false" customWidth="true" hidden="false" outlineLevel="0" max="7" min="7" style="17" width="20.85"/>
    <col collapsed="false" customWidth="false" hidden="false" outlineLevel="0" max="8" min="8" style="17" width="8.85"/>
    <col collapsed="false" customWidth="true" hidden="false" outlineLevel="0" max="9" min="9" style="20" width="7.85"/>
    <col collapsed="false" customWidth="false" hidden="false" outlineLevel="0" max="257" min="10" style="17" width="8.85"/>
  </cols>
  <sheetData>
    <row r="1" customFormat="false" ht="12.75" hidden="false" customHeight="false" outlineLevel="0" collapsed="false">
      <c r="A1" s="21" t="s">
        <v>52</v>
      </c>
    </row>
    <row r="2" customFormat="false" ht="12.75" hidden="false" customHeight="false" outlineLevel="0" collapsed="false">
      <c r="A2" s="21"/>
    </row>
    <row r="3" customFormat="false" ht="12.75" hidden="false" customHeight="false" outlineLevel="0" collapsed="false">
      <c r="A3" s="22" t="s">
        <v>53</v>
      </c>
      <c r="B3" s="22"/>
      <c r="C3" s="23"/>
      <c r="D3" s="24"/>
      <c r="E3" s="22"/>
      <c r="F3" s="23"/>
      <c r="G3" s="22"/>
      <c r="H3" s="22"/>
      <c r="I3" s="25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2.75" hidden="false" customHeight="false" outlineLevel="0" collapsed="false">
      <c r="A4" s="26" t="s">
        <v>54</v>
      </c>
      <c r="B4" s="27" t="s">
        <v>55</v>
      </c>
      <c r="C4" s="28" t="s">
        <v>56</v>
      </c>
      <c r="D4" s="29" t="s">
        <v>57</v>
      </c>
      <c r="E4" s="27" t="s">
        <v>58</v>
      </c>
      <c r="F4" s="28" t="s">
        <v>59</v>
      </c>
      <c r="G4" s="27" t="s">
        <v>60</v>
      </c>
      <c r="H4" s="22"/>
      <c r="I4" s="2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12.75" hidden="false" customHeight="false" outlineLevel="0" collapsed="false">
      <c r="A5" s="16" t="n">
        <v>35479</v>
      </c>
      <c r="B5" s="17" t="s">
        <v>61</v>
      </c>
      <c r="C5" s="18" t="n">
        <v>118.859</v>
      </c>
      <c r="D5" s="19" t="n">
        <f aca="false">G5/F5</f>
        <v>25.2399902405371</v>
      </c>
      <c r="E5" s="17" t="n">
        <f aca="false">D5*C5</f>
        <v>3000</v>
      </c>
      <c r="F5" s="18" t="n">
        <f aca="false">C5</f>
        <v>118.859</v>
      </c>
      <c r="G5" s="17" t="n">
        <v>3000</v>
      </c>
    </row>
    <row r="6" customFormat="false" ht="12.75" hidden="false" customHeight="false" outlineLevel="0" collapsed="false">
      <c r="A6" s="16" t="n">
        <v>35489</v>
      </c>
      <c r="D6" s="19" t="n">
        <f aca="false">G6/F6</f>
        <v>23.4399582698828</v>
      </c>
      <c r="E6" s="17" t="n">
        <f aca="false">D6*C6</f>
        <v>0</v>
      </c>
      <c r="F6" s="18" t="n">
        <f aca="false">F5</f>
        <v>118.859</v>
      </c>
      <c r="G6" s="17" t="n">
        <v>2786.05</v>
      </c>
      <c r="H6" s="30" t="n">
        <f aca="false">((G6-$G$5)/$G$5*360/(A6-$A$5))</f>
        <v>-2.5674</v>
      </c>
      <c r="I6" s="20" t="n">
        <f aca="false">G6-$G$5</f>
        <v>-213.95</v>
      </c>
    </row>
    <row r="7" customFormat="false" ht="12.75" hidden="false" customHeight="false" outlineLevel="0" collapsed="false">
      <c r="A7" s="16" t="n">
        <v>35520</v>
      </c>
      <c r="D7" s="19" t="n">
        <f aca="false">G7/F7</f>
        <v>21.0599954568018</v>
      </c>
      <c r="E7" s="17" t="n">
        <f aca="false">D7*C7</f>
        <v>0</v>
      </c>
      <c r="F7" s="18" t="n">
        <f aca="false">F6</f>
        <v>118.859</v>
      </c>
      <c r="G7" s="17" t="n">
        <v>2503.17</v>
      </c>
      <c r="H7" s="30" t="n">
        <f aca="false">((G7-$G$5)/$G$5*360/(A7-$A$5))</f>
        <v>-1.45413658536585</v>
      </c>
      <c r="I7" s="20" t="n">
        <f aca="false">G7-$G$5</f>
        <v>-496.83</v>
      </c>
    </row>
    <row r="8" customFormat="false" ht="12.75" hidden="false" customHeight="false" outlineLevel="0" collapsed="false">
      <c r="A8" s="16" t="n">
        <v>35550</v>
      </c>
      <c r="D8" s="19" t="n">
        <f aca="false">G8/F8</f>
        <v>21.1500180886597</v>
      </c>
      <c r="E8" s="17" t="n">
        <f aca="false">D8*C8</f>
        <v>0</v>
      </c>
      <c r="F8" s="18" t="n">
        <f aca="false">F7</f>
        <v>118.859</v>
      </c>
      <c r="G8" s="17" t="n">
        <v>2513.87</v>
      </c>
      <c r="H8" s="30" t="n">
        <f aca="false">((G8-$G$5)/$G$5*360/(A8-$A$5))</f>
        <v>-0.821628169014085</v>
      </c>
      <c r="I8" s="20" t="n">
        <f aca="false">G8-$G$5</f>
        <v>-486.13</v>
      </c>
    </row>
    <row r="9" customFormat="false" ht="12.75" hidden="false" customHeight="false" outlineLevel="0" collapsed="false">
      <c r="A9" s="16" t="n">
        <v>35581</v>
      </c>
      <c r="D9" s="19" t="n">
        <f aca="false">G9/F9</f>
        <v>23.7600013461328</v>
      </c>
      <c r="E9" s="17" t="n">
        <f aca="false">D9*C9</f>
        <v>0</v>
      </c>
      <c r="F9" s="18" t="n">
        <f aca="false">F8+C9</f>
        <v>118.859</v>
      </c>
      <c r="G9" s="17" t="n">
        <v>2824.09</v>
      </c>
      <c r="H9" s="30" t="n">
        <f aca="false">((G9-$G$5)/$G$5*360/(A9-$A$5))</f>
        <v>-0.20695294117647</v>
      </c>
      <c r="I9" s="20" t="n">
        <f aca="false">G9-$G$5</f>
        <v>-175.91</v>
      </c>
    </row>
    <row r="10" customFormat="false" ht="12.75" hidden="false" customHeight="false" outlineLevel="0" collapsed="false">
      <c r="A10" s="16" t="n">
        <v>35611</v>
      </c>
      <c r="D10" s="19" t="n">
        <f aca="false">G10/F10</f>
        <v>24.7700216222583</v>
      </c>
      <c r="E10" s="17" t="n">
        <f aca="false">D10*C10</f>
        <v>0</v>
      </c>
      <c r="F10" s="18" t="n">
        <f aca="false">F9+C10</f>
        <v>118.859</v>
      </c>
      <c r="G10" s="17" t="n">
        <v>2944.14</v>
      </c>
      <c r="H10" s="30" t="n">
        <f aca="false">((G10-$G$5)/$G$5*360/(A10-$A$5))</f>
        <v>-0.0507818181818183</v>
      </c>
      <c r="I10" s="20" t="n">
        <f aca="false">G10-$G$5</f>
        <v>-55.8600000000001</v>
      </c>
    </row>
    <row r="11" customFormat="false" ht="12.75" hidden="false" customHeight="false" outlineLevel="0" collapsed="false">
      <c r="A11" s="16" t="n">
        <v>35642</v>
      </c>
      <c r="D11" s="19" t="n">
        <f aca="false">G11/F11</f>
        <v>26.4800309610547</v>
      </c>
      <c r="E11" s="17" t="n">
        <f aca="false">D11*C11</f>
        <v>0</v>
      </c>
      <c r="F11" s="18" t="n">
        <f aca="false">F10+C11</f>
        <v>118.859</v>
      </c>
      <c r="G11" s="17" t="n">
        <v>3147.39</v>
      </c>
      <c r="H11" s="30" t="n">
        <f aca="false">((G11-$G$5)/$G$5*360/(A11-$A$5))</f>
        <v>0.108507975460123</v>
      </c>
      <c r="I11" s="20" t="n">
        <f aca="false">G11-$G$5</f>
        <v>147.39</v>
      </c>
    </row>
    <row r="12" customFormat="false" ht="12.75" hidden="false" customHeight="false" outlineLevel="0" collapsed="false">
      <c r="A12" s="16" t="n">
        <v>35671</v>
      </c>
      <c r="B12" s="17" t="s">
        <v>62</v>
      </c>
      <c r="C12" s="18" t="n">
        <v>-118.859</v>
      </c>
      <c r="D12" s="19" t="n">
        <f aca="false">E12/C12*-1</f>
        <v>-25.920039710918</v>
      </c>
      <c r="E12" s="17" t="n">
        <v>-3080.83</v>
      </c>
      <c r="F12" s="18" t="n">
        <f aca="false">F11+C12</f>
        <v>0</v>
      </c>
      <c r="G12" s="17" t="n">
        <f aca="false">F12*D12</f>
        <v>-0</v>
      </c>
      <c r="H12" s="30" t="n">
        <f aca="false">(((E12*-1)-$G$5)/$G$5*360/(A12-$A$5))</f>
        <v>0.05051875</v>
      </c>
      <c r="I12" s="20" t="n">
        <f aca="false">(E12*-1)-E5</f>
        <v>80.8299999999999</v>
      </c>
    </row>
    <row r="14" customFormat="false" ht="15.75" hidden="false" customHeight="true" outlineLevel="0" collapsed="false">
      <c r="A14" s="21" t="s">
        <v>63</v>
      </c>
    </row>
    <row r="15" customFormat="false" ht="15.75" hidden="false" customHeight="true" outlineLevel="0" collapsed="false">
      <c r="A15" s="26" t="s">
        <v>54</v>
      </c>
      <c r="B15" s="27" t="s">
        <v>55</v>
      </c>
      <c r="C15" s="28" t="s">
        <v>56</v>
      </c>
      <c r="D15" s="29" t="s">
        <v>57</v>
      </c>
      <c r="E15" s="27" t="s">
        <v>58</v>
      </c>
      <c r="F15" s="28" t="s">
        <v>59</v>
      </c>
      <c r="G15" s="27" t="s">
        <v>60</v>
      </c>
    </row>
    <row r="16" customFormat="false" ht="12.75" hidden="false" customHeight="false" outlineLevel="0" collapsed="false">
      <c r="A16" s="16" t="n">
        <v>35479</v>
      </c>
      <c r="B16" s="17" t="s">
        <v>61</v>
      </c>
      <c r="C16" s="18" t="n">
        <v>44.924</v>
      </c>
      <c r="D16" s="19" t="n">
        <f aca="false">G16/F16</f>
        <v>22.2598165791114</v>
      </c>
      <c r="E16" s="17" t="n">
        <f aca="false">D16*C16</f>
        <v>1000</v>
      </c>
      <c r="F16" s="18" t="n">
        <f aca="false">C16</f>
        <v>44.924</v>
      </c>
      <c r="G16" s="17" t="n">
        <v>1000</v>
      </c>
    </row>
    <row r="17" customFormat="false" ht="12.75" hidden="false" customHeight="false" outlineLevel="0" collapsed="false">
      <c r="A17" s="16" t="n">
        <v>35489</v>
      </c>
      <c r="D17" s="19" t="n">
        <f aca="false">G17/F17</f>
        <v>21.5708752559879</v>
      </c>
      <c r="E17" s="17" t="n">
        <f aca="false">D17*C17</f>
        <v>0</v>
      </c>
      <c r="F17" s="18" t="n">
        <f aca="false">F16</f>
        <v>44.924</v>
      </c>
      <c r="G17" s="17" t="n">
        <v>969.05</v>
      </c>
      <c r="H17" s="30" t="n">
        <f aca="false">((G17-$G$16)/$G$16*360/(A17-$A$16))</f>
        <v>-1.1142</v>
      </c>
      <c r="I17" s="20" t="n">
        <f aca="false">G17-$G$16</f>
        <v>-30.95</v>
      </c>
    </row>
    <row r="18" customFormat="false" ht="12.75" hidden="false" customHeight="false" outlineLevel="0" collapsed="false">
      <c r="A18" s="16" t="n">
        <v>35520</v>
      </c>
      <c r="D18" s="19" t="n">
        <f aca="false">G18/F18</f>
        <v>20.6299528091889</v>
      </c>
      <c r="E18" s="17" t="n">
        <f aca="false">D18*C18</f>
        <v>0</v>
      </c>
      <c r="F18" s="18" t="n">
        <f aca="false">F17</f>
        <v>44.924</v>
      </c>
      <c r="G18" s="17" t="n">
        <v>926.78</v>
      </c>
      <c r="H18" s="30" t="n">
        <f aca="false">((G18-$G$16)/$G$16*360/(A18-$A$16))</f>
        <v>-0.642907317073171</v>
      </c>
      <c r="I18" s="20" t="n">
        <f aca="false">G18-$G$16</f>
        <v>-73.22</v>
      </c>
    </row>
    <row r="19" customFormat="false" ht="12.75" hidden="false" customHeight="false" outlineLevel="0" collapsed="false">
      <c r="A19" s="16" t="n">
        <v>35550</v>
      </c>
      <c r="D19" s="19" t="n">
        <f aca="false">G19/F19</f>
        <v>21.7400498619891</v>
      </c>
      <c r="E19" s="17" t="n">
        <f aca="false">D19*C19</f>
        <v>0</v>
      </c>
      <c r="F19" s="18" t="n">
        <f aca="false">F18</f>
        <v>44.924</v>
      </c>
      <c r="G19" s="17" t="n">
        <v>976.65</v>
      </c>
      <c r="H19" s="30" t="n">
        <f aca="false">((G19-$G$16)/$G$16*360/(A19-$A$16))</f>
        <v>-0.118394366197183</v>
      </c>
      <c r="I19" s="20" t="n">
        <f aca="false">G19-$G$16</f>
        <v>-23.35</v>
      </c>
    </row>
    <row r="20" customFormat="false" ht="12.75" hidden="false" customHeight="false" outlineLevel="0" collapsed="false">
      <c r="A20" s="16" t="n">
        <v>35581</v>
      </c>
      <c r="D20" s="19" t="n">
        <f aca="false">G20/F20</f>
        <v>23.1199358917283</v>
      </c>
      <c r="E20" s="17" t="n">
        <f aca="false">D20*C20</f>
        <v>0</v>
      </c>
      <c r="F20" s="18" t="n">
        <f aca="false">F19+C20</f>
        <v>44.924</v>
      </c>
      <c r="G20" s="17" t="n">
        <v>1038.64</v>
      </c>
      <c r="H20" s="30" t="n">
        <f aca="false">((G20-$G$16)/$G$16*360/(A20-$A$16))</f>
        <v>0.136376470588236</v>
      </c>
      <c r="I20" s="20" t="n">
        <f aca="false">G20-$G$16</f>
        <v>38.6400000000001</v>
      </c>
    </row>
    <row r="21" customFormat="false" ht="12.75" hidden="false" customHeight="false" outlineLevel="0" collapsed="false">
      <c r="A21" s="16" t="n">
        <v>35611</v>
      </c>
      <c r="D21" s="19" t="n">
        <f aca="false">G21/F21</f>
        <v>24.0800017807853</v>
      </c>
      <c r="E21" s="17" t="n">
        <f aca="false">D21*C21</f>
        <v>0</v>
      </c>
      <c r="F21" s="18" t="n">
        <f aca="false">F20+C21</f>
        <v>44.924</v>
      </c>
      <c r="G21" s="17" t="n">
        <v>1081.77</v>
      </c>
      <c r="H21" s="30" t="n">
        <f aca="false">((G21-$G$16)/$G$16*360/(A21-$A$16))</f>
        <v>0.223009090909091</v>
      </c>
      <c r="I21" s="20" t="n">
        <f aca="false">G21-$G$16</f>
        <v>81.77</v>
      </c>
    </row>
    <row r="22" customFormat="false" ht="12.75" hidden="false" customHeight="false" outlineLevel="0" collapsed="false">
      <c r="A22" s="16" t="n">
        <v>35642</v>
      </c>
      <c r="D22" s="19" t="n">
        <f aca="false">G22/F22</f>
        <v>26.0299617131155</v>
      </c>
      <c r="E22" s="17" t="n">
        <f aca="false">D22*C22</f>
        <v>0</v>
      </c>
      <c r="F22" s="18" t="n">
        <f aca="false">F21+C22</f>
        <v>44.924</v>
      </c>
      <c r="G22" s="17" t="n">
        <v>1169.37</v>
      </c>
      <c r="H22" s="30" t="n">
        <f aca="false">((G22-$G$16)/$G$16*360/(A22-$A$16))</f>
        <v>0.374068711656441</v>
      </c>
      <c r="I22" s="20" t="n">
        <f aca="false">G22-$G$16</f>
        <v>169.37</v>
      </c>
    </row>
    <row r="23" customFormat="false" ht="12.75" hidden="false" customHeight="false" outlineLevel="0" collapsed="false">
      <c r="A23" s="16" t="n">
        <v>35675</v>
      </c>
      <c r="B23" s="17" t="s">
        <v>62</v>
      </c>
      <c r="C23" s="18" t="n">
        <v>-44.924</v>
      </c>
      <c r="D23" s="19" t="n">
        <f aca="false">E23/C23*-1</f>
        <v>-25.4500934912296</v>
      </c>
      <c r="E23" s="17" t="n">
        <v>-1143.32</v>
      </c>
      <c r="F23" s="18" t="n">
        <f aca="false">F22+C23</f>
        <v>0</v>
      </c>
      <c r="G23" s="17" t="n">
        <f aca="false">F23*D23</f>
        <v>-0</v>
      </c>
      <c r="H23" s="30" t="n">
        <f aca="false">(((E23*-1)-$G$16)/$G$16*360/(A23-$A$16))</f>
        <v>0.263240816326531</v>
      </c>
      <c r="I23" s="20" t="n">
        <f aca="false">(E23*-1)-E16</f>
        <v>143.32</v>
      </c>
    </row>
    <row r="24" customFormat="false" ht="12.75" hidden="false" customHeight="false" outlineLevel="0" collapsed="false">
      <c r="H24" s="30"/>
    </row>
    <row r="25" customFormat="false" ht="12.75" hidden="false" customHeight="false" outlineLevel="0" collapsed="false">
      <c r="A25" s="21" t="s">
        <v>64</v>
      </c>
    </row>
    <row r="26" customFormat="false" ht="12.75" hidden="false" customHeight="false" outlineLevel="0" collapsed="false">
      <c r="A26" s="26" t="s">
        <v>54</v>
      </c>
      <c r="B26" s="27" t="s">
        <v>55</v>
      </c>
      <c r="C26" s="28" t="s">
        <v>56</v>
      </c>
      <c r="D26" s="29" t="s">
        <v>57</v>
      </c>
      <c r="E26" s="27" t="s">
        <v>58</v>
      </c>
      <c r="F26" s="28" t="s">
        <v>59</v>
      </c>
      <c r="G26" s="27" t="s">
        <v>60</v>
      </c>
    </row>
    <row r="27" customFormat="false" ht="12.75" hidden="false" customHeight="false" outlineLevel="0" collapsed="false">
      <c r="A27" s="16" t="n">
        <v>35671</v>
      </c>
      <c r="B27" s="17" t="s">
        <v>61</v>
      </c>
      <c r="C27" s="18" t="n">
        <v>71.942</v>
      </c>
      <c r="D27" s="19" t="n">
        <f aca="false">G27/F27</f>
        <v>13.8999471796725</v>
      </c>
      <c r="E27" s="17" t="n">
        <f aca="false">D27*C27</f>
        <v>999.99</v>
      </c>
      <c r="F27" s="18" t="n">
        <f aca="false">C27</f>
        <v>71.942</v>
      </c>
      <c r="G27" s="17" t="n">
        <v>999.99</v>
      </c>
    </row>
    <row r="28" customFormat="false" ht="12.75" hidden="false" customHeight="false" outlineLevel="0" collapsed="false">
      <c r="A28" s="16" t="n">
        <v>35703</v>
      </c>
      <c r="B28" s="17" t="s">
        <v>65</v>
      </c>
      <c r="D28" s="19" t="n">
        <f aca="false">G28/F28</f>
        <v>14.6600038920241</v>
      </c>
      <c r="E28" s="17" t="n">
        <f aca="false">D28*C28</f>
        <v>0</v>
      </c>
      <c r="F28" s="18" t="n">
        <f aca="false">F27+C28</f>
        <v>71.942</v>
      </c>
      <c r="G28" s="17" t="n">
        <v>1054.67</v>
      </c>
      <c r="H28" s="30" t="n">
        <f aca="false">((D28-$D$27)/$D$27*360/(A28-$A$27))</f>
        <v>0.615156151561515</v>
      </c>
      <c r="I28" s="20" t="n">
        <f aca="false">G28-$G$27</f>
        <v>54.6800000000001</v>
      </c>
    </row>
    <row r="29" customFormat="false" ht="12.75" hidden="false" customHeight="false" outlineLevel="0" collapsed="false">
      <c r="A29" s="16" t="n">
        <v>35705</v>
      </c>
      <c r="B29" s="17" t="s">
        <v>61</v>
      </c>
      <c r="C29" s="18" t="n">
        <v>14.875</v>
      </c>
      <c r="D29" s="19" t="n">
        <f aca="false">G29/F29</f>
        <v>14.8599928585415</v>
      </c>
      <c r="E29" s="17" t="n">
        <f aca="false">D29*C29</f>
        <v>221.042393770805</v>
      </c>
      <c r="F29" s="18" t="n">
        <f aca="false">F28+C29</f>
        <v>86.817</v>
      </c>
      <c r="G29" s="17" t="n">
        <v>1290.1</v>
      </c>
      <c r="H29" s="30" t="n">
        <f aca="false">((D29-$D$27)/$D$27*360/(A29-$A$27))</f>
        <v>0.731311379069968</v>
      </c>
      <c r="I29" s="20" t="n">
        <f aca="false">(D29-D27)*C27</f>
        <v>69.0676062291946</v>
      </c>
    </row>
    <row r="30" customFormat="false" ht="12.75" hidden="false" customHeight="false" outlineLevel="0" collapsed="false">
      <c r="A30" s="16" t="n">
        <v>35723</v>
      </c>
      <c r="B30" s="17" t="s">
        <v>61</v>
      </c>
      <c r="C30" s="18" t="n">
        <v>13.514</v>
      </c>
      <c r="D30" s="19" t="n">
        <f aca="false">G30/F30</f>
        <v>14.799912290319</v>
      </c>
      <c r="E30" s="17" t="n">
        <f aca="false">D30*C30</f>
        <v>200.006014691372</v>
      </c>
      <c r="F30" s="18" t="n">
        <f aca="false">F29+C30</f>
        <v>100.331</v>
      </c>
      <c r="G30" s="17" t="n">
        <v>1484.89</v>
      </c>
      <c r="H30" s="30" t="n">
        <f aca="false">((D30-$D$27)/$D$27*360/(A30-$A$27))</f>
        <v>0.448241105419665</v>
      </c>
      <c r="I30" s="20" t="n">
        <f aca="false">(D30-$D$27)*$C$27+(D30-$D$29)*$C$29</f>
        <v>63.8515915378232</v>
      </c>
    </row>
    <row r="31" customFormat="false" ht="12.75" hidden="false" customHeight="false" outlineLevel="0" collapsed="false">
      <c r="A31" s="16" t="n">
        <v>35734</v>
      </c>
      <c r="B31" s="17" t="s">
        <v>65</v>
      </c>
      <c r="D31" s="19" t="n">
        <f aca="false">G31/F31</f>
        <v>14.1699973089075</v>
      </c>
      <c r="E31" s="17" t="n">
        <f aca="false">D31*C31</f>
        <v>0</v>
      </c>
      <c r="F31" s="18" t="n">
        <f aca="false">F30+C31</f>
        <v>100.331</v>
      </c>
      <c r="G31" s="17" t="n">
        <v>1421.69</v>
      </c>
      <c r="H31" s="30" t="n">
        <f aca="false">((D31-$D$27)/$D$27*360/(A31-$A$27))</f>
        <v>0.111017946736179</v>
      </c>
      <c r="I31" s="20" t="n">
        <f aca="false">(D31-$D$27)*$C$27+(D31-$D$29)*$C$29+(D31-$D$30)*$C$30</f>
        <v>0.651591537823261</v>
      </c>
    </row>
    <row r="32" customFormat="false" ht="12.75" hidden="false" customHeight="false" outlineLevel="0" collapsed="false">
      <c r="A32" s="16" t="n">
        <v>35754</v>
      </c>
      <c r="B32" s="17" t="s">
        <v>61</v>
      </c>
      <c r="C32" s="18" t="n">
        <v>13.45</v>
      </c>
      <c r="D32" s="19" t="n">
        <f aca="false">G32/F32</f>
        <v>14.8699695028168</v>
      </c>
      <c r="E32" s="17" t="n">
        <f aca="false">D32*C32</f>
        <v>200.001089812886</v>
      </c>
      <c r="F32" s="18" t="n">
        <f aca="false">F31+C32</f>
        <v>113.781</v>
      </c>
      <c r="G32" s="17" t="n">
        <v>1691.92</v>
      </c>
      <c r="H32" s="30" t="n">
        <f aca="false">((D32-$D$27)/$D$27*360/(A32-$A$27))</f>
        <v>0.302686455175311</v>
      </c>
      <c r="I32" s="20" t="n">
        <f aca="false">(D32-$D$27)*$C$27+(D32-$D$29)*$C$29+(D32-$D$30)*$C$30+(D32-$D$32)*$C$32</f>
        <v>70.8805017249371</v>
      </c>
    </row>
    <row r="33" customFormat="false" ht="12.75" hidden="false" customHeight="false" outlineLevel="0" collapsed="false">
      <c r="A33" s="16" t="n">
        <v>35764</v>
      </c>
      <c r="B33" s="17" t="s">
        <v>65</v>
      </c>
      <c r="D33" s="19" t="n">
        <f aca="false">G33/F33</f>
        <v>14.8099419059421</v>
      </c>
      <c r="E33" s="17" t="n">
        <f aca="false">D33*C33</f>
        <v>0</v>
      </c>
      <c r="F33" s="18" t="n">
        <f aca="false">F32+C33</f>
        <v>113.781</v>
      </c>
      <c r="G33" s="17" t="n">
        <v>1685.09</v>
      </c>
      <c r="H33" s="30" t="n">
        <f aca="false">((D33-$D$27)/$D$27*360/(A33-$A$27))</f>
        <v>0.253422562344157</v>
      </c>
      <c r="I33" s="20" t="n">
        <f aca="false">(D33-$D$27)*$C$27+(D33-$D$29)*$C$29+(D33-$D$30)*$C$30+(D33-$D$32)*$C$32</f>
        <v>64.050501724937</v>
      </c>
    </row>
    <row r="34" customFormat="false" ht="12.75" hidden="false" customHeight="false" outlineLevel="0" collapsed="false">
      <c r="A34" s="16" t="n">
        <v>35784</v>
      </c>
      <c r="B34" s="17" t="s">
        <v>61</v>
      </c>
      <c r="C34" s="18" t="n">
        <v>13.514</v>
      </c>
      <c r="D34" s="19" t="n">
        <f aca="false">G34/F34</f>
        <v>14.8000314230724</v>
      </c>
      <c r="E34" s="17" t="n">
        <f aca="false">D34*C34</f>
        <v>200.0076246514</v>
      </c>
      <c r="F34" s="18" t="n">
        <f aca="false">F33+C34</f>
        <v>127.295</v>
      </c>
      <c r="G34" s="17" t="n">
        <v>1883.97</v>
      </c>
      <c r="H34" s="30" t="n">
        <f aca="false">((D34-$D$27)/$D$27*360/(A34-$A$27))</f>
        <v>0.206297548196036</v>
      </c>
      <c r="I34" s="20" t="n">
        <f aca="false">(D34-$D$27)*$C$27+(D34-$D$29)*$C$29+(D34-$D$30)*$C$30+(D34-$D$32)*$C$32+(D34-$D$34)*$C$34</f>
        <v>62.9228770735367</v>
      </c>
    </row>
    <row r="35" customFormat="false" ht="12.75" hidden="false" customHeight="false" outlineLevel="0" collapsed="false">
      <c r="A35" s="16" t="n">
        <v>35790</v>
      </c>
      <c r="B35" s="17" t="s">
        <v>66</v>
      </c>
      <c r="C35" s="18" t="n">
        <v>1.127</v>
      </c>
      <c r="D35" s="19" t="n">
        <f aca="false">G35/F35</f>
        <v>14.4099920574356</v>
      </c>
      <c r="E35" s="17" t="n">
        <f aca="false">D35*C35</f>
        <v>16.24006104873</v>
      </c>
      <c r="F35" s="18" t="n">
        <f aca="false">F34+C35</f>
        <v>128.422</v>
      </c>
      <c r="G35" s="17" t="n">
        <v>1850.56</v>
      </c>
      <c r="H35" s="30" t="n">
        <f aca="false">((D35-$D$27)/$D$27*360/(A35-$A$27))</f>
        <v>0.111007105823768</v>
      </c>
      <c r="I35" s="20" t="n">
        <f aca="false">(D35-$D$27)*$C$27+(D35-$D$29)*$C$29+(D35-$D$30)*$C$30+(D35-$D$32)*$C$32+(D35-$D$34)*$C$34+(D35-$D$35)*$C$35</f>
        <v>13.2728160248064</v>
      </c>
    </row>
    <row r="36" customFormat="false" ht="12.75" hidden="false" customHeight="false" outlineLevel="0" collapsed="false">
      <c r="A36" s="16" t="n">
        <v>35795</v>
      </c>
      <c r="B36" s="17" t="s">
        <v>65</v>
      </c>
      <c r="D36" s="19" t="n">
        <f aca="false">G36/F36</f>
        <v>14.9299964180592</v>
      </c>
      <c r="E36" s="17" t="n">
        <f aca="false">D36*C36</f>
        <v>0</v>
      </c>
      <c r="F36" s="18" t="n">
        <f aca="false">F35+C36</f>
        <v>128.422</v>
      </c>
      <c r="G36" s="17" t="n">
        <v>1917.34</v>
      </c>
      <c r="H36" s="30" t="n">
        <f aca="false">((D36-$D$27)/$D$27*360/(A36-$A$27))</f>
        <v>0.215142222639046</v>
      </c>
      <c r="I36" s="20" t="n">
        <f aca="false">(D36-$D$27)*$C$27+(D36-$D$29)*$C$29+(D36-$D$30)*$C$30+(D36-$D$32)*$C$32+(D36-$D$34)*$C$34+(D36-$D$35)*$C$35</f>
        <v>80.0528160248066</v>
      </c>
    </row>
    <row r="37" customFormat="false" ht="12.75" hidden="false" customHeight="false" outlineLevel="0" collapsed="false">
      <c r="A37" s="16" t="n">
        <v>35815</v>
      </c>
      <c r="B37" s="17" t="s">
        <v>61</v>
      </c>
      <c r="C37" s="18" t="n">
        <v>13.271</v>
      </c>
      <c r="D37" s="19" t="n">
        <f aca="false">G37/F37</f>
        <v>15.0704692539504</v>
      </c>
      <c r="E37" s="17" t="n">
        <f aca="false">D37*C37</f>
        <v>200.000197469176</v>
      </c>
      <c r="F37" s="18" t="n">
        <f aca="false">F36+C37</f>
        <v>141.693</v>
      </c>
      <c r="G37" s="17" t="n">
        <v>2135.38</v>
      </c>
      <c r="H37" s="30" t="n">
        <f aca="false">((D37-$D$27)/$D$27*360/(A37-$A$27))</f>
        <v>0.210526352932786</v>
      </c>
      <c r="I37" s="20" t="n">
        <f aca="false">(D37-$D$27)*$C$27+(D37-$D$29)*$C$29+(D37-$D$30)*$C$30+(D37-$D$32)*$C$32+(D37-$D$34)*$C$34+(D37-$D$35)*$C$35+(D37-$D$37)*$C$37</f>
        <v>98.0926185556304</v>
      </c>
    </row>
    <row r="38" customFormat="false" ht="12.75" hidden="false" customHeight="false" outlineLevel="0" collapsed="false">
      <c r="A38" s="16" t="n">
        <v>35826</v>
      </c>
      <c r="B38" s="17" t="s">
        <v>65</v>
      </c>
      <c r="D38" s="19" t="n">
        <f aca="false">G38/F38</f>
        <v>15.0999696526999</v>
      </c>
      <c r="E38" s="17" t="n">
        <f aca="false">D38*C38</f>
        <v>0</v>
      </c>
      <c r="F38" s="18" t="n">
        <f aca="false">F37+C38</f>
        <v>141.693</v>
      </c>
      <c r="G38" s="17" t="n">
        <v>2139.56</v>
      </c>
      <c r="H38" s="30" t="n">
        <f aca="false">((D38-$D$27)/$D$27*360/(A38-$A$27))</f>
        <v>0.200515076322581</v>
      </c>
      <c r="I38" s="20" t="n">
        <f aca="false">(D38-$D$27)*$C$27+(D38-$D$29)*$C$29+(D38-$D$30)*$C$30+(D38-$D$32)*$C$32+(D38-$D$34)*$C$34+(D38-$D$35)*$C$35+(D38-$D$37)*$C$37</f>
        <v>102.27261855563</v>
      </c>
    </row>
    <row r="39" customFormat="false" ht="12.75" hidden="false" customHeight="false" outlineLevel="0" collapsed="false">
      <c r="A39" s="16" t="n">
        <v>35846</v>
      </c>
      <c r="B39" s="17" t="s">
        <v>61</v>
      </c>
      <c r="C39" s="18" t="n">
        <v>12.547</v>
      </c>
      <c r="D39" s="19" t="n">
        <f aca="false">G39/F39</f>
        <v>15.9400933609959</v>
      </c>
      <c r="E39" s="17" t="n">
        <f aca="false">D39*C39</f>
        <v>200.000351400415</v>
      </c>
      <c r="F39" s="18" t="n">
        <f aca="false">F38+C39</f>
        <v>154.24</v>
      </c>
      <c r="G39" s="17" t="n">
        <v>2458.6</v>
      </c>
      <c r="H39" s="30" t="n">
        <f aca="false">((D39-$D$27)/$D$27*360/(A39-$A$27))</f>
        <v>0.301934395159008</v>
      </c>
      <c r="I39" s="20" t="n">
        <f aca="false">(D39-$D$27)*$C$27+(D39-$D$29)*$C$29+(D39-$D$30)*$C$30+(D39-$D$32)*$C$32+(D39-$D$34)*$C$34+(D39-$D$35)*$C$35+(D39-$D$37)*$C$37</f>
        <v>221.312267155216</v>
      </c>
    </row>
    <row r="40" customFormat="false" ht="12.75" hidden="false" customHeight="false" outlineLevel="0" collapsed="false">
      <c r="A40" s="16" t="n">
        <v>35854</v>
      </c>
      <c r="B40" s="17" t="s">
        <v>62</v>
      </c>
      <c r="C40" s="18" t="n">
        <v>-93</v>
      </c>
      <c r="D40" s="19" t="n">
        <f aca="false">G40/F40</f>
        <v>16.1799477465709</v>
      </c>
      <c r="E40" s="17" t="n">
        <f aca="false">D40*C40</f>
        <v>-1504.73514043109</v>
      </c>
      <c r="F40" s="18" t="n">
        <f aca="false">F39+C40</f>
        <v>61.24</v>
      </c>
      <c r="G40" s="17" t="n">
        <v>990.86</v>
      </c>
      <c r="H40" s="30" t="n">
        <f aca="false">((D40-$D$27)/$D$27*360/(A40-$A$27))</f>
        <v>0.322680867694844</v>
      </c>
      <c r="I40" s="20" t="n">
        <f aca="false">(D40-$D$27)*$C$27+(D40-$D$29)*$C$29+(D40-$D$30)*$C$30+(D40-$D$32)*$C$32+(D40-$D$34)*$C$34+(D40-$D$35)*$C$35+(D40-$D$37)*$C$37+(D40-$D$39)*$C$39</f>
        <v>258.307407586307</v>
      </c>
    </row>
    <row r="41" customFormat="false" ht="12.75" hidden="false" customHeight="false" outlineLevel="0" collapsed="false">
      <c r="A41" s="16" t="n">
        <v>35854</v>
      </c>
      <c r="B41" s="17" t="s">
        <v>65</v>
      </c>
      <c r="D41" s="19" t="n">
        <f aca="false">G41/F41</f>
        <v>16.1799477465709</v>
      </c>
      <c r="E41" s="17" t="n">
        <f aca="false">D41*C41</f>
        <v>0</v>
      </c>
      <c r="F41" s="18" t="n">
        <f aca="false">F40+C41</f>
        <v>61.24</v>
      </c>
      <c r="G41" s="17" t="n">
        <v>990.86</v>
      </c>
      <c r="H41" s="30" t="n">
        <f aca="false">((D41-$D$27)/$D$27*360/(A41-$A$27))</f>
        <v>0.322680867694844</v>
      </c>
      <c r="I41" s="20" t="n">
        <f aca="false">(D41-$D$27)*$C$27+(D41-$D$29)*$C$29+(D41-$D$30)*$C$30+(D41-$D$32)*$C$32+(D41-$D$34)*$C$34+(D41-$D$35)*$C$35+(D41-$D$37)*$C$37+(D41-$D$39)*$C$39</f>
        <v>258.307407586307</v>
      </c>
    </row>
    <row r="42" customFormat="false" ht="12.75" hidden="false" customHeight="false" outlineLevel="0" collapsed="false">
      <c r="H42" s="30"/>
    </row>
    <row r="43" customFormat="false" ht="12.75" hidden="false" customHeight="false" outlineLevel="0" collapsed="false">
      <c r="A43" s="21" t="s">
        <v>67</v>
      </c>
    </row>
    <row r="44" customFormat="false" ht="12.75" hidden="false" customHeight="false" outlineLevel="0" collapsed="false">
      <c r="A44" s="26" t="s">
        <v>54</v>
      </c>
      <c r="B44" s="27" t="s">
        <v>55</v>
      </c>
      <c r="C44" s="28" t="s">
        <v>56</v>
      </c>
      <c r="D44" s="29" t="s">
        <v>57</v>
      </c>
      <c r="E44" s="27" t="s">
        <v>58</v>
      </c>
      <c r="F44" s="28" t="s">
        <v>59</v>
      </c>
      <c r="G44" s="27" t="s">
        <v>60</v>
      </c>
    </row>
    <row r="45" customFormat="false" ht="12.75" hidden="false" customHeight="false" outlineLevel="0" collapsed="false">
      <c r="A45" s="16" t="n">
        <v>35675</v>
      </c>
      <c r="B45" s="17" t="s">
        <v>61</v>
      </c>
      <c r="C45" s="18" t="n">
        <v>83.777</v>
      </c>
      <c r="D45" s="19" t="n">
        <f aca="false">G45/F45</f>
        <v>40.5699655036585</v>
      </c>
      <c r="E45" s="17" t="n">
        <f aca="false">D45*C45</f>
        <v>3398.83</v>
      </c>
      <c r="F45" s="18" t="n">
        <f aca="false">C45</f>
        <v>83.777</v>
      </c>
      <c r="G45" s="17" t="n">
        <v>3398.83</v>
      </c>
    </row>
    <row r="46" customFormat="false" ht="12.75" hidden="false" customHeight="false" outlineLevel="0" collapsed="false">
      <c r="A46" s="16" t="n">
        <v>35703</v>
      </c>
      <c r="B46" s="17" t="s">
        <v>65</v>
      </c>
      <c r="D46" s="19" t="n">
        <f aca="false">G46/F46</f>
        <v>41.2099979708034</v>
      </c>
      <c r="E46" s="17" t="n">
        <f aca="false">D46*C46</f>
        <v>0</v>
      </c>
      <c r="F46" s="18" t="n">
        <f aca="false">F45+C46</f>
        <v>83.777</v>
      </c>
      <c r="G46" s="17" t="n">
        <v>3452.45</v>
      </c>
      <c r="H46" s="30" t="n">
        <f aca="false">((G46-$G$45)/$G$45*360/(A46-$A$45))</f>
        <v>0.202834504814892</v>
      </c>
      <c r="I46" s="20" t="n">
        <f aca="false">G46-$G$45</f>
        <v>53.6199999999999</v>
      </c>
    </row>
    <row r="47" customFormat="false" ht="12.75" hidden="false" customHeight="false" outlineLevel="0" collapsed="false">
      <c r="A47" s="16" t="n">
        <v>35734</v>
      </c>
      <c r="B47" s="17" t="s">
        <v>65</v>
      </c>
      <c r="D47" s="19" t="n">
        <f aca="false">G47/F47</f>
        <v>40.4599114315385</v>
      </c>
      <c r="E47" s="17" t="n">
        <f aca="false">D47*C47</f>
        <v>0</v>
      </c>
      <c r="F47" s="18" t="n">
        <f aca="false">F46+C47</f>
        <v>83.777</v>
      </c>
      <c r="G47" s="17" t="n">
        <v>3389.61</v>
      </c>
      <c r="H47" s="30" t="n">
        <f aca="false">((G47-$G$45)/$G$45*360/(A47-$A$45))</f>
        <v>-0.0165520567720783</v>
      </c>
      <c r="I47" s="20" t="n">
        <f aca="false">G47-$G$45</f>
        <v>-9.2199999999998</v>
      </c>
    </row>
    <row r="48" customFormat="false" ht="12.75" hidden="false" customHeight="false" outlineLevel="0" collapsed="false">
      <c r="A48" s="16" t="n">
        <v>35752</v>
      </c>
      <c r="B48" s="17" t="s">
        <v>66</v>
      </c>
      <c r="C48" s="18" t="n">
        <v>5.145</v>
      </c>
      <c r="D48" s="19" t="n">
        <f aca="false">G48/F48</f>
        <v>38.7099930275972</v>
      </c>
      <c r="E48" s="17" t="n">
        <f aca="false">D48*C48</f>
        <v>199.162914126988</v>
      </c>
      <c r="F48" s="18" t="n">
        <f aca="false">F47+C48</f>
        <v>88.922</v>
      </c>
      <c r="G48" s="17" t="n">
        <v>3442.17</v>
      </c>
      <c r="H48" s="30" t="n">
        <f aca="false">((G48-$G$45)/$G$45*360/(A48-$A$45))</f>
        <v>0.059617153970211</v>
      </c>
      <c r="I48" s="20" t="n">
        <f aca="false">G48-$G$45</f>
        <v>43.3400000000001</v>
      </c>
    </row>
    <row r="49" customFormat="false" ht="12.75" hidden="false" customHeight="false" outlineLevel="0" collapsed="false">
      <c r="A49" s="16" t="n">
        <v>35764</v>
      </c>
      <c r="B49" s="17" t="s">
        <v>65</v>
      </c>
      <c r="D49" s="19" t="n">
        <f aca="false">G49/F49</f>
        <v>39.0699714356402</v>
      </c>
      <c r="E49" s="17" t="n">
        <f aca="false">D49*C49</f>
        <v>0</v>
      </c>
      <c r="F49" s="18" t="n">
        <f aca="false">F48+C49</f>
        <v>88.922</v>
      </c>
      <c r="G49" s="17" t="n">
        <v>3474.18</v>
      </c>
      <c r="H49" s="30" t="n">
        <f aca="false">((G49-$G$45)/$G$45*360/(A49-$A$45))</f>
        <v>0.0896739515815537</v>
      </c>
      <c r="I49" s="20" t="n">
        <f aca="false">G49-$G$45</f>
        <v>75.3499999999999</v>
      </c>
    </row>
    <row r="50" customFormat="false" ht="12.75" hidden="false" customHeight="false" outlineLevel="0" collapsed="false">
      <c r="A50" s="16" t="n">
        <v>35795</v>
      </c>
      <c r="B50" s="17" t="s">
        <v>65</v>
      </c>
      <c r="D50" s="19" t="n">
        <f aca="false">G50/F50</f>
        <v>40.4100222667057</v>
      </c>
      <c r="E50" s="17" t="n">
        <f aca="false">D50*C50</f>
        <v>0</v>
      </c>
      <c r="F50" s="18" t="n">
        <f aca="false">F49+C50</f>
        <v>88.922</v>
      </c>
      <c r="G50" s="17" t="n">
        <v>3593.34</v>
      </c>
      <c r="H50" s="30" t="n">
        <f aca="false">((G50-$G$45)/$G$45*360/(A50-$A$45))</f>
        <v>0.171685550615947</v>
      </c>
      <c r="I50" s="20" t="n">
        <f aca="false">G50-$G$45</f>
        <v>194.51</v>
      </c>
    </row>
    <row r="51" customFormat="false" ht="12.75" hidden="false" customHeight="false" outlineLevel="0" collapsed="false">
      <c r="A51" s="16" t="n">
        <v>35826</v>
      </c>
      <c r="B51" s="17" t="s">
        <v>65</v>
      </c>
      <c r="D51" s="19" t="n">
        <f aca="false">G51/F51</f>
        <v>40.9098985627854</v>
      </c>
      <c r="E51" s="17" t="n">
        <f aca="false">D51*C51</f>
        <v>0</v>
      </c>
      <c r="F51" s="18" t="n">
        <f aca="false">F50+C51</f>
        <v>88.922</v>
      </c>
      <c r="G51" s="17" t="n">
        <v>3637.79</v>
      </c>
      <c r="H51" s="30" t="n">
        <f aca="false">((G51-$G$45)/$G$45*360/(A51-$A$45))</f>
        <v>0.167618256948686</v>
      </c>
      <c r="I51" s="20" t="n">
        <f aca="false">G51-$G$45</f>
        <v>238.96</v>
      </c>
    </row>
    <row r="52" customFormat="false" ht="12.75" hidden="false" customHeight="false" outlineLevel="0" collapsed="false">
      <c r="A52" s="16" t="n">
        <v>35854</v>
      </c>
      <c r="B52" s="17" t="s">
        <v>65</v>
      </c>
      <c r="D52" s="19" t="n">
        <f aca="false">G52/F52</f>
        <v>43.3299970760892</v>
      </c>
      <c r="E52" s="17" t="n">
        <f aca="false">D52*C52</f>
        <v>0</v>
      </c>
      <c r="F52" s="18" t="n">
        <f aca="false">F51+C52</f>
        <v>88.922</v>
      </c>
      <c r="G52" s="17" t="n">
        <v>3852.99</v>
      </c>
      <c r="H52" s="30" t="n">
        <f aca="false">((G52-$G$45)/$G$45*360/(A52-$A$45))</f>
        <v>0.268737893159652</v>
      </c>
      <c r="I52" s="20" t="n">
        <f aca="false">G52-$G$45</f>
        <v>454.16</v>
      </c>
    </row>
    <row r="53" customFormat="false" ht="12.75" hidden="false" customHeight="false" outlineLevel="0" collapsed="false">
      <c r="H53" s="30"/>
    </row>
    <row r="54" customFormat="false" ht="12.75" hidden="false" customHeight="false" outlineLevel="0" collapsed="false">
      <c r="H54" s="30"/>
    </row>
    <row r="55" customFormat="false" ht="12.75" hidden="false" customHeight="false" outlineLevel="0" collapsed="false">
      <c r="F55" s="31" t="s">
        <v>68</v>
      </c>
      <c r="G55" s="17" t="n">
        <f aca="false">G12+G23+G41+G52</f>
        <v>4843.85</v>
      </c>
      <c r="H55" s="30"/>
    </row>
    <row r="56" customFormat="false" ht="12.75" hidden="false" customHeight="false" outlineLevel="0" collapsed="false">
      <c r="F56" s="31"/>
      <c r="H56" s="30"/>
    </row>
    <row r="57" customFormat="false" ht="12.75" hidden="false" customHeight="false" outlineLevel="0" collapsed="false">
      <c r="A57" s="21" t="s">
        <v>69</v>
      </c>
    </row>
    <row r="58" customFormat="false" ht="12.75" hidden="false" customHeight="false" outlineLevel="0" collapsed="false">
      <c r="A58" s="26" t="s">
        <v>70</v>
      </c>
      <c r="B58" s="27" t="s">
        <v>55</v>
      </c>
      <c r="C58" s="28" t="s">
        <v>56</v>
      </c>
      <c r="D58" s="29" t="s">
        <v>57</v>
      </c>
      <c r="E58" s="27" t="s">
        <v>58</v>
      </c>
      <c r="F58" s="28" t="s">
        <v>59</v>
      </c>
      <c r="G58" s="27" t="s">
        <v>60</v>
      </c>
    </row>
    <row r="59" customFormat="false" ht="12.75" hidden="false" customHeight="false" outlineLevel="0" collapsed="false">
      <c r="A59" s="16" t="n">
        <v>35308</v>
      </c>
      <c r="B59" s="16" t="s">
        <v>61</v>
      </c>
      <c r="C59" s="18" t="n">
        <v>110</v>
      </c>
      <c r="D59" s="32" t="n">
        <v>32.125</v>
      </c>
      <c r="E59" s="17" t="n">
        <f aca="false">C59*D59</f>
        <v>3533.75</v>
      </c>
      <c r="F59" s="32" t="n">
        <f aca="false">C59</f>
        <v>110</v>
      </c>
      <c r="G59" s="17" t="n">
        <f aca="false">F59*D59</f>
        <v>3533.75</v>
      </c>
      <c r="H59" s="33"/>
    </row>
    <row r="60" customFormat="false" ht="12.75" hidden="false" customHeight="false" outlineLevel="0" collapsed="false">
      <c r="A60" s="16" t="n">
        <v>35338</v>
      </c>
      <c r="B60" s="16" t="s">
        <v>65</v>
      </c>
      <c r="D60" s="32" t="n">
        <v>33.625</v>
      </c>
      <c r="E60" s="17" t="n">
        <f aca="false">C60*D60</f>
        <v>0</v>
      </c>
      <c r="F60" s="32" t="n">
        <f aca="false">F59+C60</f>
        <v>110</v>
      </c>
      <c r="G60" s="17" t="n">
        <f aca="false">F60*D60</f>
        <v>3698.75</v>
      </c>
      <c r="H60" s="30" t="n">
        <f aca="false">(D60-$D$59)/$D$59*365/(A60-$A$59)</f>
        <v>0.568093385214008</v>
      </c>
      <c r="I60" s="20" t="n">
        <f aca="false">G60-$G$59</f>
        <v>165</v>
      </c>
    </row>
    <row r="61" customFormat="false" ht="12.75" hidden="false" customHeight="false" outlineLevel="0" collapsed="false">
      <c r="A61" s="16" t="n">
        <v>35734</v>
      </c>
      <c r="B61" s="16" t="s">
        <v>65</v>
      </c>
      <c r="D61" s="32" t="n">
        <v>34</v>
      </c>
      <c r="E61" s="17" t="n">
        <f aca="false">C61*D61</f>
        <v>0</v>
      </c>
      <c r="F61" s="32" t="n">
        <f aca="false">F60+C61</f>
        <v>110</v>
      </c>
      <c r="G61" s="17" t="n">
        <f aca="false">F61*D61</f>
        <v>3740</v>
      </c>
      <c r="H61" s="30" t="n">
        <f aca="false">(D61-$D$59)/$D$59*365/(A61-$A$59)</f>
        <v>0.0500082205294021</v>
      </c>
      <c r="I61" s="20" t="n">
        <f aca="false">G61-$G$59</f>
        <v>206.25</v>
      </c>
    </row>
    <row r="62" customFormat="false" ht="12.75" hidden="false" customHeight="false" outlineLevel="0" collapsed="false">
      <c r="A62" s="16" t="n">
        <v>35399</v>
      </c>
      <c r="B62" s="16" t="s">
        <v>65</v>
      </c>
      <c r="D62" s="32" t="n">
        <v>34.125</v>
      </c>
      <c r="E62" s="17" t="n">
        <f aca="false">C62*D62</f>
        <v>0</v>
      </c>
      <c r="F62" s="32" t="n">
        <f aca="false">F61+C62</f>
        <v>110</v>
      </c>
      <c r="G62" s="17" t="n">
        <f aca="false">F62*D62</f>
        <v>3753.75</v>
      </c>
      <c r="H62" s="30" t="n">
        <f aca="false">(D62-$D$59)/$D$59*365/(A62-$A$59)</f>
        <v>0.249711378116047</v>
      </c>
      <c r="I62" s="20" t="n">
        <f aca="false">G62-$G$59</f>
        <v>220</v>
      </c>
    </row>
    <row r="63" customFormat="false" ht="12.75" hidden="false" customHeight="false" outlineLevel="0" collapsed="false">
      <c r="A63" s="16" t="n">
        <v>35430</v>
      </c>
      <c r="B63" s="16" t="s">
        <v>65</v>
      </c>
      <c r="D63" s="32" t="n">
        <v>32.625</v>
      </c>
      <c r="E63" s="17" t="n">
        <f aca="false">C63*D63</f>
        <v>0</v>
      </c>
      <c r="F63" s="32" t="n">
        <f aca="false">F62+C63</f>
        <v>110</v>
      </c>
      <c r="G63" s="17" t="n">
        <f aca="false">F63*D63</f>
        <v>3588.75</v>
      </c>
      <c r="H63" s="30" t="n">
        <f aca="false">(D63-$D$59)/$D$59*365/(A63-$A$59)</f>
        <v>0.0465650315749187</v>
      </c>
      <c r="I63" s="20" t="n">
        <f aca="false">G63-$G$59</f>
        <v>55</v>
      </c>
    </row>
    <row r="64" customFormat="false" ht="12.75" hidden="false" customHeight="false" outlineLevel="0" collapsed="false">
      <c r="A64" s="16" t="n">
        <v>35461</v>
      </c>
      <c r="B64" s="16" t="s">
        <v>65</v>
      </c>
      <c r="D64" s="32" t="n">
        <v>32.875</v>
      </c>
      <c r="E64" s="17" t="n">
        <f aca="false">C64*D64</f>
        <v>0</v>
      </c>
      <c r="F64" s="32" t="n">
        <f aca="false">F63+C64</f>
        <v>110</v>
      </c>
      <c r="G64" s="17" t="n">
        <f aca="false">F64*D64</f>
        <v>3616.25</v>
      </c>
      <c r="H64" s="30" t="n">
        <f aca="false">(D64-$D$59)/$D$59*365/(A64-$A$59)</f>
        <v>0.0556954299229419</v>
      </c>
      <c r="I64" s="20" t="n">
        <f aca="false">G64-$G$59</f>
        <v>82.5</v>
      </c>
    </row>
    <row r="65" customFormat="false" ht="12.75" hidden="false" customHeight="false" outlineLevel="0" collapsed="false">
      <c r="A65" s="16" t="n">
        <v>35480</v>
      </c>
      <c r="B65" s="17" t="s">
        <v>71</v>
      </c>
      <c r="C65" s="18" t="n">
        <v>-110</v>
      </c>
      <c r="D65" s="32" t="n">
        <v>34.5</v>
      </c>
      <c r="E65" s="17" t="n">
        <f aca="false">C65*D65</f>
        <v>-3795</v>
      </c>
      <c r="F65" s="32" t="n">
        <f aca="false">F64+C65</f>
        <v>0</v>
      </c>
      <c r="G65" s="17" t="n">
        <f aca="false">F65*D65</f>
        <v>0</v>
      </c>
      <c r="H65" s="30" t="n">
        <f aca="false">(D65-$D$59)/$D$59*365/(A65-$A$59)</f>
        <v>0.156886254637589</v>
      </c>
      <c r="I65" s="20" t="n">
        <f aca="false">(E65+E59)*-1</f>
        <v>261.25</v>
      </c>
    </row>
    <row r="66" customFormat="false" ht="12.75" hidden="false" customHeight="false" outlineLevel="0" collapsed="false">
      <c r="F66" s="31"/>
      <c r="H66" s="30"/>
    </row>
    <row r="67" customFormat="false" ht="12.75" hidden="false" customHeight="false" outlineLevel="0" collapsed="false">
      <c r="A67" s="21" t="s">
        <v>72</v>
      </c>
    </row>
    <row r="68" customFormat="false" ht="12.75" hidden="false" customHeight="false" outlineLevel="0" collapsed="false">
      <c r="A68" s="26" t="s">
        <v>70</v>
      </c>
      <c r="B68" s="27" t="s">
        <v>55</v>
      </c>
      <c r="C68" s="28" t="s">
        <v>56</v>
      </c>
      <c r="D68" s="29" t="s">
        <v>57</v>
      </c>
      <c r="E68" s="27" t="s">
        <v>58</v>
      </c>
      <c r="F68" s="28" t="s">
        <v>59</v>
      </c>
      <c r="G68" s="27" t="s">
        <v>60</v>
      </c>
    </row>
    <row r="69" customFormat="false" ht="12.75" hidden="false" customHeight="false" outlineLevel="0" collapsed="false">
      <c r="A69" s="16" t="n">
        <v>35675</v>
      </c>
      <c r="B69" s="16" t="s">
        <v>61</v>
      </c>
      <c r="C69" s="18" t="n">
        <v>13</v>
      </c>
      <c r="D69" s="32" t="n">
        <v>84.25</v>
      </c>
      <c r="E69" s="17" t="n">
        <f aca="false">C69*D69</f>
        <v>1095.25</v>
      </c>
      <c r="F69" s="32" t="n">
        <f aca="false">C69</f>
        <v>13</v>
      </c>
      <c r="G69" s="17" t="n">
        <f aca="false">F69*D69</f>
        <v>1095.25</v>
      </c>
      <c r="H69" s="33"/>
    </row>
    <row r="70" customFormat="false" ht="12.75" hidden="false" customHeight="false" outlineLevel="0" collapsed="false">
      <c r="A70" s="16" t="n">
        <v>35703</v>
      </c>
      <c r="B70" s="16" t="s">
        <v>65</v>
      </c>
      <c r="D70" s="32" t="n">
        <v>96.875</v>
      </c>
      <c r="E70" s="17" t="n">
        <f aca="false">C70*D70</f>
        <v>0</v>
      </c>
      <c r="F70" s="32" t="n">
        <f aca="false">F69+C70</f>
        <v>13</v>
      </c>
      <c r="G70" s="17" t="n">
        <f aca="false">F70*D70</f>
        <v>1259.375</v>
      </c>
      <c r="H70" s="30" t="n">
        <f aca="false">(D70-$D$69)/$D$69*365/(A70-$A$69)</f>
        <v>1.95342306061891</v>
      </c>
      <c r="I70" s="20" t="n">
        <f aca="false">G70-$G$69</f>
        <v>164.125</v>
      </c>
    </row>
    <row r="71" customFormat="false" ht="12.75" hidden="false" customHeight="false" outlineLevel="0" collapsed="false">
      <c r="A71" s="16" t="n">
        <v>35734</v>
      </c>
      <c r="B71" s="16" t="s">
        <v>65</v>
      </c>
      <c r="D71" s="32" t="n">
        <v>80.125</v>
      </c>
      <c r="E71" s="17" t="n">
        <f aca="false">C71*D71</f>
        <v>0</v>
      </c>
      <c r="F71" s="32" t="n">
        <f aca="false">F70+C71</f>
        <v>13</v>
      </c>
      <c r="G71" s="17" t="n">
        <f aca="false">F71*D71</f>
        <v>1041.625</v>
      </c>
      <c r="H71" s="30" t="n">
        <f aca="false">(D71-$D$69)/$D$69*365/(A71-$A$69)</f>
        <v>-0.302896947140774</v>
      </c>
      <c r="I71" s="20" t="n">
        <f aca="false">G71-$G$69</f>
        <v>-53.625</v>
      </c>
    </row>
    <row r="72" customFormat="false" ht="12.75" hidden="false" customHeight="false" outlineLevel="0" collapsed="false">
      <c r="A72" s="16" t="n">
        <v>35764</v>
      </c>
      <c r="B72" s="16" t="s">
        <v>65</v>
      </c>
      <c r="D72" s="32" t="n">
        <v>84.1875</v>
      </c>
      <c r="E72" s="17" t="n">
        <f aca="false">C72*D72</f>
        <v>0</v>
      </c>
      <c r="F72" s="32" t="n">
        <f aca="false">F71+C72</f>
        <v>13</v>
      </c>
      <c r="G72" s="17" t="n">
        <f aca="false">F72*D72</f>
        <v>1094.4375</v>
      </c>
      <c r="H72" s="30" t="n">
        <f aca="false">(D72-$D$69)/$D$69*365/(A72-$A$69)</f>
        <v>-0.00304237655452939</v>
      </c>
      <c r="I72" s="20" t="n">
        <f aca="false">G72-$G$69</f>
        <v>-0.8125</v>
      </c>
    </row>
    <row r="73" customFormat="false" ht="12.75" hidden="false" customHeight="false" outlineLevel="0" collapsed="false">
      <c r="A73" s="16" t="n">
        <v>35795</v>
      </c>
      <c r="B73" s="16" t="s">
        <v>65</v>
      </c>
      <c r="D73" s="32" t="n">
        <v>84</v>
      </c>
      <c r="E73" s="17" t="n">
        <f aca="false">C73*D73</f>
        <v>0</v>
      </c>
      <c r="F73" s="32" t="n">
        <f aca="false">F71+C73</f>
        <v>13</v>
      </c>
      <c r="G73" s="17" t="n">
        <f aca="false">F73*D73</f>
        <v>1092</v>
      </c>
      <c r="H73" s="30" t="n">
        <f aca="false">(D73-$D$69)/$D$69*365/(A73-$A$69)</f>
        <v>-0.00902571711177052</v>
      </c>
      <c r="I73" s="20" t="n">
        <f aca="false">G73-$G$69</f>
        <v>-3.25</v>
      </c>
    </row>
    <row r="74" customFormat="false" ht="12.75" hidden="false" customHeight="false" outlineLevel="0" collapsed="false">
      <c r="A74" s="16" t="n">
        <v>35826</v>
      </c>
      <c r="B74" s="17" t="s">
        <v>65</v>
      </c>
      <c r="D74" s="32" t="n">
        <v>99.4375</v>
      </c>
      <c r="E74" s="17" t="n">
        <f aca="false">C74*D74</f>
        <v>0</v>
      </c>
      <c r="F74" s="32" t="n">
        <f aca="false">F72+C74</f>
        <v>13</v>
      </c>
      <c r="G74" s="17" t="n">
        <f aca="false">F74*D74</f>
        <v>1292.6875</v>
      </c>
      <c r="H74" s="30" t="n">
        <f aca="false">(D74-$D$69)/$D$69*365/(A74-$A$69)</f>
        <v>0.4357448857272</v>
      </c>
      <c r="I74" s="20" t="n">
        <f aca="false">G74-$G$69</f>
        <v>197.4375</v>
      </c>
    </row>
    <row r="75" customFormat="false" ht="12.75" hidden="false" customHeight="false" outlineLevel="0" collapsed="false">
      <c r="A75" s="16" t="n">
        <v>35854</v>
      </c>
      <c r="B75" s="17" t="s">
        <v>73</v>
      </c>
      <c r="D75" s="32" t="n">
        <v>139.875</v>
      </c>
      <c r="E75" s="17" t="n">
        <f aca="false">C75*D75</f>
        <v>0</v>
      </c>
      <c r="F75" s="32" t="n">
        <f aca="false">F73+C75</f>
        <v>13</v>
      </c>
      <c r="G75" s="17" t="n">
        <f aca="false">F75*D75</f>
        <v>1818.375</v>
      </c>
      <c r="H75" s="30" t="n">
        <f aca="false">(D75-$D$69)/$D$69*365/(A75-$A$69)</f>
        <v>1.34629411667192</v>
      </c>
      <c r="I75" s="20" t="n">
        <f aca="false">G75-$G$69</f>
        <v>723.125</v>
      </c>
    </row>
    <row r="76" customFormat="false" ht="12.75" hidden="false" customHeight="false" outlineLevel="0" collapsed="false">
      <c r="B76" s="16"/>
      <c r="H76" s="30"/>
    </row>
    <row r="77" customFormat="false" ht="12.75" hidden="false" customHeight="false" outlineLevel="0" collapsed="false">
      <c r="B77" s="16"/>
      <c r="F77" s="31" t="s">
        <v>74</v>
      </c>
      <c r="G77" s="17" t="n">
        <f aca="false">G65+G75</f>
        <v>1818.375</v>
      </c>
      <c r="H77" s="30"/>
    </row>
    <row r="78" customFormat="false" ht="12.75" hidden="false" customHeight="false" outlineLevel="0" collapsed="false">
      <c r="F78" s="31"/>
      <c r="H78" s="30"/>
    </row>
    <row r="79" customFormat="false" ht="12.75" hidden="false" customHeight="false" outlineLevel="0" collapsed="false">
      <c r="F79" s="31" t="s">
        <v>75</v>
      </c>
      <c r="G79" s="17" t="n">
        <f aca="false">G55+G77</f>
        <v>6662.225</v>
      </c>
      <c r="H79" s="30"/>
    </row>
    <row r="80" customFormat="false" ht="12.75" hidden="false" customHeight="false" outlineLevel="0" collapsed="false">
      <c r="H80" s="30"/>
    </row>
    <row r="81" customFormat="false" ht="12.75" hidden="false" customHeight="false" outlineLevel="0" collapsed="false">
      <c r="A81" s="21" t="s">
        <v>76</v>
      </c>
    </row>
    <row r="82" customFormat="false" ht="12.75" hidden="false" customHeight="false" outlineLevel="0" collapsed="false">
      <c r="A82" s="26" t="s">
        <v>54</v>
      </c>
      <c r="B82" s="27" t="s">
        <v>55</v>
      </c>
      <c r="C82" s="27"/>
      <c r="D82" s="29" t="s">
        <v>57</v>
      </c>
      <c r="E82" s="27" t="s">
        <v>58</v>
      </c>
      <c r="F82" s="28" t="s">
        <v>59</v>
      </c>
      <c r="G82" s="27" t="s">
        <v>60</v>
      </c>
    </row>
    <row r="83" customFormat="false" ht="12.75" hidden="false" customHeight="false" outlineLevel="0" collapsed="false">
      <c r="A83" s="34" t="n">
        <v>35311</v>
      </c>
      <c r="B83" s="35" t="s">
        <v>77</v>
      </c>
      <c r="C83" s="36" t="s">
        <v>78</v>
      </c>
      <c r="D83" s="17" t="n">
        <v>100</v>
      </c>
      <c r="E83" s="35"/>
      <c r="F83" s="36"/>
      <c r="G83" s="17" t="n">
        <f aca="false">D83</f>
        <v>100</v>
      </c>
      <c r="H83" s="37"/>
      <c r="I83" s="38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  <c r="IW83" s="37"/>
    </row>
    <row r="84" customFormat="false" ht="12.75" hidden="false" customHeight="false" outlineLevel="0" collapsed="false">
      <c r="A84" s="34" t="n">
        <v>35338</v>
      </c>
      <c r="B84" s="35" t="s">
        <v>77</v>
      </c>
      <c r="C84" s="36" t="s">
        <v>78</v>
      </c>
      <c r="D84" s="17" t="n">
        <v>100</v>
      </c>
      <c r="E84" s="35"/>
      <c r="F84" s="36"/>
      <c r="G84" s="17" t="n">
        <f aca="false">G83+D84</f>
        <v>200</v>
      </c>
      <c r="H84" s="37"/>
      <c r="I84" s="38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  <c r="IW84" s="37"/>
    </row>
    <row r="85" customFormat="false" ht="12.75" hidden="false" customHeight="false" outlineLevel="0" collapsed="false">
      <c r="A85" s="34" t="n">
        <v>35338</v>
      </c>
      <c r="B85" s="35" t="s">
        <v>77</v>
      </c>
      <c r="C85" s="36" t="s">
        <v>78</v>
      </c>
      <c r="D85" s="17" t="n">
        <v>3.86</v>
      </c>
      <c r="E85" s="35"/>
      <c r="F85" s="36"/>
      <c r="G85" s="17" t="n">
        <f aca="false">G84+D85</f>
        <v>203.86</v>
      </c>
      <c r="H85" s="37"/>
      <c r="I85" s="38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  <c r="IW85" s="37"/>
    </row>
    <row r="86" customFormat="false" ht="12.75" hidden="false" customHeight="false" outlineLevel="0" collapsed="false">
      <c r="A86" s="34" t="n">
        <v>35363</v>
      </c>
      <c r="B86" s="35" t="s">
        <v>77</v>
      </c>
      <c r="C86" s="36" t="s">
        <v>79</v>
      </c>
      <c r="D86" s="17" t="n">
        <v>14.3</v>
      </c>
      <c r="E86" s="35"/>
      <c r="F86" s="36"/>
      <c r="G86" s="17" t="n">
        <f aca="false">G85+D86</f>
        <v>218.16</v>
      </c>
      <c r="H86" s="37"/>
      <c r="I86" s="38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  <c r="IW86" s="37"/>
    </row>
    <row r="87" customFormat="false" ht="12.75" hidden="false" customHeight="false" outlineLevel="0" collapsed="false">
      <c r="A87" s="34" t="n">
        <v>35383</v>
      </c>
      <c r="B87" s="35" t="s">
        <v>77</v>
      </c>
      <c r="C87" s="36" t="s">
        <v>78</v>
      </c>
      <c r="D87" s="17" t="n">
        <v>175</v>
      </c>
      <c r="E87" s="35"/>
      <c r="F87" s="36"/>
      <c r="G87" s="17" t="n">
        <f aca="false">G86+D87</f>
        <v>393.16</v>
      </c>
      <c r="H87" s="37"/>
      <c r="I87" s="38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  <c r="IW87" s="37"/>
    </row>
    <row r="88" customFormat="false" ht="12.75" hidden="false" customHeight="false" outlineLevel="0" collapsed="false">
      <c r="A88" s="34" t="n">
        <v>35408</v>
      </c>
      <c r="B88" s="35" t="s">
        <v>77</v>
      </c>
      <c r="C88" s="36" t="s">
        <v>78</v>
      </c>
      <c r="D88" s="17" t="n">
        <v>175</v>
      </c>
      <c r="E88" s="35"/>
      <c r="F88" s="36"/>
      <c r="G88" s="17" t="n">
        <f aca="false">G87+D88</f>
        <v>568.16</v>
      </c>
      <c r="H88" s="37"/>
      <c r="I88" s="38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  <c r="IW88" s="37"/>
    </row>
    <row r="89" customFormat="false" ht="12.75" hidden="false" customHeight="false" outlineLevel="0" collapsed="false">
      <c r="A89" s="34" t="n">
        <v>35440</v>
      </c>
      <c r="B89" s="35" t="s">
        <v>77</v>
      </c>
      <c r="C89" s="36" t="s">
        <v>78</v>
      </c>
      <c r="D89" s="17" t="n">
        <v>175</v>
      </c>
      <c r="E89" s="35"/>
      <c r="F89" s="36"/>
      <c r="G89" s="17" t="n">
        <f aca="false">G88+D89</f>
        <v>743.16</v>
      </c>
      <c r="H89" s="37"/>
      <c r="I89" s="38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  <c r="IW89" s="37"/>
    </row>
    <row r="90" customFormat="false" ht="12.75" hidden="false" customHeight="false" outlineLevel="0" collapsed="false">
      <c r="A90" s="34" t="n">
        <v>35454</v>
      </c>
      <c r="B90" s="35" t="s">
        <v>77</v>
      </c>
      <c r="C90" s="36" t="s">
        <v>79</v>
      </c>
      <c r="D90" s="17" t="n">
        <v>16.5</v>
      </c>
      <c r="E90" s="35"/>
      <c r="F90" s="36"/>
      <c r="G90" s="17" t="n">
        <f aca="false">G89+D90</f>
        <v>759.66</v>
      </c>
      <c r="H90" s="37"/>
      <c r="I90" s="38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  <c r="IW90" s="37"/>
    </row>
    <row r="91" customFormat="false" ht="12.75" hidden="false" customHeight="false" outlineLevel="0" collapsed="false">
      <c r="A91" s="34" t="n">
        <v>35460</v>
      </c>
      <c r="B91" s="35" t="s">
        <v>77</v>
      </c>
      <c r="C91" s="36" t="s">
        <v>78</v>
      </c>
      <c r="D91" s="17" t="n">
        <v>175</v>
      </c>
      <c r="E91" s="35"/>
      <c r="F91" s="36"/>
      <c r="G91" s="17" t="n">
        <f aca="false">G90+D91</f>
        <v>934.66</v>
      </c>
      <c r="H91" s="37"/>
      <c r="I91" s="38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  <c r="IW91" s="37"/>
    </row>
    <row r="92" customFormat="false" ht="12.75" hidden="false" customHeight="false" outlineLevel="0" collapsed="false">
      <c r="A92" s="34" t="n">
        <v>35475</v>
      </c>
      <c r="B92" s="35" t="s">
        <v>77</v>
      </c>
      <c r="C92" s="36" t="s">
        <v>78</v>
      </c>
      <c r="D92" s="17" t="n">
        <v>26.65</v>
      </c>
      <c r="E92" s="35"/>
      <c r="F92" s="36"/>
      <c r="G92" s="17" t="n">
        <f aca="false">G91+D92</f>
        <v>961.31</v>
      </c>
      <c r="H92" s="37"/>
      <c r="I92" s="38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  <c r="IW92" s="37"/>
    </row>
    <row r="93" customFormat="false" ht="12.75" hidden="false" customHeight="false" outlineLevel="0" collapsed="false">
      <c r="A93" s="34" t="n">
        <v>35480</v>
      </c>
      <c r="B93" s="35" t="s">
        <v>77</v>
      </c>
      <c r="C93" s="36" t="s">
        <v>80</v>
      </c>
      <c r="D93" s="17" t="n">
        <v>3795</v>
      </c>
      <c r="E93" s="35"/>
      <c r="F93" s="36"/>
      <c r="G93" s="17" t="n">
        <f aca="false">G92+D93</f>
        <v>4756.31</v>
      </c>
      <c r="H93" s="37"/>
      <c r="I93" s="38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  <c r="IW93" s="37"/>
    </row>
    <row r="94" customFormat="false" ht="12.75" hidden="false" customHeight="false" outlineLevel="0" collapsed="false">
      <c r="A94" s="34" t="n">
        <v>35480</v>
      </c>
      <c r="B94" s="35" t="s">
        <v>81</v>
      </c>
      <c r="C94" s="36" t="s">
        <v>82</v>
      </c>
      <c r="D94" s="17" t="n">
        <v>-54.58</v>
      </c>
      <c r="E94" s="35"/>
      <c r="F94" s="36"/>
      <c r="G94" s="17" t="n">
        <f aca="false">G93+D94</f>
        <v>4701.73</v>
      </c>
      <c r="H94" s="37"/>
      <c r="I94" s="38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  <c r="IW94" s="37"/>
    </row>
    <row r="95" customFormat="false" ht="12.75" hidden="false" customHeight="false" outlineLevel="0" collapsed="false">
      <c r="A95" s="34" t="n">
        <v>35480</v>
      </c>
      <c r="B95" s="35" t="s">
        <v>81</v>
      </c>
      <c r="C95" s="36" t="s">
        <v>83</v>
      </c>
      <c r="D95" s="17" t="n">
        <v>-3000</v>
      </c>
      <c r="E95" s="35"/>
      <c r="F95" s="36"/>
      <c r="G95" s="17" t="n">
        <f aca="false">G94+D95</f>
        <v>1701.73</v>
      </c>
      <c r="H95" s="37"/>
      <c r="I95" s="38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  <c r="IW95" s="37"/>
    </row>
    <row r="96" customFormat="false" ht="12.75" hidden="false" customHeight="false" outlineLevel="0" collapsed="false">
      <c r="A96" s="34" t="n">
        <v>35480</v>
      </c>
      <c r="B96" s="35" t="s">
        <v>81</v>
      </c>
      <c r="C96" s="36" t="s">
        <v>84</v>
      </c>
      <c r="D96" s="17" t="n">
        <v>-1000</v>
      </c>
      <c r="E96" s="35"/>
      <c r="F96" s="36"/>
      <c r="G96" s="17" t="n">
        <f aca="false">G95+D96</f>
        <v>701.730000000001</v>
      </c>
      <c r="H96" s="37"/>
      <c r="I96" s="38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  <c r="IW96" s="37"/>
    </row>
    <row r="97" customFormat="false" ht="12.75" hidden="false" customHeight="false" outlineLevel="0" collapsed="false">
      <c r="A97" s="34" t="n">
        <v>35492</v>
      </c>
      <c r="B97" s="35" t="s">
        <v>77</v>
      </c>
      <c r="C97" s="36" t="s">
        <v>78</v>
      </c>
      <c r="D97" s="17" t="n">
        <v>175</v>
      </c>
      <c r="E97" s="35"/>
      <c r="F97" s="36"/>
      <c r="G97" s="17" t="n">
        <f aca="false">G96+D97</f>
        <v>876.730000000001</v>
      </c>
      <c r="H97" s="37"/>
      <c r="I97" s="38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  <c r="IW97" s="37"/>
    </row>
    <row r="98" customFormat="false" ht="12.75" hidden="false" customHeight="false" outlineLevel="0" collapsed="false">
      <c r="A98" s="34" t="n">
        <v>35500</v>
      </c>
      <c r="B98" s="35" t="s">
        <v>81</v>
      </c>
      <c r="C98" s="36" t="s">
        <v>85</v>
      </c>
      <c r="D98" s="17" t="n">
        <v>-500</v>
      </c>
      <c r="E98" s="35"/>
      <c r="F98" s="36"/>
      <c r="G98" s="17" t="n">
        <f aca="false">G97+D98</f>
        <v>376.730000000001</v>
      </c>
      <c r="H98" s="37"/>
      <c r="I98" s="38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  <c r="IW98" s="37"/>
    </row>
    <row r="99" customFormat="false" ht="12.75" hidden="false" customHeight="false" outlineLevel="0" collapsed="false">
      <c r="A99" s="34" t="n">
        <v>35527</v>
      </c>
      <c r="B99" s="35" t="s">
        <v>77</v>
      </c>
      <c r="C99" s="36" t="s">
        <v>78</v>
      </c>
      <c r="D99" s="17" t="n">
        <v>175</v>
      </c>
      <c r="E99" s="35"/>
      <c r="F99" s="36"/>
      <c r="G99" s="17" t="n">
        <f aca="false">G98+D99</f>
        <v>551.730000000001</v>
      </c>
      <c r="H99" s="37"/>
      <c r="I99" s="38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  <c r="IW99" s="37"/>
    </row>
    <row r="100" customFormat="false" ht="12.75" hidden="false" customHeight="false" outlineLevel="0" collapsed="false">
      <c r="A100" s="34" t="n">
        <v>35556</v>
      </c>
      <c r="B100" s="35" t="s">
        <v>77</v>
      </c>
      <c r="C100" s="36" t="s">
        <v>78</v>
      </c>
      <c r="D100" s="17" t="n">
        <v>175</v>
      </c>
      <c r="E100" s="35"/>
      <c r="F100" s="36"/>
      <c r="G100" s="17" t="n">
        <f aca="false">G99+D100</f>
        <v>726.730000000001</v>
      </c>
      <c r="H100" s="37"/>
      <c r="I100" s="38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  <c r="IW100" s="37"/>
    </row>
    <row r="101" customFormat="false" ht="12.75" hidden="false" customHeight="false" outlineLevel="0" collapsed="false">
      <c r="A101" s="34" t="n">
        <v>35583</v>
      </c>
      <c r="B101" s="35" t="s">
        <v>77</v>
      </c>
      <c r="C101" s="36" t="s">
        <v>78</v>
      </c>
      <c r="D101" s="17" t="n">
        <v>200</v>
      </c>
      <c r="E101" s="35"/>
      <c r="F101" s="36"/>
      <c r="G101" s="17" t="n">
        <f aca="false">G100+D101</f>
        <v>926.730000000001</v>
      </c>
      <c r="H101" s="37"/>
      <c r="I101" s="38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  <c r="IQ101" s="37"/>
      <c r="IR101" s="37"/>
      <c r="IS101" s="37"/>
      <c r="IT101" s="37"/>
      <c r="IU101" s="37"/>
      <c r="IV101" s="37"/>
      <c r="IW101" s="37"/>
    </row>
    <row r="102" customFormat="false" ht="12.75" hidden="false" customHeight="false" outlineLevel="0" collapsed="false">
      <c r="A102" s="34" t="n">
        <v>35618</v>
      </c>
      <c r="B102" s="35" t="s">
        <v>77</v>
      </c>
      <c r="C102" s="36" t="s">
        <v>78</v>
      </c>
      <c r="D102" s="17" t="n">
        <v>200</v>
      </c>
      <c r="E102" s="35"/>
      <c r="F102" s="36"/>
      <c r="G102" s="17" t="n">
        <f aca="false">G101+D102</f>
        <v>1126.73</v>
      </c>
      <c r="H102" s="37"/>
      <c r="I102" s="38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  <c r="IQ102" s="37"/>
      <c r="IR102" s="37"/>
      <c r="IS102" s="37"/>
      <c r="IT102" s="37"/>
      <c r="IU102" s="37"/>
      <c r="IV102" s="37"/>
      <c r="IW102" s="37"/>
    </row>
    <row r="103" customFormat="false" ht="12.75" hidden="false" customHeight="false" outlineLevel="0" collapsed="false">
      <c r="A103" s="16" t="n">
        <v>35657</v>
      </c>
      <c r="B103" s="17" t="s">
        <v>61</v>
      </c>
      <c r="C103" s="18" t="s">
        <v>86</v>
      </c>
      <c r="D103" s="17" t="n">
        <v>4</v>
      </c>
      <c r="G103" s="17" t="n">
        <f aca="false">G102+D103</f>
        <v>1130.73</v>
      </c>
      <c r="H103" s="30"/>
    </row>
    <row r="104" customFormat="false" ht="12.75" hidden="false" customHeight="false" outlineLevel="0" collapsed="false">
      <c r="A104" s="16" t="n">
        <v>35667</v>
      </c>
      <c r="B104" s="17" t="s">
        <v>61</v>
      </c>
      <c r="C104" s="18" t="s">
        <v>77</v>
      </c>
      <c r="D104" s="17" t="n">
        <v>200</v>
      </c>
      <c r="G104" s="17" t="n">
        <f aca="false">G103+D104</f>
        <v>1330.73</v>
      </c>
      <c r="H104" s="30"/>
    </row>
    <row r="105" customFormat="false" ht="12.75" hidden="false" customHeight="false" outlineLevel="0" collapsed="false">
      <c r="A105" s="16" t="n">
        <v>35671</v>
      </c>
      <c r="B105" s="17" t="s">
        <v>61</v>
      </c>
      <c r="C105" s="18" t="s">
        <v>87</v>
      </c>
      <c r="D105" s="17" t="n">
        <v>3080.83</v>
      </c>
      <c r="G105" s="17" t="n">
        <f aca="false">G104+D105</f>
        <v>4411.56</v>
      </c>
      <c r="H105" s="30"/>
    </row>
    <row r="106" customFormat="false" ht="12.75" hidden="false" customHeight="false" outlineLevel="0" collapsed="false">
      <c r="A106" s="16" t="n">
        <v>35671</v>
      </c>
      <c r="B106" s="17" t="s">
        <v>62</v>
      </c>
      <c r="C106" s="18" t="s">
        <v>88</v>
      </c>
      <c r="D106" s="17" t="n">
        <v>-999.99</v>
      </c>
      <c r="G106" s="17" t="n">
        <f aca="false">G105+D106</f>
        <v>3411.57</v>
      </c>
      <c r="H106" s="30"/>
    </row>
    <row r="107" customFormat="false" ht="12.75" hidden="false" customHeight="false" outlineLevel="0" collapsed="false">
      <c r="A107" s="16" t="n">
        <v>35675</v>
      </c>
      <c r="B107" s="17" t="s">
        <v>62</v>
      </c>
      <c r="C107" s="18" t="s">
        <v>89</v>
      </c>
      <c r="D107" s="17" t="n">
        <v>-3398.83</v>
      </c>
      <c r="G107" s="17" t="n">
        <f aca="false">G106+D107</f>
        <v>12.7400000000007</v>
      </c>
      <c r="H107" s="30"/>
    </row>
    <row r="108" customFormat="false" ht="12.75" hidden="false" customHeight="false" outlineLevel="0" collapsed="false">
      <c r="A108" s="16" t="n">
        <v>35675</v>
      </c>
      <c r="B108" s="17" t="s">
        <v>61</v>
      </c>
      <c r="C108" s="18" t="s">
        <v>90</v>
      </c>
      <c r="D108" s="17" t="n">
        <v>1143.32</v>
      </c>
      <c r="G108" s="17" t="n">
        <f aca="false">G107+D108</f>
        <v>1156.06</v>
      </c>
      <c r="H108" s="30"/>
    </row>
    <row r="109" customFormat="false" ht="12.75" hidden="false" customHeight="false" outlineLevel="0" collapsed="false">
      <c r="A109" s="16" t="n">
        <v>35675</v>
      </c>
      <c r="B109" s="17" t="s">
        <v>62</v>
      </c>
      <c r="C109" s="18" t="s">
        <v>91</v>
      </c>
      <c r="D109" s="17" t="n">
        <v>-1095.25</v>
      </c>
      <c r="G109" s="17" t="n">
        <f aca="false">G108+D109</f>
        <v>60.8100000000006</v>
      </c>
      <c r="H109" s="30"/>
    </row>
    <row r="110" customFormat="false" ht="12.75" hidden="false" customHeight="false" outlineLevel="0" collapsed="false">
      <c r="A110" s="16" t="n">
        <v>35675</v>
      </c>
      <c r="B110" s="17" t="s">
        <v>62</v>
      </c>
      <c r="C110" s="18" t="s">
        <v>92</v>
      </c>
      <c r="D110" s="17" t="n">
        <v>-43.77</v>
      </c>
      <c r="G110" s="17" t="n">
        <f aca="false">G109+D110</f>
        <v>17.0400000000006</v>
      </c>
      <c r="H110" s="30"/>
    </row>
    <row r="111" customFormat="false" ht="12.75" hidden="false" customHeight="false" outlineLevel="0" collapsed="false">
      <c r="A111" s="16" t="n">
        <v>35688</v>
      </c>
      <c r="B111" s="17" t="s">
        <v>61</v>
      </c>
      <c r="C111" s="18" t="s">
        <v>86</v>
      </c>
      <c r="D111" s="17" t="n">
        <v>4</v>
      </c>
      <c r="G111" s="17" t="n">
        <f aca="false">G110+D111</f>
        <v>21.0400000000006</v>
      </c>
      <c r="H111" s="30"/>
    </row>
    <row r="112" customFormat="false" ht="12.75" hidden="false" customHeight="false" outlineLevel="0" collapsed="false">
      <c r="A112" s="16" t="n">
        <v>35696</v>
      </c>
      <c r="B112" s="17" t="s">
        <v>61</v>
      </c>
      <c r="C112" s="18" t="s">
        <v>77</v>
      </c>
      <c r="D112" s="17" t="n">
        <v>200</v>
      </c>
      <c r="G112" s="17" t="n">
        <f aca="false">G111+D112</f>
        <v>221.040000000001</v>
      </c>
      <c r="H112" s="30"/>
    </row>
    <row r="113" customFormat="false" ht="12.75" hidden="false" customHeight="false" outlineLevel="0" collapsed="false">
      <c r="A113" s="16" t="n">
        <v>35705</v>
      </c>
      <c r="B113" s="17" t="s">
        <v>62</v>
      </c>
      <c r="C113" s="18" t="s">
        <v>88</v>
      </c>
      <c r="D113" s="17" t="n">
        <v>-221.04</v>
      </c>
      <c r="G113" s="17" t="n">
        <f aca="false">G112+D113</f>
        <v>0</v>
      </c>
      <c r="H113" s="30"/>
    </row>
    <row r="114" customFormat="false" ht="12.75" hidden="false" customHeight="false" outlineLevel="0" collapsed="false">
      <c r="A114" s="16" t="n">
        <v>35718</v>
      </c>
      <c r="B114" s="17" t="s">
        <v>61</v>
      </c>
      <c r="C114" s="18" t="s">
        <v>86</v>
      </c>
      <c r="D114" s="17" t="n">
        <v>0.36</v>
      </c>
      <c r="G114" s="17" t="n">
        <f aca="false">G113+D114</f>
        <v>0.36</v>
      </c>
      <c r="H114" s="30"/>
    </row>
    <row r="115" customFormat="false" ht="12.75" hidden="false" customHeight="false" outlineLevel="0" collapsed="false">
      <c r="A115" s="16" t="n">
        <v>35719</v>
      </c>
      <c r="B115" s="17" t="s">
        <v>61</v>
      </c>
      <c r="C115" s="18" t="s">
        <v>77</v>
      </c>
      <c r="D115" s="17" t="n">
        <v>200</v>
      </c>
      <c r="G115" s="17" t="n">
        <f aca="false">G114+D115</f>
        <v>200.36</v>
      </c>
      <c r="H115" s="30"/>
    </row>
    <row r="116" customFormat="false" ht="12.75" hidden="false" customHeight="false" outlineLevel="0" collapsed="false">
      <c r="A116" s="16" t="n">
        <v>35723</v>
      </c>
      <c r="B116" s="17" t="s">
        <v>62</v>
      </c>
      <c r="C116" s="18" t="s">
        <v>88</v>
      </c>
      <c r="D116" s="17" t="n">
        <v>-200</v>
      </c>
      <c r="G116" s="17" t="n">
        <f aca="false">G115+D116</f>
        <v>0.360000000000014</v>
      </c>
      <c r="H116" s="30"/>
    </row>
    <row r="117" customFormat="false" ht="12.75" hidden="false" customHeight="false" outlineLevel="0" collapsed="false">
      <c r="A117" s="16" t="n">
        <v>35751</v>
      </c>
      <c r="B117" s="17" t="s">
        <v>61</v>
      </c>
      <c r="C117" s="18" t="s">
        <v>77</v>
      </c>
      <c r="D117" s="17" t="n">
        <v>200</v>
      </c>
      <c r="G117" s="17" t="n">
        <f aca="false">G116+D117</f>
        <v>200.36</v>
      </c>
      <c r="H117" s="30"/>
    </row>
    <row r="118" customFormat="false" ht="12.75" hidden="false" customHeight="false" outlineLevel="0" collapsed="false">
      <c r="A118" s="16" t="n">
        <v>35754</v>
      </c>
      <c r="B118" s="17" t="s">
        <v>62</v>
      </c>
      <c r="C118" s="18" t="s">
        <v>88</v>
      </c>
      <c r="D118" s="17" t="n">
        <v>-200</v>
      </c>
      <c r="G118" s="17" t="n">
        <f aca="false">G117+D118</f>
        <v>0.360000000000014</v>
      </c>
      <c r="H118" s="30"/>
    </row>
    <row r="119" customFormat="false" ht="12.75" hidden="false" customHeight="false" outlineLevel="0" collapsed="false">
      <c r="A119" s="16" t="n">
        <v>35781</v>
      </c>
      <c r="B119" s="17" t="s">
        <v>61</v>
      </c>
      <c r="C119" s="18" t="s">
        <v>77</v>
      </c>
      <c r="D119" s="17" t="n">
        <v>200</v>
      </c>
      <c r="G119" s="17" t="n">
        <f aca="false">G118+D119</f>
        <v>200.36</v>
      </c>
      <c r="H119" s="30"/>
    </row>
    <row r="120" customFormat="false" ht="12.75" hidden="false" customHeight="false" outlineLevel="0" collapsed="false">
      <c r="A120" s="16" t="n">
        <v>35784</v>
      </c>
      <c r="B120" s="17" t="s">
        <v>62</v>
      </c>
      <c r="C120" s="18" t="s">
        <v>88</v>
      </c>
      <c r="D120" s="17" t="n">
        <v>-200</v>
      </c>
      <c r="G120" s="17" t="n">
        <f aca="false">G119+D120</f>
        <v>0.360000000000014</v>
      </c>
      <c r="H120" s="30"/>
    </row>
    <row r="121" customFormat="false" ht="12.75" hidden="false" customHeight="false" outlineLevel="0" collapsed="false">
      <c r="A121" s="16" t="n">
        <v>35812</v>
      </c>
      <c r="B121" s="17" t="s">
        <v>61</v>
      </c>
      <c r="C121" s="18" t="s">
        <v>77</v>
      </c>
      <c r="D121" s="17" t="n">
        <v>200</v>
      </c>
      <c r="G121" s="17" t="n">
        <f aca="false">G120+D121</f>
        <v>200.36</v>
      </c>
      <c r="H121" s="30"/>
    </row>
    <row r="122" customFormat="false" ht="12.75" hidden="false" customHeight="false" outlineLevel="0" collapsed="false">
      <c r="A122" s="16" t="n">
        <v>35815</v>
      </c>
      <c r="B122" s="17" t="s">
        <v>62</v>
      </c>
      <c r="C122" s="18" t="s">
        <v>88</v>
      </c>
      <c r="D122" s="17" t="n">
        <v>-200</v>
      </c>
      <c r="G122" s="17" t="n">
        <f aca="false">G121+D122</f>
        <v>0.360000000000014</v>
      </c>
      <c r="H122" s="30"/>
    </row>
    <row r="123" customFormat="false" ht="12.75" hidden="false" customHeight="false" outlineLevel="0" collapsed="false">
      <c r="A123" s="16" t="n">
        <v>35843</v>
      </c>
      <c r="B123" s="17" t="s">
        <v>61</v>
      </c>
      <c r="C123" s="18" t="s">
        <v>77</v>
      </c>
      <c r="D123" s="17" t="n">
        <v>200</v>
      </c>
      <c r="G123" s="17" t="n">
        <f aca="false">G122+D123</f>
        <v>200.36</v>
      </c>
      <c r="H123" s="30"/>
    </row>
    <row r="124" customFormat="false" ht="12.75" hidden="false" customHeight="false" outlineLevel="0" collapsed="false">
      <c r="A124" s="16" t="n">
        <v>35846</v>
      </c>
      <c r="B124" s="17" t="s">
        <v>62</v>
      </c>
      <c r="C124" s="18" t="s">
        <v>88</v>
      </c>
      <c r="D124" s="17" t="n">
        <v>-200</v>
      </c>
      <c r="G124" s="17" t="n">
        <f aca="false">G123+D124</f>
        <v>0.360000000000014</v>
      </c>
      <c r="H124" s="30"/>
    </row>
    <row r="125" customFormat="false" ht="12.75" hidden="false" customHeight="false" outlineLevel="0" collapsed="false">
      <c r="H125" s="30"/>
    </row>
    <row r="126" customFormat="false" ht="12.75" hidden="false" customHeight="false" outlineLevel="0" collapsed="false">
      <c r="A126" s="33"/>
      <c r="G126" s="39" t="s">
        <v>93</v>
      </c>
    </row>
    <row r="127" customFormat="false" ht="12.75" hidden="false" customHeight="false" outlineLevel="0" collapsed="false">
      <c r="F127" s="17"/>
      <c r="G127" s="17" t="n">
        <f aca="false">G79+G124</f>
        <v>6662.585</v>
      </c>
      <c r="H127" s="30"/>
    </row>
  </sheetData>
  <mergeCells count="1">
    <mergeCell ref="B82:C82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1997-08-15T17:17:45Z</dcterms:created>
  <dc:creator/>
  <dc:description/>
  <dc:language>en-US</dc:language>
  <cp:lastModifiedBy>Darron Giron</cp:lastModifiedBy>
  <cp:lastPrinted>1998-02-07T17:37:21Z</cp:lastPrinted>
  <cp:revision>0</cp:revision>
  <dc:subject/>
  <dc:title/>
</cp:coreProperties>
</file>