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SG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<sst xmlns="http://schemas.openxmlformats.org/spreadsheetml/2006/main" count="47" uniqueCount="39">
  <si>
    <t xml:space="preserve">TW/USGT Negotiated Rate Deal</t>
  </si>
  <si>
    <t xml:space="preserve">Fee Calculations</t>
  </si>
  <si>
    <t xml:space="preserve">CR #27161</t>
  </si>
  <si>
    <t xml:space="preserve">Gas Daily Midpoint</t>
  </si>
  <si>
    <t xml:space="preserve">TW   </t>
  </si>
  <si>
    <t xml:space="preserve">Spread to TW</t>
  </si>
  <si>
    <t xml:space="preserve">Adj  </t>
  </si>
  <si>
    <t xml:space="preserve">E to E</t>
  </si>
  <si>
    <t xml:space="preserve">less Resv</t>
  </si>
  <si>
    <t xml:space="preserve">Delivered Vol, mmbtu</t>
  </si>
  <si>
    <t xml:space="preserve">TW</t>
  </si>
  <si>
    <t xml:space="preserve">TW  </t>
  </si>
  <si>
    <t xml:space="preserve">Resv</t>
  </si>
  <si>
    <t xml:space="preserve">Cost,  $/mmbtu</t>
  </si>
  <si>
    <t xml:space="preserve">PGE</t>
  </si>
  <si>
    <t xml:space="preserve">SCG</t>
  </si>
  <si>
    <t xml:space="preserve">Calculated Total Theoretical Profit, $</t>
  </si>
  <si>
    <t xml:space="preserve">Profit Share</t>
  </si>
  <si>
    <t xml:space="preserve">Day</t>
  </si>
  <si>
    <t xml:space="preserve">Perm</t>
  </si>
  <si>
    <t xml:space="preserve">Rate</t>
  </si>
  <si>
    <t xml:space="preserve">Total</t>
  </si>
  <si>
    <t xml:space="preserve">USGT 70%</t>
  </si>
  <si>
    <t xml:space="preserve">TW 30%</t>
  </si>
  <si>
    <t xml:space="preserve">Commodity Floor</t>
  </si>
  <si>
    <t xml:space="preserve">Reservation Charges</t>
  </si>
  <si>
    <t xml:space="preserve">Summary</t>
  </si>
  <si>
    <t xml:space="preserve">Delivered Volume, mmbtu</t>
  </si>
  <si>
    <t xml:space="preserve">Contracted Vol, mmbtu/d</t>
  </si>
  <si>
    <t xml:space="preserve">TW Profit Share, $</t>
  </si>
  <si>
    <t xml:space="preserve">Cmmdty Rate, $/mmbtu</t>
  </si>
  <si>
    <t xml:space="preserve">Days in month</t>
  </si>
  <si>
    <t xml:space="preserve">Reservation Charge, $</t>
  </si>
  <si>
    <t xml:space="preserve">Total Cmmdty Floor, $</t>
  </si>
  <si>
    <t xml:space="preserve">Resv Charge, $/mmbtu</t>
  </si>
  <si>
    <t xml:space="preserve">Resv Charge, $</t>
  </si>
  <si>
    <t xml:space="preserve">Total Amt due TW, $</t>
  </si>
  <si>
    <t xml:space="preserve">Commodity Floor of .0245; Can't go below rate of .0245 (ACA reduced by .0001)</t>
  </si>
  <si>
    <t xml:space="preserve">Notes: "Adj TW Per" is the fuel adjusted price = (TW Per) / 0.95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</si>
</sst>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m\ yyyy"/>
    <numFmt numFmtId="166" formatCode="0.000"/>
    <numFmt numFmtId="167" formatCode="0.0000"/>
    <numFmt numFmtId="168" formatCode="_(* #,##0.00_);_(* \(#,##0.00\);_(* \-??_);_(@_)"/>
    <numFmt numFmtId="169" formatCode="_(* #,##0.0000_);_(* \(#,##0.0000\);_(* \-??_);_(@_)"/>
    <numFmt numFmtId="170" formatCode="0"/>
    <numFmt numFmtId="171" formatCode="_(* #,##0_);_(* \(#,##0\);_(* \-??_);_(@_)"/>
    <numFmt numFmtId="172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b val="true"/>
      <sz val="7"/>
      <name val="Arial"/>
      <family val="2"/>
    </font>
    <font>
      <sz val="7"/>
      <name val="Arial"/>
      <family val="2"/>
    </font>
    <font>
      <sz val="8"/>
      <color rgb="FFFF0000"/>
      <name val="Arial"/>
      <family val="2"/>
    </font>
    <font>
      <i val="tru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2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5" min="2" style="0" width="7.7"/>
    <col collapsed="false" customWidth="true" hidden="false" outlineLevel="0" max="6" min="6" style="0" width="9.41"/>
    <col collapsed="false" customWidth="true" hidden="false" outlineLevel="0" max="8" min="7" style="0" width="8.7"/>
    <col collapsed="false" customWidth="true" hidden="false" outlineLevel="0" max="10" min="9" style="0" width="7.7"/>
    <col collapsed="false" customWidth="true" hidden="false" outlineLevel="0" max="11" min="11" style="0" width="9.7"/>
    <col collapsed="false" customWidth="true" hidden="false" outlineLevel="0" max="12" min="12" style="0" width="10.71"/>
    <col collapsed="false" customWidth="true" hidden="false" outlineLevel="0" max="14" min="13" style="0" width="8.7"/>
    <col collapsed="false" customWidth="true" hidden="false" outlineLevel="0" max="15" min="15" style="0" width="9.41"/>
    <col collapsed="false" customWidth="true" hidden="false" outlineLevel="0" max="16" min="16" style="0" width="11.56"/>
    <col collapsed="false" customWidth="true" hidden="false" outlineLevel="0" max="18" min="18" style="0" width="9.41"/>
    <col collapsed="false" customWidth="true" hidden="false" outlineLevel="0" max="19" min="19" style="0" width="10.85"/>
    <col collapsed="false" customWidth="true" hidden="false" outlineLevel="0" max="20" min="20" style="0" width="11.42"/>
    <col collapsed="false" customWidth="true" hidden="false" outlineLevel="0" max="21" min="21" style="0" width="11.28"/>
    <col collapsed="false" customWidth="true" hidden="false" outlineLevel="0" max="23" min="23" style="0" width="11.28"/>
  </cols>
  <sheetData>
    <row r="1" customFormat="false" ht="12" hidden="false" customHeight="true" outlineLevel="0" collapsed="false">
      <c r="A1" s="1"/>
      <c r="B1" s="2" t="n">
        <v>37196</v>
      </c>
      <c r="C1" s="2"/>
      <c r="D1" s="3"/>
      <c r="Q1" s="3"/>
    </row>
    <row r="2" customFormat="false" ht="12" hidden="false" customHeight="true" outlineLevel="0" collapsed="false">
      <c r="A2" s="1"/>
      <c r="B2" s="4" t="s">
        <v>0</v>
      </c>
      <c r="C2" s="5"/>
      <c r="D2" s="3"/>
      <c r="Q2" s="3"/>
    </row>
    <row r="3" customFormat="false" ht="12" hidden="false" customHeight="true" outlineLevel="0" collapsed="false">
      <c r="A3" s="1"/>
      <c r="B3" s="4" t="s">
        <v>1</v>
      </c>
      <c r="D3" s="3"/>
      <c r="Q3" s="3"/>
    </row>
    <row r="4" customFormat="false" ht="12" hidden="false" customHeight="true" outlineLevel="0" collapsed="false">
      <c r="A4" s="1"/>
      <c r="B4" s="6" t="s">
        <v>2</v>
      </c>
      <c r="C4" s="7"/>
      <c r="D4" s="8"/>
      <c r="E4" s="7"/>
      <c r="F4" s="8"/>
      <c r="G4" s="8"/>
      <c r="H4" s="8"/>
      <c r="I4" s="8"/>
      <c r="J4" s="8"/>
      <c r="K4" s="8"/>
      <c r="L4" s="9"/>
      <c r="M4" s="8"/>
      <c r="N4" s="8"/>
      <c r="O4" s="8"/>
      <c r="P4" s="8"/>
      <c r="Q4" s="3"/>
    </row>
    <row r="5" customFormat="false" ht="12.75" hidden="false" customHeight="false" outlineLevel="0" collapsed="false">
      <c r="A5" s="10"/>
      <c r="B5" s="11" t="s">
        <v>3</v>
      </c>
      <c r="C5" s="11"/>
      <c r="D5" s="11"/>
      <c r="E5" s="11"/>
      <c r="F5" s="12" t="s">
        <v>4</v>
      </c>
      <c r="G5" s="13" t="s">
        <v>5</v>
      </c>
      <c r="H5" s="13"/>
      <c r="I5" s="14"/>
      <c r="J5" s="9"/>
      <c r="K5" s="3"/>
      <c r="L5" s="15"/>
      <c r="M5" s="3"/>
      <c r="N5" s="3"/>
      <c r="O5" s="16"/>
      <c r="P5" s="17"/>
      <c r="Q5" s="3"/>
    </row>
    <row r="6" customFormat="false" ht="12.75" hidden="false" customHeight="false" outlineLevel="0" collapsed="false">
      <c r="A6" s="10"/>
      <c r="B6" s="18"/>
      <c r="C6" s="19"/>
      <c r="D6" s="19"/>
      <c r="E6" s="19" t="s">
        <v>6</v>
      </c>
      <c r="F6" s="12" t="s">
        <v>7</v>
      </c>
      <c r="G6" s="13" t="s">
        <v>8</v>
      </c>
      <c r="H6" s="13"/>
      <c r="I6" s="20" t="s">
        <v>9</v>
      </c>
      <c r="J6" s="20"/>
      <c r="K6" s="20"/>
      <c r="L6" s="3"/>
      <c r="M6" s="3"/>
      <c r="N6" s="3"/>
      <c r="O6" s="21"/>
      <c r="P6" s="22"/>
      <c r="Q6" s="3"/>
    </row>
    <row r="7" customFormat="false" ht="12.75" hidden="false" customHeight="false" outlineLevel="0" collapsed="false">
      <c r="A7" s="10"/>
      <c r="B7" s="23"/>
      <c r="C7" s="24"/>
      <c r="D7" s="19" t="s">
        <v>10</v>
      </c>
      <c r="E7" s="19" t="s">
        <v>11</v>
      </c>
      <c r="F7" s="12" t="s">
        <v>12</v>
      </c>
      <c r="G7" s="25" t="s">
        <v>13</v>
      </c>
      <c r="H7" s="25"/>
      <c r="I7" s="26" t="s">
        <v>14</v>
      </c>
      <c r="J7" s="27" t="s">
        <v>15</v>
      </c>
      <c r="K7" s="3"/>
      <c r="L7" s="28" t="s">
        <v>16</v>
      </c>
      <c r="M7" s="28"/>
      <c r="N7" s="28"/>
      <c r="O7" s="25" t="s">
        <v>17</v>
      </c>
      <c r="P7" s="25"/>
      <c r="Q7" s="3"/>
    </row>
    <row r="8" customFormat="false" ht="13.5" hidden="false" customHeight="false" outlineLevel="0" collapsed="false">
      <c r="A8" s="29" t="s">
        <v>18</v>
      </c>
      <c r="B8" s="30" t="s">
        <v>14</v>
      </c>
      <c r="C8" s="31" t="s">
        <v>15</v>
      </c>
      <c r="D8" s="32" t="s">
        <v>19</v>
      </c>
      <c r="E8" s="32" t="s">
        <v>19</v>
      </c>
      <c r="F8" s="33" t="s">
        <v>20</v>
      </c>
      <c r="G8" s="34" t="s">
        <v>14</v>
      </c>
      <c r="H8" s="31" t="s">
        <v>15</v>
      </c>
      <c r="I8" s="30" t="n">
        <v>56698</v>
      </c>
      <c r="J8" s="31" t="n">
        <v>10487</v>
      </c>
      <c r="K8" s="35" t="s">
        <v>21</v>
      </c>
      <c r="L8" s="30" t="s">
        <v>14</v>
      </c>
      <c r="M8" s="31" t="s">
        <v>15</v>
      </c>
      <c r="N8" s="31" t="s">
        <v>21</v>
      </c>
      <c r="O8" s="34" t="s">
        <v>22</v>
      </c>
      <c r="P8" s="36" t="s">
        <v>23</v>
      </c>
      <c r="Q8" s="3"/>
    </row>
    <row r="9" customFormat="false" ht="12" hidden="false" customHeight="true" outlineLevel="0" collapsed="false">
      <c r="A9" s="10" t="n">
        <v>1</v>
      </c>
      <c r="B9" s="37" t="n">
        <v>3.035</v>
      </c>
      <c r="C9" s="38" t="n">
        <v>3.085</v>
      </c>
      <c r="D9" s="39" t="n">
        <v>2.825</v>
      </c>
      <c r="E9" s="40" t="n">
        <f aca="false">ROUND(D9/0.95,4)</f>
        <v>2.9737</v>
      </c>
      <c r="F9" s="41" t="n">
        <v>0.025</v>
      </c>
      <c r="G9" s="42" t="n">
        <f aca="false">+B9-(E9+F9)</f>
        <v>0.0363000000000002</v>
      </c>
      <c r="H9" s="43" t="n">
        <f aca="false">+C9-(E9+F9)</f>
        <v>0.0863</v>
      </c>
      <c r="I9" s="44" t="n">
        <v>0</v>
      </c>
      <c r="J9" s="45" t="n">
        <v>0</v>
      </c>
      <c r="K9" s="46" t="n">
        <f aca="false">I9+J9</f>
        <v>0</v>
      </c>
      <c r="L9" s="47" t="n">
        <f aca="false">ROUND(I9*G9,2)</f>
        <v>0</v>
      </c>
      <c r="M9" s="48" t="n">
        <f aca="false">ROUND(H9*J9,2)</f>
        <v>0</v>
      </c>
      <c r="N9" s="48" t="n">
        <f aca="false">+M9+L9</f>
        <v>0</v>
      </c>
      <c r="O9" s="49" t="n">
        <f aca="false">ROUND(N9*0.7,2)</f>
        <v>0</v>
      </c>
      <c r="P9" s="50" t="n">
        <f aca="false">ROUND(N9*0.3,2)</f>
        <v>0</v>
      </c>
      <c r="Q9" s="3"/>
    </row>
    <row r="10" customFormat="false" ht="12" hidden="false" customHeight="true" outlineLevel="0" collapsed="false">
      <c r="A10" s="10" t="n">
        <f aca="false">+A9+1</f>
        <v>2</v>
      </c>
      <c r="B10" s="51" t="n">
        <v>2.855</v>
      </c>
      <c r="C10" s="38" t="n">
        <v>2.955</v>
      </c>
      <c r="D10" s="39" t="n">
        <v>2.78</v>
      </c>
      <c r="E10" s="40" t="n">
        <f aca="false">ROUND(D10/0.95,4)</f>
        <v>2.9263</v>
      </c>
      <c r="F10" s="41" t="n">
        <v>0.025</v>
      </c>
      <c r="G10" s="42" t="n">
        <f aca="false">+B10-(E10+F10)</f>
        <v>-0.0962999999999998</v>
      </c>
      <c r="H10" s="43" t="n">
        <f aca="false">+C10-(E10+F10)</f>
        <v>0.00370000000000026</v>
      </c>
      <c r="I10" s="52" t="n">
        <v>0</v>
      </c>
      <c r="J10" s="46" t="n">
        <v>0</v>
      </c>
      <c r="K10" s="46" t="n">
        <f aca="false">I10+J10</f>
        <v>0</v>
      </c>
      <c r="L10" s="47" t="n">
        <f aca="false">ROUND(I10*G10,2)</f>
        <v>-0</v>
      </c>
      <c r="M10" s="48" t="n">
        <f aca="false">ROUND(H10*J10,2)</f>
        <v>0</v>
      </c>
      <c r="N10" s="48" t="n">
        <f aca="false">+M10+L10</f>
        <v>0</v>
      </c>
      <c r="O10" s="49" t="n">
        <f aca="false">ROUND(N10*0.7,2)</f>
        <v>0</v>
      </c>
      <c r="P10" s="50" t="n">
        <f aca="false">ROUND(N10*0.3,2)</f>
        <v>0</v>
      </c>
      <c r="Q10" s="3"/>
    </row>
    <row r="11" customFormat="false" ht="12" hidden="false" customHeight="true" outlineLevel="0" collapsed="false">
      <c r="A11" s="53" t="n">
        <f aca="false">+A10+1</f>
        <v>3</v>
      </c>
      <c r="B11" s="51" t="n">
        <v>2.51</v>
      </c>
      <c r="C11" s="38" t="n">
        <v>2.605</v>
      </c>
      <c r="D11" s="39" t="n">
        <v>2.54</v>
      </c>
      <c r="E11" s="40" t="n">
        <f aca="false">ROUND(D11/0.95,4)</f>
        <v>2.6737</v>
      </c>
      <c r="F11" s="41" t="n">
        <v>0.025</v>
      </c>
      <c r="G11" s="42" t="n">
        <f aca="false">+B11-(E11+F11)</f>
        <v>-0.1887</v>
      </c>
      <c r="H11" s="43" t="n">
        <f aca="false">+C11-(E11+F11)</f>
        <v>-0.0937000000000001</v>
      </c>
      <c r="I11" s="52" t="n">
        <v>0</v>
      </c>
      <c r="J11" s="46" t="n">
        <v>0</v>
      </c>
      <c r="K11" s="46" t="n">
        <f aca="false">I11+J11</f>
        <v>0</v>
      </c>
      <c r="L11" s="47" t="n">
        <f aca="false">ROUND(I11*G11,2)</f>
        <v>-0</v>
      </c>
      <c r="M11" s="48" t="n">
        <f aca="false">ROUND(H11*J11,2)</f>
        <v>-0</v>
      </c>
      <c r="N11" s="48" t="n">
        <f aca="false">+M11+L11</f>
        <v>-0</v>
      </c>
      <c r="O11" s="49" t="n">
        <f aca="false">ROUND(N11*0.7,2)</f>
        <v>-0</v>
      </c>
      <c r="P11" s="50" t="n">
        <f aca="false">ROUND(N11*0.3,2)</f>
        <v>-0</v>
      </c>
      <c r="Q11" s="3"/>
    </row>
    <row r="12" customFormat="false" ht="12" hidden="false" customHeight="true" outlineLevel="0" collapsed="false">
      <c r="A12" s="10" t="n">
        <f aca="false">+A11+1</f>
        <v>4</v>
      </c>
      <c r="B12" s="51" t="n">
        <v>2.51</v>
      </c>
      <c r="C12" s="38" t="n">
        <v>2.605</v>
      </c>
      <c r="D12" s="39" t="n">
        <v>2.54</v>
      </c>
      <c r="E12" s="40" t="n">
        <f aca="false">ROUND(D12/0.95,4)</f>
        <v>2.6737</v>
      </c>
      <c r="F12" s="41" t="n">
        <v>0.025</v>
      </c>
      <c r="G12" s="42" t="n">
        <f aca="false">+B12-(E12+F12)</f>
        <v>-0.1887</v>
      </c>
      <c r="H12" s="43" t="n">
        <f aca="false">+C12-(E12+F12)</f>
        <v>-0.0937000000000001</v>
      </c>
      <c r="I12" s="52" t="n">
        <v>0</v>
      </c>
      <c r="J12" s="46" t="n">
        <v>0</v>
      </c>
      <c r="K12" s="46" t="n">
        <f aca="false">I12+J12</f>
        <v>0</v>
      </c>
      <c r="L12" s="47" t="n">
        <f aca="false">ROUND(I12*G12,2)</f>
        <v>-0</v>
      </c>
      <c r="M12" s="48" t="n">
        <f aca="false">ROUND(H12*J12,2)</f>
        <v>-0</v>
      </c>
      <c r="N12" s="48" t="n">
        <f aca="false">+M12+L12</f>
        <v>-0</v>
      </c>
      <c r="O12" s="49" t="n">
        <f aca="false">ROUND(N12*0.7,2)</f>
        <v>-0</v>
      </c>
      <c r="P12" s="50" t="n">
        <f aca="false">ROUND(N12*0.3,2)</f>
        <v>-0</v>
      </c>
      <c r="Q12" s="3"/>
    </row>
    <row r="13" customFormat="false" ht="12" hidden="false" customHeight="true" outlineLevel="0" collapsed="false">
      <c r="A13" s="10" t="n">
        <f aca="false">+A12+1</f>
        <v>5</v>
      </c>
      <c r="B13" s="51" t="n">
        <v>2.51</v>
      </c>
      <c r="C13" s="38" t="n">
        <v>2.605</v>
      </c>
      <c r="D13" s="39" t="n">
        <v>2.54</v>
      </c>
      <c r="E13" s="40" t="n">
        <f aca="false">ROUND(D13/0.95,4)</f>
        <v>2.6737</v>
      </c>
      <c r="F13" s="41" t="n">
        <v>0.025</v>
      </c>
      <c r="G13" s="42" t="n">
        <f aca="false">+B13-(E13+F13)</f>
        <v>-0.1887</v>
      </c>
      <c r="H13" s="43" t="n">
        <f aca="false">+C13-(E13+F13)</f>
        <v>-0.0937000000000001</v>
      </c>
      <c r="I13" s="52" t="n">
        <v>0</v>
      </c>
      <c r="J13" s="46" t="n">
        <v>0</v>
      </c>
      <c r="K13" s="46" t="n">
        <f aca="false">I13+J13</f>
        <v>0</v>
      </c>
      <c r="L13" s="47" t="n">
        <f aca="false">ROUND(I13*G13,2)</f>
        <v>-0</v>
      </c>
      <c r="M13" s="48" t="n">
        <f aca="false">ROUND(H13*J13,2)</f>
        <v>-0</v>
      </c>
      <c r="N13" s="48" t="n">
        <f aca="false">+M13+L13</f>
        <v>-0</v>
      </c>
      <c r="O13" s="49" t="n">
        <f aca="false">ROUND(N13*0.7,2)</f>
        <v>-0</v>
      </c>
      <c r="P13" s="50" t="n">
        <f aca="false">ROUND(N13*0.3,2)</f>
        <v>-0</v>
      </c>
      <c r="Q13" s="3"/>
    </row>
    <row r="14" customFormat="false" ht="12" hidden="false" customHeight="true" outlineLevel="0" collapsed="false">
      <c r="A14" s="10" t="n">
        <f aca="false">+A13+1</f>
        <v>6</v>
      </c>
      <c r="B14" s="51" t="n">
        <v>2.615</v>
      </c>
      <c r="C14" s="38" t="n">
        <v>2.73</v>
      </c>
      <c r="D14" s="39" t="n">
        <v>2.57</v>
      </c>
      <c r="E14" s="40" t="n">
        <f aca="false">ROUND(D14/0.95,4)</f>
        <v>2.7053</v>
      </c>
      <c r="F14" s="41" t="n">
        <v>0.025</v>
      </c>
      <c r="G14" s="42" t="n">
        <f aca="false">+B14-(E14+F14)</f>
        <v>-0.1153</v>
      </c>
      <c r="H14" s="43" t="n">
        <f aca="false">+C14-(E14+F14)</f>
        <v>-0.000299999999999745</v>
      </c>
      <c r="I14" s="52" t="n">
        <v>0</v>
      </c>
      <c r="J14" s="46" t="n">
        <v>0</v>
      </c>
      <c r="K14" s="46" t="n">
        <f aca="false">I14+J14</f>
        <v>0</v>
      </c>
      <c r="L14" s="47" t="n">
        <f aca="false">ROUND(I14*G14,2)</f>
        <v>-0</v>
      </c>
      <c r="M14" s="48" t="n">
        <f aca="false">ROUND(H14*J14,2)</f>
        <v>-0</v>
      </c>
      <c r="N14" s="48" t="n">
        <f aca="false">+M14+L14</f>
        <v>-0</v>
      </c>
      <c r="O14" s="49" t="n">
        <f aca="false">ROUND(N14*0.7,2)</f>
        <v>-0</v>
      </c>
      <c r="P14" s="50" t="n">
        <f aca="false">ROUND(N14*0.3,2)</f>
        <v>-0</v>
      </c>
      <c r="Q14" s="3"/>
    </row>
    <row r="15" customFormat="false" ht="12" hidden="false" customHeight="true" outlineLevel="0" collapsed="false">
      <c r="A15" s="10" t="n">
        <f aca="false">+A14+1</f>
        <v>7</v>
      </c>
      <c r="B15" s="51" t="n">
        <v>2.605</v>
      </c>
      <c r="C15" s="38" t="n">
        <v>2.65</v>
      </c>
      <c r="D15" s="39" t="n">
        <v>2.475</v>
      </c>
      <c r="E15" s="40" t="n">
        <f aca="false">ROUND(D15/0.95,4)</f>
        <v>2.6053</v>
      </c>
      <c r="F15" s="41" t="n">
        <v>0.025</v>
      </c>
      <c r="G15" s="42" t="n">
        <f aca="false">+B15-(E15+F15)</f>
        <v>-0.0253000000000001</v>
      </c>
      <c r="H15" s="43" t="n">
        <f aca="false">+C15-(E15+F15)</f>
        <v>0.0196999999999998</v>
      </c>
      <c r="I15" s="52" t="n">
        <v>0</v>
      </c>
      <c r="J15" s="46" t="n">
        <v>0</v>
      </c>
      <c r="K15" s="46" t="n">
        <f aca="false">I15+J15</f>
        <v>0</v>
      </c>
      <c r="L15" s="47" t="n">
        <f aca="false">ROUND(I15*G15,2)</f>
        <v>-0</v>
      </c>
      <c r="M15" s="48" t="n">
        <f aca="false">ROUND(H15*J15,2)</f>
        <v>0</v>
      </c>
      <c r="N15" s="48" t="n">
        <f aca="false">+M15+L15</f>
        <v>0</v>
      </c>
      <c r="O15" s="49" t="n">
        <f aca="false">ROUND(N15*0.7,2)</f>
        <v>0</v>
      </c>
      <c r="P15" s="50" t="n">
        <f aca="false">ROUND(N15*0.3,2)</f>
        <v>0</v>
      </c>
      <c r="Q15" s="3"/>
    </row>
    <row r="16" customFormat="false" ht="12" hidden="false" customHeight="true" outlineLevel="0" collapsed="false">
      <c r="A16" s="10" t="n">
        <f aca="false">+A15+1</f>
        <v>8</v>
      </c>
      <c r="B16" s="51" t="n">
        <v>2.595</v>
      </c>
      <c r="C16" s="38" t="n">
        <v>2.62</v>
      </c>
      <c r="D16" s="39" t="n">
        <v>2.425</v>
      </c>
      <c r="E16" s="40" t="n">
        <f aca="false">ROUND(D16/0.95,4)</f>
        <v>2.5526</v>
      </c>
      <c r="F16" s="41" t="n">
        <v>0.025</v>
      </c>
      <c r="G16" s="42" t="n">
        <f aca="false">+B16-(E16+F16)</f>
        <v>0.0174000000000003</v>
      </c>
      <c r="H16" s="43" t="n">
        <f aca="false">+C16-(E16+F16)</f>
        <v>0.0424000000000002</v>
      </c>
      <c r="I16" s="52" t="n">
        <v>0</v>
      </c>
      <c r="J16" s="46" t="n">
        <v>0</v>
      </c>
      <c r="K16" s="46" t="n">
        <f aca="false">I16+J16</f>
        <v>0</v>
      </c>
      <c r="L16" s="47" t="n">
        <f aca="false">ROUND(I16*G16,2)</f>
        <v>0</v>
      </c>
      <c r="M16" s="48" t="n">
        <f aca="false">ROUND(H16*J16,2)</f>
        <v>0</v>
      </c>
      <c r="N16" s="48" t="n">
        <f aca="false">+M16+L16</f>
        <v>0</v>
      </c>
      <c r="O16" s="49" t="n">
        <f aca="false">ROUND(N16*0.7,2)</f>
        <v>0</v>
      </c>
      <c r="P16" s="50" t="n">
        <f aca="false">ROUND(N16*0.3,2)</f>
        <v>0</v>
      </c>
      <c r="Q16" s="3"/>
    </row>
    <row r="17" customFormat="false" ht="12" hidden="false" customHeight="true" outlineLevel="0" collapsed="false">
      <c r="A17" s="10" t="n">
        <f aca="false">+A16+1</f>
        <v>9</v>
      </c>
      <c r="B17" s="51" t="n">
        <v>2.465</v>
      </c>
      <c r="C17" s="38" t="n">
        <v>2.575</v>
      </c>
      <c r="D17" s="39" t="n">
        <v>2.41</v>
      </c>
      <c r="E17" s="40" t="n">
        <f aca="false">ROUND(D17/0.95,4)</f>
        <v>2.5368</v>
      </c>
      <c r="F17" s="41" t="n">
        <v>0.025</v>
      </c>
      <c r="G17" s="42" t="n">
        <f aca="false">+B17-(E17+F17)</f>
        <v>-0.0968</v>
      </c>
      <c r="H17" s="43" t="n">
        <f aca="false">+C17-(E17+F17)</f>
        <v>0.0132000000000003</v>
      </c>
      <c r="I17" s="52" t="n">
        <v>0</v>
      </c>
      <c r="J17" s="46" t="n">
        <v>0</v>
      </c>
      <c r="K17" s="46" t="n">
        <f aca="false">I17+J17</f>
        <v>0</v>
      </c>
      <c r="L17" s="47" t="n">
        <f aca="false">ROUND(I17*G17,2)</f>
        <v>-0</v>
      </c>
      <c r="M17" s="48" t="n">
        <f aca="false">ROUND(H17*J17,2)</f>
        <v>0</v>
      </c>
      <c r="N17" s="48" t="n">
        <f aca="false">+M17+L17</f>
        <v>0</v>
      </c>
      <c r="O17" s="49" t="n">
        <f aca="false">ROUND(N17*0.7,2)</f>
        <v>0</v>
      </c>
      <c r="P17" s="50" t="n">
        <f aca="false">ROUND(N17*0.3,2)</f>
        <v>0</v>
      </c>
      <c r="Q17" s="3"/>
    </row>
    <row r="18" customFormat="false" ht="12" hidden="false" customHeight="true" outlineLevel="0" collapsed="false">
      <c r="A18" s="10" t="n">
        <f aca="false">+A17+1</f>
        <v>10</v>
      </c>
      <c r="B18" s="51" t="n">
        <v>2.33</v>
      </c>
      <c r="C18" s="38" t="n">
        <v>2.405</v>
      </c>
      <c r="D18" s="39" t="n">
        <v>2.185</v>
      </c>
      <c r="E18" s="40" t="n">
        <f aca="false">ROUND(D18/0.95,4)</f>
        <v>2.3</v>
      </c>
      <c r="F18" s="41" t="n">
        <v>0.025</v>
      </c>
      <c r="G18" s="42" t="n">
        <f aca="false">+B18-(E18+F18)</f>
        <v>0.00500000000000034</v>
      </c>
      <c r="H18" s="43" t="n">
        <f aca="false">+C18-(E18+F18)</f>
        <v>0.0800000000000001</v>
      </c>
      <c r="I18" s="52" t="n">
        <v>0</v>
      </c>
      <c r="J18" s="46" t="n">
        <v>0</v>
      </c>
      <c r="K18" s="46" t="n">
        <f aca="false">I18+J18</f>
        <v>0</v>
      </c>
      <c r="L18" s="47" t="n">
        <f aca="false">ROUND(I18*G18,2)</f>
        <v>0</v>
      </c>
      <c r="M18" s="48" t="n">
        <f aca="false">ROUND(H18*J18,2)</f>
        <v>0</v>
      </c>
      <c r="N18" s="48" t="n">
        <f aca="false">+M18+L18</f>
        <v>0</v>
      </c>
      <c r="O18" s="49" t="n">
        <f aca="false">ROUND(N18*0.7,2)</f>
        <v>0</v>
      </c>
      <c r="P18" s="50" t="n">
        <f aca="false">ROUND(N18*0.3,2)</f>
        <v>0</v>
      </c>
      <c r="Q18" s="3"/>
    </row>
    <row r="19" customFormat="false" ht="12" hidden="false" customHeight="true" outlineLevel="0" collapsed="false">
      <c r="A19" s="10" t="n">
        <f aca="false">+A18+1</f>
        <v>11</v>
      </c>
      <c r="B19" s="51" t="n">
        <v>2.33</v>
      </c>
      <c r="C19" s="38" t="n">
        <v>2.405</v>
      </c>
      <c r="D19" s="39" t="n">
        <v>2.185</v>
      </c>
      <c r="E19" s="40" t="n">
        <f aca="false">ROUND(D19/0.95,4)</f>
        <v>2.3</v>
      </c>
      <c r="F19" s="41" t="n">
        <v>0.025</v>
      </c>
      <c r="G19" s="42" t="n">
        <f aca="false">+B19-(E19+F19)</f>
        <v>0.00500000000000034</v>
      </c>
      <c r="H19" s="43" t="n">
        <f aca="false">+C19-(E19+F19)</f>
        <v>0.0800000000000001</v>
      </c>
      <c r="I19" s="52" t="n">
        <v>0</v>
      </c>
      <c r="J19" s="46" t="n">
        <v>0</v>
      </c>
      <c r="K19" s="46" t="n">
        <f aca="false">I19+J19</f>
        <v>0</v>
      </c>
      <c r="L19" s="47" t="n">
        <f aca="false">ROUND(I19*G19,2)</f>
        <v>0</v>
      </c>
      <c r="M19" s="48" t="n">
        <f aca="false">ROUND(H19*J19,2)</f>
        <v>0</v>
      </c>
      <c r="N19" s="48" t="n">
        <f aca="false">+M19+L19</f>
        <v>0</v>
      </c>
      <c r="O19" s="49" t="n">
        <f aca="false">ROUND(N19*0.7,2)</f>
        <v>0</v>
      </c>
      <c r="P19" s="50" t="n">
        <f aca="false">ROUND(N19*0.3,2)</f>
        <v>0</v>
      </c>
      <c r="Q19" s="3"/>
    </row>
    <row r="20" customFormat="false" ht="12" hidden="false" customHeight="true" outlineLevel="0" collapsed="false">
      <c r="A20" s="10" t="n">
        <f aca="false">+A19+1</f>
        <v>12</v>
      </c>
      <c r="B20" s="51" t="n">
        <v>2.33</v>
      </c>
      <c r="C20" s="38" t="n">
        <v>2.405</v>
      </c>
      <c r="D20" s="39" t="n">
        <v>2.185</v>
      </c>
      <c r="E20" s="40" t="n">
        <f aca="false">ROUND(D20/0.95,4)</f>
        <v>2.3</v>
      </c>
      <c r="F20" s="41" t="n">
        <v>0.025</v>
      </c>
      <c r="G20" s="42" t="n">
        <f aca="false">+B20-(E20+F20)</f>
        <v>0.00500000000000034</v>
      </c>
      <c r="H20" s="43" t="n">
        <f aca="false">+C20-(E20+F20)</f>
        <v>0.0800000000000001</v>
      </c>
      <c r="I20" s="52" t="n">
        <v>0</v>
      </c>
      <c r="J20" s="46" t="n">
        <v>0</v>
      </c>
      <c r="K20" s="46" t="n">
        <f aca="false">I20+J20</f>
        <v>0</v>
      </c>
      <c r="L20" s="47" t="n">
        <f aca="false">ROUND(I20*G20,2)</f>
        <v>0</v>
      </c>
      <c r="M20" s="48" t="n">
        <f aca="false">ROUND(H20*J20,2)</f>
        <v>0</v>
      </c>
      <c r="N20" s="48" t="n">
        <f aca="false">+M20+L20</f>
        <v>0</v>
      </c>
      <c r="O20" s="49" t="n">
        <f aca="false">ROUND(N20*0.7,2)</f>
        <v>0</v>
      </c>
      <c r="P20" s="50" t="n">
        <f aca="false">ROUND(N20*0.3,2)</f>
        <v>0</v>
      </c>
      <c r="Q20" s="3"/>
    </row>
    <row r="21" customFormat="false" ht="12" hidden="false" customHeight="true" outlineLevel="0" collapsed="false">
      <c r="A21" s="10" t="n">
        <f aca="false">+A20+1</f>
        <v>13</v>
      </c>
      <c r="B21" s="51" t="n">
        <v>2.11</v>
      </c>
      <c r="C21" s="38" t="n">
        <v>2.25</v>
      </c>
      <c r="D21" s="39" t="n">
        <v>2.08</v>
      </c>
      <c r="E21" s="40" t="n">
        <f aca="false">ROUND(D21/0.95,4)</f>
        <v>2.1895</v>
      </c>
      <c r="F21" s="41" t="n">
        <v>0.025</v>
      </c>
      <c r="G21" s="42" t="n">
        <f aca="false">+B21-(E21+F21)</f>
        <v>-0.1045</v>
      </c>
      <c r="H21" s="43" t="n">
        <f aca="false">+C21-(E21+F21)</f>
        <v>0.0355000000000003</v>
      </c>
      <c r="I21" s="52" t="n">
        <v>0</v>
      </c>
      <c r="J21" s="46" t="n">
        <v>0</v>
      </c>
      <c r="K21" s="46" t="n">
        <f aca="false">I21+J21</f>
        <v>0</v>
      </c>
      <c r="L21" s="47" t="n">
        <f aca="false">ROUND(I21*G21,2)</f>
        <v>-0</v>
      </c>
      <c r="M21" s="48" t="n">
        <f aca="false">ROUND(H21*J21,2)</f>
        <v>0</v>
      </c>
      <c r="N21" s="48" t="n">
        <f aca="false">+M21+L21</f>
        <v>0</v>
      </c>
      <c r="O21" s="49" t="n">
        <f aca="false">ROUND(N21*0.7,2)</f>
        <v>0</v>
      </c>
      <c r="P21" s="50" t="n">
        <f aca="false">ROUND(N21*0.3,2)</f>
        <v>0</v>
      </c>
      <c r="Q21" s="3"/>
    </row>
    <row r="22" customFormat="false" ht="12" hidden="false" customHeight="true" outlineLevel="0" collapsed="false">
      <c r="A22" s="10" t="n">
        <f aca="false">+A21+1</f>
        <v>14</v>
      </c>
      <c r="B22" s="54" t="n">
        <v>1.975</v>
      </c>
      <c r="C22" s="38" t="n">
        <v>2.195</v>
      </c>
      <c r="D22" s="39" t="n">
        <v>2.03</v>
      </c>
      <c r="E22" s="40" t="n">
        <f aca="false">ROUND(D22/0.95,4)</f>
        <v>2.1368</v>
      </c>
      <c r="F22" s="41" t="n">
        <v>0.025</v>
      </c>
      <c r="G22" s="42" t="n">
        <f aca="false">+B22-(E22+F22)</f>
        <v>-0.1868</v>
      </c>
      <c r="H22" s="43" t="n">
        <f aca="false">+C22-(E22+F22)</f>
        <v>0.0331999999999999</v>
      </c>
      <c r="I22" s="52" t="n">
        <v>0</v>
      </c>
      <c r="J22" s="46" t="n">
        <v>0</v>
      </c>
      <c r="K22" s="46" t="n">
        <f aca="false">I22+J22</f>
        <v>0</v>
      </c>
      <c r="L22" s="47" t="n">
        <f aca="false">ROUND(I22*G22,2)</f>
        <v>-0</v>
      </c>
      <c r="M22" s="48" t="n">
        <f aca="false">ROUND(H22*J22,2)</f>
        <v>0</v>
      </c>
      <c r="N22" s="48" t="n">
        <f aca="false">+M22+L22</f>
        <v>0</v>
      </c>
      <c r="O22" s="49" t="n">
        <f aca="false">ROUND(N22*0.7,2)</f>
        <v>0</v>
      </c>
      <c r="P22" s="50" t="n">
        <f aca="false">ROUND(N22*0.3,2)</f>
        <v>0</v>
      </c>
      <c r="Q22" s="3"/>
    </row>
    <row r="23" customFormat="false" ht="12" hidden="false" customHeight="true" outlineLevel="0" collapsed="false">
      <c r="A23" s="10" t="n">
        <f aca="false">+A22+1</f>
        <v>15</v>
      </c>
      <c r="B23" s="54" t="n">
        <v>2.07</v>
      </c>
      <c r="C23" s="38" t="n">
        <v>2.18</v>
      </c>
      <c r="D23" s="39" t="n">
        <v>2.005</v>
      </c>
      <c r="E23" s="40" t="n">
        <f aca="false">ROUND(D23/0.95,4)</f>
        <v>2.1105</v>
      </c>
      <c r="F23" s="41" t="n">
        <v>0.025</v>
      </c>
      <c r="G23" s="42" t="n">
        <f aca="false">+B23-(E23+F23)</f>
        <v>-0.0655000000000001</v>
      </c>
      <c r="H23" s="43" t="n">
        <f aca="false">+C23-(E23+F23)</f>
        <v>0.0445000000000002</v>
      </c>
      <c r="I23" s="52" t="n">
        <v>0</v>
      </c>
      <c r="J23" s="46" t="n">
        <v>0</v>
      </c>
      <c r="K23" s="46" t="n">
        <f aca="false">I23+J23</f>
        <v>0</v>
      </c>
      <c r="L23" s="47" t="n">
        <f aca="false">ROUND(I23*G23,2)</f>
        <v>-0</v>
      </c>
      <c r="M23" s="48" t="n">
        <f aca="false">ROUND(H23*J23,2)</f>
        <v>0</v>
      </c>
      <c r="N23" s="48" t="n">
        <f aca="false">+M23+L23</f>
        <v>0</v>
      </c>
      <c r="O23" s="49" t="n">
        <f aca="false">ROUND(N23*0.7,2)</f>
        <v>0</v>
      </c>
      <c r="P23" s="50" t="n">
        <f aca="false">ROUND(N23*0.3,2)</f>
        <v>0</v>
      </c>
      <c r="Q23" s="3"/>
    </row>
    <row r="24" customFormat="false" ht="12" hidden="false" customHeight="true" outlineLevel="0" collapsed="false">
      <c r="A24" s="10" t="n">
        <f aca="false">+A23+1</f>
        <v>16</v>
      </c>
      <c r="B24" s="54" t="n">
        <v>1.855</v>
      </c>
      <c r="C24" s="38" t="n">
        <v>1.94</v>
      </c>
      <c r="D24" s="39" t="n">
        <v>1.71</v>
      </c>
      <c r="E24" s="40" t="n">
        <f aca="false">ROUND(D24/0.95,4)</f>
        <v>1.8</v>
      </c>
      <c r="F24" s="41" t="n">
        <v>0.025</v>
      </c>
      <c r="G24" s="42" t="n">
        <f aca="false">+B24-(E24+F24)</f>
        <v>0.03</v>
      </c>
      <c r="H24" s="43" t="n">
        <f aca="false">+C24-(E24+F24)</f>
        <v>0.115</v>
      </c>
      <c r="I24" s="52" t="n">
        <v>0</v>
      </c>
      <c r="J24" s="46" t="n">
        <v>0</v>
      </c>
      <c r="K24" s="46" t="n">
        <f aca="false">I24+J24</f>
        <v>0</v>
      </c>
      <c r="L24" s="47" t="n">
        <f aca="false">ROUND(I24*G24,2)</f>
        <v>0</v>
      </c>
      <c r="M24" s="48" t="n">
        <f aca="false">ROUND(H24*J24,2)</f>
        <v>0</v>
      </c>
      <c r="N24" s="48" t="n">
        <f aca="false">+M24+L24</f>
        <v>0</v>
      </c>
      <c r="O24" s="49" t="n">
        <f aca="false">ROUND(N24*0.7,2)</f>
        <v>0</v>
      </c>
      <c r="P24" s="50" t="n">
        <f aca="false">ROUND(N24*0.3,2)</f>
        <v>0</v>
      </c>
      <c r="Q24" s="3"/>
    </row>
    <row r="25" customFormat="false" ht="12" hidden="false" customHeight="true" outlineLevel="0" collapsed="false">
      <c r="A25" s="10" t="n">
        <f aca="false">+A24+1</f>
        <v>17</v>
      </c>
      <c r="B25" s="54" t="n">
        <v>1.335</v>
      </c>
      <c r="C25" s="38" t="n">
        <v>1.4</v>
      </c>
      <c r="D25" s="39" t="n">
        <v>1.265</v>
      </c>
      <c r="E25" s="40" t="n">
        <f aca="false">ROUND(D25/0.95,4)</f>
        <v>1.3316</v>
      </c>
      <c r="F25" s="41" t="n">
        <v>0.025</v>
      </c>
      <c r="G25" s="42" t="n">
        <f aca="false">+B25-(E25+F25)</f>
        <v>-0.0215999999999998</v>
      </c>
      <c r="H25" s="43" t="n">
        <f aca="false">+C25-(E25+F25)</f>
        <v>0.0434000000000001</v>
      </c>
      <c r="I25" s="52" t="n">
        <v>0</v>
      </c>
      <c r="J25" s="46" t="n">
        <v>360</v>
      </c>
      <c r="K25" s="46" t="n">
        <f aca="false">I25+J25</f>
        <v>360</v>
      </c>
      <c r="L25" s="47" t="n">
        <f aca="false">ROUND(I25*G25,2)</f>
        <v>-0</v>
      </c>
      <c r="M25" s="48" t="n">
        <f aca="false">ROUND(H25*J25,2)</f>
        <v>15.62</v>
      </c>
      <c r="N25" s="48" t="n">
        <f aca="false">+M25+L25</f>
        <v>15.62</v>
      </c>
      <c r="O25" s="49" t="n">
        <v>0</v>
      </c>
      <c r="P25" s="50" t="n">
        <f aca="false">K25*0.0245</f>
        <v>8.82</v>
      </c>
      <c r="Q25" s="3"/>
    </row>
    <row r="26" customFormat="false" ht="12" hidden="false" customHeight="true" outlineLevel="0" collapsed="false">
      <c r="A26" s="10" t="n">
        <f aca="false">+A25+1</f>
        <v>18</v>
      </c>
      <c r="B26" s="54" t="n">
        <v>1.335</v>
      </c>
      <c r="C26" s="38" t="n">
        <v>1.4</v>
      </c>
      <c r="D26" s="39" t="n">
        <v>1.265</v>
      </c>
      <c r="E26" s="40" t="n">
        <f aca="false">ROUND(D26/0.95,4)</f>
        <v>1.3316</v>
      </c>
      <c r="F26" s="41" t="n">
        <v>0.025</v>
      </c>
      <c r="G26" s="42" t="n">
        <f aca="false">+B26-(E26+F26)</f>
        <v>-0.0215999999999998</v>
      </c>
      <c r="H26" s="43" t="n">
        <f aca="false">+C26-(E26+F26)</f>
        <v>0.0434000000000001</v>
      </c>
      <c r="I26" s="52" t="n">
        <v>0</v>
      </c>
      <c r="J26" s="46" t="n">
        <v>7170</v>
      </c>
      <c r="K26" s="46" t="n">
        <f aca="false">I26+J26</f>
        <v>7170</v>
      </c>
      <c r="L26" s="47" t="n">
        <f aca="false">ROUND(I26*G26,2)</f>
        <v>-0</v>
      </c>
      <c r="M26" s="48" t="n">
        <f aca="false">ROUND(H26*J26,2)</f>
        <v>311.18</v>
      </c>
      <c r="N26" s="48" t="n">
        <f aca="false">+M26+L26</f>
        <v>311.18</v>
      </c>
      <c r="O26" s="49" t="n">
        <v>0</v>
      </c>
      <c r="P26" s="50" t="n">
        <f aca="false">K26*0.0245</f>
        <v>175.665</v>
      </c>
      <c r="Q26" s="3"/>
    </row>
    <row r="27" customFormat="false" ht="12" hidden="false" customHeight="true" outlineLevel="0" collapsed="false">
      <c r="A27" s="10" t="n">
        <f aca="false">+A26+1</f>
        <v>19</v>
      </c>
      <c r="B27" s="54" t="n">
        <v>1.335</v>
      </c>
      <c r="C27" s="38" t="n">
        <v>1.4</v>
      </c>
      <c r="D27" s="39" t="n">
        <v>1.265</v>
      </c>
      <c r="E27" s="40" t="n">
        <f aca="false">ROUND(D27/0.95,4)</f>
        <v>1.3316</v>
      </c>
      <c r="F27" s="41" t="n">
        <v>0.025</v>
      </c>
      <c r="G27" s="42" t="n">
        <f aca="false">+B27-(E27+F27)</f>
        <v>-0.0215999999999998</v>
      </c>
      <c r="H27" s="43" t="n">
        <f aca="false">+C27-(E27+F27)</f>
        <v>0.0434000000000001</v>
      </c>
      <c r="I27" s="52" t="n">
        <v>0</v>
      </c>
      <c r="J27" s="46" t="n">
        <v>6255</v>
      </c>
      <c r="K27" s="46" t="n">
        <f aca="false">I27+J27</f>
        <v>6255</v>
      </c>
      <c r="L27" s="47" t="n">
        <f aca="false">ROUND(I27*G27,2)</f>
        <v>-0</v>
      </c>
      <c r="M27" s="48" t="n">
        <f aca="false">ROUND(H27*J27,2)</f>
        <v>271.47</v>
      </c>
      <c r="N27" s="48" t="n">
        <f aca="false">+M27+L27</f>
        <v>271.47</v>
      </c>
      <c r="O27" s="49" t="n">
        <v>0</v>
      </c>
      <c r="P27" s="50" t="n">
        <f aca="false">K27*0.0245</f>
        <v>153.2475</v>
      </c>
      <c r="Q27" s="3"/>
    </row>
    <row r="28" customFormat="false" ht="12" hidden="false" customHeight="true" outlineLevel="0" collapsed="false">
      <c r="A28" s="10" t="n">
        <f aca="false">+A27+1</f>
        <v>20</v>
      </c>
      <c r="B28" s="54" t="n">
        <v>1.81</v>
      </c>
      <c r="C28" s="38" t="n">
        <v>1.925</v>
      </c>
      <c r="D28" s="39" t="n">
        <v>1.795</v>
      </c>
      <c r="E28" s="40" t="n">
        <f aca="false">ROUND(D28/0.95,4)</f>
        <v>1.8895</v>
      </c>
      <c r="F28" s="41" t="n">
        <v>0.025</v>
      </c>
      <c r="G28" s="42" t="n">
        <f aca="false">+B28-(E28+F28)</f>
        <v>-0.1045</v>
      </c>
      <c r="H28" s="43" t="n">
        <f aca="false">+C28-(E28+F28)</f>
        <v>0.0105000000000002</v>
      </c>
      <c r="I28" s="52" t="n">
        <v>0</v>
      </c>
      <c r="J28" s="46" t="n">
        <v>40000</v>
      </c>
      <c r="K28" s="46" t="n">
        <f aca="false">I28+J28</f>
        <v>40000</v>
      </c>
      <c r="L28" s="47" t="n">
        <f aca="false">ROUND(I28*G28,2)</f>
        <v>-0</v>
      </c>
      <c r="M28" s="48" t="n">
        <f aca="false">ROUND(H28*J28,2)</f>
        <v>420</v>
      </c>
      <c r="N28" s="48" t="n">
        <f aca="false">+M28+L28</f>
        <v>420</v>
      </c>
      <c r="O28" s="49" t="n">
        <v>0</v>
      </c>
      <c r="P28" s="50" t="n">
        <f aca="false">K28*0.0245</f>
        <v>980</v>
      </c>
      <c r="Q28" s="3"/>
    </row>
    <row r="29" customFormat="false" ht="12" hidden="false" customHeight="true" outlineLevel="0" collapsed="false">
      <c r="A29" s="10" t="n">
        <f aca="false">+A28+1</f>
        <v>21</v>
      </c>
      <c r="B29" s="54" t="n">
        <v>2.505</v>
      </c>
      <c r="C29" s="38" t="n">
        <v>2.575</v>
      </c>
      <c r="D29" s="39" t="n">
        <v>2.475</v>
      </c>
      <c r="E29" s="40" t="n">
        <f aca="false">ROUND(D29/0.95,4)</f>
        <v>2.6053</v>
      </c>
      <c r="F29" s="41" t="n">
        <v>0.025</v>
      </c>
      <c r="G29" s="42" t="n">
        <f aca="false">+B29-(E29+F29)</f>
        <v>-0.1253</v>
      </c>
      <c r="H29" s="43" t="n">
        <f aca="false">+C29-(E29+F29)</f>
        <v>-0.0552999999999999</v>
      </c>
      <c r="I29" s="52" t="n">
        <v>0</v>
      </c>
      <c r="J29" s="46" t="n">
        <v>29979</v>
      </c>
      <c r="K29" s="46" t="n">
        <f aca="false">I29+J29</f>
        <v>29979</v>
      </c>
      <c r="L29" s="47" t="n">
        <f aca="false">ROUND(I29*G29,2)</f>
        <v>-0</v>
      </c>
      <c r="M29" s="48" t="n">
        <f aca="false">ROUND(H29*J29,2)</f>
        <v>-1657.84</v>
      </c>
      <c r="N29" s="48" t="n">
        <f aca="false">+M29+L29</f>
        <v>-1657.84</v>
      </c>
      <c r="O29" s="49" t="n">
        <v>0</v>
      </c>
      <c r="P29" s="50" t="n">
        <f aca="false">K29*0.0245</f>
        <v>734.4855</v>
      </c>
      <c r="Q29" s="3"/>
    </row>
    <row r="30" customFormat="false" ht="12" hidden="false" customHeight="true" outlineLevel="0" collapsed="false">
      <c r="A30" s="10" t="n">
        <f aca="false">+A29+1</f>
        <v>22</v>
      </c>
      <c r="B30" s="54" t="n">
        <v>1.545</v>
      </c>
      <c r="C30" s="38" t="n">
        <v>1.585</v>
      </c>
      <c r="D30" s="39" t="n">
        <v>1.45</v>
      </c>
      <c r="E30" s="40" t="n">
        <f aca="false">ROUND(D30/0.95,4)</f>
        <v>1.5263</v>
      </c>
      <c r="F30" s="41" t="n">
        <v>0.025</v>
      </c>
      <c r="G30" s="42" t="n">
        <f aca="false">+B30-(E30+F30)</f>
        <v>-0.00629999999999997</v>
      </c>
      <c r="H30" s="43" t="n">
        <f aca="false">+C30-(E30+F30)</f>
        <v>0.0337000000000001</v>
      </c>
      <c r="I30" s="52" t="n">
        <v>0</v>
      </c>
      <c r="J30" s="46" t="n">
        <v>0</v>
      </c>
      <c r="K30" s="46" t="n">
        <f aca="false">I30+J30</f>
        <v>0</v>
      </c>
      <c r="L30" s="47" t="n">
        <f aca="false">ROUND(I30*G30,2)</f>
        <v>-0</v>
      </c>
      <c r="M30" s="48" t="n">
        <f aca="false">ROUND(H30*J30,2)</f>
        <v>0</v>
      </c>
      <c r="N30" s="48" t="n">
        <f aca="false">+M30+L30</f>
        <v>0</v>
      </c>
      <c r="O30" s="49" t="n">
        <f aca="false">ROUND(N30*0.7,2)</f>
        <v>0</v>
      </c>
      <c r="P30" s="50" t="n">
        <f aca="false">ROUND(N30*0.3,2)</f>
        <v>0</v>
      </c>
      <c r="Q30" s="3"/>
    </row>
    <row r="31" customFormat="false" ht="12" hidden="false" customHeight="true" outlineLevel="0" collapsed="false">
      <c r="A31" s="10" t="n">
        <f aca="false">+A30+1</f>
        <v>23</v>
      </c>
      <c r="B31" s="54" t="n">
        <v>1.545</v>
      </c>
      <c r="C31" s="38" t="n">
        <v>1.585</v>
      </c>
      <c r="D31" s="39" t="n">
        <v>1.45</v>
      </c>
      <c r="E31" s="40" t="n">
        <f aca="false">ROUND(D31/0.95,4)</f>
        <v>1.5263</v>
      </c>
      <c r="F31" s="41" t="n">
        <v>0.025</v>
      </c>
      <c r="G31" s="42" t="n">
        <f aca="false">+B31-(E31+F31)</f>
        <v>-0.00629999999999997</v>
      </c>
      <c r="H31" s="43" t="n">
        <f aca="false">+C31-(E31+F31)</f>
        <v>0.0337000000000001</v>
      </c>
      <c r="I31" s="52" t="n">
        <v>0</v>
      </c>
      <c r="J31" s="46" t="n">
        <v>0</v>
      </c>
      <c r="K31" s="46" t="n">
        <f aca="false">I31+J31</f>
        <v>0</v>
      </c>
      <c r="L31" s="47" t="n">
        <f aca="false">ROUND(I31*G31,2)</f>
        <v>-0</v>
      </c>
      <c r="M31" s="48" t="n">
        <f aca="false">ROUND(H31*J31,2)</f>
        <v>0</v>
      </c>
      <c r="N31" s="48" t="n">
        <f aca="false">+M31+L31</f>
        <v>0</v>
      </c>
      <c r="O31" s="49" t="n">
        <f aca="false">ROUND(N31*0.7,2)</f>
        <v>0</v>
      </c>
      <c r="P31" s="50" t="n">
        <f aca="false">ROUND(N31*0.3,2)</f>
        <v>0</v>
      </c>
      <c r="Q31" s="3"/>
    </row>
    <row r="32" customFormat="false" ht="12" hidden="false" customHeight="true" outlineLevel="0" collapsed="false">
      <c r="A32" s="10" t="n">
        <f aca="false">+A31+1</f>
        <v>24</v>
      </c>
      <c r="B32" s="54" t="n">
        <v>1.545</v>
      </c>
      <c r="C32" s="38" t="n">
        <v>1.585</v>
      </c>
      <c r="D32" s="39" t="n">
        <v>1.45</v>
      </c>
      <c r="E32" s="40" t="n">
        <f aca="false">ROUND(D32/0.95,4)</f>
        <v>1.5263</v>
      </c>
      <c r="F32" s="41" t="n">
        <v>0.025</v>
      </c>
      <c r="G32" s="42" t="n">
        <f aca="false">+B32-(E32+F32)</f>
        <v>-0.00629999999999997</v>
      </c>
      <c r="H32" s="43" t="n">
        <f aca="false">+C32-(E32+F32)</f>
        <v>0.0337000000000001</v>
      </c>
      <c r="I32" s="52" t="n">
        <v>0</v>
      </c>
      <c r="J32" s="46" t="n">
        <v>0</v>
      </c>
      <c r="K32" s="46" t="n">
        <f aca="false">I32+J32</f>
        <v>0</v>
      </c>
      <c r="L32" s="47" t="n">
        <f aca="false">ROUND(I32*G32,2)</f>
        <v>-0</v>
      </c>
      <c r="M32" s="48" t="n">
        <f aca="false">ROUND(H32*J32,2)</f>
        <v>0</v>
      </c>
      <c r="N32" s="48" t="n">
        <f aca="false">+M32+L32</f>
        <v>0</v>
      </c>
      <c r="O32" s="49" t="n">
        <f aca="false">ROUND(N32*0.7,2)</f>
        <v>0</v>
      </c>
      <c r="P32" s="50" t="n">
        <f aca="false">ROUND(N32*0.3,2)</f>
        <v>0</v>
      </c>
      <c r="Q32" s="3"/>
    </row>
    <row r="33" customFormat="false" ht="12" hidden="false" customHeight="true" outlineLevel="0" collapsed="false">
      <c r="A33" s="10" t="n">
        <f aca="false">+A32+1</f>
        <v>25</v>
      </c>
      <c r="B33" s="54" t="n">
        <v>1.545</v>
      </c>
      <c r="C33" s="38" t="n">
        <v>1.585</v>
      </c>
      <c r="D33" s="39" t="n">
        <v>1.45</v>
      </c>
      <c r="E33" s="40" t="n">
        <f aca="false">ROUND(D33/0.95,4)</f>
        <v>1.5263</v>
      </c>
      <c r="F33" s="41" t="n">
        <v>0.025</v>
      </c>
      <c r="G33" s="42" t="n">
        <f aca="false">+B33-(E33+F33)</f>
        <v>-0.00629999999999997</v>
      </c>
      <c r="H33" s="43" t="n">
        <f aca="false">+C33-(E33+F33)</f>
        <v>0.0337000000000001</v>
      </c>
      <c r="I33" s="52" t="n">
        <v>0</v>
      </c>
      <c r="J33" s="46" t="n">
        <v>0</v>
      </c>
      <c r="K33" s="46" t="n">
        <f aca="false">I33+J33</f>
        <v>0</v>
      </c>
      <c r="L33" s="47" t="n">
        <f aca="false">ROUND(I33*G33,2)</f>
        <v>-0</v>
      </c>
      <c r="M33" s="48" t="n">
        <f aca="false">ROUND(H33*J33,2)</f>
        <v>0</v>
      </c>
      <c r="N33" s="48" t="n">
        <f aca="false">+M33+L33</f>
        <v>0</v>
      </c>
      <c r="O33" s="49" t="n">
        <f aca="false">ROUND(N33*0.7,2)</f>
        <v>0</v>
      </c>
      <c r="P33" s="50" t="n">
        <f aca="false">ROUND(N33*0.3,2)</f>
        <v>0</v>
      </c>
      <c r="Q33" s="3"/>
    </row>
    <row r="34" customFormat="false" ht="12" hidden="false" customHeight="true" outlineLevel="0" collapsed="false">
      <c r="A34" s="10" t="n">
        <f aca="false">+A33+1</f>
        <v>26</v>
      </c>
      <c r="B34" s="54" t="n">
        <v>1.545</v>
      </c>
      <c r="C34" s="38" t="n">
        <v>1.585</v>
      </c>
      <c r="D34" s="39" t="n">
        <v>1.45</v>
      </c>
      <c r="E34" s="40" t="n">
        <f aca="false">ROUND(D34/0.95,4)</f>
        <v>1.5263</v>
      </c>
      <c r="F34" s="41" t="n">
        <v>0.025</v>
      </c>
      <c r="G34" s="42" t="n">
        <f aca="false">+B34-(E34+F34)</f>
        <v>-0.00629999999999997</v>
      </c>
      <c r="H34" s="43" t="n">
        <f aca="false">+C34-(E34+F34)</f>
        <v>0.0337000000000001</v>
      </c>
      <c r="I34" s="52" t="n">
        <v>0</v>
      </c>
      <c r="J34" s="46" t="n">
        <v>0</v>
      </c>
      <c r="K34" s="46" t="n">
        <f aca="false">I34+J34</f>
        <v>0</v>
      </c>
      <c r="L34" s="47" t="n">
        <f aca="false">ROUND(I34*G34,2)</f>
        <v>-0</v>
      </c>
      <c r="M34" s="48" t="n">
        <f aca="false">ROUND(H34*J34,2)</f>
        <v>0</v>
      </c>
      <c r="N34" s="48" t="n">
        <f aca="false">+M34+L34</f>
        <v>0</v>
      </c>
      <c r="O34" s="49" t="n">
        <f aca="false">ROUND(N34*0.7,2)</f>
        <v>0</v>
      </c>
      <c r="P34" s="50" t="n">
        <f aca="false">ROUND(N34*0.3,2)</f>
        <v>0</v>
      </c>
      <c r="Q34" s="3"/>
    </row>
    <row r="35" customFormat="false" ht="12" hidden="false" customHeight="true" outlineLevel="0" collapsed="false">
      <c r="A35" s="10" t="n">
        <f aca="false">+A34+1</f>
        <v>27</v>
      </c>
      <c r="B35" s="54" t="n">
        <v>0</v>
      </c>
      <c r="C35" s="38" t="n">
        <v>0</v>
      </c>
      <c r="D35" s="39" t="n">
        <v>0</v>
      </c>
      <c r="E35" s="40" t="n">
        <f aca="false">ROUND(D35/0.95,4)</f>
        <v>0</v>
      </c>
      <c r="F35" s="41" t="n">
        <v>0.025</v>
      </c>
      <c r="G35" s="42" t="n">
        <f aca="false">+B35-(E35+F35)</f>
        <v>-0.025</v>
      </c>
      <c r="H35" s="43" t="n">
        <f aca="false">+C35-(E35+F35)</f>
        <v>-0.025</v>
      </c>
      <c r="I35" s="52" t="n">
        <v>0</v>
      </c>
      <c r="J35" s="46" t="n">
        <v>0</v>
      </c>
      <c r="K35" s="46" t="n">
        <f aca="false">I35+J35</f>
        <v>0</v>
      </c>
      <c r="L35" s="47" t="n">
        <f aca="false">ROUND(I35*G35,2)</f>
        <v>-0</v>
      </c>
      <c r="M35" s="48" t="n">
        <f aca="false">ROUND(H35*J35,2)</f>
        <v>-0</v>
      </c>
      <c r="N35" s="48" t="n">
        <f aca="false">+M35+L35</f>
        <v>-0</v>
      </c>
      <c r="O35" s="49" t="n">
        <f aca="false">ROUND(N35*0.7,2)</f>
        <v>-0</v>
      </c>
      <c r="P35" s="50" t="n">
        <f aca="false">ROUND(N35*0.3,2)</f>
        <v>-0</v>
      </c>
      <c r="Q35" s="3"/>
    </row>
    <row r="36" customFormat="false" ht="12" hidden="false" customHeight="true" outlineLevel="0" collapsed="false">
      <c r="A36" s="10" t="n">
        <f aca="false">+A35+1</f>
        <v>28</v>
      </c>
      <c r="B36" s="54" t="n">
        <v>0</v>
      </c>
      <c r="C36" s="38" t="n">
        <v>0</v>
      </c>
      <c r="D36" s="39" t="n">
        <v>0</v>
      </c>
      <c r="E36" s="40" t="n">
        <f aca="false">ROUND(D36/0.95,4)</f>
        <v>0</v>
      </c>
      <c r="F36" s="41" t="n">
        <v>0.025</v>
      </c>
      <c r="G36" s="42" t="n">
        <f aca="false">+B36-(E36+F36)</f>
        <v>-0.025</v>
      </c>
      <c r="H36" s="43" t="n">
        <f aca="false">+C36-(E36+F36)</f>
        <v>-0.025</v>
      </c>
      <c r="I36" s="52" t="n">
        <v>0</v>
      </c>
      <c r="J36" s="46" t="n">
        <v>0</v>
      </c>
      <c r="K36" s="46" t="n">
        <f aca="false">I36+J36</f>
        <v>0</v>
      </c>
      <c r="L36" s="47" t="n">
        <f aca="false">ROUND(I36*G36,2)</f>
        <v>-0</v>
      </c>
      <c r="M36" s="48" t="n">
        <f aca="false">ROUND(H36*J36,2)</f>
        <v>-0</v>
      </c>
      <c r="N36" s="48" t="n">
        <f aca="false">+M36+L36</f>
        <v>-0</v>
      </c>
      <c r="O36" s="49" t="n">
        <f aca="false">ROUND(N36*0.7,2)</f>
        <v>-0</v>
      </c>
      <c r="P36" s="50" t="n">
        <f aca="false">ROUND(N36*0.3,2)</f>
        <v>-0</v>
      </c>
      <c r="Q36" s="3"/>
    </row>
    <row r="37" customFormat="false" ht="12" hidden="false" customHeight="true" outlineLevel="0" collapsed="false">
      <c r="A37" s="10" t="n">
        <f aca="false">+A36+1</f>
        <v>29</v>
      </c>
      <c r="B37" s="54" t="n">
        <v>0</v>
      </c>
      <c r="C37" s="38" t="n">
        <v>0</v>
      </c>
      <c r="D37" s="39" t="n">
        <v>0</v>
      </c>
      <c r="E37" s="40" t="n">
        <f aca="false">ROUND(D37/0.95,4)</f>
        <v>0</v>
      </c>
      <c r="F37" s="41" t="n">
        <v>0.025</v>
      </c>
      <c r="G37" s="42" t="n">
        <f aca="false">+B37-(E37+F37)</f>
        <v>-0.025</v>
      </c>
      <c r="H37" s="43" t="n">
        <f aca="false">+C37-(E37+F37)</f>
        <v>-0.025</v>
      </c>
      <c r="I37" s="52" t="n">
        <v>0</v>
      </c>
      <c r="J37" s="46" t="n">
        <v>0</v>
      </c>
      <c r="K37" s="46" t="n">
        <f aca="false">I37+J37</f>
        <v>0</v>
      </c>
      <c r="L37" s="47" t="n">
        <f aca="false">ROUND(I37*G37,2)</f>
        <v>-0</v>
      </c>
      <c r="M37" s="48" t="n">
        <f aca="false">ROUND(H37*J37,2)</f>
        <v>-0</v>
      </c>
      <c r="N37" s="48" t="n">
        <f aca="false">+M37+L37</f>
        <v>-0</v>
      </c>
      <c r="O37" s="49" t="n">
        <f aca="false">ROUND(N37*0.7,2)</f>
        <v>-0</v>
      </c>
      <c r="P37" s="50" t="n">
        <f aca="false">ROUND(N37*0.3,2)</f>
        <v>-0</v>
      </c>
      <c r="Q37" s="3"/>
    </row>
    <row r="38" customFormat="false" ht="12" hidden="false" customHeight="true" outlineLevel="0" collapsed="false">
      <c r="A38" s="10" t="n">
        <f aca="false">+A37+1</f>
        <v>30</v>
      </c>
      <c r="B38" s="54" t="n">
        <v>0</v>
      </c>
      <c r="C38" s="38" t="n">
        <v>0</v>
      </c>
      <c r="D38" s="39" t="n">
        <v>0</v>
      </c>
      <c r="E38" s="40" t="n">
        <f aca="false">ROUND(D38/0.95,4)</f>
        <v>0</v>
      </c>
      <c r="F38" s="41" t="n">
        <v>0.025</v>
      </c>
      <c r="G38" s="42" t="n">
        <f aca="false">+B38-(E38+F38)</f>
        <v>-0.025</v>
      </c>
      <c r="H38" s="43" t="n">
        <f aca="false">+C38-(E38+F38)</f>
        <v>-0.025</v>
      </c>
      <c r="I38" s="52" t="n">
        <v>0</v>
      </c>
      <c r="J38" s="46" t="n">
        <v>0</v>
      </c>
      <c r="K38" s="46" t="n">
        <f aca="false">I38+J38</f>
        <v>0</v>
      </c>
      <c r="L38" s="47" t="n">
        <f aca="false">ROUND(I38*G38,2)</f>
        <v>-0</v>
      </c>
      <c r="M38" s="48" t="n">
        <f aca="false">ROUND(H38*J38,2)</f>
        <v>-0</v>
      </c>
      <c r="N38" s="48" t="n">
        <f aca="false">+M38+L38</f>
        <v>-0</v>
      </c>
      <c r="O38" s="49" t="n">
        <f aca="false">ROUND(N38*0.7,2)</f>
        <v>-0</v>
      </c>
      <c r="P38" s="50" t="n">
        <f aca="false">ROUND(N38*0.3,2)</f>
        <v>-0</v>
      </c>
      <c r="Q38" s="3"/>
    </row>
    <row r="39" customFormat="false" ht="12" hidden="false" customHeight="true" outlineLevel="0" collapsed="false">
      <c r="A39" s="29" t="n">
        <f aca="false">+A38+1</f>
        <v>31</v>
      </c>
      <c r="B39" s="55" t="n">
        <v>0</v>
      </c>
      <c r="C39" s="56" t="n">
        <v>0</v>
      </c>
      <c r="D39" s="57" t="n">
        <v>0</v>
      </c>
      <c r="E39" s="58" t="n">
        <f aca="false">ROUND(D39/0.95,4)</f>
        <v>0</v>
      </c>
      <c r="F39" s="59" t="n">
        <v>0</v>
      </c>
      <c r="G39" s="60" t="n">
        <f aca="false">+B39-(E39+F39)</f>
        <v>0</v>
      </c>
      <c r="H39" s="61" t="n">
        <f aca="false">+C39-(E39+F39)</f>
        <v>0</v>
      </c>
      <c r="I39" s="62"/>
      <c r="J39" s="63"/>
      <c r="K39" s="64" t="n">
        <f aca="false">I39+J39</f>
        <v>0</v>
      </c>
      <c r="L39" s="65" t="n">
        <f aca="false">ROUND(I39*G39,2)</f>
        <v>0</v>
      </c>
      <c r="M39" s="66" t="n">
        <f aca="false">ROUND(H39*J39,2)</f>
        <v>0</v>
      </c>
      <c r="N39" s="66" t="n">
        <f aca="false">+M39+L39</f>
        <v>0</v>
      </c>
      <c r="O39" s="67" t="n">
        <f aca="false">ROUND(N39*0.7,2)</f>
        <v>0</v>
      </c>
      <c r="P39" s="68" t="n">
        <f aca="false">ROUND(N39*0.3,2)</f>
        <v>0</v>
      </c>
      <c r="Q39" s="3"/>
    </row>
    <row r="40" customFormat="false" ht="12" hidden="false" customHeight="true" outlineLevel="0" collapsed="false">
      <c r="A40" s="69"/>
      <c r="B40" s="70"/>
      <c r="C40" s="71"/>
      <c r="D40" s="71"/>
      <c r="E40" s="71"/>
      <c r="F40" s="72"/>
      <c r="G40" s="73"/>
      <c r="H40" s="71"/>
      <c r="I40" s="74" t="n">
        <f aca="false">SUM(I9:I39)</f>
        <v>0</v>
      </c>
      <c r="J40" s="75" t="n">
        <f aca="false">SUM(J9:J39)</f>
        <v>83764</v>
      </c>
      <c r="K40" s="75" t="n">
        <f aca="false">SUM(K9:K39)</f>
        <v>83764</v>
      </c>
      <c r="L40" s="76" t="n">
        <f aca="false">SUM(L9:L39)</f>
        <v>0</v>
      </c>
      <c r="M40" s="77" t="n">
        <f aca="false">SUM(M9:M39)</f>
        <v>-639.57</v>
      </c>
      <c r="N40" s="77" t="n">
        <f aca="false">SUM(N9:N39)</f>
        <v>-639.57</v>
      </c>
      <c r="O40" s="78" t="n">
        <f aca="false">SUM(O9:O39)</f>
        <v>0</v>
      </c>
      <c r="P40" s="79" t="n">
        <f aca="false">SUM(P9:P39)</f>
        <v>2052.218</v>
      </c>
      <c r="Q40" s="3"/>
    </row>
    <row r="41" customFormat="false" ht="12" hidden="false" customHeight="true" outlineLevel="0" collapsed="false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customFormat="false" ht="12" hidden="false" customHeight="true" outlineLevel="0" collapsed="false">
      <c r="A42" s="10"/>
      <c r="B42" s="80" t="s">
        <v>24</v>
      </c>
      <c r="C42" s="81"/>
      <c r="D42" s="81"/>
      <c r="E42" s="82"/>
      <c r="F42" s="83"/>
      <c r="G42" s="84"/>
      <c r="H42" s="80" t="s">
        <v>25</v>
      </c>
      <c r="I42" s="82"/>
      <c r="J42" s="82"/>
      <c r="K42" s="81"/>
      <c r="L42" s="3"/>
      <c r="M42" s="85"/>
      <c r="N42" s="86" t="s">
        <v>26</v>
      </c>
      <c r="O42" s="82"/>
      <c r="P42" s="82"/>
      <c r="Q42" s="3"/>
    </row>
    <row r="43" customFormat="false" ht="12" hidden="false" customHeight="true" outlineLevel="0" collapsed="false">
      <c r="A43" s="10"/>
      <c r="B43" s="85" t="s">
        <v>27</v>
      </c>
      <c r="C43" s="85"/>
      <c r="D43" s="85"/>
      <c r="E43" s="87" t="n">
        <f aca="false">+K40</f>
        <v>83764</v>
      </c>
      <c r="F43" s="87"/>
      <c r="G43" s="87"/>
      <c r="H43" s="85" t="s">
        <v>28</v>
      </c>
      <c r="I43" s="3"/>
      <c r="J43" s="3"/>
      <c r="K43" s="84" t="n">
        <v>400000</v>
      </c>
      <c r="L43" s="3"/>
      <c r="M43" s="85"/>
      <c r="N43" s="85" t="s">
        <v>29</v>
      </c>
      <c r="O43" s="85"/>
      <c r="P43" s="88" t="n">
        <f aca="false">+P40</f>
        <v>2052.218</v>
      </c>
      <c r="Q43" s="3"/>
    </row>
    <row r="44" customFormat="false" ht="12" hidden="false" customHeight="true" outlineLevel="0" collapsed="false">
      <c r="A44" s="10"/>
      <c r="B44" s="81" t="s">
        <v>30</v>
      </c>
      <c r="C44" s="81"/>
      <c r="D44" s="81"/>
      <c r="E44" s="89" t="n">
        <v>0.0245</v>
      </c>
      <c r="F44" s="89"/>
      <c r="G44" s="90"/>
      <c r="H44" s="85" t="s">
        <v>31</v>
      </c>
      <c r="I44" s="3"/>
      <c r="J44" s="3"/>
      <c r="K44" s="84" t="n">
        <v>30</v>
      </c>
      <c r="L44" s="3"/>
      <c r="M44" s="85"/>
      <c r="N44" s="85" t="s">
        <v>32</v>
      </c>
      <c r="O44" s="85"/>
      <c r="P44" s="88" t="n">
        <f aca="false">+K46</f>
        <v>300000</v>
      </c>
      <c r="Q44" s="3"/>
    </row>
    <row r="45" customFormat="false" ht="12" hidden="false" customHeight="true" outlineLevel="0" collapsed="false">
      <c r="A45" s="10"/>
      <c r="B45" s="85" t="s">
        <v>33</v>
      </c>
      <c r="C45" s="85"/>
      <c r="D45" s="85"/>
      <c r="E45" s="91" t="n">
        <f aca="false">+E44*E43</f>
        <v>2052.218</v>
      </c>
      <c r="F45" s="91"/>
      <c r="G45" s="91"/>
      <c r="H45" s="81" t="s">
        <v>34</v>
      </c>
      <c r="I45" s="82"/>
      <c r="J45" s="82"/>
      <c r="K45" s="92" t="n">
        <v>0.025</v>
      </c>
      <c r="L45" s="3"/>
      <c r="M45" s="85"/>
      <c r="N45" s="81"/>
      <c r="O45" s="81"/>
      <c r="P45" s="93"/>
      <c r="Q45" s="3"/>
    </row>
    <row r="46" customFormat="false" ht="12" hidden="false" customHeight="true" outlineLevel="0" collapsed="false">
      <c r="A46" s="10"/>
      <c r="B46" s="85"/>
      <c r="C46" s="85"/>
      <c r="D46" s="85"/>
      <c r="E46" s="85"/>
      <c r="F46" s="85"/>
      <c r="G46" s="85"/>
      <c r="H46" s="85" t="s">
        <v>35</v>
      </c>
      <c r="I46" s="3"/>
      <c r="J46" s="3"/>
      <c r="K46" s="91" t="n">
        <f aca="false">+K45*K44*K43</f>
        <v>300000</v>
      </c>
      <c r="L46" s="3"/>
      <c r="M46" s="85"/>
      <c r="N46" s="85" t="s">
        <v>36</v>
      </c>
      <c r="O46" s="85"/>
      <c r="P46" s="88" t="n">
        <f aca="false">+P45+P44+P43</f>
        <v>302052.218</v>
      </c>
      <c r="Q46" s="3"/>
    </row>
    <row r="47" customFormat="false" ht="12" hidden="false" customHeight="true" outlineLevel="0" collapsed="false">
      <c r="A47" s="10"/>
      <c r="B47" s="85"/>
      <c r="C47" s="85"/>
      <c r="D47" s="85"/>
      <c r="E47" s="85"/>
      <c r="F47" s="85"/>
      <c r="G47" s="85"/>
      <c r="H47" s="85"/>
      <c r="I47" s="94"/>
      <c r="J47" s="3"/>
      <c r="K47" s="85"/>
      <c r="L47" s="91"/>
      <c r="M47" s="85"/>
      <c r="N47" s="85"/>
      <c r="O47" s="85"/>
      <c r="P47" s="88"/>
      <c r="Q47" s="3"/>
    </row>
    <row r="48" customFormat="false" ht="12" hidden="false" customHeight="true" outlineLevel="0" collapsed="false">
      <c r="A48" s="10"/>
      <c r="B48" s="85"/>
      <c r="C48" s="95" t="s">
        <v>37</v>
      </c>
      <c r="D48" s="95"/>
      <c r="E48" s="95"/>
      <c r="F48" s="95"/>
      <c r="G48" s="95"/>
      <c r="H48" s="85"/>
      <c r="I48" s="85"/>
      <c r="J48" s="3"/>
      <c r="K48" s="85"/>
      <c r="L48" s="91"/>
      <c r="M48" s="85"/>
      <c r="N48" s="85"/>
      <c r="O48" s="85"/>
      <c r="P48" s="88"/>
      <c r="Q48" s="3"/>
    </row>
    <row r="49" customFormat="false" ht="12" hidden="false" customHeight="true" outlineLevel="0" collapsed="false">
      <c r="A49" s="10"/>
      <c r="B49" s="3"/>
      <c r="C49" s="96" t="s">
        <v>38</v>
      </c>
      <c r="D49" s="3"/>
      <c r="E49" s="3"/>
      <c r="F49" s="3"/>
      <c r="G49" s="3"/>
      <c r="H49" s="3"/>
      <c r="I49" s="3"/>
      <c r="J49" s="3"/>
      <c r="K49" s="3"/>
      <c r="L49" s="84"/>
      <c r="M49" s="3"/>
      <c r="N49" s="3"/>
      <c r="O49" s="3"/>
      <c r="P49" s="3"/>
      <c r="Q49" s="3"/>
    </row>
    <row r="50" customFormat="false" ht="12" hidden="false" customHeight="true" outlineLevel="0" collapsed="false">
      <c r="Q50" s="3"/>
    </row>
    <row r="51" customFormat="false" ht="12.75" hidden="false" customHeight="false" outlineLevel="0" collapsed="false">
      <c r="Q51" s="3"/>
    </row>
    <row r="52" customFormat="false" ht="12.75" hidden="false" customHeight="false" outlineLevel="0" collapsed="false">
      <c r="Q52" s="3"/>
    </row>
    <row r="53" customFormat="false" ht="12.75" hidden="false" customHeight="false" outlineLevel="0" collapsed="false">
      <c r="Q53" s="3"/>
    </row>
    <row r="54" customFormat="false" ht="12.75" hidden="false" customHeight="false" outlineLevel="0" collapsed="false">
      <c r="Q54" s="3"/>
    </row>
  </sheetData>
  <mergeCells count="11">
    <mergeCell ref="B1:C1"/>
    <mergeCell ref="B5:E5"/>
    <mergeCell ref="G5:H5"/>
    <mergeCell ref="G6:H6"/>
    <mergeCell ref="I6:K6"/>
    <mergeCell ref="G7:H7"/>
    <mergeCell ref="L7:N7"/>
    <mergeCell ref="O7:P7"/>
    <mergeCell ref="E43:F43"/>
    <mergeCell ref="E44:F44"/>
    <mergeCell ref="E45:F45"/>
  </mergeCells>
  <printOptions headings="false" gridLines="false" gridLinesSet="true" horizontalCentered="false" verticalCentered="false"/>
  <pageMargins left="0.25" right="0.25" top="0.25" bottom="0" header="0.511811023622047" footer="0.511811023622047"/>
  <pageSetup paperSize="5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2001-04-18T19:17:43Z</dcterms:created>
  <dc:creator>jmoore3</dc:creator>
  <dc:description/>
  <dc:language>en-US</dc:language>
  <cp:lastModifiedBy>jmoore3</cp:lastModifiedBy>
  <cp:lastPrinted>2001-11-26T14:19:44Z</cp:lastPrinted>
  <dcterms:modified xsi:type="dcterms:W3CDTF">2001-11-26T19:25:45Z</dcterms:modified>
  <cp:revision>0</cp:revision>
  <dc:subject/>
  <dc:title/>
</cp:coreProperties>
</file>