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Structs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<sst xmlns="http://schemas.openxmlformats.org/spreadsheetml/2006/main" count="50" uniqueCount="35">
  <si>
    <t xml:space="preserve">Debt</t>
  </si>
  <si>
    <t xml:space="preserve">Lease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</si>
  <si>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</si>
  <si>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</si>
  <si>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</si>
  <si>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</si>
  <si>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</si>
  <si>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</si>
  <si>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</si>
  <si>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</si>
  <si>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</si>
  <si>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</si>
  <si>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</si>
  <si>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</si>
  <si>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</si>
  <si>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Year Debt w/12 Yr Princ Amort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</si>
  <si>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</si>
  <si>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</si>
  <si>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</si>
  <si>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</si>
  <si>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</si>
  <si>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</si>
  <si>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7 Yr Debt</t>
  </si>
  <si>
    <t xml:space="preserve">Total Price:</t>
  </si>
  <si>
    <t xml:space="preserve">Equity</t>
  </si>
  <si>
    <t xml:space="preserve">LC</t>
  </si>
  <si>
    <t xml:space="preserve">Yr 5 Bal</t>
  </si>
  <si>
    <t xml:space="preserve">10 yr Amort</t>
  </si>
  <si>
    <t xml:space="preserve">Diff</t>
  </si>
  <si>
    <t xml:space="preserve">Diff $/kw-mo</t>
  </si>
  <si>
    <t xml:space="preserve">Annual Debt Pmt</t>
  </si>
  <si>
    <t xml:space="preserve">Req'd Eq Ret</t>
  </si>
  <si>
    <t xml:space="preserve">LC Annual Cost</t>
  </si>
  <si>
    <t xml:space="preserve">Balance Amort Diff</t>
  </si>
  <si>
    <t xml:space="preserve">Difference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</si>
</sst>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_);[RED]&quot;($&quot;#,##0\)"/>
    <numFmt numFmtId="166" formatCode="[$-409]#,##0_);\(#,##0\)"/>
    <numFmt numFmtId="167" formatCode="0%"/>
    <numFmt numFmtId="168" formatCode="0.00%"/>
    <numFmt numFmtId="169" formatCode="0.0%"/>
    <numFmt numFmtId="170" formatCode="\$#,##0.00_);[RED]&quot;($&quot;#,##0.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4.14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1" min="11" style="0" width="4.41"/>
    <col collapsed="false" customWidth="true" hidden="false" outlineLevel="0" max="13" min="12" style="0" width="9.41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D1" s="1" t="s">
        <v>0</v>
      </c>
      <c r="E1" s="1" t="s">
        <v>1</v>
      </c>
      <c r="N1" s="2"/>
    </row>
    <row r="2" customFormat="false" ht="12.75" hidden="false" customHeight="false" outlineLevel="0" collapsed="false">
      <c r="C2" s="3" t="s">
        <v>2</v>
      </c>
      <c r="D2" s="2" t="n">
        <v>120000</v>
      </c>
      <c r="E2" s="2" t="n">
        <v>120000</v>
      </c>
      <c r="N2" s="2"/>
    </row>
    <row r="3" customFormat="false" ht="12.75" hidden="false" customHeight="false" outlineLevel="0" collapsed="false">
      <c r="C3" s="3" t="s">
        <v>3</v>
      </c>
      <c r="D3" s="4" t="n">
        <v>7</v>
      </c>
      <c r="E3" s="4" t="n">
        <v>5</v>
      </c>
    </row>
    <row r="4" customFormat="false" ht="12.75" hidden="false" customHeight="false" outlineLevel="0" collapsed="false">
      <c r="C4" s="3" t="s">
        <v>4</v>
      </c>
      <c r="D4" s="5" t="n">
        <v>0.095</v>
      </c>
      <c r="E4" s="5" t="n">
        <v>0.075</v>
      </c>
    </row>
    <row r="5" customFormat="false" ht="12.75" hidden="false" customHeight="false" outlineLevel="0" collapsed="false">
      <c r="C5" s="3" t="s">
        <v>5</v>
      </c>
      <c r="D5" s="4" t="n">
        <v>12</v>
      </c>
      <c r="E5" s="4" t="n">
        <v>0</v>
      </c>
    </row>
    <row r="6" customFormat="false" ht="12.75" hidden="false" customHeight="false" outlineLevel="0" collapsed="false">
      <c r="C6" s="3" t="s">
        <v>6</v>
      </c>
      <c r="D6" s="6" t="n">
        <v>0.35</v>
      </c>
      <c r="E6" s="6" t="n">
        <v>0</v>
      </c>
    </row>
    <row r="7" customFormat="false" ht="12.75" hidden="false" customHeight="false" outlineLevel="0" collapsed="false">
      <c r="C7" s="3" t="s">
        <v>7</v>
      </c>
      <c r="D7" s="2" t="n">
        <f aca="false">+D2*D6</f>
        <v>42000</v>
      </c>
      <c r="E7" s="2" t="n">
        <f aca="false">+E2*E6</f>
        <v>0</v>
      </c>
    </row>
    <row r="8" customFormat="false" ht="12.75" hidden="false" customHeight="false" outlineLevel="0" collapsed="false">
      <c r="C8" s="3" t="s">
        <v>8</v>
      </c>
      <c r="D8" s="2" t="n">
        <v>0</v>
      </c>
      <c r="E8" s="2" t="n">
        <v>0</v>
      </c>
    </row>
    <row r="9" customFormat="false" ht="12.75" hidden="false" customHeight="false" outlineLevel="0" collapsed="false">
      <c r="C9" s="3" t="s">
        <v>9</v>
      </c>
      <c r="D9" s="4" t="n">
        <v>5</v>
      </c>
      <c r="E9" s="4" t="n">
        <v>5</v>
      </c>
    </row>
    <row r="10" customFormat="false" ht="12.75" hidden="false" customHeight="false" outlineLevel="0" collapsed="false">
      <c r="C10" s="3" t="s">
        <v>10</v>
      </c>
      <c r="D10" s="4" t="n">
        <v>230</v>
      </c>
      <c r="E10" s="4" t="n">
        <v>230</v>
      </c>
    </row>
    <row r="11" customFormat="false" ht="12.75" hidden="false" customHeight="false" outlineLevel="0" collapsed="false">
      <c r="C11" s="3" t="s">
        <v>11</v>
      </c>
      <c r="D11" s="7" t="n">
        <v>6.5</v>
      </c>
      <c r="E11" s="7" t="n">
        <v>4.25</v>
      </c>
    </row>
    <row r="12" customFormat="false" ht="12.75" hidden="false" customHeight="false" outlineLevel="0" collapsed="false">
      <c r="Q12" s="0" t="s">
        <v>12</v>
      </c>
      <c r="R12" s="0" t="s">
        <v>13</v>
      </c>
    </row>
    <row r="13" customFormat="false" ht="12.75" hidden="false" customHeight="false" outlineLevel="0" collapsed="false">
      <c r="B13" s="8" t="s">
        <v>14</v>
      </c>
      <c r="C13" s="8"/>
      <c r="D13" s="8"/>
      <c r="E13" s="8"/>
      <c r="G13" s="8" t="s">
        <v>15</v>
      </c>
      <c r="H13" s="8"/>
      <c r="I13" s="8"/>
      <c r="J13" s="8"/>
      <c r="L13" s="8" t="s">
        <v>16</v>
      </c>
      <c r="M13" s="8"/>
      <c r="N13" s="8"/>
      <c r="O13" s="8"/>
      <c r="Q13" s="0" t="s">
        <v>17</v>
      </c>
      <c r="R13" s="0" t="s">
        <v>17</v>
      </c>
    </row>
    <row r="14" customFormat="false" ht="12.75" hidden="false" customHeight="false" outlineLevel="0" collapsed="false">
      <c r="B14" s="9" t="s">
        <v>18</v>
      </c>
      <c r="C14" s="9" t="s">
        <v>19</v>
      </c>
      <c r="D14" s="9" t="s">
        <v>20</v>
      </c>
      <c r="E14" s="9" t="s">
        <v>21</v>
      </c>
      <c r="F14" s="10"/>
      <c r="G14" s="9" t="s">
        <v>18</v>
      </c>
      <c r="H14" s="9" t="s">
        <v>19</v>
      </c>
      <c r="I14" s="9" t="s">
        <v>20</v>
      </c>
      <c r="J14" s="9" t="s">
        <v>21</v>
      </c>
      <c r="K14" s="10"/>
      <c r="L14" s="9" t="s">
        <v>18</v>
      </c>
      <c r="M14" s="9" t="s">
        <v>19</v>
      </c>
      <c r="N14" s="9" t="s">
        <v>20</v>
      </c>
      <c r="O14" s="9" t="s">
        <v>21</v>
      </c>
    </row>
    <row r="15" customFormat="false" ht="12.75" hidden="false" customHeight="false" outlineLevel="0" collapsed="false">
      <c r="A15" s="0" t="n">
        <v>1</v>
      </c>
      <c r="B15" s="11" t="n">
        <f aca="false">+D2-D7</f>
        <v>78000</v>
      </c>
      <c r="C15" s="2" t="n">
        <f aca="false">-PMT($D$4,$D$5,$D$2-$D$7)</f>
        <v>11168.6417103295</v>
      </c>
      <c r="D15" s="2" t="n">
        <f aca="false">+B15*$D$4</f>
        <v>7410</v>
      </c>
      <c r="E15" s="11" t="n">
        <f aca="false">+C15-D15</f>
        <v>3758.64171032952</v>
      </c>
      <c r="G15" s="11" t="n">
        <f aca="false">+D2-D7</f>
        <v>78000</v>
      </c>
      <c r="H15" s="2" t="n">
        <f aca="false">+I15+J15</f>
        <v>11168.6417103295</v>
      </c>
      <c r="I15" s="2" t="n">
        <f aca="false">+G15*$D$4</f>
        <v>7410</v>
      </c>
      <c r="J15" s="11" t="n">
        <f aca="false">+E15</f>
        <v>3758.64171032952</v>
      </c>
      <c r="L15" s="11" t="n">
        <f aca="false">+E2-E7</f>
        <v>120000</v>
      </c>
      <c r="M15" s="11" t="n">
        <f aca="false">+N15+O15</f>
        <v>9000</v>
      </c>
      <c r="N15" s="2" t="n">
        <f aca="false">+L15*$E$4</f>
        <v>9000</v>
      </c>
      <c r="O15" s="2" t="n">
        <v>0</v>
      </c>
      <c r="Q15" s="11" t="n">
        <f aca="false">+H15-M15</f>
        <v>2168.64171032952</v>
      </c>
      <c r="R15" s="7" t="n">
        <f aca="false">+((Q15*1000)/(+$D$10*1000))/12</f>
        <v>0.785739750119392</v>
      </c>
    </row>
    <row r="16" customFormat="false" ht="12.75" hidden="false" customHeight="false" outlineLevel="0" collapsed="false">
      <c r="A16" s="0" t="n">
        <f aca="false">+A15+1</f>
        <v>2</v>
      </c>
      <c r="B16" s="11" t="n">
        <f aca="false">+B15-E15</f>
        <v>74241.3582896705</v>
      </c>
      <c r="C16" s="2" t="n">
        <f aca="false">-PMT($D$4,$D$5,$D$2-$D$7)</f>
        <v>11168.6417103295</v>
      </c>
      <c r="D16" s="2" t="n">
        <f aca="false">+B16*$D$4</f>
        <v>7052.9290375187</v>
      </c>
      <c r="E16" s="11" t="n">
        <f aca="false">+C16-D16</f>
        <v>4115.71267281083</v>
      </c>
      <c r="G16" s="11" t="n">
        <f aca="false">+G15-J15</f>
        <v>74241.3582896705</v>
      </c>
      <c r="H16" s="2" t="n">
        <f aca="false">+I16+J16</f>
        <v>11168.6417103295</v>
      </c>
      <c r="I16" s="2" t="n">
        <f aca="false">+G16*$D$4</f>
        <v>7052.9290375187</v>
      </c>
      <c r="J16" s="11" t="n">
        <f aca="false">+E16</f>
        <v>4115.71267281083</v>
      </c>
      <c r="L16" s="11" t="n">
        <f aca="false">+L15-O15</f>
        <v>120000</v>
      </c>
      <c r="M16" s="11" t="n">
        <f aca="false">+N16+O16</f>
        <v>9000</v>
      </c>
      <c r="N16" s="2" t="n">
        <f aca="false">+L16*$E$4</f>
        <v>9000</v>
      </c>
      <c r="O16" s="2" t="n">
        <v>0</v>
      </c>
    </row>
    <row r="17" customFormat="false" ht="12.75" hidden="false" customHeight="false" outlineLevel="0" collapsed="false">
      <c r="A17" s="0" t="n">
        <f aca="false">+A16+1</f>
        <v>3</v>
      </c>
      <c r="B17" s="11" t="n">
        <f aca="false">+B16-E16</f>
        <v>70125.6456168597</v>
      </c>
      <c r="C17" s="2" t="n">
        <f aca="false">-PMT($D$4,$D$5,$D$2-$D$7)</f>
        <v>11168.6417103295</v>
      </c>
      <c r="D17" s="2" t="n">
        <f aca="false">+B17*$D$4</f>
        <v>6661.93633360167</v>
      </c>
      <c r="E17" s="11" t="n">
        <f aca="false">+C17-D17</f>
        <v>4506.70537672785</v>
      </c>
      <c r="G17" s="11" t="n">
        <f aca="false">+G16-J16</f>
        <v>70125.6456168597</v>
      </c>
      <c r="H17" s="2" t="n">
        <f aca="false">+I17+J17</f>
        <v>11168.6417103295</v>
      </c>
      <c r="I17" s="2" t="n">
        <f aca="false">+G17*$D$4</f>
        <v>6661.93633360167</v>
      </c>
      <c r="J17" s="11" t="n">
        <f aca="false">+E17</f>
        <v>4506.70537672785</v>
      </c>
      <c r="L17" s="11" t="n">
        <f aca="false">+L16-O16</f>
        <v>120000</v>
      </c>
      <c r="M17" s="11" t="n">
        <f aca="false">+N17+O17</f>
        <v>9000</v>
      </c>
      <c r="N17" s="2" t="n">
        <f aca="false">+L17*$E$4</f>
        <v>9000</v>
      </c>
      <c r="O17" s="2" t="n">
        <v>0</v>
      </c>
      <c r="Q17" s="2" t="n">
        <v>42000</v>
      </c>
    </row>
    <row r="18" customFormat="false" ht="12.75" hidden="false" customHeight="false" outlineLevel="0" collapsed="false">
      <c r="A18" s="0" t="n">
        <f aca="false">+A17+1</f>
        <v>4</v>
      </c>
      <c r="B18" s="11" t="n">
        <f aca="false">+B17-E17</f>
        <v>65618.9402401318</v>
      </c>
      <c r="C18" s="2" t="n">
        <f aca="false">-PMT($D$4,$D$5,$D$2-$D$7)</f>
        <v>11168.6417103295</v>
      </c>
      <c r="D18" s="2" t="n">
        <f aca="false">+B18*$D$4</f>
        <v>6233.79932281252</v>
      </c>
      <c r="E18" s="11" t="n">
        <f aca="false">+C18-D18</f>
        <v>4934.842387517</v>
      </c>
      <c r="G18" s="11" t="n">
        <f aca="false">+G17-J17</f>
        <v>65618.9402401318</v>
      </c>
      <c r="H18" s="2" t="n">
        <f aca="false">+I18+J18</f>
        <v>11168.6417103295</v>
      </c>
      <c r="I18" s="2" t="n">
        <f aca="false">+G18*$D$4</f>
        <v>6233.79932281252</v>
      </c>
      <c r="J18" s="11" t="n">
        <f aca="false">+E18</f>
        <v>4934.842387517</v>
      </c>
      <c r="L18" s="11" t="n">
        <f aca="false">+L17-O17</f>
        <v>120000</v>
      </c>
      <c r="M18" s="11" t="n">
        <f aca="false">+N18+O18</f>
        <v>9000</v>
      </c>
      <c r="N18" s="2" t="n">
        <f aca="false">+L18*$E$4</f>
        <v>9000</v>
      </c>
      <c r="O18" s="2" t="n">
        <v>0</v>
      </c>
      <c r="Q18" s="0" t="n">
        <v>0.15</v>
      </c>
    </row>
    <row r="19" customFormat="false" ht="12.75" hidden="false" customHeight="false" outlineLevel="0" collapsed="false">
      <c r="A19" s="0" t="n">
        <f aca="false">+A18+1</f>
        <v>5</v>
      </c>
      <c r="B19" s="11" t="n">
        <f aca="false">+B18-E18</f>
        <v>60684.0978526148</v>
      </c>
      <c r="C19" s="2" t="n">
        <f aca="false">-PMT($D$4,$D$5,$D$2-$D$7)</f>
        <v>11168.6417103295</v>
      </c>
      <c r="D19" s="2" t="n">
        <f aca="false">+B19*$D$4</f>
        <v>5764.98929599841</v>
      </c>
      <c r="E19" s="11" t="n">
        <f aca="false">+C19-D19</f>
        <v>5403.65241433112</v>
      </c>
      <c r="G19" s="11" t="n">
        <f aca="false">+G18-J18</f>
        <v>60684.0978526148</v>
      </c>
      <c r="H19" s="2" t="n">
        <f aca="false">+I19+J19</f>
        <v>11168.6417103295</v>
      </c>
      <c r="I19" s="2" t="n">
        <f aca="false">+G19*$D$4</f>
        <v>5764.98929599841</v>
      </c>
      <c r="J19" s="11" t="n">
        <f aca="false">+E19</f>
        <v>5403.65241433112</v>
      </c>
      <c r="L19" s="11" t="n">
        <f aca="false">+L18-O18</f>
        <v>120000</v>
      </c>
      <c r="M19" s="11" t="n">
        <f aca="false">+N19+O19</f>
        <v>9000</v>
      </c>
      <c r="N19" s="2" t="n">
        <f aca="false">+L19*$E$4</f>
        <v>9000</v>
      </c>
      <c r="O19" s="2" t="n">
        <v>0</v>
      </c>
      <c r="Q19" s="2" t="n">
        <f aca="false">+Q17*Q18</f>
        <v>6300</v>
      </c>
      <c r="R19" s="7" t="n">
        <f aca="false">+((Q19*1000)/(+$D$10*1000))/12</f>
        <v>2.28260869565217</v>
      </c>
    </row>
    <row r="20" customFormat="false" ht="12.75" hidden="false" customHeight="false" outlineLevel="0" collapsed="false">
      <c r="A20" s="0" t="n">
        <f aca="false">+A19+1</f>
        <v>6</v>
      </c>
      <c r="B20" s="11" t="n">
        <f aca="false">+B19-E19</f>
        <v>55280.4454382837</v>
      </c>
      <c r="C20" s="2" t="n">
        <f aca="false">-PMT($D$4,$D$5,$D$2-$D$7)</f>
        <v>11168.6417103295</v>
      </c>
      <c r="D20" s="2" t="n">
        <f aca="false">+B20*$D$4</f>
        <v>5251.64231663695</v>
      </c>
      <c r="E20" s="11" t="n">
        <f aca="false">+C20-D20</f>
        <v>5916.99939369257</v>
      </c>
      <c r="G20" s="11" t="n">
        <f aca="false">+G19-J19</f>
        <v>55280.4454382837</v>
      </c>
      <c r="H20" s="2" t="n">
        <f aca="false">+I20+J20</f>
        <v>11168.6417103295</v>
      </c>
      <c r="I20" s="2" t="n">
        <f aca="false">+G20*$D$4</f>
        <v>5251.64231663695</v>
      </c>
      <c r="J20" s="11" t="n">
        <f aca="false">+E20</f>
        <v>5916.99939369257</v>
      </c>
    </row>
    <row r="21" customFormat="false" ht="12.75" hidden="false" customHeight="false" outlineLevel="0" collapsed="false">
      <c r="A21" s="0" t="n">
        <f aca="false">+A20+1</f>
        <v>7</v>
      </c>
      <c r="B21" s="11" t="n">
        <f aca="false">+B20-E20</f>
        <v>49363.4460445911</v>
      </c>
      <c r="C21" s="2" t="n">
        <f aca="false">-PMT($D$4,$D$5,$D$2-$D$7)</f>
        <v>11168.6417103295</v>
      </c>
      <c r="D21" s="2" t="n">
        <f aca="false">+B21*$D$4</f>
        <v>4689.52737423616</v>
      </c>
      <c r="E21" s="11" t="n">
        <f aca="false">+C21-D21</f>
        <v>6479.11433609337</v>
      </c>
      <c r="G21" s="11" t="n">
        <f aca="false">+G20-J20</f>
        <v>49363.4460445911</v>
      </c>
      <c r="H21" s="2" t="n">
        <f aca="false">+I21+J21</f>
        <v>11168.6417103295</v>
      </c>
      <c r="I21" s="2" t="n">
        <f aca="false">+G21*$D$4</f>
        <v>4689.52737423616</v>
      </c>
      <c r="J21" s="11" t="n">
        <f aca="false">+E21</f>
        <v>6479.11433609337</v>
      </c>
      <c r="R21" s="12" t="n">
        <f aca="false">+R19+R15</f>
        <v>3.06834844577157</v>
      </c>
    </row>
    <row r="22" customFormat="false" ht="12.75" hidden="false" customHeight="false" outlineLevel="0" collapsed="false">
      <c r="A22" s="0" t="n">
        <f aca="false">+A21+1</f>
        <v>8</v>
      </c>
      <c r="B22" s="11" t="n">
        <f aca="false">+B21-E21</f>
        <v>42884.3317084977</v>
      </c>
      <c r="C22" s="2" t="n">
        <f aca="false">-PMT($D$4,$D$5,$D$2-$D$7)</f>
        <v>11168.6417103295</v>
      </c>
      <c r="D22" s="2" t="n">
        <f aca="false">+B22*$D$4</f>
        <v>4074.01151230729</v>
      </c>
      <c r="E22" s="11" t="n">
        <f aca="false">+C22-D22</f>
        <v>7094.63019802223</v>
      </c>
    </row>
    <row r="23" customFormat="false" ht="13.5" hidden="false" customHeight="false" outlineLevel="0" collapsed="false">
      <c r="A23" s="0" t="n">
        <f aca="false">+A22+1</f>
        <v>9</v>
      </c>
      <c r="B23" s="11" t="n">
        <f aca="false">+B22-E22</f>
        <v>35789.7015104755</v>
      </c>
      <c r="C23" s="2" t="n">
        <f aca="false">-PMT($D$4,$D$5,$D$2-$D$7)</f>
        <v>11168.6417103295</v>
      </c>
      <c r="D23" s="2" t="n">
        <f aca="false">+B23*$D$4</f>
        <v>3400.02164349517</v>
      </c>
      <c r="E23" s="11" t="n">
        <f aca="false">+C23-D23</f>
        <v>7768.62006683435</v>
      </c>
    </row>
    <row r="24" customFormat="false" ht="12.75" hidden="false" customHeight="false" outlineLevel="0" collapsed="false">
      <c r="A24" s="0" t="n">
        <f aca="false">+A23+1</f>
        <v>10</v>
      </c>
      <c r="B24" s="11" t="n">
        <f aca="false">+B23-E23</f>
        <v>28021.0814436412</v>
      </c>
      <c r="C24" s="2" t="n">
        <f aca="false">-PMT($D$4,$D$5,$D$2-$D$7)</f>
        <v>11168.6417103295</v>
      </c>
      <c r="D24" s="2" t="n">
        <f aca="false">+B24*$D$4</f>
        <v>2662.00273714591</v>
      </c>
      <c r="E24" s="11" t="n">
        <f aca="false">+C24-D24</f>
        <v>8506.63897318361</v>
      </c>
      <c r="G24" s="13"/>
      <c r="H24" s="14"/>
      <c r="I24" s="14"/>
      <c r="J24" s="14"/>
      <c r="K24" s="14"/>
      <c r="L24" s="14"/>
      <c r="M24" s="14"/>
      <c r="N24" s="14"/>
      <c r="O24" s="14"/>
      <c r="P24" s="15"/>
    </row>
    <row r="25" customFormat="false" ht="12.75" hidden="false" customHeight="false" outlineLevel="0" collapsed="false">
      <c r="A25" s="0" t="n">
        <f aca="false">+A24+1</f>
        <v>11</v>
      </c>
      <c r="B25" s="11" t="n">
        <f aca="false">+B24-E24</f>
        <v>19514.4424704576</v>
      </c>
      <c r="C25" s="2" t="n">
        <f aca="false">-PMT($D$4,$D$5,$D$2-$D$7)</f>
        <v>11168.6417103295</v>
      </c>
      <c r="D25" s="2" t="n">
        <f aca="false">+B25*$D$4</f>
        <v>1853.87203469347</v>
      </c>
      <c r="E25" s="11" t="n">
        <f aca="false">+C25-D25</f>
        <v>9314.76967563605</v>
      </c>
      <c r="G25" s="16"/>
      <c r="H25" s="17"/>
      <c r="I25" s="17"/>
      <c r="J25" s="8" t="s">
        <v>22</v>
      </c>
      <c r="K25" s="8"/>
      <c r="L25" s="8"/>
      <c r="M25" s="8" t="s">
        <v>16</v>
      </c>
      <c r="N25" s="17"/>
      <c r="O25" s="17"/>
      <c r="P25" s="18"/>
    </row>
    <row r="26" customFormat="false" ht="12.75" hidden="false" customHeight="false" outlineLevel="0" collapsed="false">
      <c r="A26" s="0" t="n">
        <f aca="false">+A25+1</f>
        <v>12</v>
      </c>
      <c r="B26" s="11" t="n">
        <f aca="false">+B25-E25</f>
        <v>10199.6727948215</v>
      </c>
      <c r="C26" s="2" t="n">
        <f aca="false">-PMT($D$4,$D$5,$D$2-$D$7)</f>
        <v>11168.6417103295</v>
      </c>
      <c r="D26" s="2" t="n">
        <f aca="false">+B26*$D$4</f>
        <v>968.968915508043</v>
      </c>
      <c r="E26" s="11" t="n">
        <f aca="false">+C26-D26</f>
        <v>10199.6727948215</v>
      </c>
      <c r="G26" s="16"/>
      <c r="H26" s="17"/>
      <c r="I26" s="17"/>
      <c r="J26" s="17"/>
      <c r="K26" s="17"/>
      <c r="L26" s="17"/>
      <c r="M26" s="17"/>
      <c r="N26" s="17"/>
      <c r="O26" s="17"/>
      <c r="P26" s="18"/>
    </row>
    <row r="27" customFormat="false" ht="12.75" hidden="false" customHeight="false" outlineLevel="0" collapsed="false">
      <c r="A27" s="3"/>
      <c r="B27" s="11"/>
      <c r="G27" s="19"/>
      <c r="H27" s="17" t="s">
        <v>23</v>
      </c>
      <c r="I27" s="17"/>
      <c r="J27" s="20" t="n">
        <v>120000</v>
      </c>
      <c r="K27" s="20"/>
      <c r="L27" s="20"/>
      <c r="M27" s="20" t="n">
        <v>120000</v>
      </c>
      <c r="N27" s="17"/>
      <c r="O27" s="17"/>
      <c r="P27" s="18"/>
    </row>
    <row r="28" customFormat="false" ht="12.75" hidden="false" customHeight="false" outlineLevel="0" collapsed="false">
      <c r="A28" s="3"/>
      <c r="G28" s="19"/>
      <c r="H28" s="17" t="s">
        <v>0</v>
      </c>
      <c r="I28" s="21" t="n">
        <v>0.65</v>
      </c>
      <c r="J28" s="20" t="n">
        <f aca="false">+I28*J27</f>
        <v>78000</v>
      </c>
      <c r="K28" s="20"/>
      <c r="L28" s="22" t="n">
        <v>1</v>
      </c>
      <c r="M28" s="20" t="n">
        <f aca="false">+M27*L28</f>
        <v>120000</v>
      </c>
      <c r="N28" s="17"/>
      <c r="O28" s="17"/>
      <c r="P28" s="18"/>
    </row>
    <row r="29" customFormat="false" ht="12.75" hidden="false" customHeight="false" outlineLevel="0" collapsed="false">
      <c r="G29" s="19"/>
      <c r="H29" s="23" t="s">
        <v>24</v>
      </c>
      <c r="I29" s="17"/>
      <c r="J29" s="20" t="n">
        <f aca="false">+J27-J28</f>
        <v>42000</v>
      </c>
      <c r="K29" s="20"/>
      <c r="L29" s="24"/>
      <c r="M29" s="20" t="n">
        <f aca="false">+M27-M28</f>
        <v>0</v>
      </c>
      <c r="N29" s="17"/>
      <c r="O29" s="17"/>
      <c r="P29" s="18"/>
    </row>
    <row r="30" customFormat="false" ht="12.75" hidden="false" customHeight="false" outlineLevel="0" collapsed="false">
      <c r="G30" s="16"/>
      <c r="H30" s="17" t="s">
        <v>25</v>
      </c>
      <c r="I30" s="21" t="n">
        <v>0</v>
      </c>
      <c r="J30" s="20" t="n">
        <v>0</v>
      </c>
      <c r="K30" s="20"/>
      <c r="L30" s="22" t="n">
        <v>0.2</v>
      </c>
      <c r="M30" s="20" t="n">
        <f aca="false">+L30*M27</f>
        <v>24000</v>
      </c>
      <c r="N30" s="17"/>
      <c r="O30" s="17"/>
      <c r="P30" s="18"/>
    </row>
    <row r="31" customFormat="false" ht="12.75" hidden="false" customHeight="false" outlineLevel="0" collapsed="false">
      <c r="G31" s="16"/>
      <c r="H31" s="17" t="s">
        <v>26</v>
      </c>
      <c r="I31" s="17"/>
      <c r="J31" s="20" t="n">
        <f aca="false">+G20+D7</f>
        <v>97280.4454382837</v>
      </c>
      <c r="K31" s="20"/>
      <c r="L31" s="24"/>
      <c r="M31" s="20" t="n">
        <f aca="false">+L19</f>
        <v>120000</v>
      </c>
      <c r="N31" s="17"/>
      <c r="O31" s="17"/>
      <c r="P31" s="18"/>
    </row>
    <row r="32" customFormat="false" ht="12.75" hidden="false" customHeight="false" outlineLevel="0" collapsed="false">
      <c r="B32" s="8" t="s">
        <v>27</v>
      </c>
      <c r="C32" s="8"/>
      <c r="D32" s="8"/>
      <c r="E32" s="8"/>
      <c r="G32" s="16"/>
      <c r="H32" s="17"/>
      <c r="I32" s="17"/>
      <c r="J32" s="17"/>
      <c r="K32" s="17"/>
      <c r="L32" s="25"/>
      <c r="M32" s="17"/>
      <c r="N32" s="17"/>
      <c r="O32" s="17"/>
      <c r="P32" s="18"/>
    </row>
    <row r="33" customFormat="false" ht="12.75" hidden="false" customHeight="false" outlineLevel="0" collapsed="false">
      <c r="B33" s="9" t="s">
        <v>18</v>
      </c>
      <c r="C33" s="9" t="s">
        <v>19</v>
      </c>
      <c r="D33" s="9" t="s">
        <v>20</v>
      </c>
      <c r="E33" s="9" t="s">
        <v>21</v>
      </c>
      <c r="G33" s="16"/>
      <c r="H33" s="17"/>
      <c r="I33" s="17"/>
      <c r="J33" s="17"/>
      <c r="K33" s="17"/>
      <c r="L33" s="25"/>
      <c r="M33" s="17"/>
      <c r="N33" s="26" t="s">
        <v>28</v>
      </c>
      <c r="O33" s="27" t="s">
        <v>29</v>
      </c>
      <c r="P33" s="18"/>
    </row>
    <row r="34" customFormat="false" ht="12.75" hidden="false" customHeight="false" outlineLevel="0" collapsed="false">
      <c r="A34" s="0" t="n">
        <v>1</v>
      </c>
      <c r="B34" s="11" t="n">
        <f aca="false">+D2-D7</f>
        <v>78000</v>
      </c>
      <c r="C34" s="2" t="n">
        <f aca="false">-PMT(+$D$4,10,$D$2-$D$7)</f>
        <v>12422.7598297685</v>
      </c>
      <c r="D34" s="2" t="n">
        <f aca="false">+B34*$D$4</f>
        <v>7410</v>
      </c>
      <c r="E34" s="2" t="n">
        <f aca="false">+C34-D34</f>
        <v>5012.75982976846</v>
      </c>
      <c r="G34" s="16"/>
      <c r="H34" s="25" t="s">
        <v>30</v>
      </c>
      <c r="I34" s="21"/>
      <c r="J34" s="20" t="n">
        <f aca="false">+H15</f>
        <v>11168.6417103295</v>
      </c>
      <c r="K34" s="17"/>
      <c r="L34" s="25"/>
      <c r="M34" s="20" t="n">
        <f aca="false">+M15</f>
        <v>9000</v>
      </c>
      <c r="N34" s="20" t="n">
        <f aca="false">+M34-J34</f>
        <v>-2168.64171032952</v>
      </c>
      <c r="O34" s="28" t="n">
        <f aca="false">+((N34*1000)/(230000))/12</f>
        <v>-0.785739750119392</v>
      </c>
      <c r="P34" s="18"/>
    </row>
    <row r="35" customFormat="false" ht="12.75" hidden="false" customHeight="false" outlineLevel="0" collapsed="false">
      <c r="A35" s="0" t="n">
        <f aca="false">+A34+1</f>
        <v>2</v>
      </c>
      <c r="B35" s="11" t="n">
        <f aca="false">+B34-E34</f>
        <v>72987.2401702315</v>
      </c>
      <c r="C35" s="2" t="n">
        <f aca="false">-PMT(+$D$4,10,$D$2-$D$7)</f>
        <v>12422.7598297685</v>
      </c>
      <c r="D35" s="2" t="n">
        <f aca="false">+B35*$D$4</f>
        <v>6933.787816172</v>
      </c>
      <c r="E35" s="2" t="n">
        <f aca="false">+C35-D35</f>
        <v>5488.97201359646</v>
      </c>
      <c r="G35" s="16"/>
      <c r="H35" s="25" t="s">
        <v>31</v>
      </c>
      <c r="I35" s="6" t="n">
        <v>0.15</v>
      </c>
      <c r="J35" s="20" t="n">
        <f aca="false">+D7*I35</f>
        <v>6300</v>
      </c>
      <c r="K35" s="17"/>
      <c r="L35" s="29" t="n">
        <v>0.15</v>
      </c>
      <c r="M35" s="20" t="n">
        <f aca="false">+L35*M29</f>
        <v>0</v>
      </c>
      <c r="N35" s="20" t="n">
        <f aca="false">+M35-J35</f>
        <v>-6300</v>
      </c>
      <c r="O35" s="28" t="n">
        <f aca="false">+((N35*1000)/(230000))/12</f>
        <v>-2.28260869565217</v>
      </c>
      <c r="P35" s="18"/>
    </row>
    <row r="36" customFormat="false" ht="12.75" hidden="false" customHeight="false" outlineLevel="0" collapsed="false">
      <c r="A36" s="0" t="n">
        <f aca="false">+A35+1</f>
        <v>3</v>
      </c>
      <c r="B36" s="11" t="n">
        <f aca="false">+B35-E35</f>
        <v>67498.2681566351</v>
      </c>
      <c r="C36" s="2" t="n">
        <f aca="false">-PMT(+$D$4,10,$D$2-$D$7)</f>
        <v>12422.7598297685</v>
      </c>
      <c r="D36" s="2" t="n">
        <f aca="false">+B36*$D$4</f>
        <v>6412.33547488033</v>
      </c>
      <c r="E36" s="2" t="n">
        <f aca="false">+C36-D36</f>
        <v>6010.42435488813</v>
      </c>
      <c r="G36" s="16"/>
      <c r="H36" s="25" t="s">
        <v>32</v>
      </c>
      <c r="I36" s="6" t="n">
        <v>0.03</v>
      </c>
      <c r="J36" s="20" t="n">
        <f aca="false">+J30*I36</f>
        <v>0</v>
      </c>
      <c r="K36" s="17"/>
      <c r="L36" s="29" t="n">
        <v>0.03</v>
      </c>
      <c r="M36" s="20" t="n">
        <f aca="false">+L36*M30</f>
        <v>720</v>
      </c>
      <c r="N36" s="20" t="n">
        <f aca="false">+M36-J36</f>
        <v>720</v>
      </c>
      <c r="O36" s="28" t="n">
        <f aca="false">+((N36*1000)/(230000))/12</f>
        <v>0.260869565217391</v>
      </c>
      <c r="P36" s="18"/>
    </row>
    <row r="37" customFormat="false" ht="12.75" hidden="false" customHeight="false" outlineLevel="0" collapsed="false">
      <c r="A37" s="0" t="n">
        <f aca="false">+A36+1</f>
        <v>4</v>
      </c>
      <c r="B37" s="11" t="n">
        <f aca="false">+B36-E36</f>
        <v>61487.843801747</v>
      </c>
      <c r="C37" s="2" t="n">
        <f aca="false">-PMT(+$D$4,10,$D$2-$D$7)</f>
        <v>12422.7598297685</v>
      </c>
      <c r="D37" s="2" t="n">
        <f aca="false">+B37*$D$4</f>
        <v>5841.34516116596</v>
      </c>
      <c r="E37" s="2" t="n">
        <f aca="false">+C37-D37</f>
        <v>6581.4146686025</v>
      </c>
      <c r="G37" s="16"/>
      <c r="H37" s="25" t="s">
        <v>33</v>
      </c>
      <c r="I37" s="6" t="n">
        <v>0.1</v>
      </c>
      <c r="J37" s="20" t="n">
        <f aca="false">-PMT(I37,5,,J31)</f>
        <v>15934.2918933815</v>
      </c>
      <c r="K37" s="17"/>
      <c r="L37" s="29" t="n">
        <f aca="false">+I37</f>
        <v>0.1</v>
      </c>
      <c r="M37" s="20" t="n">
        <f aca="false">-PMT(L37,5,,M31)</f>
        <v>19655.6976953694</v>
      </c>
      <c r="N37" s="20" t="n">
        <f aca="false">+M37-J37</f>
        <v>3721.4058019879</v>
      </c>
      <c r="O37" s="28" t="n">
        <f aca="false">+((N37*1000)/(230000))/12</f>
        <v>1.34833543550286</v>
      </c>
      <c r="P37" s="18"/>
    </row>
    <row r="38" customFormat="false" ht="12.75" hidden="false" customHeight="false" outlineLevel="0" collapsed="false">
      <c r="A38" s="0" t="n">
        <f aca="false">+A37+1</f>
        <v>5</v>
      </c>
      <c r="B38" s="11" t="n">
        <f aca="false">+B37-E37</f>
        <v>54906.4291331445</v>
      </c>
      <c r="C38" s="2" t="n">
        <f aca="false">-PMT(+$D$4,10,$D$2-$D$7)</f>
        <v>12422.7598297685</v>
      </c>
      <c r="D38" s="2" t="n">
        <f aca="false">+B38*$D$4</f>
        <v>5216.11076764872</v>
      </c>
      <c r="E38" s="2" t="n">
        <f aca="false">+C38-D38</f>
        <v>7206.64906211974</v>
      </c>
      <c r="G38" s="16"/>
      <c r="H38" s="17"/>
      <c r="I38" s="30"/>
      <c r="J38" s="17"/>
      <c r="K38" s="17"/>
      <c r="L38" s="25"/>
      <c r="M38" s="20"/>
      <c r="N38" s="17"/>
      <c r="O38" s="17"/>
      <c r="P38" s="18"/>
    </row>
    <row r="39" customFormat="false" ht="12.75" hidden="false" customHeight="false" outlineLevel="0" collapsed="false">
      <c r="A39" s="0" t="n">
        <f aca="false">+A38+1</f>
        <v>6</v>
      </c>
      <c r="B39" s="11" t="n">
        <f aca="false">+B38-E38</f>
        <v>47699.7800710247</v>
      </c>
      <c r="C39" s="2" t="n">
        <f aca="false">-PMT(+$D$4,10,$D$2-$D$7)</f>
        <v>12422.7598297685</v>
      </c>
      <c r="D39" s="2" t="n">
        <f aca="false">+B39*$D$4</f>
        <v>4531.47910674735</v>
      </c>
      <c r="E39" s="2" t="n">
        <f aca="false">+C39-D39</f>
        <v>7891.28072302111</v>
      </c>
      <c r="G39" s="16"/>
      <c r="H39" s="27" t="s">
        <v>34</v>
      </c>
      <c r="I39" s="17"/>
      <c r="J39" s="17"/>
      <c r="K39" s="17"/>
      <c r="L39" s="25"/>
      <c r="M39" s="20"/>
      <c r="N39" s="17"/>
      <c r="O39" s="31" t="n">
        <f aca="false">SUM(O34:O38)</f>
        <v>-1.45914344505131</v>
      </c>
      <c r="P39" s="18"/>
    </row>
    <row r="40" customFormat="false" ht="12.75" hidden="false" customHeight="false" outlineLevel="0" collapsed="false">
      <c r="A40" s="0" t="n">
        <f aca="false">+A39+1</f>
        <v>7</v>
      </c>
      <c r="B40" s="11" t="n">
        <f aca="false">+B39-E39</f>
        <v>39808.4993480036</v>
      </c>
      <c r="C40" s="2" t="n">
        <f aca="false">-PMT(+$D$4,10,$D$2-$D$7)</f>
        <v>12422.7598297685</v>
      </c>
      <c r="D40" s="2" t="n">
        <f aca="false">+B40*$D$4</f>
        <v>3781.80743806034</v>
      </c>
      <c r="E40" s="2" t="n">
        <f aca="false">+C40-D40</f>
        <v>8640.95239170812</v>
      </c>
      <c r="G40" s="16"/>
      <c r="H40" s="17"/>
      <c r="I40" s="17"/>
      <c r="J40" s="17"/>
      <c r="K40" s="17"/>
      <c r="L40" s="17"/>
      <c r="M40" s="20"/>
      <c r="N40" s="17"/>
      <c r="O40" s="31"/>
      <c r="P40" s="18"/>
    </row>
    <row r="41" customFormat="false" ht="13.5" hidden="false" customHeight="false" outlineLevel="0" collapsed="false">
      <c r="A41" s="0" t="n">
        <f aca="false">+A40+1</f>
        <v>8</v>
      </c>
      <c r="B41" s="11" t="n">
        <f aca="false">+B40-E40</f>
        <v>31167.5469562955</v>
      </c>
      <c r="C41" s="2" t="n">
        <f aca="false">-PMT(+$D$4,10,$D$2-$D$7)</f>
        <v>12422.7598297685</v>
      </c>
      <c r="D41" s="2" t="n">
        <f aca="false">+B41*$D$4</f>
        <v>2960.91696084807</v>
      </c>
      <c r="E41" s="2" t="n">
        <f aca="false">+C41-D41</f>
        <v>9461.84286892039</v>
      </c>
      <c r="G41" s="32"/>
      <c r="H41" s="33"/>
      <c r="I41" s="33"/>
      <c r="J41" s="33"/>
      <c r="K41" s="33"/>
      <c r="L41" s="33"/>
      <c r="M41" s="34"/>
      <c r="N41" s="33"/>
      <c r="O41" s="33"/>
      <c r="P41" s="35"/>
    </row>
    <row r="42" customFormat="false" ht="12.75" hidden="false" customHeight="false" outlineLevel="0" collapsed="false">
      <c r="A42" s="0" t="n">
        <f aca="false">+A41+1</f>
        <v>9</v>
      </c>
      <c r="B42" s="11" t="n">
        <f aca="false">+B41-E41</f>
        <v>21705.7040873751</v>
      </c>
      <c r="C42" s="2" t="n">
        <f aca="false">-PMT(+$D$4,10,$D$2-$D$7)</f>
        <v>12422.7598297685</v>
      </c>
      <c r="D42" s="2" t="n">
        <f aca="false">+B42*$D$4</f>
        <v>2062.04188830063</v>
      </c>
      <c r="E42" s="2" t="n">
        <f aca="false">+C42-D42</f>
        <v>10360.7179414678</v>
      </c>
    </row>
    <row r="43" customFormat="false" ht="12.75" hidden="false" customHeight="false" outlineLevel="0" collapsed="false">
      <c r="A43" s="0" t="n">
        <f aca="false">+A42+1</f>
        <v>10</v>
      </c>
      <c r="B43" s="11" t="n">
        <f aca="false">+B42-E42</f>
        <v>11344.9861459073</v>
      </c>
      <c r="C43" s="2" t="n">
        <f aca="false">-PMT(+$D$4,10,$D$2-$D$7)</f>
        <v>12422.7598297685</v>
      </c>
      <c r="D43" s="2" t="n">
        <f aca="false">+B43*$D$4</f>
        <v>1077.77368386119</v>
      </c>
      <c r="E43" s="2" t="n">
        <f aca="false">+C43-D43</f>
        <v>11344.9861459073</v>
      </c>
    </row>
    <row r="44" customFormat="false" ht="12.75" hidden="false" customHeight="false" outlineLevel="0" collapsed="false">
      <c r="B44" s="11"/>
      <c r="C44" s="2"/>
      <c r="D44" s="2"/>
      <c r="E44" s="2"/>
    </row>
    <row r="45" customFormat="false" ht="12.75" hidden="false" customHeight="false" outlineLevel="0" collapsed="false">
      <c r="B45" s="11"/>
      <c r="C45" s="2"/>
      <c r="D45" s="2"/>
      <c r="E45" s="2"/>
    </row>
    <row r="46" customFormat="false" ht="12.75" hidden="false" customHeight="false" outlineLevel="0" collapsed="false">
      <c r="B46" s="11"/>
      <c r="C46" s="2"/>
      <c r="D46" s="2"/>
      <c r="E46" s="2"/>
    </row>
    <row r="47" customFormat="false" ht="12.75" hidden="false" customHeight="false" outlineLevel="0" collapsed="false">
      <c r="B47" s="11"/>
      <c r="C47" s="2"/>
      <c r="D47" s="2"/>
      <c r="E47" s="2"/>
    </row>
    <row r="48" customFormat="false" ht="12.75" hidden="false" customHeight="false" outlineLevel="0" collapsed="false">
      <c r="B48" s="11"/>
      <c r="C48" s="2"/>
      <c r="D48" s="2"/>
      <c r="E48" s="2"/>
    </row>
    <row r="49" customFormat="false" ht="12.75" hidden="false" customHeight="false" outlineLevel="0" collapsed="false">
      <c r="B49" s="11"/>
      <c r="C49" s="2"/>
      <c r="D49" s="2"/>
      <c r="E49" s="2"/>
    </row>
    <row r="50" customFormat="false" ht="12.75" hidden="false" customHeight="false" outlineLevel="0" collapsed="false">
      <c r="B50" s="11"/>
      <c r="C50" s="2"/>
      <c r="D50" s="2"/>
      <c r="E50" s="2"/>
    </row>
    <row r="51" customFormat="false" ht="12.75" hidden="false" customHeight="false" outlineLevel="0" collapsed="false">
      <c r="B51" s="11"/>
      <c r="C51" s="2"/>
      <c r="D51" s="2"/>
      <c r="E51" s="2"/>
    </row>
    <row r="52" customFormat="false" ht="12.75" hidden="false" customHeight="false" outlineLevel="0" collapsed="false">
      <c r="B52" s="11"/>
      <c r="C52" s="2"/>
      <c r="D52" s="2"/>
      <c r="E52" s="2"/>
    </row>
    <row r="53" customFormat="false" ht="12.75" hidden="false" customHeight="false" outlineLevel="0" collapsed="false">
      <c r="B53" s="11"/>
      <c r="C53" s="2"/>
      <c r="D53" s="2"/>
      <c r="E53" s="2"/>
    </row>
    <row r="54" customFormat="false" ht="12.75" hidden="false" customHeight="false" outlineLevel="0" collapsed="false">
      <c r="B54" s="11"/>
    </row>
  </sheetData>
  <mergeCells count="4">
    <mergeCell ref="B13:E13"/>
    <mergeCell ref="G13:J13"/>
    <mergeCell ref="L13:O13"/>
    <mergeCell ref="B32:E3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2000-04-11T14:05:06Z</dcterms:created>
  <dc:creator>tswank</dc:creator>
  <dc:description/>
  <dc:language>en-US</dc:language>
  <cp:lastModifiedBy>tswank</cp:lastModifiedBy>
  <cp:revision>0</cp:revision>
  <dc:subject/>
  <dc:title/>
</cp:coreProperties>
</file>