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Ref" sheetId="1" state="visible" r:id="rId3"/>
    <sheet name="0901" sheetId="2" state="visible" r:id="rId4"/>
    <sheet name="1001" sheetId="3" state="visible" r:id="rId5"/>
    <sheet name="1101" sheetId="4" state="visible" r:id="rId6"/>
    <sheet name="1201" sheetId="5" state="visible" r:id="rId7"/>
    <sheet name="0102" sheetId="6" state="visible" r:id="rId8"/>
    <sheet name="0202" sheetId="7" state="visible" r:id="rId9"/>
    <sheet name="0302" sheetId="8" state="visible" r:id="rId10"/>
    <sheet name="Summary" sheetId="9" state="visible" r:id="rId11"/>
  </sheets>
  <definedNames>
    <definedName function="false" hidden="false" localSheetId="5" name="_xlnm.Print_Area" vbProcedure="false">'0102'!$A$2:$J$120</definedName>
    <definedName function="false" hidden="false" localSheetId="1" name="_xlnm.Print_Titles" vbProcedure="false">'0901'!$1:$10</definedName>
    <definedName function="false" hidden="false" localSheetId="2" name="_xlnm.Print_Area" vbProcedure="false">'1001'!$A$11:$J$120</definedName>
    <definedName function="false" hidden="false" localSheetId="2" name="_xlnm.Print_Titles" vbProcedure="false">'1001'!$2:$10</definedName>
    <definedName function="false" hidden="false" localSheetId="3" name="_xlnm.Print_Area" vbProcedure="false">'1101'!$A$1:$K$143</definedName>
    <definedName function="false" hidden="false" localSheetId="0" name="_xlnm.Print_Area" vbProcedure="false">ContractRef!$A$1:$L$122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<sst xmlns="http://schemas.openxmlformats.org/spreadsheetml/2006/main" count="1475" uniqueCount="244">
  <si>
    <t xml:space="preserve">Trent Mesa Contract / Warranty Reference </t>
  </si>
  <si>
    <t xml:space="preserve">Executive Summary</t>
  </si>
  <si>
    <t xml:space="preserve">This sheet provides data needed to compute contractually important metrics &amp; cross references to Construction documents.</t>
  </si>
  <si>
    <t xml:space="preserve">Due to Visupro data recording anomalies during the first 60 days the data 30 day and 60 day availabilities are based on the following logic:</t>
  </si>
  <si>
    <t xml:space="preserve">If there is reliable SCADA data throughout the rampup period then compute the availability from the data.  All 90 day rampup data is exact.</t>
  </si>
  <si>
    <t xml:space="preserve">If there is no reliable SCADA data throughout the 30 or 60 day rampup periods then use the following:</t>
  </si>
  <si>
    <t xml:space="preserve">For month m and the following month f</t>
  </si>
  <si>
    <t xml:space="preserve">If 30 or 60 day rampup starts between m/1 and m/6 then rampup availability = availability for mth month.</t>
  </si>
  <si>
    <t xml:space="preserve">m/1 is the first day of month m and m/6 is the sixth day of month m.</t>
  </si>
  <si>
    <t xml:space="preserve">If 30 or 60 day rampup starts between m/7 and m/25 then rampup availability = Average the availability of months m and f.</t>
  </si>
  <si>
    <r>
      <rPr>
        <sz val="10"/>
        <rFont val="Arial"/>
        <family val="0"/>
      </rPr>
      <t xml:space="preserve">If 30 or 60 day rampup starts between m/26 and End of Month then rampup availability = availability of f</t>
    </r>
    <r>
      <rPr>
        <sz val="10"/>
        <rFont val="Arial"/>
        <family val="2"/>
      </rPr>
      <t xml:space="preserve">th</t>
    </r>
    <r>
      <rPr>
        <sz val="10"/>
        <rFont val="Arial"/>
        <family val="0"/>
      </rPr>
      <t xml:space="preserve"> month.</t>
    </r>
  </si>
  <si>
    <t xml:space="preserve">Goal</t>
  </si>
  <si>
    <t xml:space="preserve">Ramp up Goal</t>
  </si>
  <si>
    <t xml:space="preserve">Site</t>
  </si>
  <si>
    <t xml:space="preserve">Row</t>
  </si>
  <si>
    <t xml:space="preserve">Pad</t>
  </si>
  <si>
    <t xml:space="preserve">Construct ID</t>
  </si>
  <si>
    <t xml:space="preserve">Start Date For Avail Warranty</t>
  </si>
  <si>
    <t xml:space="preserve">Start Date Group</t>
  </si>
  <si>
    <t xml:space="preserve">End of 30 day ramp up</t>
  </si>
  <si>
    <t xml:space="preserve">End of 60 day ramp up</t>
  </si>
  <si>
    <t xml:space="preserve">End of 90 day ramp up</t>
  </si>
  <si>
    <t xml:space="preserve">30 day Avg Contractual Availability</t>
  </si>
  <si>
    <t xml:space="preserve">60 day Avg Contractual Availability</t>
  </si>
  <si>
    <t xml:space="preserve">90 day Avg Contractual Availability</t>
  </si>
  <si>
    <t xml:space="preserve">TrentMesa</t>
  </si>
  <si>
    <t xml:space="preserve">90 days not yet complete</t>
  </si>
  <si>
    <t xml:space="preserve">B-5</t>
  </si>
  <si>
    <t xml:space="preserve">Comm problems in first &amp; third 90 days.</t>
  </si>
  <si>
    <t xml:space="preserve">B-6</t>
  </si>
  <si>
    <t xml:space="preserve">B-7</t>
  </si>
  <si>
    <t xml:space="preserve">B-8</t>
  </si>
  <si>
    <t xml:space="preserve">No comm in 3rd ramp up period</t>
  </si>
  <si>
    <t xml:space="preserve">B-9</t>
  </si>
  <si>
    <t xml:space="preserve">Actual</t>
  </si>
  <si>
    <t xml:space="preserve">Variance</t>
  </si>
  <si>
    <t xml:space="preserve">Negative variances are undesirable.</t>
  </si>
  <si>
    <t xml:space="preserve">Trent Mesa Project Operational Report For September 2001</t>
  </si>
  <si>
    <t xml:space="preserve">This interim report was generated to comply with the contractual monthly reporting requirement from the Windsystem, Operations, &amp; Maintenance Agreement.</t>
  </si>
  <si>
    <t xml:space="preserve">The description of outages, safety near miss events, accidents, infrastructure work, and maintenance records are not included in this interim report. </t>
  </si>
  <si>
    <t xml:space="preserve">All other required components are provided below.</t>
  </si>
  <si>
    <t xml:space="preserve">Operational Parameters</t>
  </si>
  <si>
    <t xml:space="preserve">Reporting Month</t>
  </si>
  <si>
    <t xml:space="preserve">kWhGenerated</t>
  </si>
  <si>
    <t xml:space="preserve">kWhConsumed</t>
  </si>
  <si>
    <t xml:space="preserve">Net kWh Production</t>
  </si>
  <si>
    <t xml:space="preserve">Capacity Factor</t>
  </si>
  <si>
    <r>
      <rPr>
        <b val="true"/>
        <sz val="10"/>
        <rFont val="Arial"/>
        <family val="2"/>
      </rPr>
      <t xml:space="preserve">Availability</t>
    </r>
    <r>
      <rPr>
        <b val="true"/>
        <vertAlign val="superscript"/>
        <sz val="10"/>
        <rFont val="Arial"/>
        <family val="2"/>
      </rPr>
      <t xml:space="preserve">1</t>
    </r>
  </si>
  <si>
    <t xml:space="preserve">Operating Hrs</t>
  </si>
  <si>
    <t xml:space="preserve">Project, Before line losses</t>
  </si>
  <si>
    <t xml:space="preserve">Assumed 2% Line Loss</t>
  </si>
  <si>
    <t xml:space="preserve">Project, After line losses</t>
  </si>
  <si>
    <r>
      <rPr>
        <sz val="10"/>
        <rFont val="Arial"/>
        <family val="0"/>
      </rPr>
      <t xml:space="preserve">Year To Date</t>
    </r>
    <r>
      <rPr>
        <vertAlign val="superscript"/>
        <sz val="10"/>
        <rFont val="Arial"/>
        <family val="2"/>
      </rPr>
      <t xml:space="preserve">3</t>
    </r>
  </si>
  <si>
    <t xml:space="preserve">Notes: </t>
  </si>
  <si>
    <t xml:space="preserve">1)  Current month availability is based on the Enron availability formula as provided by K. Holtel 06/22/2001.  Year-to-date is based on data with two different definitions.</t>
  </si>
  <si>
    <t xml:space="preserve">2)  This is defined as (Turbine Net kWh - Substation Net kWh)/Turbine Net kWh</t>
  </si>
  <si>
    <t xml:space="preserve">3)  Year to date data is the same as September data.  This is the first month of reporting.</t>
  </si>
  <si>
    <t xml:space="preserve">4)  Gray indicates that turbine data wasn't available in the field.</t>
  </si>
  <si>
    <t xml:space="preserve">OUTAGES AND CURTAILMENTS IN SEPT 2001</t>
  </si>
  <si>
    <t xml:space="preserve">Trent Mesa</t>
  </si>
  <si>
    <t xml:space="preserve">Grid Availability=</t>
  </si>
  <si>
    <t xml:space="preserve">Time Off </t>
  </si>
  <si>
    <t xml:space="preserve">Time On</t>
  </si>
  <si>
    <t xml:space="preserve">Machines Affected</t>
  </si>
  <si>
    <t xml:space="preserve">Reason </t>
  </si>
  <si>
    <t xml:space="preserve">Charge</t>
  </si>
  <si>
    <t xml:space="preserve">Elapsed Hrs</t>
  </si>
  <si>
    <t xml:space="preserve">No of WTG Affected</t>
  </si>
  <si>
    <t xml:space="preserve">Lost WTGHrs</t>
  </si>
  <si>
    <t xml:space="preserve">1-21, 38-58</t>
  </si>
  <si>
    <t xml:space="preserve">AEP(Sun) added air switch</t>
  </si>
  <si>
    <t xml:space="preserve">AEP</t>
  </si>
  <si>
    <t xml:space="preserve">59-90, ex 67,75</t>
  </si>
  <si>
    <t xml:space="preserve">Down to tension towers, and clean under platform</t>
  </si>
  <si>
    <t xml:space="preserve">Constructors</t>
  </si>
  <si>
    <t xml:space="preserve">22-37, 59-90, except 67, 75</t>
  </si>
  <si>
    <t xml:space="preserve">1-21,38-58</t>
  </si>
  <si>
    <t xml:space="preserve">TXU doing work . Powered up at 1930 each night, </t>
  </si>
  <si>
    <t xml:space="preserve">TXU</t>
  </si>
  <si>
    <t xml:space="preserve">but were curtailed due to line restrictions</t>
  </si>
  <si>
    <t xml:space="preserve">All</t>
  </si>
  <si>
    <t xml:space="preserve">Still off for new month. AEP(Sun) stringing new lines</t>
  </si>
  <si>
    <t xml:space="preserve">Total Lost</t>
  </si>
  <si>
    <t xml:space="preserve">Possible</t>
  </si>
  <si>
    <t xml:space="preserve">Grid Avail</t>
  </si>
  <si>
    <t xml:space="preserve">Trent Mesa Project Operational Report For October 2001</t>
  </si>
  <si>
    <t xml:space="preserve">Reporting       Month</t>
  </si>
  <si>
    <t xml:space="preserve">kWh  Generated</t>
  </si>
  <si>
    <t xml:space="preserve">kWh  Consumed</t>
  </si>
  <si>
    <r>
      <rPr>
        <sz val="10"/>
        <rFont val="Arial"/>
        <family val="2"/>
      </rPr>
      <t xml:space="preserve">Non comm</t>
    </r>
    <r>
      <rPr>
        <vertAlign val="superscript"/>
        <sz val="10"/>
        <rFont val="Arial"/>
        <family val="2"/>
      </rPr>
      <t xml:space="preserve"> 3</t>
    </r>
  </si>
  <si>
    <t xml:space="preserve">Non comm</t>
  </si>
  <si>
    <t xml:space="preserve">1)  Current month availability is based on the Enron availability formula as provided by K. Holtel 06/22/2001.  </t>
  </si>
  <si>
    <t xml:space="preserve">3)  The acronym non comm implies the turbine was not commissioned in October.</t>
  </si>
  <si>
    <t xml:space="preserve">OUTAGES AND CURTAILMENTS IN OCT 2001</t>
  </si>
  <si>
    <t xml:space="preserve">all</t>
  </si>
  <si>
    <t xml:space="preserve">Curtailed due to line work. Powered only for FAA lights</t>
  </si>
  <si>
    <t xml:space="preserve">Substation down for Sun to finish upgrading lines</t>
  </si>
  <si>
    <t xml:space="preserve">AEP, Sun</t>
  </si>
  <si>
    <t xml:space="preserve"> 1-21</t>
  </si>
  <si>
    <t xml:space="preserve">Curtailed to 1 MW by AEP due to tripping Eskota</t>
  </si>
  <si>
    <t xml:space="preserve">AEP, TXU</t>
  </si>
  <si>
    <t xml:space="preserve">1-21, 38-44</t>
  </si>
  <si>
    <t xml:space="preserve">1-21 still 1MW, 38-44 paused due to tripping Eskota</t>
  </si>
  <si>
    <t xml:space="preserve">Substation switched for Sun to level transformers</t>
  </si>
  <si>
    <t xml:space="preserve">SUN</t>
  </si>
  <si>
    <t xml:space="preserve">1-21 still 1MW due to tripping Eskota</t>
  </si>
  <si>
    <t xml:space="preserve">38-44</t>
  </si>
  <si>
    <t xml:space="preserve">Left powered down</t>
  </si>
  <si>
    <t xml:space="preserve">38-61, 87-89</t>
  </si>
  <si>
    <t xml:space="preserve">Switched for Sun to level transformers, Blatner punch list</t>
  </si>
  <si>
    <t xml:space="preserve">Sun, Constructors</t>
  </si>
  <si>
    <t xml:space="preserve">45-61, 87-89</t>
  </si>
  <si>
    <t xml:space="preserve">AEP, EWC</t>
  </si>
  <si>
    <t xml:space="preserve">1-21, 38-44 powered down, balance curtailed.</t>
  </si>
  <si>
    <t xml:space="preserve">ABB breaker inspection, Punchlist, level transformers</t>
  </si>
  <si>
    <t xml:space="preserve">EWC,EWC,AEP</t>
  </si>
  <si>
    <t xml:space="preserve">Machines left down due to ABB breaker to facilitate switching</t>
  </si>
  <si>
    <t xml:space="preserve">EWC </t>
  </si>
  <si>
    <t xml:space="preserve">1-21, 38-58 powered down, balance curtailed</t>
  </si>
  <si>
    <t xml:space="preserve">25-37, 62-90 powered down, balance curtailed</t>
  </si>
  <si>
    <t xml:space="preserve"> </t>
  </si>
  <si>
    <t xml:space="preserve"> Running 30 machines to avoid consumption. Not running site due to ABB safety in prep for 10/15 outage.</t>
  </si>
  <si>
    <t xml:space="preserve">EWC, TXU</t>
  </si>
  <si>
    <t xml:space="preserve">Site down for substation completion work. Site powered up at night with backfeed power for FAA lights. </t>
  </si>
  <si>
    <t xml:space="preserve">Curtailed to 45 machines due to grid limitations</t>
  </si>
  <si>
    <t xml:space="preserve">Substation tripped by Encompass by accident</t>
  </si>
  <si>
    <t xml:space="preserve">Encompass</t>
  </si>
  <si>
    <t xml:space="preserve">Substation down for Ercot testing, Substation punchlist</t>
  </si>
  <si>
    <t xml:space="preserve">Project </t>
  </si>
  <si>
    <t xml:space="preserve">Trent Mesa Project Operational Report For November 2001</t>
  </si>
  <si>
    <t xml:space="preserve">All other required components are provided below.  Due to the wide variation of availability of neighbors of turbines 77 and 99 which</t>
  </si>
  <si>
    <t xml:space="preserve">77 and 99 there was no imputation of availability for these two turbines based on nearest neighbors.</t>
  </si>
  <si>
    <t xml:space="preserve">Reporting     Month</t>
  </si>
  <si>
    <r>
      <rPr>
        <sz val="10"/>
        <rFont val="Arial"/>
        <family val="2"/>
      </rPr>
      <t xml:space="preserve">No commun </t>
    </r>
    <r>
      <rPr>
        <vertAlign val="superscript"/>
        <sz val="10"/>
        <rFont val="Arial"/>
        <family val="2"/>
      </rPr>
      <t xml:space="preserve">3</t>
    </r>
  </si>
  <si>
    <t xml:space="preserve">No commun</t>
  </si>
  <si>
    <t xml:space="preserve">3)  No commun implies no communication.  Turbine 77 probably had excellent availability but there was no SCADA communication.</t>
  </si>
  <si>
    <t xml:space="preserve">Turbine 77 removed from availability average to avoid skewing availability results.  Turbine 77 doesn't aid or penalize project availability.</t>
  </si>
  <si>
    <t xml:space="preserve">Turbine 99 also had no SCADA communication all month &amp; had a shaft failure in mid month.   Availability shown as (13/30) of project wide 80% since this was a</t>
  </si>
  <si>
    <t xml:space="preserve">warranty failure at the end of the 13th.  Turbine 99 penalizes project availability.</t>
  </si>
  <si>
    <t xml:space="preserve">OUTAGES AND CURTAILMENTS IN NOV 2001</t>
  </si>
  <si>
    <t xml:space="preserve">Curtailed 45 machines due to grid limitations</t>
  </si>
  <si>
    <t xml:space="preserve">Substation down to complete sub &amp; trip test</t>
  </si>
  <si>
    <t xml:space="preserve">62-69</t>
  </si>
  <si>
    <t xml:space="preserve">Padmount retrofit</t>
  </si>
  <si>
    <t xml:space="preserve">EWC</t>
  </si>
  <si>
    <t xml:space="preserve">18-21, 38-61, 75, 97-100</t>
  </si>
  <si>
    <t xml:space="preserve">Moisture in feeder deadend cap</t>
  </si>
  <si>
    <t xml:space="preserve">Sun</t>
  </si>
  <si>
    <t xml:space="preserve">22-37</t>
  </si>
  <si>
    <t xml:space="preserve">1-17</t>
  </si>
  <si>
    <t xml:space="preserve">62-69, 90-96</t>
  </si>
  <si>
    <t xml:space="preserve">Sub station work</t>
  </si>
  <si>
    <t xml:space="preserve">Comment</t>
  </si>
  <si>
    <t xml:space="preserve">Bad IBGT</t>
  </si>
  <si>
    <t xml:space="preserve">Coil failure in SEG</t>
  </si>
  <si>
    <t xml:space="preserve">Gen J-box failure.</t>
  </si>
  <si>
    <t xml:space="preserve">T-bolt replacement.</t>
  </si>
  <si>
    <t xml:space="preserve">Trent Mesa Project Operational Report For December 2001</t>
  </si>
  <si>
    <r>
      <rPr>
        <b val="true"/>
        <sz val="10"/>
        <rFont val="Arial"/>
        <family val="2"/>
      </rPr>
      <t xml:space="preserve">kWh  Generated 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</si>
  <si>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kWh  Consumed </t>
    </r>
    <r>
      <rPr>
        <b val="true"/>
        <vertAlign val="superscript"/>
        <sz val="10"/>
        <rFont val="Arial"/>
        <family val="2"/>
      </rPr>
      <t xml:space="preserve">2</t>
    </r>
  </si>
  <si>
    <t xml:space="preserve">Year To Date</t>
  </si>
  <si>
    <t xml:space="preserve">2)  SCADA system did not communicate with turbine 99 for the first 19 days of Dec.  Production for first 19 days corrected based on production of turbine 98.</t>
  </si>
  <si>
    <t xml:space="preserve">    Also, turbine 87 production improperly reset to zero in early December.  Turbine 87 corrected to include production before reset.</t>
  </si>
  <si>
    <t xml:space="preserve">OUTAGES AND CURTAILMENTS IN DEC 2001</t>
  </si>
  <si>
    <t xml:space="preserve">No outages reported</t>
  </si>
  <si>
    <t xml:space="preserve">Trent Mesa Project Operational Report For January 2002</t>
  </si>
  <si>
    <t xml:space="preserve">1)  Current month availability is based on the Enron availability formula.  Year-to-date is based on data with two different definitions.</t>
  </si>
  <si>
    <t xml:space="preserve">2)  Mon File had only one record for turbine 74, neighbors used to create estimate of production and availability.</t>
  </si>
  <si>
    <t xml:space="preserve">    Also, turbine 85 production  reset to zero in early January.  Turbine 85 corrected to include production before reset.</t>
  </si>
  <si>
    <t xml:space="preserve">OUTAGES AND CURTAILMENTS IN Jan 2002</t>
  </si>
  <si>
    <t xml:space="preserve">Trent Mesa Project Operational Report For February 2002</t>
  </si>
  <si>
    <t xml:space="preserve">1)  Current month and YTD availability is based on Mon file data from Visupro &amp; not from displayed screens in Visupro.</t>
  </si>
  <si>
    <t xml:space="preserve">2)  Turbines 38, 50,  83, and 89 were corrected for resets that occurred within the month.</t>
  </si>
  <si>
    <t xml:space="preserve">TRENT MESA</t>
  </si>
  <si>
    <t xml:space="preserve">GRID VARIANCE</t>
  </si>
  <si>
    <r>
      <rPr>
        <sz val="10"/>
        <rFont val="Times New Roman"/>
        <family val="1"/>
      </rPr>
      <t xml:space="preserve">Chargeable to: </t>
    </r>
    <r>
      <rPr>
        <b val="true"/>
        <sz val="10"/>
        <rFont val="Times New Roman"/>
        <family val="1"/>
      </rPr>
      <t xml:space="preserve">A</t>
    </r>
    <r>
      <rPr>
        <sz val="10"/>
        <rFont val="Times New Roman"/>
        <family val="1"/>
      </rPr>
      <t xml:space="preserve">=AEP, </t>
    </r>
    <r>
      <rPr>
        <b val="true"/>
        <sz val="10"/>
        <rFont val="Times New Roman"/>
        <family val="1"/>
      </rPr>
      <t xml:space="preserve">N</t>
    </r>
    <r>
      <rPr>
        <sz val="10"/>
        <rFont val="Times New Roman"/>
        <family val="1"/>
      </rPr>
      <t xml:space="preserve">=Force Majeure, </t>
    </r>
    <r>
      <rPr>
        <b val="true"/>
        <sz val="10"/>
        <rFont val="Times New Roman"/>
        <family val="1"/>
      </rPr>
      <t xml:space="preserve">E</t>
    </r>
    <r>
      <rPr>
        <sz val="10"/>
        <rFont val="Times New Roman"/>
        <family val="1"/>
      </rPr>
      <t xml:space="preserve">=Enron, </t>
    </r>
    <r>
      <rPr>
        <b val="true"/>
        <sz val="10"/>
        <rFont val="Times New Roman"/>
        <family val="1"/>
      </rPr>
      <t xml:space="preserve">T</t>
    </r>
    <r>
      <rPr>
        <sz val="10"/>
        <rFont val="Times New Roman"/>
        <family val="1"/>
      </rPr>
      <t xml:space="preserve">= TXU</t>
    </r>
  </si>
  <si>
    <t xml:space="preserve">Month:</t>
  </si>
  <si>
    <r>
      <rPr>
        <sz val="10"/>
        <rFont val="Times New Roman"/>
        <family val="1"/>
      </rPr>
      <t xml:space="preserve">Reason: </t>
    </r>
    <r>
      <rPr>
        <b val="true"/>
        <sz val="10"/>
        <rFont val="Times New Roman"/>
        <family val="1"/>
      </rPr>
      <t xml:space="preserve">U</t>
    </r>
    <r>
      <rPr>
        <sz val="10"/>
        <rFont val="Times New Roman"/>
        <family val="1"/>
      </rPr>
      <t xml:space="preserve">=unscheduled outage, </t>
    </r>
    <r>
      <rPr>
        <b val="true"/>
        <sz val="10"/>
        <rFont val="Times New Roman"/>
        <family val="1"/>
      </rPr>
      <t xml:space="preserve">S</t>
    </r>
    <r>
      <rPr>
        <sz val="10"/>
        <rFont val="Times New Roman"/>
        <family val="1"/>
      </rPr>
      <t xml:space="preserve">= scheduled outage, </t>
    </r>
    <r>
      <rPr>
        <b val="true"/>
        <sz val="10"/>
        <rFont val="Times New Roman"/>
        <family val="1"/>
      </rPr>
      <t xml:space="preserve">F</t>
    </r>
    <r>
      <rPr>
        <sz val="10"/>
        <rFont val="Times New Roman"/>
        <family val="1"/>
      </rPr>
      <t xml:space="preserve">=fluctuation</t>
    </r>
  </si>
  <si>
    <t xml:space="preserve">Date off</t>
  </si>
  <si>
    <t xml:space="preserve">Time off</t>
  </si>
  <si>
    <t xml:space="preserve">Date on </t>
  </si>
  <si>
    <t xml:space="preserve">Time on</t>
  </si>
  <si>
    <t xml:space="preserve">Hrs.</t>
  </si>
  <si>
    <t xml:space="preserve">Reason</t>
  </si>
  <si>
    <t xml:space="preserve">Comments</t>
  </si>
  <si>
    <t xml:space="preserve">T</t>
  </si>
  <si>
    <t xml:space="preserve">1830</t>
  </si>
  <si>
    <t xml:space="preserve">2350</t>
  </si>
  <si>
    <t xml:space="preserve">U</t>
  </si>
  <si>
    <t xml:space="preserve">Blown elbow, site down, all up except as noted.</t>
  </si>
  <si>
    <t xml:space="preserve">WTGs 38-44</t>
  </si>
  <si>
    <t xml:space="preserve">WTGs 18-21, 45-61, 75, 87-89, 97-100</t>
  </si>
  <si>
    <t xml:space="preserve">Grid Availability =</t>
  </si>
  <si>
    <t xml:space="preserve">Trent Mesa Project Operational Report For March 2002</t>
  </si>
  <si>
    <t xml:space="preserve">Raw</t>
  </si>
  <si>
    <t xml:space="preserve">Corrections</t>
  </si>
  <si>
    <t xml:space="preserve">Data Recovery</t>
  </si>
  <si>
    <t xml:space="preserve">kWhgen</t>
  </si>
  <si>
    <t xml:space="preserve">kWhcons</t>
  </si>
  <si>
    <t xml:space="preserve">Avail,num</t>
  </si>
  <si>
    <t xml:space="preserve">Avail, denom</t>
  </si>
  <si>
    <t xml:space="preserve">2)  Turbines 31, 47, and 53 were corrected for comm losses at the end or beginning of the month.</t>
  </si>
  <si>
    <t xml:space="preserve">3)  Turbines 52, 69, 85, and 100 had comm loss at the end of the month.  The starting values in the next month showed a significantly lower</t>
  </si>
  <si>
    <t xml:space="preserve">value for Repair Time but down time or line out time increased. kWhconsumed corrected. No other corrections due to erratic readings.</t>
  </si>
  <si>
    <r>
      <rPr>
        <sz val="10"/>
        <rFont val="Times New Roman"/>
        <family val="1"/>
      </rPr>
      <t xml:space="preserve">Reason: </t>
    </r>
    <r>
      <rPr>
        <b val="true"/>
        <sz val="10"/>
        <rFont val="Times New Roman"/>
        <family val="1"/>
      </rPr>
      <t xml:space="preserve">U</t>
    </r>
    <r>
      <rPr>
        <sz val="10"/>
        <rFont val="Times New Roman"/>
        <family val="1"/>
      </rPr>
      <t xml:space="preserve">=unscheduled outage, </t>
    </r>
    <r>
      <rPr>
        <b val="true"/>
        <sz val="10"/>
        <rFont val="Times New Roman"/>
        <family val="1"/>
      </rPr>
      <t xml:space="preserve">S</t>
    </r>
    <r>
      <rPr>
        <sz val="10"/>
        <rFont val="Times New Roman"/>
        <family val="1"/>
      </rPr>
      <t xml:space="preserve">= scheduled outage, </t>
    </r>
    <r>
      <rPr>
        <b val="true"/>
        <sz val="10"/>
        <rFont val="Times New Roman"/>
        <family val="1"/>
      </rPr>
      <t xml:space="preserve">F</t>
    </r>
    <r>
      <rPr>
        <sz val="10"/>
        <rFont val="Times New Roman"/>
        <family val="1"/>
      </rPr>
      <t xml:space="preserve">=fluctuation, C=curtailed</t>
    </r>
  </si>
  <si>
    <t xml:space="preserve"># affected</t>
  </si>
  <si>
    <t xml:space="preserve">WTGhrs lost</t>
  </si>
  <si>
    <t xml:space="preserve">E</t>
  </si>
  <si>
    <t xml:space="preserve">S</t>
  </si>
  <si>
    <t xml:space="preserve">Power off due on 47 for foundation work on #48</t>
  </si>
  <si>
    <t xml:space="preserve">A</t>
  </si>
  <si>
    <t xml:space="preserve">1035</t>
  </si>
  <si>
    <t xml:space="preserve">1330</t>
  </si>
  <si>
    <t xml:space="preserve">Blown jumper on 52-5, all machines down</t>
  </si>
  <si>
    <t xml:space="preserve">Fixed jumper, all machines down</t>
  </si>
  <si>
    <t xml:space="preserve">Shut down string 52-3 (22-37) to install new cable</t>
  </si>
  <si>
    <t xml:space="preserve">in WTG 31</t>
  </si>
  <si>
    <t xml:space="preserve">C</t>
  </si>
  <si>
    <t xml:space="preserve">18-21,38-61,75,87-89,97,100 curtailed due to </t>
  </si>
  <si>
    <t xml:space="preserve">a bad elbow at junction box</t>
  </si>
  <si>
    <t xml:space="preserve">18-21,38-61,75,87-89,97,100 down due to </t>
  </si>
  <si>
    <t xml:space="preserve"> elbow repair at junction box</t>
  </si>
  <si>
    <t xml:space="preserve">Grid Availability = </t>
  </si>
  <si>
    <t xml:space="preserve">Trent Mesa Operational Status</t>
  </si>
  <si>
    <t xml:space="preserve">Summary Of Performance </t>
  </si>
  <si>
    <t xml:space="preserve">Month</t>
  </si>
  <si>
    <t xml:space="preserve">Production, kWh </t>
  </si>
  <si>
    <t xml:space="preserve">Monthly Generated kWh, Before Line Loss</t>
  </si>
  <si>
    <t xml:space="preserve">Monthly Assumed Line Loss</t>
  </si>
  <si>
    <t xml:space="preserve">Monthly Generated kWh, After Line Loss</t>
  </si>
  <si>
    <t xml:space="preserve">Monthly Generated MWh, After Line Loss</t>
  </si>
  <si>
    <r>
      <rPr>
        <sz val="12"/>
        <rFont val="Arial"/>
        <family val="2"/>
      </rPr>
      <t xml:space="preserve">Projected MWh, After Line Loss </t>
    </r>
    <r>
      <rPr>
        <vertAlign val="superscript"/>
        <sz val="12"/>
        <rFont val="Arial"/>
        <family val="2"/>
      </rPr>
      <t xml:space="preserve">1</t>
    </r>
  </si>
  <si>
    <t xml:space="preserve">Not avail</t>
  </si>
  <si>
    <t xml:space="preserve">Production MWh Variance, From Projected</t>
  </si>
  <si>
    <t xml:space="preserve">YTD Generated kWh, After Line Loss</t>
  </si>
  <si>
    <t xml:space="preserve">YTD Generated MWh, After Line Loss</t>
  </si>
  <si>
    <t xml:space="preserve">Availability </t>
  </si>
  <si>
    <t xml:space="preserve">Monthly Contractual Availability</t>
  </si>
  <si>
    <t xml:space="preserve">YTD Contractual Availability</t>
  </si>
  <si>
    <r>
      <rPr>
        <sz val="10"/>
        <rFont val="Arial"/>
        <family val="0"/>
      </rPr>
      <t xml:space="preserve">Projected Contractual Availability </t>
    </r>
    <r>
      <rPr>
        <vertAlign val="superscript"/>
        <sz val="10"/>
        <rFont val="Arial"/>
        <family val="2"/>
      </rPr>
      <t xml:space="preserve">2</t>
    </r>
  </si>
  <si>
    <t xml:space="preserve">Ramp Up</t>
  </si>
  <si>
    <t xml:space="preserve">Notes:</t>
  </si>
  <si>
    <t xml:space="preserve">1)  Projections not provided to EWC.   Therefore, no MWh Variance comparison is possible.</t>
  </si>
  <si>
    <t xml:space="preserve">2)  There are 13 different sets of turbine start dates.  Hence, it will be Feb 2002 before there is a simple projected availability in any given month.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</si>
</sst>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"/>
    <numFmt numFmtId="166" formatCode="0.0%"/>
    <numFmt numFmtId="167" formatCode="mm/dd/yy"/>
    <numFmt numFmtId="168" formatCode="#,##0"/>
    <numFmt numFmtId="169" formatCode="[$-409]d\-mmm"/>
    <numFmt numFmtId="170" formatCode="@"/>
    <numFmt numFmtId="171" formatCode="m/d/yy\ h:mm"/>
    <numFmt numFmtId="172" formatCode="[$-409]m/d/yyyy"/>
    <numFmt numFmtId="173" formatCode="0.0"/>
    <numFmt numFmtId="174" formatCode="[$-409]mmm\-yy"/>
    <numFmt numFmtId="175" formatCode="0000"/>
    <numFmt numFmtId="176" formatCode="m/d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name val="Times New Roman"/>
      <family val="1"/>
    </font>
    <font>
      <vertAlign val="superscript"/>
      <sz val="10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 val="true"/>
      <sz val="24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1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8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3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14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400" strike="noStrike" u="none">
                <a:solidFill>
                  <a:srgbClr val="000000"/>
                </a:solidFill>
                <a:uFillTx/>
                <a:latin typeface="Arial"/>
              </a:rPr>
              <a:t>Trent Mesa Operational Summary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Summary!$A$18</c:f>
              <c:strCache>
                <c:ptCount val="1"/>
                <c:pt idx="0">
                  <c:v>Monthly Contractual Availability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Summary!$B$6:$H$6</c:f>
              <c:strCache>
                <c:ptCount val="7"/>
                <c:pt idx="0">
                  <c:v>Sep-01</c:v>
                </c:pt>
                <c:pt idx="1">
                  <c:v>Oct-01</c:v>
                </c:pt>
                <c:pt idx="2">
                  <c:v>Nov-01</c:v>
                </c:pt>
                <c:pt idx="3">
                  <c:v>Dec-01</c:v>
                </c:pt>
                <c:pt idx="4">
                  <c:v>Jan-02</c:v>
                </c:pt>
                <c:pt idx="5">
                  <c:v>Feb-02</c:v>
                </c:pt>
                <c:pt idx="6">
                  <c:v>Mar-02</c:v>
                </c:pt>
              </c:strCache>
            </c:strRef>
          </c:cat>
          <c:val>
            <c:numRef>
              <c:f>Summary!$B$18:$H$18</c:f>
              <c:numCache>
                <c:formatCode>0.0%</c:formatCode>
                <c:ptCount val="7"/>
                <c:pt idx="0">
                  <c:v>0.698370114942529</c:v>
                </c:pt>
                <c:pt idx="1">
                  <c:v>0.653261745747369</c:v>
                </c:pt>
                <c:pt idx="2">
                  <c:v>0.791255149180593</c:v>
                </c:pt>
                <c:pt idx="3">
                  <c:v>0.943479</c:v>
                </c:pt>
                <c:pt idx="4">
                  <c:v>0.871396067752166</c:v>
                </c:pt>
                <c:pt idx="5">
                  <c:v>0.859162389277476</c:v>
                </c:pt>
                <c:pt idx="6">
                  <c:v>0.759501597667992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733253"/>
        <c:axId val="58427797"/>
      </c:lineChart>
      <c:lineChart>
        <c:grouping val="standard"/>
        <c:varyColors val="0"/>
        <c:ser>
          <c:idx val="1"/>
          <c:order val="1"/>
          <c:tx>
            <c:strRef>
              <c:f>Summary!$A$10</c:f>
              <c:strCache>
                <c:ptCount val="1"/>
                <c:pt idx="0">
                  <c:v>Monthly Generated kWh, After Line Loss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triangl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Summary!$B$6:$H$6</c:f>
              <c:strCache>
                <c:ptCount val="7"/>
                <c:pt idx="0">
                  <c:v>Sep-01</c:v>
                </c:pt>
                <c:pt idx="1">
                  <c:v>Oct-01</c:v>
                </c:pt>
                <c:pt idx="2">
                  <c:v>Nov-01</c:v>
                </c:pt>
                <c:pt idx="3">
                  <c:v>Dec-01</c:v>
                </c:pt>
                <c:pt idx="4">
                  <c:v>Jan-02</c:v>
                </c:pt>
                <c:pt idx="5">
                  <c:v>Feb-02</c:v>
                </c:pt>
                <c:pt idx="6">
                  <c:v>Mar-02</c:v>
                </c:pt>
              </c:strCache>
            </c:strRef>
          </c:cat>
          <c:val>
            <c:numRef>
              <c:f>Summary!$B$10:$H$10</c:f>
              <c:numCache>
                <c:formatCode>#,##0</c:formatCode>
                <c:ptCount val="7"/>
                <c:pt idx="0">
                  <c:v>14444413.06</c:v>
                </c:pt>
                <c:pt idx="1">
                  <c:v>16860458.02</c:v>
                </c:pt>
                <c:pt idx="2">
                  <c:v>26418748.86</c:v>
                </c:pt>
                <c:pt idx="3">
                  <c:v>42194147.94</c:v>
                </c:pt>
                <c:pt idx="4">
                  <c:v>42085904.98</c:v>
                </c:pt>
                <c:pt idx="5">
                  <c:v>35791751.1</c:v>
                </c:pt>
                <c:pt idx="6">
                  <c:v>41622922.6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508321"/>
        <c:axId val="76433331"/>
      </c:lineChart>
      <c:catAx>
        <c:axId val="927332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Production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27797"/>
        <c:crossesAt val="0"/>
        <c:auto val="1"/>
        <c:lblAlgn val="ctr"/>
        <c:lblOffset val="100"/>
        <c:noMultiLvlLbl val="0"/>
      </c:catAx>
      <c:valAx>
        <c:axId val="5842779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Monthly Availability (Contractual)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733253"/>
        <c:crossesAt val="1"/>
        <c:crossBetween val="midCat"/>
      </c:valAx>
      <c:catAx>
        <c:axId val="2550832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33331"/>
        <c:auto val="1"/>
        <c:lblAlgn val="ctr"/>
        <c:lblOffset val="100"/>
        <c:noMultiLvlLbl val="0"/>
      </c:catAx>
      <c:valAx>
        <c:axId val="7643333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Monthly Net Production,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08321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26</xdr:row>
      <xdr:rowOff>56880</xdr:rowOff>
    </xdr:from>
    <xdr:to>
      <xdr:col>7</xdr:col>
      <xdr:colOff>231840</xdr:colOff>
      <xdr:row>65</xdr:row>
      <xdr:rowOff>9360</xdr:rowOff>
    </xdr:to>
    <xdr:graphicFrame>
      <xdr:nvGraphicFramePr>
        <xdr:cNvPr id="0" name="Chart 1"/>
        <xdr:cNvGraphicFramePr/>
      </xdr:nvGraphicFramePr>
      <xdr:xfrm>
        <a:off x="171360" y="4733640"/>
        <a:ext cx="7667280" cy="626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1" width="10.56"/>
    <col collapsed="false" customWidth="true" hidden="false" outlineLevel="0" max="5" min="5" style="2" width="16.13"/>
    <col collapsed="false" customWidth="true" hidden="false" outlineLevel="0" max="6" min="6" style="3" width="9.99"/>
    <col collapsed="false" customWidth="true" hidden="true" outlineLevel="0" max="7" min="7" style="2" width="11.28"/>
    <col collapsed="false" customWidth="true" hidden="true" outlineLevel="0" max="8" min="8" style="2" width="14.28"/>
    <col collapsed="false" customWidth="true" hidden="true" outlineLevel="0" max="9" min="9" style="2" width="13.7"/>
    <col collapsed="false" customWidth="true" hidden="false" outlineLevel="0" max="10" min="10" style="2" width="10.56"/>
    <col collapsed="false" customWidth="true" hidden="false" outlineLevel="0" max="11" min="11" style="2" width="10.99"/>
    <col collapsed="false" customWidth="true" hidden="false" outlineLevel="0" max="12" min="12" style="4" width="10.41"/>
    <col collapsed="false" customWidth="true" hidden="false" outlineLevel="0" max="13" min="13" style="0" width="10.99"/>
  </cols>
  <sheetData>
    <row r="2" customFormat="false" ht="30" hidden="false" customHeight="false" outlineLevel="0" collapsed="false">
      <c r="A2" s="5" t="s">
        <v>0</v>
      </c>
    </row>
    <row r="4" customFormat="false" ht="12.75" hidden="false" customHeight="false" outlineLevel="0" collapsed="false">
      <c r="A4" s="0" t="s">
        <v>1</v>
      </c>
    </row>
    <row r="5" customFormat="false" ht="12.75" hidden="false" customHeight="false" outlineLevel="0" collapsed="false">
      <c r="A5" s="0" t="s">
        <v>2</v>
      </c>
    </row>
    <row r="7" customFormat="false" ht="12.75" hidden="false" customHeight="false" outlineLevel="0" collapsed="false">
      <c r="A7" s="0" t="s">
        <v>3</v>
      </c>
    </row>
    <row r="8" customFormat="false" ht="12.75" hidden="false" customHeight="false" outlineLevel="0" collapsed="false">
      <c r="A8" s="0" t="s">
        <v>4</v>
      </c>
    </row>
    <row r="9" customFormat="false" ht="12.75" hidden="false" customHeight="false" outlineLevel="0" collapsed="false">
      <c r="A9" s="0" t="s">
        <v>5</v>
      </c>
    </row>
    <row r="10" customFormat="false" ht="12.75" hidden="false" customHeight="false" outlineLevel="0" collapsed="false">
      <c r="B10" s="0" t="s">
        <v>6</v>
      </c>
    </row>
    <row r="11" customFormat="false" ht="12.75" hidden="false" customHeight="false" outlineLevel="0" collapsed="false">
      <c r="B11" s="0" t="s">
        <v>7</v>
      </c>
    </row>
    <row r="12" customFormat="false" ht="12.75" hidden="false" customHeight="false" outlineLevel="0" collapsed="false">
      <c r="C12" s="0" t="s">
        <v>8</v>
      </c>
    </row>
    <row r="13" customFormat="false" ht="12.75" hidden="false" customHeight="false" outlineLevel="0" collapsed="false">
      <c r="B13" s="0" t="s">
        <v>9</v>
      </c>
    </row>
    <row r="14" customFormat="false" ht="12.75" hidden="false" customHeight="false" outlineLevel="0" collapsed="false">
      <c r="B14" s="0" t="s">
        <v>10</v>
      </c>
    </row>
    <row r="16" customFormat="false" ht="12.75" hidden="false" customHeight="false" outlineLevel="0" collapsed="false">
      <c r="A16" s="6"/>
      <c r="B16" s="6"/>
      <c r="C16" s="6"/>
      <c r="F16" s="7" t="s">
        <v>11</v>
      </c>
      <c r="G16" s="8"/>
      <c r="H16" s="8"/>
      <c r="I16" s="8" t="s">
        <v>12</v>
      </c>
      <c r="J16" s="9" t="n">
        <v>0.65</v>
      </c>
      <c r="K16" s="9" t="n">
        <v>0.75</v>
      </c>
      <c r="L16" s="9" t="n">
        <v>0.85</v>
      </c>
      <c r="M16" s="10"/>
    </row>
    <row r="17" customFormat="false" ht="38.25" hidden="false" customHeight="false" outlineLevel="0" collapsed="false">
      <c r="A17" s="11" t="s">
        <v>13</v>
      </c>
      <c r="B17" s="11" t="s">
        <v>14</v>
      </c>
      <c r="C17" s="11" t="s">
        <v>15</v>
      </c>
      <c r="D17" s="12" t="s">
        <v>16</v>
      </c>
      <c r="E17" s="8" t="s">
        <v>17</v>
      </c>
      <c r="F17" s="7" t="s">
        <v>18</v>
      </c>
      <c r="G17" s="8" t="s">
        <v>19</v>
      </c>
      <c r="H17" s="8" t="s">
        <v>20</v>
      </c>
      <c r="I17" s="8" t="s">
        <v>21</v>
      </c>
      <c r="J17" s="8" t="s">
        <v>22</v>
      </c>
      <c r="K17" s="8" t="s">
        <v>23</v>
      </c>
      <c r="L17" s="9" t="s">
        <v>24</v>
      </c>
      <c r="M17" s="2"/>
    </row>
    <row r="18" customFormat="false" ht="12.75" hidden="false" customHeight="false" outlineLevel="0" collapsed="false">
      <c r="A18" s="13" t="s">
        <v>25</v>
      </c>
      <c r="B18" s="13" t="n">
        <v>1</v>
      </c>
      <c r="C18" s="13" t="n">
        <v>1</v>
      </c>
      <c r="D18" s="12" t="n">
        <f aca="false">C18</f>
        <v>1</v>
      </c>
      <c r="E18" s="14" t="n">
        <v>37135</v>
      </c>
      <c r="F18" s="7" t="n">
        <f aca="false">IF(E18-"9/02/2001"&lt;0,1,IF(E18-"9/5/01"&lt;0,2,IF(E18-"9/7/01"&lt;0,3,IF(E18-"9/8/01"&lt;0,4,IF(E18-"9/19/01"&lt;0,5,IF(E18-"10/20/01"&lt;0,6,IF(E18-"10/23/01"&lt;0,7,IF(E18-"10/27/01"&lt;0,8,99))))))))</f>
        <v>1</v>
      </c>
      <c r="G18" s="14" t="n">
        <f aca="false">E18+30</f>
        <v>37165</v>
      </c>
      <c r="H18" s="14" t="n">
        <f aca="false">G18+30</f>
        <v>37195</v>
      </c>
      <c r="I18" s="14" t="n">
        <f aca="false">H18+30</f>
        <v>37225</v>
      </c>
      <c r="J18" s="9" t="n">
        <f aca="false">'0901'!I11</f>
        <v>0.0948</v>
      </c>
      <c r="K18" s="15" t="n">
        <f aca="false">'1001'!I11</f>
        <v>0.7592</v>
      </c>
      <c r="L18" s="9" t="n">
        <v>0.8539</v>
      </c>
    </row>
    <row r="19" customFormat="false" ht="12.75" hidden="false" customHeight="false" outlineLevel="0" collapsed="false">
      <c r="A19" s="13" t="s">
        <v>25</v>
      </c>
      <c r="B19" s="13" t="n">
        <v>1</v>
      </c>
      <c r="C19" s="13" t="n">
        <v>2</v>
      </c>
      <c r="D19" s="12" t="n">
        <f aca="false">C19</f>
        <v>2</v>
      </c>
      <c r="E19" s="14" t="n">
        <v>37135</v>
      </c>
      <c r="F19" s="7" t="n">
        <f aca="false">IF(E19-"9/02/2001"&lt;0,1,IF(E19-"9/5/01"&lt;0,2,IF(E19-"9/7/01"&lt;0,3,IF(E19-"9/8/01"&lt;0,4,IF(E19-"9/19/01"&lt;0,5,IF(E19-"10/20/01"&lt;0,6,IF(E19-"10/23/01"&lt;0,7,IF(E19-"10/27/01"&lt;0,8,99))))))))</f>
        <v>1</v>
      </c>
      <c r="G19" s="14" t="n">
        <f aca="false">E19+30</f>
        <v>37165</v>
      </c>
      <c r="H19" s="14" t="n">
        <f aca="false">G19+30</f>
        <v>37195</v>
      </c>
      <c r="I19" s="14" t="n">
        <f aca="false">H19+30</f>
        <v>37225</v>
      </c>
      <c r="J19" s="9" t="n">
        <f aca="false">'0901'!I12</f>
        <v>0.7674</v>
      </c>
      <c r="K19" s="15" t="n">
        <f aca="false">'1001'!I12</f>
        <v>0.8792</v>
      </c>
      <c r="L19" s="9" t="n">
        <v>0.659495398265462</v>
      </c>
    </row>
    <row r="20" customFormat="false" ht="12.75" hidden="false" customHeight="false" outlineLevel="0" collapsed="false">
      <c r="A20" s="13" t="s">
        <v>25</v>
      </c>
      <c r="B20" s="13" t="n">
        <v>1</v>
      </c>
      <c r="C20" s="13" t="n">
        <v>3</v>
      </c>
      <c r="D20" s="12" t="n">
        <f aca="false">C20</f>
        <v>3</v>
      </c>
      <c r="E20" s="14" t="n">
        <v>37135</v>
      </c>
      <c r="F20" s="7" t="n">
        <f aca="false">IF(E20-"9/02/2001"&lt;0,1,IF(E20-"9/5/01"&lt;0,2,IF(E20-"9/7/01"&lt;0,3,IF(E20-"9/8/01"&lt;0,4,IF(E20-"9/19/01"&lt;0,5,IF(E20-"10/20/01"&lt;0,6,IF(E20-"10/23/01"&lt;0,7,IF(E20-"10/27/01"&lt;0,8,99))))))))</f>
        <v>1</v>
      </c>
      <c r="G20" s="14" t="n">
        <f aca="false">E20+30</f>
        <v>37165</v>
      </c>
      <c r="H20" s="14" t="n">
        <f aca="false">G20+30</f>
        <v>37195</v>
      </c>
      <c r="I20" s="14" t="n">
        <f aca="false">H20+30</f>
        <v>37225</v>
      </c>
      <c r="J20" s="9" t="n">
        <f aca="false">'0901'!I13</f>
        <v>0.6963</v>
      </c>
      <c r="K20" s="15" t="n">
        <f aca="false">'1001'!I13</f>
        <v>0.7182</v>
      </c>
      <c r="L20" s="9" t="n">
        <v>0.8659</v>
      </c>
    </row>
    <row r="21" customFormat="false" ht="12.75" hidden="false" customHeight="false" outlineLevel="0" collapsed="false">
      <c r="A21" s="13" t="s">
        <v>25</v>
      </c>
      <c r="B21" s="13" t="n">
        <v>1</v>
      </c>
      <c r="C21" s="13" t="n">
        <v>4</v>
      </c>
      <c r="D21" s="12" t="n">
        <f aca="false">C21</f>
        <v>4</v>
      </c>
      <c r="E21" s="14" t="n">
        <v>37135</v>
      </c>
      <c r="F21" s="7" t="n">
        <f aca="false">IF(E21-"9/02/2001"&lt;0,1,IF(E21-"9/5/01"&lt;0,2,IF(E21-"9/7/01"&lt;0,3,IF(E21-"9/8/01"&lt;0,4,IF(E21-"9/19/01"&lt;0,5,IF(E21-"10/20/01"&lt;0,6,IF(E21-"10/23/01"&lt;0,7,IF(E21-"10/27/01"&lt;0,8,99))))))))</f>
        <v>1</v>
      </c>
      <c r="G21" s="14" t="n">
        <f aca="false">E21+30</f>
        <v>37165</v>
      </c>
      <c r="H21" s="14" t="n">
        <f aca="false">G21+30</f>
        <v>37195</v>
      </c>
      <c r="I21" s="14" t="n">
        <f aca="false">H21+30</f>
        <v>37225</v>
      </c>
      <c r="J21" s="9" t="n">
        <f aca="false">'0901'!I14</f>
        <v>0.8747</v>
      </c>
      <c r="K21" s="15" t="n">
        <f aca="false">'1001'!I14</f>
        <v>0.7473</v>
      </c>
      <c r="L21" s="9" t="n">
        <v>0.9906</v>
      </c>
    </row>
    <row r="22" customFormat="false" ht="12.75" hidden="false" customHeight="false" outlineLevel="0" collapsed="false">
      <c r="A22" s="13" t="s">
        <v>25</v>
      </c>
      <c r="B22" s="13" t="n">
        <v>1</v>
      </c>
      <c r="C22" s="13" t="n">
        <v>5</v>
      </c>
      <c r="D22" s="12" t="n">
        <f aca="false">C22</f>
        <v>5</v>
      </c>
      <c r="E22" s="14" t="n">
        <v>37135</v>
      </c>
      <c r="F22" s="7" t="n">
        <f aca="false">IF(E22-"9/02/2001"&lt;0,1,IF(E22-"9/5/01"&lt;0,2,IF(E22-"9/7/01"&lt;0,3,IF(E22-"9/8/01"&lt;0,4,IF(E22-"9/19/01"&lt;0,5,IF(E22-"10/20/01"&lt;0,6,IF(E22-"10/23/01"&lt;0,7,IF(E22-"10/27/01"&lt;0,8,99))))))))</f>
        <v>1</v>
      </c>
      <c r="G22" s="14" t="n">
        <f aca="false">E22+30</f>
        <v>37165</v>
      </c>
      <c r="H22" s="14" t="n">
        <f aca="false">G22+30</f>
        <v>37195</v>
      </c>
      <c r="I22" s="14" t="n">
        <f aca="false">H22+30</f>
        <v>37225</v>
      </c>
      <c r="J22" s="9" t="n">
        <f aca="false">'0901'!I15</f>
        <v>0.9646</v>
      </c>
      <c r="K22" s="15" t="n">
        <f aca="false">'1001'!I15</f>
        <v>0.747965384352084</v>
      </c>
      <c r="L22" s="9" t="n">
        <v>0.97</v>
      </c>
    </row>
    <row r="23" customFormat="false" ht="12.75" hidden="false" customHeight="false" outlineLevel="0" collapsed="false">
      <c r="A23" s="13" t="s">
        <v>25</v>
      </c>
      <c r="B23" s="13" t="n">
        <v>1</v>
      </c>
      <c r="C23" s="13" t="n">
        <v>6</v>
      </c>
      <c r="D23" s="12" t="n">
        <f aca="false">C23</f>
        <v>6</v>
      </c>
      <c r="E23" s="14" t="n">
        <v>37135</v>
      </c>
      <c r="F23" s="7" t="n">
        <f aca="false">IF(E23-"9/02/2001"&lt;0,1,IF(E23-"9/5/01"&lt;0,2,IF(E23-"9/7/01"&lt;0,3,IF(E23-"9/8/01"&lt;0,4,IF(E23-"9/19/01"&lt;0,5,IF(E23-"10/20/01"&lt;0,6,IF(E23-"10/23/01"&lt;0,7,IF(E23-"10/27/01"&lt;0,8,99))))))))</f>
        <v>1</v>
      </c>
      <c r="G23" s="14" t="n">
        <f aca="false">E23+30</f>
        <v>37165</v>
      </c>
      <c r="H23" s="14" t="n">
        <f aca="false">G23+30</f>
        <v>37195</v>
      </c>
      <c r="I23" s="14" t="n">
        <f aca="false">H23+30</f>
        <v>37225</v>
      </c>
      <c r="J23" s="9" t="n">
        <f aca="false">'0901'!I16</f>
        <v>0.8976</v>
      </c>
      <c r="K23" s="15" t="n">
        <f aca="false">'1001'!I16</f>
        <v>0.683</v>
      </c>
      <c r="L23" s="9" t="n">
        <v>0.9933</v>
      </c>
    </row>
    <row r="24" customFormat="false" ht="12.75" hidden="false" customHeight="false" outlineLevel="0" collapsed="false">
      <c r="A24" s="13" t="s">
        <v>25</v>
      </c>
      <c r="B24" s="13" t="n">
        <v>1</v>
      </c>
      <c r="C24" s="13" t="n">
        <v>7</v>
      </c>
      <c r="D24" s="12" t="n">
        <f aca="false">C24</f>
        <v>7</v>
      </c>
      <c r="E24" s="14" t="n">
        <v>37135</v>
      </c>
      <c r="F24" s="7" t="n">
        <f aca="false">IF(E24-"9/02/2001"&lt;0,1,IF(E24-"9/5/01"&lt;0,2,IF(E24-"9/7/01"&lt;0,3,IF(E24-"9/8/01"&lt;0,4,IF(E24-"9/19/01"&lt;0,5,IF(E24-"10/20/01"&lt;0,6,IF(E24-"10/23/01"&lt;0,7,IF(E24-"10/27/01"&lt;0,8,99))))))))</f>
        <v>1</v>
      </c>
      <c r="G24" s="14" t="n">
        <f aca="false">E24+30</f>
        <v>37165</v>
      </c>
      <c r="H24" s="14" t="n">
        <f aca="false">G24+30</f>
        <v>37195</v>
      </c>
      <c r="I24" s="14" t="n">
        <f aca="false">H24+30</f>
        <v>37225</v>
      </c>
      <c r="J24" s="9" t="n">
        <f aca="false">'0901'!I17</f>
        <v>0.8181</v>
      </c>
      <c r="K24" s="15" t="n">
        <f aca="false">'1001'!I17</f>
        <v>0.9449</v>
      </c>
      <c r="L24" s="9" t="n">
        <v>0.8902</v>
      </c>
    </row>
    <row r="25" customFormat="false" ht="12.75" hidden="false" customHeight="false" outlineLevel="0" collapsed="false">
      <c r="A25" s="13" t="s">
        <v>25</v>
      </c>
      <c r="B25" s="13" t="n">
        <v>1</v>
      </c>
      <c r="C25" s="13" t="n">
        <v>8</v>
      </c>
      <c r="D25" s="12" t="n">
        <f aca="false">C25</f>
        <v>8</v>
      </c>
      <c r="E25" s="14" t="n">
        <v>37135</v>
      </c>
      <c r="F25" s="7" t="n">
        <f aca="false">IF(E25-"9/02/2001"&lt;0,1,IF(E25-"9/5/01"&lt;0,2,IF(E25-"9/7/01"&lt;0,3,IF(E25-"9/8/01"&lt;0,4,IF(E25-"9/19/01"&lt;0,5,IF(E25-"10/20/01"&lt;0,6,IF(E25-"10/23/01"&lt;0,7,IF(E25-"10/27/01"&lt;0,8,99))))))))</f>
        <v>1</v>
      </c>
      <c r="G25" s="14" t="n">
        <f aca="false">E25+30</f>
        <v>37165</v>
      </c>
      <c r="H25" s="14" t="n">
        <f aca="false">G25+30</f>
        <v>37195</v>
      </c>
      <c r="I25" s="14" t="n">
        <f aca="false">H25+30</f>
        <v>37225</v>
      </c>
      <c r="J25" s="9" t="n">
        <f aca="false">'0901'!I18</f>
        <v>0.9999</v>
      </c>
      <c r="K25" s="15" t="n">
        <f aca="false">'1001'!I18</f>
        <v>0.7562</v>
      </c>
      <c r="L25" s="9" t="n">
        <v>0.9231</v>
      </c>
    </row>
    <row r="26" customFormat="false" ht="12.75" hidden="false" customHeight="false" outlineLevel="0" collapsed="false">
      <c r="A26" s="13" t="s">
        <v>25</v>
      </c>
      <c r="B26" s="13" t="n">
        <v>1</v>
      </c>
      <c r="C26" s="13" t="n">
        <v>9</v>
      </c>
      <c r="D26" s="12" t="n">
        <f aca="false">C26</f>
        <v>9</v>
      </c>
      <c r="E26" s="14" t="n">
        <v>37135</v>
      </c>
      <c r="F26" s="7" t="n">
        <f aca="false">IF(E26-"9/02/2001"&lt;0,1,IF(E26-"9/5/01"&lt;0,2,IF(E26-"9/7/01"&lt;0,3,IF(E26-"9/8/01"&lt;0,4,IF(E26-"9/19/01"&lt;0,5,IF(E26-"10/20/01"&lt;0,6,IF(E26-"10/23/01"&lt;0,7,IF(E26-"10/27/01"&lt;0,8,99))))))))</f>
        <v>1</v>
      </c>
      <c r="G26" s="14" t="n">
        <f aca="false">E26+30</f>
        <v>37165</v>
      </c>
      <c r="H26" s="14" t="n">
        <f aca="false">G26+30</f>
        <v>37195</v>
      </c>
      <c r="I26" s="14" t="n">
        <f aca="false">H26+30</f>
        <v>37225</v>
      </c>
      <c r="J26" s="9" t="n">
        <f aca="false">'0901'!I19</f>
        <v>0.9001</v>
      </c>
      <c r="K26" s="15" t="n">
        <f aca="false">'1001'!I19</f>
        <v>0.4354</v>
      </c>
      <c r="L26" s="9" t="n">
        <v>0.7824</v>
      </c>
    </row>
    <row r="27" customFormat="false" ht="12.75" hidden="false" customHeight="false" outlineLevel="0" collapsed="false">
      <c r="A27" s="13" t="s">
        <v>25</v>
      </c>
      <c r="B27" s="13" t="n">
        <v>1</v>
      </c>
      <c r="C27" s="13" t="n">
        <v>10</v>
      </c>
      <c r="D27" s="12" t="n">
        <f aca="false">C27</f>
        <v>10</v>
      </c>
      <c r="E27" s="14" t="n">
        <v>37135</v>
      </c>
      <c r="F27" s="7" t="n">
        <f aca="false">IF(E27-"9/02/2001"&lt;0,1,IF(E27-"9/5/01"&lt;0,2,IF(E27-"9/7/01"&lt;0,3,IF(E27-"9/8/01"&lt;0,4,IF(E27-"9/19/01"&lt;0,5,IF(E27-"10/20/01"&lt;0,6,IF(E27-"10/23/01"&lt;0,7,IF(E27-"10/27/01"&lt;0,8,99))))))))</f>
        <v>1</v>
      </c>
      <c r="G27" s="14" t="n">
        <f aca="false">E27+30</f>
        <v>37165</v>
      </c>
      <c r="H27" s="14" t="n">
        <f aca="false">G27+30</f>
        <v>37195</v>
      </c>
      <c r="I27" s="14" t="n">
        <f aca="false">H27+30</f>
        <v>37225</v>
      </c>
      <c r="J27" s="9" t="n">
        <f aca="false">'0901'!I20</f>
        <v>0.9662</v>
      </c>
      <c r="K27" s="15" t="n">
        <f aca="false">'1001'!I20</f>
        <v>0.7419</v>
      </c>
      <c r="L27" s="9" t="n">
        <v>0.8514</v>
      </c>
    </row>
    <row r="28" customFormat="false" ht="12.75" hidden="false" customHeight="false" outlineLevel="0" collapsed="false">
      <c r="A28" s="13" t="s">
        <v>25</v>
      </c>
      <c r="B28" s="13" t="n">
        <v>1</v>
      </c>
      <c r="C28" s="13" t="n">
        <v>11</v>
      </c>
      <c r="D28" s="12" t="n">
        <f aca="false">C28</f>
        <v>11</v>
      </c>
      <c r="E28" s="14" t="n">
        <v>37135</v>
      </c>
      <c r="F28" s="7" t="n">
        <f aca="false">IF(E28-"9/02/2001"&lt;0,1,IF(E28-"9/5/01"&lt;0,2,IF(E28-"9/7/01"&lt;0,3,IF(E28-"9/8/01"&lt;0,4,IF(E28-"9/19/01"&lt;0,5,IF(E28-"10/20/01"&lt;0,6,IF(E28-"10/23/01"&lt;0,7,IF(E28-"10/27/01"&lt;0,8,99))))))))</f>
        <v>1</v>
      </c>
      <c r="G28" s="14" t="n">
        <f aca="false">E28+30</f>
        <v>37165</v>
      </c>
      <c r="H28" s="14" t="n">
        <f aca="false">G28+30</f>
        <v>37195</v>
      </c>
      <c r="I28" s="14" t="n">
        <f aca="false">H28+30</f>
        <v>37225</v>
      </c>
      <c r="J28" s="9" t="n">
        <f aca="false">'0901'!I21</f>
        <v>0.8545</v>
      </c>
      <c r="K28" s="15" t="n">
        <f aca="false">'1001'!I21</f>
        <v>0.7434</v>
      </c>
      <c r="L28" s="9" t="n">
        <v>0.8444</v>
      </c>
    </row>
    <row r="29" customFormat="false" ht="12.75" hidden="false" customHeight="false" outlineLevel="0" collapsed="false">
      <c r="A29" s="13" t="s">
        <v>25</v>
      </c>
      <c r="B29" s="13" t="n">
        <v>1</v>
      </c>
      <c r="C29" s="13" t="n">
        <v>12</v>
      </c>
      <c r="D29" s="12" t="n">
        <f aca="false">C29</f>
        <v>12</v>
      </c>
      <c r="E29" s="14" t="n">
        <v>37135</v>
      </c>
      <c r="F29" s="7" t="n">
        <f aca="false">IF(E29-"9/02/2001"&lt;0,1,IF(E29-"9/5/01"&lt;0,2,IF(E29-"9/7/01"&lt;0,3,IF(E29-"9/8/01"&lt;0,4,IF(E29-"9/19/01"&lt;0,5,IF(E29-"10/20/01"&lt;0,6,IF(E29-"10/23/01"&lt;0,7,IF(E29-"10/27/01"&lt;0,8,99))))))))</f>
        <v>1</v>
      </c>
      <c r="G29" s="14" t="n">
        <f aca="false">E29+30</f>
        <v>37165</v>
      </c>
      <c r="H29" s="14" t="n">
        <f aca="false">G29+30</f>
        <v>37195</v>
      </c>
      <c r="I29" s="14" t="n">
        <f aca="false">H29+30</f>
        <v>37225</v>
      </c>
      <c r="J29" s="9" t="n">
        <f aca="false">'0901'!I22</f>
        <v>0.7452</v>
      </c>
      <c r="K29" s="15" t="n">
        <f aca="false">'1001'!I22</f>
        <v>0.9662</v>
      </c>
      <c r="L29" s="9" t="n">
        <v>0.9969</v>
      </c>
    </row>
    <row r="30" customFormat="false" ht="12.75" hidden="false" customHeight="false" outlineLevel="0" collapsed="false">
      <c r="A30" s="13" t="s">
        <v>25</v>
      </c>
      <c r="B30" s="13" t="n">
        <v>1</v>
      </c>
      <c r="C30" s="13" t="n">
        <v>13</v>
      </c>
      <c r="D30" s="12" t="n">
        <f aca="false">C30</f>
        <v>13</v>
      </c>
      <c r="E30" s="14" t="n">
        <v>37135</v>
      </c>
      <c r="F30" s="7" t="n">
        <f aca="false">IF(E30-"9/02/2001"&lt;0,1,IF(E30-"9/5/01"&lt;0,2,IF(E30-"9/7/01"&lt;0,3,IF(E30-"9/8/01"&lt;0,4,IF(E30-"9/19/01"&lt;0,5,IF(E30-"10/20/01"&lt;0,6,IF(E30-"10/23/01"&lt;0,7,IF(E30-"10/27/01"&lt;0,8,99))))))))</f>
        <v>1</v>
      </c>
      <c r="G30" s="14" t="n">
        <f aca="false">E30+30</f>
        <v>37165</v>
      </c>
      <c r="H30" s="14" t="n">
        <f aca="false">G30+30</f>
        <v>37195</v>
      </c>
      <c r="I30" s="14" t="n">
        <f aca="false">H30+30</f>
        <v>37225</v>
      </c>
      <c r="J30" s="9" t="n">
        <f aca="false">'0901'!I23</f>
        <v>0.8804</v>
      </c>
      <c r="K30" s="15" t="n">
        <f aca="false">'1001'!I23</f>
        <v>0.7211</v>
      </c>
      <c r="L30" s="9" t="n">
        <v>0.696430282451667</v>
      </c>
    </row>
    <row r="31" customFormat="false" ht="12.75" hidden="false" customHeight="false" outlineLevel="0" collapsed="false">
      <c r="A31" s="13" t="s">
        <v>25</v>
      </c>
      <c r="B31" s="13" t="n">
        <v>1</v>
      </c>
      <c r="C31" s="13" t="n">
        <v>14</v>
      </c>
      <c r="D31" s="12" t="n">
        <f aca="false">C31</f>
        <v>14</v>
      </c>
      <c r="E31" s="14" t="n">
        <v>37135</v>
      </c>
      <c r="F31" s="7" t="n">
        <f aca="false">IF(E31-"9/02/2001"&lt;0,1,IF(E31-"9/5/01"&lt;0,2,IF(E31-"9/7/01"&lt;0,3,IF(E31-"9/8/01"&lt;0,4,IF(E31-"9/19/01"&lt;0,5,IF(E31-"10/20/01"&lt;0,6,IF(E31-"10/23/01"&lt;0,7,IF(E31-"10/27/01"&lt;0,8,99))))))))</f>
        <v>1</v>
      </c>
      <c r="G31" s="14" t="n">
        <f aca="false">E31+30</f>
        <v>37165</v>
      </c>
      <c r="H31" s="14" t="n">
        <f aca="false">G31+30</f>
        <v>37195</v>
      </c>
      <c r="I31" s="14" t="n">
        <f aca="false">H31+30</f>
        <v>37225</v>
      </c>
      <c r="J31" s="9" t="n">
        <f aca="false">'0901'!I24</f>
        <v>0.8945</v>
      </c>
      <c r="K31" s="15" t="n">
        <f aca="false">'1001'!I24</f>
        <v>0.7381</v>
      </c>
      <c r="L31" s="9" t="n">
        <v>0.882</v>
      </c>
    </row>
    <row r="32" customFormat="false" ht="12.75" hidden="false" customHeight="false" outlineLevel="0" collapsed="false">
      <c r="A32" s="13" t="s">
        <v>25</v>
      </c>
      <c r="B32" s="13" t="n">
        <v>1</v>
      </c>
      <c r="C32" s="13" t="n">
        <v>15</v>
      </c>
      <c r="D32" s="12" t="n">
        <f aca="false">C32</f>
        <v>15</v>
      </c>
      <c r="E32" s="14" t="n">
        <v>37135</v>
      </c>
      <c r="F32" s="7" t="n">
        <f aca="false">IF(E32-"9/02/2001"&lt;0,1,IF(E32-"9/5/01"&lt;0,2,IF(E32-"9/7/01"&lt;0,3,IF(E32-"9/8/01"&lt;0,4,IF(E32-"9/19/01"&lt;0,5,IF(E32-"10/20/01"&lt;0,6,IF(E32-"10/23/01"&lt;0,7,IF(E32-"10/27/01"&lt;0,8,99))))))))</f>
        <v>1</v>
      </c>
      <c r="G32" s="14" t="n">
        <f aca="false">E32+30</f>
        <v>37165</v>
      </c>
      <c r="H32" s="14" t="n">
        <f aca="false">G32+30</f>
        <v>37195</v>
      </c>
      <c r="I32" s="14" t="n">
        <f aca="false">H32+30</f>
        <v>37225</v>
      </c>
      <c r="J32" s="9" t="n">
        <f aca="false">'0901'!I25</f>
        <v>0.6238</v>
      </c>
      <c r="K32" s="15" t="n">
        <f aca="false">'1001'!I25</f>
        <v>0.976</v>
      </c>
      <c r="L32" s="9" t="n">
        <v>0.9878</v>
      </c>
    </row>
    <row r="33" customFormat="false" ht="12.75" hidden="false" customHeight="false" outlineLevel="0" collapsed="false">
      <c r="A33" s="13" t="s">
        <v>25</v>
      </c>
      <c r="B33" s="13" t="n">
        <v>1</v>
      </c>
      <c r="C33" s="13" t="n">
        <v>16</v>
      </c>
      <c r="D33" s="12" t="n">
        <f aca="false">C33</f>
        <v>16</v>
      </c>
      <c r="E33" s="14" t="n">
        <v>37135</v>
      </c>
      <c r="F33" s="7" t="n">
        <f aca="false">IF(E33-"9/02/2001"&lt;0,1,IF(E33-"9/5/01"&lt;0,2,IF(E33-"9/7/01"&lt;0,3,IF(E33-"9/8/01"&lt;0,4,IF(E33-"9/19/01"&lt;0,5,IF(E33-"10/20/01"&lt;0,6,IF(E33-"10/23/01"&lt;0,7,IF(E33-"10/27/01"&lt;0,8,99))))))))</f>
        <v>1</v>
      </c>
      <c r="G33" s="14" t="n">
        <f aca="false">E33+30</f>
        <v>37165</v>
      </c>
      <c r="H33" s="14" t="n">
        <f aca="false">G33+30</f>
        <v>37195</v>
      </c>
      <c r="I33" s="14" t="n">
        <f aca="false">H33+30</f>
        <v>37225</v>
      </c>
      <c r="J33" s="9" t="n">
        <f aca="false">'0901'!I26</f>
        <v>0.8932</v>
      </c>
      <c r="K33" s="15" t="n">
        <f aca="false">'1001'!I26</f>
        <v>0.4958</v>
      </c>
      <c r="L33" s="9" t="n">
        <v>0.8185</v>
      </c>
    </row>
    <row r="34" customFormat="false" ht="12.75" hidden="false" customHeight="false" outlineLevel="0" collapsed="false">
      <c r="A34" s="13" t="s">
        <v>25</v>
      </c>
      <c r="B34" s="13" t="n">
        <v>1</v>
      </c>
      <c r="C34" s="13" t="n">
        <v>17</v>
      </c>
      <c r="D34" s="12" t="n">
        <f aca="false">C34</f>
        <v>17</v>
      </c>
      <c r="E34" s="14" t="n">
        <v>37135</v>
      </c>
      <c r="F34" s="7" t="n">
        <f aca="false">IF(E34-"9/02/2001"&lt;0,1,IF(E34-"9/5/01"&lt;0,2,IF(E34-"9/7/01"&lt;0,3,IF(E34-"9/8/01"&lt;0,4,IF(E34-"9/19/01"&lt;0,5,IF(E34-"10/20/01"&lt;0,6,IF(E34-"10/23/01"&lt;0,7,IF(E34-"10/27/01"&lt;0,8,99))))))))</f>
        <v>1</v>
      </c>
      <c r="G34" s="14" t="n">
        <f aca="false">E34+30</f>
        <v>37165</v>
      </c>
      <c r="H34" s="14" t="n">
        <f aca="false">G34+30</f>
        <v>37195</v>
      </c>
      <c r="I34" s="14" t="n">
        <f aca="false">H34+30</f>
        <v>37225</v>
      </c>
      <c r="J34" s="9" t="n">
        <f aca="false">'0901'!I27</f>
        <v>0.2458</v>
      </c>
      <c r="K34" s="15" t="n">
        <f aca="false">'1001'!I27</f>
        <v>0.9975</v>
      </c>
      <c r="L34" s="9" t="n">
        <v>0.8683</v>
      </c>
    </row>
    <row r="35" customFormat="false" ht="12.75" hidden="false" customHeight="false" outlineLevel="0" collapsed="false">
      <c r="A35" s="13" t="s">
        <v>25</v>
      </c>
      <c r="B35" s="13" t="n">
        <v>1</v>
      </c>
      <c r="C35" s="13" t="n">
        <v>18</v>
      </c>
      <c r="D35" s="12" t="n">
        <f aca="false">C35</f>
        <v>18</v>
      </c>
      <c r="E35" s="14" t="n">
        <v>37135</v>
      </c>
      <c r="F35" s="7" t="n">
        <f aca="false">IF(E35-"9/02/2001"&lt;0,1,IF(E35-"9/5/01"&lt;0,2,IF(E35-"9/7/01"&lt;0,3,IF(E35-"9/8/01"&lt;0,4,IF(E35-"9/19/01"&lt;0,5,IF(E35-"10/20/01"&lt;0,6,IF(E35-"10/23/01"&lt;0,7,IF(E35-"10/27/01"&lt;0,8,99))))))))</f>
        <v>1</v>
      </c>
      <c r="G35" s="14" t="n">
        <f aca="false">E35+30</f>
        <v>37165</v>
      </c>
      <c r="H35" s="14" t="n">
        <f aca="false">G35+30</f>
        <v>37195</v>
      </c>
      <c r="I35" s="14" t="n">
        <f aca="false">H35+30</f>
        <v>37225</v>
      </c>
      <c r="J35" s="9" t="n">
        <f aca="false">'0901'!I28</f>
        <v>0.5225</v>
      </c>
      <c r="K35" s="15" t="n">
        <f aca="false">'1001'!I28</f>
        <v>0.455</v>
      </c>
      <c r="L35" s="9" t="n">
        <v>0.9726</v>
      </c>
    </row>
    <row r="36" customFormat="false" ht="12.75" hidden="false" customHeight="false" outlineLevel="0" collapsed="false">
      <c r="A36" s="13" t="s">
        <v>25</v>
      </c>
      <c r="B36" s="13" t="n">
        <v>1</v>
      </c>
      <c r="C36" s="13" t="n">
        <v>19</v>
      </c>
      <c r="D36" s="12" t="n">
        <f aca="false">C36</f>
        <v>19</v>
      </c>
      <c r="E36" s="14" t="n">
        <v>37135</v>
      </c>
      <c r="F36" s="7" t="n">
        <f aca="false">IF(E36-"9/02/2001"&lt;0,1,IF(E36-"9/5/01"&lt;0,2,IF(E36-"9/7/01"&lt;0,3,IF(E36-"9/8/01"&lt;0,4,IF(E36-"9/19/01"&lt;0,5,IF(E36-"10/20/01"&lt;0,6,IF(E36-"10/23/01"&lt;0,7,IF(E36-"10/27/01"&lt;0,8,99))))))))</f>
        <v>1</v>
      </c>
      <c r="G36" s="14" t="n">
        <f aca="false">E36+30</f>
        <v>37165</v>
      </c>
      <c r="H36" s="14" t="n">
        <f aca="false">G36+30</f>
        <v>37195</v>
      </c>
      <c r="I36" s="14" t="n">
        <f aca="false">H36+30</f>
        <v>37225</v>
      </c>
      <c r="J36" s="9" t="n">
        <f aca="false">'0901'!I29</f>
        <v>0.8166</v>
      </c>
      <c r="K36" s="15" t="n">
        <f aca="false">'1001'!I29</f>
        <v>0.6297</v>
      </c>
      <c r="L36" s="9" t="n">
        <v>0.972</v>
      </c>
    </row>
    <row r="37" customFormat="false" ht="12.75" hidden="false" customHeight="false" outlineLevel="0" collapsed="false">
      <c r="A37" s="13" t="s">
        <v>25</v>
      </c>
      <c r="B37" s="13" t="n">
        <v>1</v>
      </c>
      <c r="C37" s="13" t="n">
        <v>20</v>
      </c>
      <c r="D37" s="12" t="n">
        <f aca="false">C37</f>
        <v>20</v>
      </c>
      <c r="E37" s="14" t="n">
        <v>37135</v>
      </c>
      <c r="F37" s="7" t="n">
        <f aca="false">IF(E37-"9/02/2001"&lt;0,1,IF(E37-"9/5/01"&lt;0,2,IF(E37-"9/7/01"&lt;0,3,IF(E37-"9/8/01"&lt;0,4,IF(E37-"9/19/01"&lt;0,5,IF(E37-"10/20/01"&lt;0,6,IF(E37-"10/23/01"&lt;0,7,IF(E37-"10/27/01"&lt;0,8,99))))))))</f>
        <v>1</v>
      </c>
      <c r="G37" s="14" t="n">
        <f aca="false">E37+30</f>
        <v>37165</v>
      </c>
      <c r="H37" s="14" t="n">
        <f aca="false">G37+30</f>
        <v>37195</v>
      </c>
      <c r="I37" s="14" t="n">
        <f aca="false">H37+30</f>
        <v>37225</v>
      </c>
      <c r="J37" s="9" t="n">
        <f aca="false">'0901'!I30</f>
        <v>0.7343</v>
      </c>
      <c r="K37" s="15" t="n">
        <f aca="false">'1001'!I30</f>
        <v>0.723</v>
      </c>
      <c r="L37" s="9" t="n">
        <v>0.96967</v>
      </c>
    </row>
    <row r="38" customFormat="false" ht="12.75" hidden="false" customHeight="false" outlineLevel="0" collapsed="false">
      <c r="A38" s="13" t="s">
        <v>25</v>
      </c>
      <c r="B38" s="13" t="n">
        <v>1</v>
      </c>
      <c r="C38" s="13" t="n">
        <v>21</v>
      </c>
      <c r="D38" s="12" t="n">
        <f aca="false">C38</f>
        <v>21</v>
      </c>
      <c r="E38" s="14" t="n">
        <v>37135</v>
      </c>
      <c r="F38" s="7" t="n">
        <f aca="false">IF(E38-"9/02/2001"&lt;0,1,IF(E38-"9/5/01"&lt;0,2,IF(E38-"9/7/01"&lt;0,3,IF(E38-"9/8/01"&lt;0,4,IF(E38-"9/19/01"&lt;0,5,IF(E38-"10/20/01"&lt;0,6,IF(E38-"10/23/01"&lt;0,7,IF(E38-"10/27/01"&lt;0,8,99))))))))</f>
        <v>1</v>
      </c>
      <c r="G38" s="14" t="n">
        <f aca="false">E38+30</f>
        <v>37165</v>
      </c>
      <c r="H38" s="14" t="n">
        <f aca="false">G38+30</f>
        <v>37195</v>
      </c>
      <c r="I38" s="14" t="n">
        <f aca="false">H38+30</f>
        <v>37225</v>
      </c>
      <c r="J38" s="9" t="n">
        <f aca="false">'0901'!I31</f>
        <v>0.5192</v>
      </c>
      <c r="K38" s="15" t="n">
        <f aca="false">'1001'!I31</f>
        <v>0.6291</v>
      </c>
      <c r="L38" s="9" t="n">
        <v>0.7327</v>
      </c>
    </row>
    <row r="39" customFormat="false" ht="12.75" hidden="false" customHeight="false" outlineLevel="0" collapsed="false">
      <c r="A39" s="13" t="s">
        <v>25</v>
      </c>
      <c r="B39" s="13" t="n">
        <v>1</v>
      </c>
      <c r="C39" s="13" t="n">
        <v>22</v>
      </c>
      <c r="D39" s="12" t="n">
        <f aca="false">C39</f>
        <v>22</v>
      </c>
      <c r="E39" s="14" t="n">
        <v>37135</v>
      </c>
      <c r="F39" s="7" t="n">
        <f aca="false">IF(E39-"9/02/2001"&lt;0,1,IF(E39-"9/5/01"&lt;0,2,IF(E39-"9/7/01"&lt;0,3,IF(E39-"9/8/01"&lt;0,4,IF(E39-"9/19/01"&lt;0,5,IF(E39-"10/20/01"&lt;0,6,IF(E39-"10/23/01"&lt;0,7,IF(E39-"10/27/01"&lt;0,8,99))))))))</f>
        <v>1</v>
      </c>
      <c r="G39" s="14" t="n">
        <f aca="false">E39+30</f>
        <v>37165</v>
      </c>
      <c r="H39" s="14" t="n">
        <f aca="false">G39+30</f>
        <v>37195</v>
      </c>
      <c r="I39" s="14" t="n">
        <f aca="false">H39+30</f>
        <v>37225</v>
      </c>
      <c r="J39" s="9" t="n">
        <f aca="false">'0901'!I32</f>
        <v>0.9513</v>
      </c>
      <c r="K39" s="15" t="n">
        <f aca="false">'1001'!I32</f>
        <v>0.862772461109747</v>
      </c>
      <c r="L39" s="9" t="n">
        <v>0.89</v>
      </c>
    </row>
    <row r="40" customFormat="false" ht="12.75" hidden="false" customHeight="false" outlineLevel="0" collapsed="false">
      <c r="A40" s="13" t="s">
        <v>25</v>
      </c>
      <c r="B40" s="13" t="n">
        <v>1</v>
      </c>
      <c r="C40" s="13" t="n">
        <v>23</v>
      </c>
      <c r="D40" s="12" t="n">
        <f aca="false">C40</f>
        <v>23</v>
      </c>
      <c r="E40" s="14" t="n">
        <v>37135</v>
      </c>
      <c r="F40" s="7" t="n">
        <f aca="false">IF(E40-"9/02/2001"&lt;0,1,IF(E40-"9/5/01"&lt;0,2,IF(E40-"9/7/01"&lt;0,3,IF(E40-"9/8/01"&lt;0,4,IF(E40-"9/19/01"&lt;0,5,IF(E40-"10/20/01"&lt;0,6,IF(E40-"10/23/01"&lt;0,7,IF(E40-"10/27/01"&lt;0,8,99))))))))</f>
        <v>1</v>
      </c>
      <c r="G40" s="14" t="n">
        <f aca="false">E40+30</f>
        <v>37165</v>
      </c>
      <c r="H40" s="14" t="n">
        <f aca="false">G40+30</f>
        <v>37195</v>
      </c>
      <c r="I40" s="14" t="n">
        <f aca="false">H40+30</f>
        <v>37225</v>
      </c>
      <c r="J40" s="9" t="n">
        <f aca="false">'0901'!I33</f>
        <v>0.7306</v>
      </c>
      <c r="K40" s="15" t="n">
        <f aca="false">'1001'!I33</f>
        <v>0.5291</v>
      </c>
      <c r="L40" s="9" t="n">
        <v>0.3772</v>
      </c>
    </row>
    <row r="41" customFormat="false" ht="12.75" hidden="false" customHeight="false" outlineLevel="0" collapsed="false">
      <c r="A41" s="13" t="s">
        <v>25</v>
      </c>
      <c r="B41" s="13" t="n">
        <v>1</v>
      </c>
      <c r="C41" s="13" t="n">
        <v>24</v>
      </c>
      <c r="D41" s="12" t="n">
        <f aca="false">C41</f>
        <v>24</v>
      </c>
      <c r="E41" s="14" t="n">
        <v>37135</v>
      </c>
      <c r="F41" s="7" t="n">
        <f aca="false">IF(E41-"9/02/2001"&lt;0,1,IF(E41-"9/5/01"&lt;0,2,IF(E41-"9/7/01"&lt;0,3,IF(E41-"9/8/01"&lt;0,4,IF(E41-"9/19/01"&lt;0,5,IF(E41-"10/20/01"&lt;0,6,IF(E41-"10/23/01"&lt;0,7,IF(E41-"10/27/01"&lt;0,8,99))))))))</f>
        <v>1</v>
      </c>
      <c r="G41" s="14" t="n">
        <f aca="false">E41+30</f>
        <v>37165</v>
      </c>
      <c r="H41" s="14" t="n">
        <f aca="false">G41+30</f>
        <v>37195</v>
      </c>
      <c r="I41" s="14" t="n">
        <f aca="false">H41+30</f>
        <v>37225</v>
      </c>
      <c r="J41" s="9" t="n">
        <f aca="false">'0901'!I34</f>
        <v>0.834</v>
      </c>
      <c r="K41" s="15" t="n">
        <f aca="false">'1001'!I34</f>
        <v>0.883537850092821</v>
      </c>
      <c r="L41" s="9" t="n">
        <v>0.9889</v>
      </c>
    </row>
    <row r="42" customFormat="false" ht="12.75" hidden="false" customHeight="false" outlineLevel="0" collapsed="false">
      <c r="A42" s="13" t="s">
        <v>25</v>
      </c>
      <c r="B42" s="13" t="n">
        <v>1</v>
      </c>
      <c r="C42" s="13" t="n">
        <v>25</v>
      </c>
      <c r="D42" s="12" t="n">
        <f aca="false">C42</f>
        <v>25</v>
      </c>
      <c r="E42" s="14" t="n">
        <v>37135</v>
      </c>
      <c r="F42" s="7" t="n">
        <f aca="false">IF(E42-"9/02/2001"&lt;0,1,IF(E42-"9/5/01"&lt;0,2,IF(E42-"9/7/01"&lt;0,3,IF(E42-"9/8/01"&lt;0,4,IF(E42-"9/19/01"&lt;0,5,IF(E42-"10/20/01"&lt;0,6,IF(E42-"10/23/01"&lt;0,7,IF(E42-"10/27/01"&lt;0,8,99))))))))</f>
        <v>1</v>
      </c>
      <c r="G42" s="14" t="n">
        <f aca="false">E42+30</f>
        <v>37165</v>
      </c>
      <c r="H42" s="14" t="n">
        <f aca="false">G42+30</f>
        <v>37195</v>
      </c>
      <c r="I42" s="14" t="n">
        <f aca="false">H42+30</f>
        <v>37225</v>
      </c>
      <c r="J42" s="9" t="n">
        <f aca="false">'0901'!I35</f>
        <v>0.829</v>
      </c>
      <c r="K42" s="15" t="n">
        <f aca="false">'1001'!I35</f>
        <v>0.9287</v>
      </c>
      <c r="L42" s="9" t="n">
        <v>0.9879</v>
      </c>
    </row>
    <row r="43" customFormat="false" ht="12.75" hidden="false" customHeight="false" outlineLevel="0" collapsed="false">
      <c r="A43" s="13" t="s">
        <v>25</v>
      </c>
      <c r="B43" s="13" t="n">
        <v>1</v>
      </c>
      <c r="C43" s="13" t="n">
        <v>26</v>
      </c>
      <c r="D43" s="12" t="n">
        <f aca="false">C43</f>
        <v>26</v>
      </c>
      <c r="E43" s="14" t="n">
        <v>37135</v>
      </c>
      <c r="F43" s="7" t="n">
        <f aca="false">IF(E43-"9/02/2001"&lt;0,1,IF(E43-"9/5/01"&lt;0,2,IF(E43-"9/7/01"&lt;0,3,IF(E43-"9/8/01"&lt;0,4,IF(E43-"9/19/01"&lt;0,5,IF(E43-"10/20/01"&lt;0,6,IF(E43-"10/23/01"&lt;0,7,IF(E43-"10/27/01"&lt;0,8,99))))))))</f>
        <v>1</v>
      </c>
      <c r="G43" s="14" t="n">
        <f aca="false">E43+30</f>
        <v>37165</v>
      </c>
      <c r="H43" s="14" t="n">
        <f aca="false">G43+30</f>
        <v>37195</v>
      </c>
      <c r="I43" s="14" t="n">
        <f aca="false">H43+30</f>
        <v>37225</v>
      </c>
      <c r="J43" s="9" t="n">
        <f aca="false">'0901'!I36</f>
        <v>0.9281</v>
      </c>
      <c r="K43" s="15" t="n">
        <f aca="false">'1001'!I36</f>
        <v>0.9287</v>
      </c>
      <c r="L43" s="9" t="n">
        <v>0.9719</v>
      </c>
    </row>
    <row r="44" customFormat="false" ht="12.75" hidden="false" customHeight="false" outlineLevel="0" collapsed="false">
      <c r="A44" s="13" t="s">
        <v>25</v>
      </c>
      <c r="B44" s="13" t="n">
        <v>1</v>
      </c>
      <c r="C44" s="13" t="n">
        <v>27</v>
      </c>
      <c r="D44" s="12" t="n">
        <f aca="false">C44</f>
        <v>27</v>
      </c>
      <c r="E44" s="14" t="n">
        <v>37135</v>
      </c>
      <c r="F44" s="7" t="n">
        <f aca="false">IF(E44-"9/02/2001"&lt;0,1,IF(E44-"9/5/01"&lt;0,2,IF(E44-"9/7/01"&lt;0,3,IF(E44-"9/8/01"&lt;0,4,IF(E44-"9/19/01"&lt;0,5,IF(E44-"10/20/01"&lt;0,6,IF(E44-"10/23/01"&lt;0,7,IF(E44-"10/27/01"&lt;0,8,99))))))))</f>
        <v>1</v>
      </c>
      <c r="G44" s="14" t="n">
        <f aca="false">E44+30</f>
        <v>37165</v>
      </c>
      <c r="H44" s="14" t="n">
        <f aca="false">G44+30</f>
        <v>37195</v>
      </c>
      <c r="I44" s="14" t="n">
        <f aca="false">H44+30</f>
        <v>37225</v>
      </c>
      <c r="J44" s="9" t="n">
        <f aca="false">'0901'!I37</f>
        <v>0.961</v>
      </c>
      <c r="K44" s="15" t="n">
        <f aca="false">'1001'!I37</f>
        <v>0.879614771651895</v>
      </c>
      <c r="L44" s="9" t="n">
        <v>0.9957</v>
      </c>
    </row>
    <row r="45" customFormat="false" ht="12.75" hidden="false" customHeight="false" outlineLevel="0" collapsed="false">
      <c r="A45" s="13" t="s">
        <v>25</v>
      </c>
      <c r="B45" s="13" t="n">
        <v>1</v>
      </c>
      <c r="C45" s="13" t="n">
        <v>28</v>
      </c>
      <c r="D45" s="12" t="n">
        <f aca="false">C45</f>
        <v>28</v>
      </c>
      <c r="E45" s="14" t="n">
        <v>37135</v>
      </c>
      <c r="F45" s="7" t="n">
        <f aca="false">IF(E45-"9/02/2001"&lt;0,1,IF(E45-"9/5/01"&lt;0,2,IF(E45-"9/7/01"&lt;0,3,IF(E45-"9/8/01"&lt;0,4,IF(E45-"9/19/01"&lt;0,5,IF(E45-"10/20/01"&lt;0,6,IF(E45-"10/23/01"&lt;0,7,IF(E45-"10/27/01"&lt;0,8,99))))))))</f>
        <v>1</v>
      </c>
      <c r="G45" s="14" t="n">
        <f aca="false">E45+30</f>
        <v>37165</v>
      </c>
      <c r="H45" s="14" t="n">
        <f aca="false">G45+30</f>
        <v>37195</v>
      </c>
      <c r="I45" s="14" t="n">
        <f aca="false">H45+30</f>
        <v>37225</v>
      </c>
      <c r="J45" s="9" t="n">
        <f aca="false">'0901'!I38</f>
        <v>0.7876</v>
      </c>
      <c r="K45" s="15" t="n">
        <f aca="false">'1001'!I38</f>
        <v>0.6841</v>
      </c>
      <c r="L45" s="9" t="n">
        <v>0.8406</v>
      </c>
    </row>
    <row r="46" customFormat="false" ht="12.75" hidden="false" customHeight="false" outlineLevel="0" collapsed="false">
      <c r="A46" s="13" t="s">
        <v>25</v>
      </c>
      <c r="B46" s="13" t="n">
        <v>1</v>
      </c>
      <c r="C46" s="13" t="n">
        <v>29</v>
      </c>
      <c r="D46" s="12" t="n">
        <f aca="false">C46</f>
        <v>29</v>
      </c>
      <c r="E46" s="14" t="n">
        <v>37135</v>
      </c>
      <c r="F46" s="7" t="n">
        <f aca="false">IF(E46-"9/02/2001"&lt;0,1,IF(E46-"9/5/01"&lt;0,2,IF(E46-"9/7/01"&lt;0,3,IF(E46-"9/8/01"&lt;0,4,IF(E46-"9/19/01"&lt;0,5,IF(E46-"10/20/01"&lt;0,6,IF(E46-"10/23/01"&lt;0,7,IF(E46-"10/27/01"&lt;0,8,99))))))))</f>
        <v>1</v>
      </c>
      <c r="G46" s="14" t="n">
        <f aca="false">E46+30</f>
        <v>37165</v>
      </c>
      <c r="H46" s="14" t="n">
        <f aca="false">G46+30</f>
        <v>37195</v>
      </c>
      <c r="I46" s="14" t="n">
        <f aca="false">H46+30</f>
        <v>37225</v>
      </c>
      <c r="J46" s="9" t="n">
        <f aca="false">'0901'!I39</f>
        <v>0.8855</v>
      </c>
      <c r="K46" s="15" t="n">
        <f aca="false">'1001'!I39</f>
        <v>0.6353</v>
      </c>
      <c r="L46" s="9" t="n">
        <v>0.8785</v>
      </c>
    </row>
    <row r="47" customFormat="false" ht="12.75" hidden="false" customHeight="false" outlineLevel="0" collapsed="false">
      <c r="A47" s="13" t="s">
        <v>25</v>
      </c>
      <c r="B47" s="13" t="n">
        <v>1</v>
      </c>
      <c r="C47" s="13" t="n">
        <v>30</v>
      </c>
      <c r="D47" s="12" t="n">
        <f aca="false">C47</f>
        <v>30</v>
      </c>
      <c r="E47" s="14" t="n">
        <v>37135</v>
      </c>
      <c r="F47" s="7" t="n">
        <f aca="false">IF(E47-"9/02/2001"&lt;0,1,IF(E47-"9/5/01"&lt;0,2,IF(E47-"9/7/01"&lt;0,3,IF(E47-"9/8/01"&lt;0,4,IF(E47-"9/19/01"&lt;0,5,IF(E47-"10/20/01"&lt;0,6,IF(E47-"10/23/01"&lt;0,7,IF(E47-"10/27/01"&lt;0,8,99))))))))</f>
        <v>1</v>
      </c>
      <c r="G47" s="14" t="n">
        <f aca="false">E47+30</f>
        <v>37165</v>
      </c>
      <c r="H47" s="14" t="n">
        <f aca="false">G47+30</f>
        <v>37195</v>
      </c>
      <c r="I47" s="14" t="n">
        <f aca="false">H47+30</f>
        <v>37225</v>
      </c>
      <c r="J47" s="9" t="n">
        <f aca="false">'0901'!I40</f>
        <v>0.9278</v>
      </c>
      <c r="K47" s="15" t="n">
        <f aca="false">'1001'!I40</f>
        <v>0.6152</v>
      </c>
      <c r="L47" s="9" t="n">
        <v>0.9115</v>
      </c>
    </row>
    <row r="48" customFormat="false" ht="12.75" hidden="false" customHeight="false" outlineLevel="0" collapsed="false">
      <c r="A48" s="13" t="s">
        <v>25</v>
      </c>
      <c r="B48" s="13" t="n">
        <v>1</v>
      </c>
      <c r="C48" s="13" t="n">
        <v>31</v>
      </c>
      <c r="D48" s="12" t="n">
        <f aca="false">C48</f>
        <v>31</v>
      </c>
      <c r="E48" s="14" t="n">
        <v>37135</v>
      </c>
      <c r="F48" s="7" t="n">
        <f aca="false">IF(E48-"9/02/2001"&lt;0,1,IF(E48-"9/5/01"&lt;0,2,IF(E48-"9/7/01"&lt;0,3,IF(E48-"9/8/01"&lt;0,4,IF(E48-"9/19/01"&lt;0,5,IF(E48-"10/20/01"&lt;0,6,IF(E48-"10/23/01"&lt;0,7,IF(E48-"10/27/01"&lt;0,8,99))))))))</f>
        <v>1</v>
      </c>
      <c r="G48" s="14" t="n">
        <f aca="false">E48+30</f>
        <v>37165</v>
      </c>
      <c r="H48" s="14" t="n">
        <f aca="false">G48+30</f>
        <v>37195</v>
      </c>
      <c r="I48" s="14" t="n">
        <f aca="false">H48+30</f>
        <v>37225</v>
      </c>
      <c r="J48" s="9" t="n">
        <f aca="false">'0901'!I41</f>
        <v>0.936</v>
      </c>
      <c r="K48" s="15" t="n">
        <f aca="false">'1001'!I41</f>
        <v>0.726640891244206</v>
      </c>
      <c r="L48" s="9" t="n">
        <v>0.9158</v>
      </c>
    </row>
    <row r="49" customFormat="false" ht="12.75" hidden="false" customHeight="false" outlineLevel="0" collapsed="false">
      <c r="A49" s="13" t="s">
        <v>25</v>
      </c>
      <c r="B49" s="13" t="n">
        <v>1</v>
      </c>
      <c r="C49" s="13" t="n">
        <v>32</v>
      </c>
      <c r="D49" s="12" t="n">
        <f aca="false">C49</f>
        <v>32</v>
      </c>
      <c r="E49" s="14" t="n">
        <v>37152</v>
      </c>
      <c r="F49" s="7" t="n">
        <f aca="false">IF(E49-"9/02/2001"&lt;0,1,IF(E49-"9/5/01"&lt;0,2,IF(E49-"9/7/01"&lt;0,3,IF(E49-"9/8/01"&lt;0,4,IF(E49-"9/19/01"&lt;0,5,IF(E49-"10/20/01"&lt;0,6,IF(E49-"10/23/01"&lt;0,7,IF(E49-"10/27/01"&lt;0,8,99))))))))</f>
        <v>5</v>
      </c>
      <c r="G49" s="14" t="n">
        <f aca="false">E49+30</f>
        <v>37182</v>
      </c>
      <c r="H49" s="14" t="n">
        <f aca="false">G49+30</f>
        <v>37212</v>
      </c>
      <c r="I49" s="14" t="n">
        <f aca="false">H49+30</f>
        <v>37242</v>
      </c>
      <c r="J49" s="9" t="n">
        <f aca="false">AVERAGE('1001'!I42,'0901'!I42)</f>
        <v>0.488320260785174</v>
      </c>
      <c r="K49" s="15" t="n">
        <f aca="false">AVERAGE('1101'!I42,'1001'!I42)</f>
        <v>0.619070260785174</v>
      </c>
      <c r="L49" s="9" t="n">
        <v>0.946281010897287</v>
      </c>
    </row>
    <row r="50" customFormat="false" ht="12.75" hidden="false" customHeight="false" outlineLevel="0" collapsed="false">
      <c r="A50" s="13" t="s">
        <v>25</v>
      </c>
      <c r="B50" s="13" t="n">
        <v>1</v>
      </c>
      <c r="C50" s="13" t="n">
        <v>33</v>
      </c>
      <c r="D50" s="12" t="n">
        <f aca="false">C50</f>
        <v>33</v>
      </c>
      <c r="E50" s="14" t="n">
        <v>37135</v>
      </c>
      <c r="F50" s="7" t="n">
        <f aca="false">IF(E50-"9/02/2001"&lt;0,1,IF(E50-"9/5/01"&lt;0,2,IF(E50-"9/7/01"&lt;0,3,IF(E50-"9/8/01"&lt;0,4,IF(E50-"9/19/01"&lt;0,5,IF(E50-"10/20/01"&lt;0,6,IF(E50-"10/23/01"&lt;0,7,IF(E50-"10/27/01"&lt;0,8,99))))))))</f>
        <v>1</v>
      </c>
      <c r="G50" s="14" t="n">
        <f aca="false">E50+30</f>
        <v>37165</v>
      </c>
      <c r="H50" s="14" t="n">
        <f aca="false">G50+30</f>
        <v>37195</v>
      </c>
      <c r="I50" s="14" t="n">
        <f aca="false">H50+30</f>
        <v>37225</v>
      </c>
      <c r="J50" s="9" t="n">
        <f aca="false">'0901'!I43</f>
        <v>0.0888</v>
      </c>
      <c r="K50" s="15" t="n">
        <f aca="false">'1001'!I43</f>
        <v>0.4451</v>
      </c>
      <c r="L50" s="9" t="n">
        <v>0.9907</v>
      </c>
    </row>
    <row r="51" customFormat="false" ht="12.75" hidden="false" customHeight="false" outlineLevel="0" collapsed="false">
      <c r="A51" s="13" t="s">
        <v>25</v>
      </c>
      <c r="B51" s="13" t="n">
        <v>1</v>
      </c>
      <c r="C51" s="13" t="n">
        <v>34</v>
      </c>
      <c r="D51" s="12" t="n">
        <f aca="false">C51</f>
        <v>34</v>
      </c>
      <c r="E51" s="14" t="n">
        <v>37135</v>
      </c>
      <c r="F51" s="7" t="n">
        <f aca="false">IF(E51-"9/02/2001"&lt;0,1,IF(E51-"9/5/01"&lt;0,2,IF(E51-"9/7/01"&lt;0,3,IF(E51-"9/8/01"&lt;0,4,IF(E51-"9/19/01"&lt;0,5,IF(E51-"10/20/01"&lt;0,6,IF(E51-"10/23/01"&lt;0,7,IF(E51-"10/27/01"&lt;0,8,99))))))))</f>
        <v>1</v>
      </c>
      <c r="G51" s="14" t="n">
        <f aca="false">E51+30</f>
        <v>37165</v>
      </c>
      <c r="H51" s="14" t="n">
        <f aca="false">G51+30</f>
        <v>37195</v>
      </c>
      <c r="I51" s="14" t="n">
        <f aca="false">H51+30</f>
        <v>37225</v>
      </c>
      <c r="J51" s="9" t="n">
        <f aca="false">'0901'!I44</f>
        <v>0.1334</v>
      </c>
      <c r="K51" s="15" t="n">
        <f aca="false">'1001'!I44</f>
        <v>0.4364</v>
      </c>
      <c r="L51" s="9" t="n">
        <v>0.2794</v>
      </c>
    </row>
    <row r="52" customFormat="false" ht="12.75" hidden="false" customHeight="false" outlineLevel="0" collapsed="false">
      <c r="A52" s="13" t="s">
        <v>25</v>
      </c>
      <c r="B52" s="13" t="n">
        <v>1</v>
      </c>
      <c r="C52" s="13" t="n">
        <v>35</v>
      </c>
      <c r="D52" s="12" t="n">
        <f aca="false">C52</f>
        <v>35</v>
      </c>
      <c r="E52" s="14" t="n">
        <v>37135</v>
      </c>
      <c r="F52" s="7" t="n">
        <f aca="false">IF(E52-"9/02/2001"&lt;0,1,IF(E52-"9/5/01"&lt;0,2,IF(E52-"9/7/01"&lt;0,3,IF(E52-"9/8/01"&lt;0,4,IF(E52-"9/19/01"&lt;0,5,IF(E52-"10/20/01"&lt;0,6,IF(E52-"10/23/01"&lt;0,7,IF(E52-"10/27/01"&lt;0,8,99))))))))</f>
        <v>1</v>
      </c>
      <c r="G52" s="14" t="n">
        <f aca="false">E52+30</f>
        <v>37165</v>
      </c>
      <c r="H52" s="14" t="n">
        <f aca="false">G52+30</f>
        <v>37195</v>
      </c>
      <c r="I52" s="14" t="n">
        <f aca="false">H52+30</f>
        <v>37225</v>
      </c>
      <c r="J52" s="9" t="n">
        <f aca="false">'0901'!I45</f>
        <v>0.1013</v>
      </c>
      <c r="K52" s="15" t="n">
        <f aca="false">'1001'!I45</f>
        <v>0.079</v>
      </c>
      <c r="L52" s="9" t="n">
        <v>0.512622686163026</v>
      </c>
    </row>
    <row r="53" customFormat="false" ht="12.75" hidden="false" customHeight="false" outlineLevel="0" collapsed="false">
      <c r="A53" s="13" t="s">
        <v>25</v>
      </c>
      <c r="B53" s="13" t="n">
        <v>1</v>
      </c>
      <c r="C53" s="13" t="n">
        <v>36</v>
      </c>
      <c r="D53" s="12" t="n">
        <f aca="false">C53</f>
        <v>36</v>
      </c>
      <c r="E53" s="14" t="n">
        <v>37135</v>
      </c>
      <c r="F53" s="7" t="n">
        <f aca="false">IF(E53-"9/02/2001"&lt;0,1,IF(E53-"9/5/01"&lt;0,2,IF(E53-"9/7/01"&lt;0,3,IF(E53-"9/8/01"&lt;0,4,IF(E53-"9/19/01"&lt;0,5,IF(E53-"10/20/01"&lt;0,6,IF(E53-"10/23/01"&lt;0,7,IF(E53-"10/27/01"&lt;0,8,99))))))))</f>
        <v>1</v>
      </c>
      <c r="G53" s="14" t="n">
        <f aca="false">E53+30</f>
        <v>37165</v>
      </c>
      <c r="H53" s="14" t="n">
        <f aca="false">G53+30</f>
        <v>37195</v>
      </c>
      <c r="I53" s="14" t="n">
        <f aca="false">H53+30</f>
        <v>37225</v>
      </c>
      <c r="J53" s="9" t="n">
        <f aca="false">'0901'!I46</f>
        <v>0.156</v>
      </c>
      <c r="K53" s="15" t="n">
        <f aca="false">'1001'!I46</f>
        <v>0.5686</v>
      </c>
      <c r="L53" s="9" t="n">
        <v>0.6838</v>
      </c>
    </row>
    <row r="54" customFormat="false" ht="12.75" hidden="false" customHeight="false" outlineLevel="0" collapsed="false">
      <c r="A54" s="13" t="s">
        <v>25</v>
      </c>
      <c r="B54" s="13" t="n">
        <v>1</v>
      </c>
      <c r="C54" s="13" t="n">
        <v>37</v>
      </c>
      <c r="D54" s="12" t="n">
        <f aca="false">C54</f>
        <v>37</v>
      </c>
      <c r="E54" s="14" t="n">
        <v>37135</v>
      </c>
      <c r="F54" s="7" t="n">
        <f aca="false">IF(E54-"9/02/2001"&lt;0,1,IF(E54-"9/5/01"&lt;0,2,IF(E54-"9/7/01"&lt;0,3,IF(E54-"9/8/01"&lt;0,4,IF(E54-"9/19/01"&lt;0,5,IF(E54-"10/20/01"&lt;0,6,IF(E54-"10/23/01"&lt;0,7,IF(E54-"10/27/01"&lt;0,8,99))))))))</f>
        <v>1</v>
      </c>
      <c r="G54" s="14" t="n">
        <f aca="false">E54+30</f>
        <v>37165</v>
      </c>
      <c r="H54" s="14" t="n">
        <f aca="false">G54+30</f>
        <v>37195</v>
      </c>
      <c r="I54" s="14" t="n">
        <f aca="false">H54+30</f>
        <v>37225</v>
      </c>
      <c r="J54" s="9" t="n">
        <f aca="false">'0901'!I47</f>
        <v>0.7223</v>
      </c>
      <c r="K54" s="15" t="n">
        <f aca="false">'1001'!I47</f>
        <v>0.5494</v>
      </c>
      <c r="L54" s="9" t="n">
        <v>0.8154</v>
      </c>
    </row>
    <row r="55" customFormat="false" ht="12.75" hidden="false" customHeight="false" outlineLevel="0" collapsed="false">
      <c r="A55" s="13" t="s">
        <v>25</v>
      </c>
      <c r="B55" s="13" t="n">
        <v>1</v>
      </c>
      <c r="C55" s="13" t="n">
        <v>38</v>
      </c>
      <c r="D55" s="12" t="n">
        <f aca="false">C55</f>
        <v>38</v>
      </c>
      <c r="E55" s="14" t="n">
        <v>37135</v>
      </c>
      <c r="F55" s="7" t="n">
        <f aca="false">IF(E55-"9/02/2001"&lt;0,1,IF(E55-"9/5/01"&lt;0,2,IF(E55-"9/7/01"&lt;0,3,IF(E55-"9/8/01"&lt;0,4,IF(E55-"9/19/01"&lt;0,5,IF(E55-"10/20/01"&lt;0,6,IF(E55-"10/23/01"&lt;0,7,IF(E55-"10/27/01"&lt;0,8,99))))))))</f>
        <v>1</v>
      </c>
      <c r="G55" s="14" t="n">
        <f aca="false">E55+30</f>
        <v>37165</v>
      </c>
      <c r="H55" s="14" t="n">
        <f aca="false">G55+30</f>
        <v>37195</v>
      </c>
      <c r="I55" s="14" t="n">
        <f aca="false">H55+30</f>
        <v>37225</v>
      </c>
      <c r="J55" s="9" t="n">
        <f aca="false">'0901'!I48</f>
        <v>0.9603</v>
      </c>
      <c r="K55" s="15" t="n">
        <f aca="false">'1001'!I48</f>
        <v>0.8309</v>
      </c>
      <c r="L55" s="9" t="n">
        <v>0.9551</v>
      </c>
    </row>
    <row r="56" customFormat="false" ht="12.75" hidden="false" customHeight="false" outlineLevel="0" collapsed="false">
      <c r="A56" s="13" t="s">
        <v>25</v>
      </c>
      <c r="B56" s="13" t="n">
        <v>1</v>
      </c>
      <c r="C56" s="13" t="n">
        <v>39</v>
      </c>
      <c r="D56" s="12" t="n">
        <f aca="false">C56</f>
        <v>39</v>
      </c>
      <c r="E56" s="14" t="n">
        <v>37135</v>
      </c>
      <c r="F56" s="7" t="n">
        <f aca="false">IF(E56-"9/02/2001"&lt;0,1,IF(E56-"9/5/01"&lt;0,2,IF(E56-"9/7/01"&lt;0,3,IF(E56-"9/8/01"&lt;0,4,IF(E56-"9/19/01"&lt;0,5,IF(E56-"10/20/01"&lt;0,6,IF(E56-"10/23/01"&lt;0,7,IF(E56-"10/27/01"&lt;0,8,99))))))))</f>
        <v>1</v>
      </c>
      <c r="G56" s="14" t="n">
        <f aca="false">E56+30</f>
        <v>37165</v>
      </c>
      <c r="H56" s="14" t="n">
        <f aca="false">G56+30</f>
        <v>37195</v>
      </c>
      <c r="I56" s="14" t="n">
        <f aca="false">H56+30</f>
        <v>37225</v>
      </c>
      <c r="J56" s="9" t="n">
        <f aca="false">'0901'!I49</f>
        <v>0.9859</v>
      </c>
      <c r="K56" s="15" t="n">
        <f aca="false">'1001'!I49</f>
        <v>0.8761</v>
      </c>
      <c r="L56" s="9" t="n">
        <v>0.9855</v>
      </c>
    </row>
    <row r="57" customFormat="false" ht="12.75" hidden="false" customHeight="false" outlineLevel="0" collapsed="false">
      <c r="A57" s="13" t="s">
        <v>25</v>
      </c>
      <c r="B57" s="13" t="n">
        <v>1</v>
      </c>
      <c r="C57" s="13" t="n">
        <v>40</v>
      </c>
      <c r="D57" s="12" t="n">
        <f aca="false">C57</f>
        <v>40</v>
      </c>
      <c r="E57" s="14" t="n">
        <v>37135</v>
      </c>
      <c r="F57" s="7" t="n">
        <f aca="false">IF(E57-"9/02/2001"&lt;0,1,IF(E57-"9/5/01"&lt;0,2,IF(E57-"9/7/01"&lt;0,3,IF(E57-"9/8/01"&lt;0,4,IF(E57-"9/19/01"&lt;0,5,IF(E57-"10/20/01"&lt;0,6,IF(E57-"10/23/01"&lt;0,7,IF(E57-"10/27/01"&lt;0,8,99))))))))</f>
        <v>1</v>
      </c>
      <c r="G57" s="14" t="n">
        <f aca="false">E57+30</f>
        <v>37165</v>
      </c>
      <c r="H57" s="14" t="n">
        <f aca="false">G57+30</f>
        <v>37195</v>
      </c>
      <c r="I57" s="14" t="n">
        <f aca="false">H57+30</f>
        <v>37225</v>
      </c>
      <c r="J57" s="9" t="n">
        <f aca="false">'0901'!I50</f>
        <v>0.9646</v>
      </c>
      <c r="K57" s="15" t="n">
        <f aca="false">'1001'!I50</f>
        <v>0.3485</v>
      </c>
      <c r="L57" s="9" t="n">
        <v>0.9231</v>
      </c>
    </row>
    <row r="58" customFormat="false" ht="12.75" hidden="false" customHeight="false" outlineLevel="0" collapsed="false">
      <c r="A58" s="13" t="s">
        <v>25</v>
      </c>
      <c r="B58" s="13" t="n">
        <v>1</v>
      </c>
      <c r="C58" s="13" t="n">
        <v>41</v>
      </c>
      <c r="D58" s="12" t="n">
        <f aca="false">C58</f>
        <v>41</v>
      </c>
      <c r="E58" s="14" t="n">
        <v>37135</v>
      </c>
      <c r="F58" s="7" t="n">
        <f aca="false">IF(E58-"9/02/2001"&lt;0,1,IF(E58-"9/5/01"&lt;0,2,IF(E58-"9/7/01"&lt;0,3,IF(E58-"9/8/01"&lt;0,4,IF(E58-"9/19/01"&lt;0,5,IF(E58-"10/20/01"&lt;0,6,IF(E58-"10/23/01"&lt;0,7,IF(E58-"10/27/01"&lt;0,8,99))))))))</f>
        <v>1</v>
      </c>
      <c r="G58" s="14" t="n">
        <f aca="false">E58+30</f>
        <v>37165</v>
      </c>
      <c r="H58" s="14" t="n">
        <f aca="false">G58+30</f>
        <v>37195</v>
      </c>
      <c r="I58" s="14" t="n">
        <f aca="false">H58+30</f>
        <v>37225</v>
      </c>
      <c r="J58" s="9" t="n">
        <f aca="false">'0901'!I51</f>
        <v>0.946</v>
      </c>
      <c r="K58" s="15" t="n">
        <f aca="false">'1001'!I51</f>
        <v>0.4018</v>
      </c>
      <c r="L58" s="9" t="n">
        <v>0.9602</v>
      </c>
    </row>
    <row r="59" customFormat="false" ht="12.75" hidden="false" customHeight="false" outlineLevel="0" collapsed="false">
      <c r="A59" s="13" t="s">
        <v>25</v>
      </c>
      <c r="B59" s="13" t="n">
        <v>1</v>
      </c>
      <c r="C59" s="13" t="n">
        <v>42</v>
      </c>
      <c r="D59" s="12" t="n">
        <f aca="false">C59</f>
        <v>42</v>
      </c>
      <c r="E59" s="14" t="n">
        <v>37135</v>
      </c>
      <c r="F59" s="7" t="n">
        <f aca="false">IF(E59-"9/02/2001"&lt;0,1,IF(E59-"9/5/01"&lt;0,2,IF(E59-"9/7/01"&lt;0,3,IF(E59-"9/8/01"&lt;0,4,IF(E59-"9/19/01"&lt;0,5,IF(E59-"10/20/01"&lt;0,6,IF(E59-"10/23/01"&lt;0,7,IF(E59-"10/27/01"&lt;0,8,99))))))))</f>
        <v>1</v>
      </c>
      <c r="G59" s="14" t="n">
        <f aca="false">E59+30</f>
        <v>37165</v>
      </c>
      <c r="H59" s="14" t="n">
        <f aca="false">G59+30</f>
        <v>37195</v>
      </c>
      <c r="I59" s="14" t="n">
        <f aca="false">H59+30</f>
        <v>37225</v>
      </c>
      <c r="J59" s="9" t="n">
        <f aca="false">'0901'!I52</f>
        <v>0.4565</v>
      </c>
      <c r="K59" s="15" t="n">
        <f aca="false">'1001'!I52</f>
        <v>0.7157</v>
      </c>
      <c r="L59" s="9" t="n">
        <v>0.974</v>
      </c>
    </row>
    <row r="60" customFormat="false" ht="12.75" hidden="false" customHeight="false" outlineLevel="0" collapsed="false">
      <c r="A60" s="13" t="s">
        <v>25</v>
      </c>
      <c r="B60" s="13" t="n">
        <v>1</v>
      </c>
      <c r="C60" s="13" t="n">
        <v>43</v>
      </c>
      <c r="D60" s="12" t="n">
        <f aca="false">C60</f>
        <v>43</v>
      </c>
      <c r="E60" s="14" t="n">
        <v>37135</v>
      </c>
      <c r="F60" s="7" t="n">
        <f aca="false">IF(E60-"9/02/2001"&lt;0,1,IF(E60-"9/5/01"&lt;0,2,IF(E60-"9/7/01"&lt;0,3,IF(E60-"9/8/01"&lt;0,4,IF(E60-"9/19/01"&lt;0,5,IF(E60-"10/20/01"&lt;0,6,IF(E60-"10/23/01"&lt;0,7,IF(E60-"10/27/01"&lt;0,8,99))))))))</f>
        <v>1</v>
      </c>
      <c r="G60" s="14" t="n">
        <f aca="false">E60+30</f>
        <v>37165</v>
      </c>
      <c r="H60" s="14" t="n">
        <f aca="false">G60+30</f>
        <v>37195</v>
      </c>
      <c r="I60" s="14" t="n">
        <f aca="false">H60+30</f>
        <v>37225</v>
      </c>
      <c r="J60" s="9" t="n">
        <f aca="false">'0901'!I53</f>
        <v>0.6842</v>
      </c>
      <c r="K60" s="15" t="n">
        <f aca="false">'1001'!I53</f>
        <v>0.6751</v>
      </c>
      <c r="L60" s="9" t="n">
        <v>0.8137</v>
      </c>
    </row>
    <row r="61" customFormat="false" ht="12.75" hidden="false" customHeight="false" outlineLevel="0" collapsed="false">
      <c r="A61" s="13" t="s">
        <v>25</v>
      </c>
      <c r="B61" s="13" t="n">
        <v>1</v>
      </c>
      <c r="C61" s="13" t="n">
        <v>44</v>
      </c>
      <c r="D61" s="12" t="n">
        <f aca="false">C61</f>
        <v>44</v>
      </c>
      <c r="E61" s="14" t="n">
        <v>37135</v>
      </c>
      <c r="F61" s="7" t="n">
        <f aca="false">IF(E61-"9/02/2001"&lt;0,1,IF(E61-"9/5/01"&lt;0,2,IF(E61-"9/7/01"&lt;0,3,IF(E61-"9/8/01"&lt;0,4,IF(E61-"9/19/01"&lt;0,5,IF(E61-"10/20/01"&lt;0,6,IF(E61-"10/23/01"&lt;0,7,IF(E61-"10/27/01"&lt;0,8,99))))))))</f>
        <v>1</v>
      </c>
      <c r="G61" s="14" t="n">
        <f aca="false">E61+30</f>
        <v>37165</v>
      </c>
      <c r="H61" s="14" t="n">
        <f aca="false">G61+30</f>
        <v>37195</v>
      </c>
      <c r="I61" s="14" t="n">
        <f aca="false">H61+30</f>
        <v>37225</v>
      </c>
      <c r="J61" s="9" t="n">
        <f aca="false">'0901'!I54</f>
        <v>0.6755</v>
      </c>
      <c r="K61" s="15" t="n">
        <f aca="false">'1001'!I54</f>
        <v>0.9457</v>
      </c>
      <c r="L61" s="9" t="n">
        <v>0.9549</v>
      </c>
    </row>
    <row r="62" customFormat="false" ht="12.75" hidden="false" customHeight="false" outlineLevel="0" collapsed="false">
      <c r="A62" s="13" t="s">
        <v>25</v>
      </c>
      <c r="B62" s="13" t="n">
        <v>1</v>
      </c>
      <c r="C62" s="13" t="n">
        <v>45</v>
      </c>
      <c r="D62" s="12" t="n">
        <f aca="false">C62</f>
        <v>45</v>
      </c>
      <c r="E62" s="14" t="n">
        <v>37135</v>
      </c>
      <c r="F62" s="7" t="n">
        <f aca="false">IF(E62-"9/02/2001"&lt;0,1,IF(E62-"9/5/01"&lt;0,2,IF(E62-"9/7/01"&lt;0,3,IF(E62-"9/8/01"&lt;0,4,IF(E62-"9/19/01"&lt;0,5,IF(E62-"10/20/01"&lt;0,6,IF(E62-"10/23/01"&lt;0,7,IF(E62-"10/27/01"&lt;0,8,99))))))))</f>
        <v>1</v>
      </c>
      <c r="G62" s="14" t="n">
        <f aca="false">E62+30</f>
        <v>37165</v>
      </c>
      <c r="H62" s="14" t="n">
        <f aca="false">G62+30</f>
        <v>37195</v>
      </c>
      <c r="I62" s="14" t="n">
        <f aca="false">H62+30</f>
        <v>37225</v>
      </c>
      <c r="J62" s="9" t="n">
        <f aca="false">'0901'!I55</f>
        <v>0.3598</v>
      </c>
      <c r="K62" s="15" t="n">
        <f aca="false">'1001'!I55</f>
        <v>0.6667</v>
      </c>
      <c r="L62" s="9" t="n">
        <v>0.9548</v>
      </c>
    </row>
    <row r="63" customFormat="false" ht="12.75" hidden="false" customHeight="false" outlineLevel="0" collapsed="false">
      <c r="A63" s="13" t="s">
        <v>25</v>
      </c>
      <c r="B63" s="13" t="n">
        <v>1</v>
      </c>
      <c r="C63" s="13" t="n">
        <v>46</v>
      </c>
      <c r="D63" s="12" t="n">
        <f aca="false">C63</f>
        <v>46</v>
      </c>
      <c r="E63" s="14" t="n">
        <v>37152</v>
      </c>
      <c r="F63" s="7" t="n">
        <f aca="false">IF(E63-"9/02/2001"&lt;0,1,IF(E63-"9/5/01"&lt;0,2,IF(E63-"9/7/01"&lt;0,3,IF(E63-"9/8/01"&lt;0,4,IF(E63-"9/19/01"&lt;0,5,IF(E63-"10/20/01"&lt;0,6,IF(E63-"10/23/01"&lt;0,7,IF(E63-"10/27/01"&lt;0,8,99))))))))</f>
        <v>5</v>
      </c>
      <c r="G63" s="14" t="n">
        <f aca="false">E63+30</f>
        <v>37182</v>
      </c>
      <c r="H63" s="14" t="n">
        <f aca="false">G63+30</f>
        <v>37212</v>
      </c>
      <c r="I63" s="14" t="n">
        <f aca="false">H63+30</f>
        <v>37242</v>
      </c>
      <c r="J63" s="9" t="n">
        <f aca="false">AVERAGE('1001'!I56,'0901'!I56)</f>
        <v>0.458</v>
      </c>
      <c r="K63" s="15" t="n">
        <f aca="false">AVERAGE('1101'!I56,'1001'!I56)</f>
        <v>0.51655</v>
      </c>
      <c r="L63" s="9" t="n">
        <v>0.917956536902892</v>
      </c>
    </row>
    <row r="64" customFormat="false" ht="12.75" hidden="false" customHeight="false" outlineLevel="0" collapsed="false">
      <c r="A64" s="13" t="s">
        <v>25</v>
      </c>
      <c r="B64" s="13" t="n">
        <v>1</v>
      </c>
      <c r="C64" s="13" t="n">
        <v>47</v>
      </c>
      <c r="D64" s="12" t="n">
        <f aca="false">C64</f>
        <v>47</v>
      </c>
      <c r="E64" s="14" t="n">
        <v>37135</v>
      </c>
      <c r="F64" s="7" t="n">
        <f aca="false">IF(E64-"9/02/2001"&lt;0,1,IF(E64-"9/5/01"&lt;0,2,IF(E64-"9/7/01"&lt;0,3,IF(E64-"9/8/01"&lt;0,4,IF(E64-"9/19/01"&lt;0,5,IF(E64-"10/20/01"&lt;0,6,IF(E64-"10/23/01"&lt;0,7,IF(E64-"10/27/01"&lt;0,8,99))))))))</f>
        <v>1</v>
      </c>
      <c r="G64" s="14" t="n">
        <f aca="false">E64+30</f>
        <v>37165</v>
      </c>
      <c r="H64" s="14" t="n">
        <f aca="false">G64+30</f>
        <v>37195</v>
      </c>
      <c r="I64" s="14" t="n">
        <f aca="false">H64+30</f>
        <v>37225</v>
      </c>
      <c r="J64" s="9" t="n">
        <f aca="false">'0901'!I57</f>
        <v>0.8996</v>
      </c>
      <c r="K64" s="15" t="n">
        <f aca="false">'1001'!I57</f>
        <v>0.8474</v>
      </c>
      <c r="L64" s="9" t="n">
        <v>0.965</v>
      </c>
    </row>
    <row r="65" customFormat="false" ht="12.75" hidden="false" customHeight="false" outlineLevel="0" collapsed="false">
      <c r="A65" s="13" t="s">
        <v>25</v>
      </c>
      <c r="B65" s="13" t="n">
        <v>1</v>
      </c>
      <c r="C65" s="13" t="n">
        <v>48</v>
      </c>
      <c r="D65" s="12" t="n">
        <f aca="false">C65</f>
        <v>48</v>
      </c>
      <c r="E65" s="14" t="n">
        <v>37135</v>
      </c>
      <c r="F65" s="7" t="n">
        <f aca="false">IF(E65-"9/02/2001"&lt;0,1,IF(E65-"9/5/01"&lt;0,2,IF(E65-"9/7/01"&lt;0,3,IF(E65-"9/8/01"&lt;0,4,IF(E65-"9/19/01"&lt;0,5,IF(E65-"10/20/01"&lt;0,6,IF(E65-"10/23/01"&lt;0,7,IF(E65-"10/27/01"&lt;0,8,99))))))))</f>
        <v>1</v>
      </c>
      <c r="G65" s="14" t="n">
        <f aca="false">E65+30</f>
        <v>37165</v>
      </c>
      <c r="H65" s="14" t="n">
        <f aca="false">G65+30</f>
        <v>37195</v>
      </c>
      <c r="I65" s="14" t="n">
        <f aca="false">H65+30</f>
        <v>37225</v>
      </c>
      <c r="J65" s="9" t="n">
        <f aca="false">'0901'!I58</f>
        <v>0.8864</v>
      </c>
      <c r="K65" s="15" t="n">
        <f aca="false">'1001'!I58</f>
        <v>0.8705</v>
      </c>
      <c r="L65" s="9" t="n">
        <v>0.9131</v>
      </c>
    </row>
    <row r="66" customFormat="false" ht="12.75" hidden="false" customHeight="false" outlineLevel="0" collapsed="false">
      <c r="A66" s="13" t="s">
        <v>25</v>
      </c>
      <c r="B66" s="13" t="n">
        <v>1</v>
      </c>
      <c r="C66" s="13" t="n">
        <v>49</v>
      </c>
      <c r="D66" s="12" t="n">
        <f aca="false">C66</f>
        <v>49</v>
      </c>
      <c r="E66" s="14" t="n">
        <v>37152</v>
      </c>
      <c r="F66" s="7" t="n">
        <f aca="false">IF(E66-"9/02/2001"&lt;0,1,IF(E66-"9/5/01"&lt;0,2,IF(E66-"9/7/01"&lt;0,3,IF(E66-"9/8/01"&lt;0,4,IF(E66-"9/19/01"&lt;0,5,IF(E66-"10/20/01"&lt;0,6,IF(E66-"10/23/01"&lt;0,7,IF(E66-"10/27/01"&lt;0,8,99))))))))</f>
        <v>5</v>
      </c>
      <c r="G66" s="14" t="n">
        <f aca="false">E66+30</f>
        <v>37182</v>
      </c>
      <c r="H66" s="14" t="n">
        <f aca="false">G66+30</f>
        <v>37212</v>
      </c>
      <c r="I66" s="14" t="n">
        <f aca="false">H66+30</f>
        <v>37242</v>
      </c>
      <c r="J66" s="9" t="n">
        <f aca="false">AVERAGE('1001'!I59,'0901'!I59)</f>
        <v>0.7102</v>
      </c>
      <c r="K66" s="15" t="n">
        <f aca="false">AVERAGE('1101'!I59,'1001'!I59)</f>
        <v>0.6959</v>
      </c>
      <c r="L66" s="9" t="n">
        <v>0.897151956232473</v>
      </c>
    </row>
    <row r="67" customFormat="false" ht="12.75" hidden="false" customHeight="false" outlineLevel="0" collapsed="false">
      <c r="A67" s="13" t="s">
        <v>25</v>
      </c>
      <c r="B67" s="13" t="n">
        <v>1</v>
      </c>
      <c r="C67" s="13" t="n">
        <v>50</v>
      </c>
      <c r="D67" s="12" t="n">
        <f aca="false">C67</f>
        <v>50</v>
      </c>
      <c r="E67" s="14" t="n">
        <v>37197</v>
      </c>
      <c r="F67" s="7" t="n">
        <v>10</v>
      </c>
      <c r="G67" s="14" t="n">
        <f aca="false">E67+30</f>
        <v>37227</v>
      </c>
      <c r="H67" s="14" t="n">
        <f aca="false">G67+30</f>
        <v>37257</v>
      </c>
      <c r="I67" s="14" t="n">
        <f aca="false">H67+30</f>
        <v>37287</v>
      </c>
      <c r="J67" s="9" t="n">
        <f aca="false">'1101'!I60</f>
        <v>0.841965061735767</v>
      </c>
      <c r="K67" s="15" t="n">
        <f aca="false">'1201'!I60</f>
        <v>0.8551</v>
      </c>
      <c r="L67" s="9"/>
      <c r="M67" s="0" t="s">
        <v>26</v>
      </c>
    </row>
    <row r="68" customFormat="false" ht="12.75" hidden="false" customHeight="false" outlineLevel="0" collapsed="false">
      <c r="A68" s="13" t="s">
        <v>25</v>
      </c>
      <c r="B68" s="13" t="n">
        <v>1</v>
      </c>
      <c r="C68" s="13" t="n">
        <v>51</v>
      </c>
      <c r="D68" s="12" t="n">
        <f aca="false">C68</f>
        <v>51</v>
      </c>
      <c r="E68" s="14" t="n">
        <v>37152</v>
      </c>
      <c r="F68" s="7" t="n">
        <f aca="false">IF(E68-"9/02/2001"&lt;0,1,IF(E68-"9/5/01"&lt;0,2,IF(E68-"9/7/01"&lt;0,3,IF(E68-"9/8/01"&lt;0,4,IF(E68-"9/19/01"&lt;0,5,IF(E68-"10/20/01"&lt;0,6,IF(E68-"10/23/01"&lt;0,7,IF(E68-"10/27/01"&lt;0,8,99))))))))</f>
        <v>5</v>
      </c>
      <c r="G68" s="14" t="n">
        <f aca="false">E68+30</f>
        <v>37182</v>
      </c>
      <c r="H68" s="14" t="n">
        <f aca="false">G68+30</f>
        <v>37212</v>
      </c>
      <c r="I68" s="14" t="n">
        <f aca="false">H68+30</f>
        <v>37242</v>
      </c>
      <c r="J68" s="9" t="n">
        <f aca="false">AVERAGE('1001'!I61,'0901'!I61)</f>
        <v>0.4875</v>
      </c>
      <c r="K68" s="15" t="n">
        <f aca="false">AVERAGE('1101'!I61,'1001'!I61)</f>
        <v>0.40035</v>
      </c>
      <c r="L68" s="9" t="n">
        <v>0.546816418373681</v>
      </c>
    </row>
    <row r="69" customFormat="false" ht="12.75" hidden="false" customHeight="false" outlineLevel="0" collapsed="false">
      <c r="A69" s="13" t="s">
        <v>25</v>
      </c>
      <c r="B69" s="13" t="n">
        <v>1</v>
      </c>
      <c r="C69" s="13" t="n">
        <v>52</v>
      </c>
      <c r="D69" s="12" t="n">
        <f aca="false">C69</f>
        <v>52</v>
      </c>
      <c r="E69" s="14" t="n">
        <v>37138</v>
      </c>
      <c r="F69" s="7" t="n">
        <f aca="false">IF(E69-"9/02/2001"&lt;0,1,IF(E69-"9/5/01"&lt;0,2,IF(E69-"9/7/01"&lt;0,3,IF(E69-"9/8/01"&lt;0,4,IF(E69-"9/19/01"&lt;0,5,IF(E69-"10/20/01"&lt;0,6,IF(E69-"10/23/01"&lt;0,7,IF(E69-"10/27/01"&lt;0,8,99))))))))</f>
        <v>2</v>
      </c>
      <c r="G69" s="14" t="n">
        <f aca="false">E69+30</f>
        <v>37168</v>
      </c>
      <c r="H69" s="14" t="n">
        <f aca="false">G69+30</f>
        <v>37198</v>
      </c>
      <c r="I69" s="14" t="n">
        <f aca="false">H69+30</f>
        <v>37228</v>
      </c>
      <c r="J69" s="9" t="n">
        <f aca="false">'0901'!I62</f>
        <v>0.9969</v>
      </c>
      <c r="K69" s="15" t="n">
        <f aca="false">'1001'!I62</f>
        <v>0.8515</v>
      </c>
      <c r="L69" s="16" t="n">
        <v>0.934679546865301</v>
      </c>
      <c r="M69" s="17"/>
    </row>
    <row r="70" customFormat="false" ht="12.75" hidden="false" customHeight="false" outlineLevel="0" collapsed="false">
      <c r="A70" s="13" t="s">
        <v>25</v>
      </c>
      <c r="B70" s="13" t="n">
        <v>1</v>
      </c>
      <c r="C70" s="13" t="n">
        <v>53</v>
      </c>
      <c r="D70" s="12" t="n">
        <f aca="false">C70</f>
        <v>53</v>
      </c>
      <c r="E70" s="14" t="n">
        <v>37152</v>
      </c>
      <c r="F70" s="7" t="n">
        <f aca="false">IF(E70-"9/02/2001"&lt;0,1,IF(E70-"9/5/01"&lt;0,2,IF(E70-"9/7/01"&lt;0,3,IF(E70-"9/8/01"&lt;0,4,IF(E70-"9/19/01"&lt;0,5,IF(E70-"10/20/01"&lt;0,6,IF(E70-"10/23/01"&lt;0,7,IF(E70-"10/27/01"&lt;0,8,99))))))))</f>
        <v>5</v>
      </c>
      <c r="G70" s="14" t="n">
        <f aca="false">E70+30</f>
        <v>37182</v>
      </c>
      <c r="H70" s="14" t="n">
        <f aca="false">G70+30</f>
        <v>37212</v>
      </c>
      <c r="I70" s="14" t="n">
        <f aca="false">H70+30</f>
        <v>37242</v>
      </c>
      <c r="J70" s="9" t="n">
        <f aca="false">AVERAGE('1001'!I63,'0901'!I63)</f>
        <v>0.838</v>
      </c>
      <c r="K70" s="15" t="n">
        <f aca="false">AVERAGE('1101'!I63,'1001'!I63)</f>
        <v>0.87</v>
      </c>
      <c r="L70" s="9" t="n">
        <v>0.836413718187461</v>
      </c>
      <c r="M70" s="17"/>
    </row>
    <row r="71" customFormat="false" ht="12.75" hidden="false" customHeight="false" outlineLevel="0" collapsed="false">
      <c r="A71" s="13" t="s">
        <v>25</v>
      </c>
      <c r="B71" s="13" t="n">
        <v>1</v>
      </c>
      <c r="C71" s="13" t="n">
        <v>54</v>
      </c>
      <c r="D71" s="12" t="n">
        <f aca="false">C71</f>
        <v>54</v>
      </c>
      <c r="E71" s="14" t="n">
        <v>37138</v>
      </c>
      <c r="F71" s="7" t="n">
        <f aca="false">IF(E71-"9/02/2001"&lt;0,1,IF(E71-"9/5/01"&lt;0,2,IF(E71-"9/7/01"&lt;0,3,IF(E71-"9/8/01"&lt;0,4,IF(E71-"9/19/01"&lt;0,5,IF(E71-"10/20/01"&lt;0,6,IF(E71-"10/23/01"&lt;0,7,IF(E71-"10/27/01"&lt;0,8,99))))))))</f>
        <v>2</v>
      </c>
      <c r="G71" s="14" t="n">
        <f aca="false">E71+30</f>
        <v>37168</v>
      </c>
      <c r="H71" s="14" t="n">
        <f aca="false">G71+30</f>
        <v>37198</v>
      </c>
      <c r="I71" s="14" t="n">
        <f aca="false">H71+30</f>
        <v>37228</v>
      </c>
      <c r="J71" s="9" t="n">
        <f aca="false">'0901'!I64</f>
        <v>0.7432</v>
      </c>
      <c r="K71" s="15" t="n">
        <f aca="false">'1001'!I64</f>
        <v>0.7819</v>
      </c>
      <c r="L71" s="16" t="n">
        <v>0.950696759259259</v>
      </c>
    </row>
    <row r="72" customFormat="false" ht="12.75" hidden="false" customHeight="false" outlineLevel="0" collapsed="false">
      <c r="A72" s="13" t="s">
        <v>25</v>
      </c>
      <c r="B72" s="13" t="n">
        <v>1</v>
      </c>
      <c r="C72" s="13" t="n">
        <v>55</v>
      </c>
      <c r="D72" s="12" t="n">
        <f aca="false">C72</f>
        <v>55</v>
      </c>
      <c r="E72" s="14" t="n">
        <v>37135</v>
      </c>
      <c r="F72" s="7" t="n">
        <f aca="false">IF(E72-"9/02/2001"&lt;0,1,IF(E72-"9/5/01"&lt;0,2,IF(E72-"9/7/01"&lt;0,3,IF(E72-"9/8/01"&lt;0,4,IF(E72-"9/19/01"&lt;0,5,IF(E72-"10/20/01"&lt;0,6,IF(E72-"10/23/01"&lt;0,7,IF(E72-"10/27/01"&lt;0,8,99))))))))</f>
        <v>1</v>
      </c>
      <c r="G72" s="14" t="n">
        <f aca="false">E72+30</f>
        <v>37165</v>
      </c>
      <c r="H72" s="14" t="n">
        <f aca="false">G72+30</f>
        <v>37195</v>
      </c>
      <c r="I72" s="14" t="n">
        <f aca="false">H72+30</f>
        <v>37225</v>
      </c>
      <c r="J72" s="9" t="n">
        <f aca="false">'0901'!I65</f>
        <v>0.3541</v>
      </c>
      <c r="K72" s="15" t="n">
        <f aca="false">'1001'!I65</f>
        <v>0.79</v>
      </c>
      <c r="L72" s="9" t="n">
        <v>0.511</v>
      </c>
    </row>
    <row r="73" customFormat="false" ht="12.75" hidden="false" customHeight="false" outlineLevel="0" collapsed="false">
      <c r="A73" s="13" t="s">
        <v>25</v>
      </c>
      <c r="B73" s="13" t="n">
        <v>1</v>
      </c>
      <c r="C73" s="13" t="n">
        <v>56</v>
      </c>
      <c r="D73" s="12" t="n">
        <f aca="false">C73</f>
        <v>56</v>
      </c>
      <c r="E73" s="14" t="n">
        <v>37138</v>
      </c>
      <c r="F73" s="7" t="n">
        <f aca="false">IF(E73-"9/02/2001"&lt;0,1,IF(E73-"9/5/01"&lt;0,2,IF(E73-"9/7/01"&lt;0,3,IF(E73-"9/8/01"&lt;0,4,IF(E73-"9/19/01"&lt;0,5,IF(E73-"10/20/01"&lt;0,6,IF(E73-"10/23/01"&lt;0,7,IF(E73-"10/27/01"&lt;0,8,99))))))))</f>
        <v>2</v>
      </c>
      <c r="G73" s="14" t="n">
        <f aca="false">E73+30</f>
        <v>37168</v>
      </c>
      <c r="H73" s="14" t="n">
        <f aca="false">G73+30</f>
        <v>37198</v>
      </c>
      <c r="I73" s="14" t="n">
        <f aca="false">H73+30</f>
        <v>37228</v>
      </c>
      <c r="J73" s="9" t="n">
        <f aca="false">'0901'!I66</f>
        <v>0.1637</v>
      </c>
      <c r="K73" s="15" t="n">
        <f aca="false">'1001'!I66</f>
        <v>0.2865</v>
      </c>
      <c r="L73" s="16" t="n">
        <v>0.847429027556318</v>
      </c>
    </row>
    <row r="74" customFormat="false" ht="12.75" hidden="false" customHeight="false" outlineLevel="0" collapsed="false">
      <c r="A74" s="13" t="s">
        <v>25</v>
      </c>
      <c r="B74" s="13" t="n">
        <v>1</v>
      </c>
      <c r="C74" s="13" t="n">
        <v>57</v>
      </c>
      <c r="D74" s="12" t="n">
        <f aca="false">C74</f>
        <v>57</v>
      </c>
      <c r="E74" s="14" t="n">
        <v>37138</v>
      </c>
      <c r="F74" s="7" t="n">
        <f aca="false">IF(E74-"9/02/2001"&lt;0,1,IF(E74-"9/5/01"&lt;0,2,IF(E74-"9/7/01"&lt;0,3,IF(E74-"9/8/01"&lt;0,4,IF(E74-"9/19/01"&lt;0,5,IF(E74-"10/20/01"&lt;0,6,IF(E74-"10/23/01"&lt;0,7,IF(E74-"10/27/01"&lt;0,8,99))))))))</f>
        <v>2</v>
      </c>
      <c r="G74" s="14" t="n">
        <f aca="false">E74+30</f>
        <v>37168</v>
      </c>
      <c r="H74" s="14" t="n">
        <f aca="false">G74+30</f>
        <v>37198</v>
      </c>
      <c r="I74" s="14" t="n">
        <f aca="false">H74+30</f>
        <v>37228</v>
      </c>
      <c r="J74" s="9" t="n">
        <f aca="false">'0901'!I67</f>
        <v>0.9662</v>
      </c>
      <c r="K74" s="15" t="n">
        <f aca="false">'1001'!I67</f>
        <v>0.7494</v>
      </c>
      <c r="L74" s="16" t="n">
        <v>0.987194058641975</v>
      </c>
    </row>
    <row r="75" customFormat="false" ht="12.75" hidden="false" customHeight="false" outlineLevel="0" collapsed="false">
      <c r="A75" s="13" t="s">
        <v>25</v>
      </c>
      <c r="B75" s="13" t="n">
        <v>1</v>
      </c>
      <c r="C75" s="13" t="n">
        <v>58</v>
      </c>
      <c r="D75" s="12" t="n">
        <f aca="false">C75</f>
        <v>58</v>
      </c>
      <c r="E75" s="14" t="n">
        <v>37152</v>
      </c>
      <c r="F75" s="7" t="n">
        <f aca="false">IF(E75-"9/02/2001"&lt;0,1,IF(E75-"9/5/01"&lt;0,2,IF(E75-"9/7/01"&lt;0,3,IF(E75-"9/8/01"&lt;0,4,IF(E75-"9/19/01"&lt;0,5,IF(E75-"10/20/01"&lt;0,6,IF(E75-"10/23/01"&lt;0,7,IF(E75-"10/27/01"&lt;0,8,99))))))))</f>
        <v>5</v>
      </c>
      <c r="G75" s="14" t="n">
        <f aca="false">E75+30</f>
        <v>37182</v>
      </c>
      <c r="H75" s="14" t="n">
        <f aca="false">G75+30</f>
        <v>37212</v>
      </c>
      <c r="I75" s="14" t="n">
        <f aca="false">H75+30</f>
        <v>37242</v>
      </c>
      <c r="J75" s="9" t="n">
        <f aca="false">AVERAGE('1001'!I68,'0901'!I68)</f>
        <v>0.674</v>
      </c>
      <c r="K75" s="15" t="n">
        <f aca="false">AVERAGE('1101'!I68,'1001'!I68)</f>
        <v>0.3761</v>
      </c>
      <c r="L75" s="9" t="n">
        <v>0.205951272501552</v>
      </c>
    </row>
    <row r="76" customFormat="false" ht="12.75" hidden="false" customHeight="false" outlineLevel="0" collapsed="false">
      <c r="A76" s="13" t="s">
        <v>25</v>
      </c>
      <c r="B76" s="13" t="n">
        <v>1</v>
      </c>
      <c r="C76" s="13" t="n">
        <v>59</v>
      </c>
      <c r="D76" s="12" t="n">
        <f aca="false">C76</f>
        <v>59</v>
      </c>
      <c r="E76" s="14" t="n">
        <v>37152</v>
      </c>
      <c r="F76" s="7" t="n">
        <f aca="false">IF(E76-"9/02/2001"&lt;0,1,IF(E76-"9/5/01"&lt;0,2,IF(E76-"9/7/01"&lt;0,3,IF(E76-"9/8/01"&lt;0,4,IF(E76-"9/19/01"&lt;0,5,IF(E76-"10/20/01"&lt;0,6,IF(E76-"10/23/01"&lt;0,7,IF(E76-"10/27/01"&lt;0,8,99))))))))</f>
        <v>5</v>
      </c>
      <c r="G76" s="14" t="n">
        <f aca="false">E76+30</f>
        <v>37182</v>
      </c>
      <c r="H76" s="14" t="n">
        <f aca="false">G76+30</f>
        <v>37212</v>
      </c>
      <c r="I76" s="14" t="n">
        <f aca="false">H76+30</f>
        <v>37242</v>
      </c>
      <c r="J76" s="9" t="n">
        <f aca="false">AVERAGE('1001'!I69,'0901'!I69)</f>
        <v>0.4348</v>
      </c>
      <c r="K76" s="15" t="n">
        <f aca="false">AVERAGE('1101'!I69,'1001'!I69)</f>
        <v>0.8212</v>
      </c>
      <c r="L76" s="9" t="n">
        <v>0.965146593319919</v>
      </c>
    </row>
    <row r="77" customFormat="false" ht="12.75" hidden="false" customHeight="false" outlineLevel="0" collapsed="false">
      <c r="A77" s="13" t="s">
        <v>25</v>
      </c>
      <c r="B77" s="13" t="n">
        <v>1</v>
      </c>
      <c r="C77" s="13" t="n">
        <v>60</v>
      </c>
      <c r="D77" s="12" t="n">
        <f aca="false">C77</f>
        <v>60</v>
      </c>
      <c r="E77" s="14" t="n">
        <v>37152</v>
      </c>
      <c r="F77" s="7" t="n">
        <f aca="false">IF(E77-"9/02/2001"&lt;0,1,IF(E77-"9/5/01"&lt;0,2,IF(E77-"9/7/01"&lt;0,3,IF(E77-"9/8/01"&lt;0,4,IF(E77-"9/19/01"&lt;0,5,IF(E77-"10/20/01"&lt;0,6,IF(E77-"10/23/01"&lt;0,7,IF(E77-"10/27/01"&lt;0,8,99))))))))</f>
        <v>5</v>
      </c>
      <c r="G77" s="14" t="n">
        <f aca="false">E77+30</f>
        <v>37182</v>
      </c>
      <c r="H77" s="14" t="n">
        <f aca="false">G77+30</f>
        <v>37212</v>
      </c>
      <c r="I77" s="14" t="n">
        <f aca="false">H77+30</f>
        <v>37242</v>
      </c>
      <c r="J77" s="9" t="n">
        <f aca="false">AVERAGE('1001'!I70,'0901'!I70)</f>
        <v>0.7533</v>
      </c>
      <c r="K77" s="15" t="n">
        <f aca="false">AVERAGE('1101'!I70,'1001'!I70)</f>
        <v>0.619666036157629</v>
      </c>
      <c r="L77" s="9" t="n">
        <v>0.88483912037037</v>
      </c>
    </row>
    <row r="78" customFormat="false" ht="12.75" hidden="false" customHeight="false" outlineLevel="0" collapsed="false">
      <c r="A78" s="13" t="s">
        <v>25</v>
      </c>
      <c r="B78" s="13" t="n">
        <v>1</v>
      </c>
      <c r="C78" s="13" t="n">
        <v>61</v>
      </c>
      <c r="D78" s="12" t="n">
        <f aca="false">C78</f>
        <v>61</v>
      </c>
      <c r="E78" s="14" t="n">
        <v>37152</v>
      </c>
      <c r="F78" s="7" t="n">
        <f aca="false">IF(E78-"9/02/2001"&lt;0,1,IF(E78-"9/5/01"&lt;0,2,IF(E78-"9/7/01"&lt;0,3,IF(E78-"9/8/01"&lt;0,4,IF(E78-"9/19/01"&lt;0,5,IF(E78-"10/20/01"&lt;0,6,IF(E78-"10/23/01"&lt;0,7,IF(E78-"10/27/01"&lt;0,8,99))))))))</f>
        <v>5</v>
      </c>
      <c r="G78" s="14" t="n">
        <f aca="false">E78+30</f>
        <v>37182</v>
      </c>
      <c r="H78" s="14" t="n">
        <f aca="false">G78+30</f>
        <v>37212</v>
      </c>
      <c r="I78" s="14" t="n">
        <f aca="false">H78+30</f>
        <v>37242</v>
      </c>
      <c r="J78" s="9" t="n">
        <f aca="false">AVERAGE('1001'!I71,'0901'!I71)</f>
        <v>0.2195</v>
      </c>
      <c r="K78" s="15" t="n">
        <f aca="false">AVERAGE('1101'!I71,'1001'!I71)</f>
        <v>0.46225</v>
      </c>
      <c r="L78" s="9" t="n">
        <v>0.755109792054625</v>
      </c>
    </row>
    <row r="79" customFormat="false" ht="12.75" hidden="false" customHeight="false" outlineLevel="0" collapsed="false">
      <c r="A79" s="13" t="s">
        <v>25</v>
      </c>
      <c r="B79" s="13" t="n">
        <v>1</v>
      </c>
      <c r="C79" s="13" t="n">
        <v>62</v>
      </c>
      <c r="D79" s="12" t="n">
        <f aca="false">C79</f>
        <v>62</v>
      </c>
      <c r="E79" s="14" t="n">
        <v>37152</v>
      </c>
      <c r="F79" s="7" t="n">
        <f aca="false">IF(E79-"9/02/2001"&lt;0,1,IF(E79-"9/5/01"&lt;0,2,IF(E79-"9/7/01"&lt;0,3,IF(E79-"9/8/01"&lt;0,4,IF(E79-"9/19/01"&lt;0,5,IF(E79-"10/20/01"&lt;0,6,IF(E79-"10/23/01"&lt;0,7,IF(E79-"10/27/01"&lt;0,8,99))))))))</f>
        <v>5</v>
      </c>
      <c r="G79" s="14" t="n">
        <f aca="false">E79+30</f>
        <v>37182</v>
      </c>
      <c r="H79" s="14" t="n">
        <f aca="false">G79+30</f>
        <v>37212</v>
      </c>
      <c r="I79" s="14" t="n">
        <f aca="false">H79+30</f>
        <v>37242</v>
      </c>
      <c r="J79" s="9" t="n">
        <f aca="false">AVERAGE('1001'!I72,'0901'!I72)</f>
        <v>0.6426</v>
      </c>
      <c r="K79" s="15" t="n">
        <f aca="false">AVERAGE('1101'!I72,'1001'!I72)</f>
        <v>0.6156</v>
      </c>
      <c r="L79" s="9" t="n">
        <v>0.976024140969776</v>
      </c>
    </row>
    <row r="80" customFormat="false" ht="12.75" hidden="false" customHeight="false" outlineLevel="0" collapsed="false">
      <c r="A80" s="13" t="s">
        <v>25</v>
      </c>
      <c r="B80" s="13" t="n">
        <v>1</v>
      </c>
      <c r="C80" s="13" t="n">
        <v>63</v>
      </c>
      <c r="D80" s="12" t="n">
        <f aca="false">C80</f>
        <v>63</v>
      </c>
      <c r="E80" s="14" t="n">
        <v>37152</v>
      </c>
      <c r="F80" s="7" t="n">
        <f aca="false">IF(E80-"9/02/2001"&lt;0,1,IF(E80-"9/5/01"&lt;0,2,IF(E80-"9/7/01"&lt;0,3,IF(E80-"9/8/01"&lt;0,4,IF(E80-"9/19/01"&lt;0,5,IF(E80-"10/20/01"&lt;0,6,IF(E80-"10/23/01"&lt;0,7,IF(E80-"10/27/01"&lt;0,8,99))))))))</f>
        <v>5</v>
      </c>
      <c r="G80" s="14" t="n">
        <f aca="false">E80+30</f>
        <v>37182</v>
      </c>
      <c r="H80" s="14" t="n">
        <f aca="false">G80+30</f>
        <v>37212</v>
      </c>
      <c r="I80" s="14" t="n">
        <f aca="false">H80+30</f>
        <v>37242</v>
      </c>
      <c r="J80" s="9" t="n">
        <f aca="false">AVERAGE('1001'!I73,'0901'!I73)</f>
        <v>0.28035</v>
      </c>
      <c r="K80" s="15" t="n">
        <f aca="false">AVERAGE('1101'!I73,'1001'!I73)</f>
        <v>0.49105</v>
      </c>
      <c r="L80" s="9" t="n">
        <v>0.837879990783307</v>
      </c>
    </row>
    <row r="81" customFormat="false" ht="12.75" hidden="false" customHeight="false" outlineLevel="0" collapsed="false">
      <c r="A81" s="13" t="s">
        <v>25</v>
      </c>
      <c r="B81" s="13" t="n">
        <v>1</v>
      </c>
      <c r="C81" s="13" t="n">
        <v>64</v>
      </c>
      <c r="D81" s="12" t="n">
        <f aca="false">C81</f>
        <v>64</v>
      </c>
      <c r="E81" s="14" t="n">
        <v>37138</v>
      </c>
      <c r="F81" s="7" t="n">
        <f aca="false">IF(E81-"9/02/2001"&lt;0,1,IF(E81-"9/5/01"&lt;0,2,IF(E81-"9/7/01"&lt;0,3,IF(E81-"9/8/01"&lt;0,4,IF(E81-"9/19/01"&lt;0,5,IF(E81-"10/20/01"&lt;0,6,IF(E81-"10/23/01"&lt;0,7,IF(E81-"10/27/01"&lt;0,8,99))))))))</f>
        <v>2</v>
      </c>
      <c r="G81" s="14" t="n">
        <f aca="false">E81+30</f>
        <v>37168</v>
      </c>
      <c r="H81" s="14" t="n">
        <f aca="false">G81+30</f>
        <v>37198</v>
      </c>
      <c r="I81" s="14" t="n">
        <f aca="false">H81+30</f>
        <v>37228</v>
      </c>
      <c r="J81" s="9" t="n">
        <f aca="false">'0901'!I74</f>
        <v>0.8928</v>
      </c>
      <c r="K81" s="15" t="n">
        <f aca="false">'1001'!I74</f>
        <v>0.7625</v>
      </c>
      <c r="L81" s="16" t="n">
        <v>0.87039130296675</v>
      </c>
    </row>
    <row r="82" customFormat="false" ht="12.75" hidden="false" customHeight="false" outlineLevel="0" collapsed="false">
      <c r="A82" s="13" t="s">
        <v>25</v>
      </c>
      <c r="B82" s="13" t="n">
        <v>1</v>
      </c>
      <c r="C82" s="13" t="n">
        <v>65</v>
      </c>
      <c r="D82" s="12" t="n">
        <f aca="false">C82</f>
        <v>65</v>
      </c>
      <c r="E82" s="14" t="n">
        <v>37152</v>
      </c>
      <c r="F82" s="7" t="n">
        <f aca="false">IF(E82-"9/02/2001"&lt;0,1,IF(E82-"9/5/01"&lt;0,2,IF(E82-"9/7/01"&lt;0,3,IF(E82-"9/8/01"&lt;0,4,IF(E82-"9/19/01"&lt;0,5,IF(E82-"10/20/01"&lt;0,6,IF(E82-"10/23/01"&lt;0,7,IF(E82-"10/27/01"&lt;0,8,99))))))))</f>
        <v>5</v>
      </c>
      <c r="G82" s="14" t="n">
        <f aca="false">E82+30</f>
        <v>37182</v>
      </c>
      <c r="H82" s="14" t="n">
        <f aca="false">G82+30</f>
        <v>37212</v>
      </c>
      <c r="I82" s="14" t="n">
        <f aca="false">H82+30</f>
        <v>37242</v>
      </c>
      <c r="J82" s="9" t="n">
        <f aca="false">AVERAGE('1001'!I75,'0901'!I75)</f>
        <v>0.81665</v>
      </c>
      <c r="K82" s="15" t="n">
        <f aca="false">AVERAGE('1101'!I75,'1001'!I75)</f>
        <v>0.60585</v>
      </c>
      <c r="L82" s="9" t="n">
        <v>0.452785536933582</v>
      </c>
    </row>
    <row r="83" customFormat="false" ht="12.75" hidden="false" customHeight="false" outlineLevel="0" collapsed="false">
      <c r="A83" s="13" t="s">
        <v>25</v>
      </c>
      <c r="B83" s="13" t="n">
        <v>1</v>
      </c>
      <c r="C83" s="13" t="n">
        <v>66</v>
      </c>
      <c r="D83" s="12" t="n">
        <f aca="false">C83</f>
        <v>66</v>
      </c>
      <c r="E83" s="14" t="n">
        <v>37152</v>
      </c>
      <c r="F83" s="7" t="n">
        <f aca="false">IF(E83-"9/02/2001"&lt;0,1,IF(E83-"9/5/01"&lt;0,2,IF(E83-"9/7/01"&lt;0,3,IF(E83-"9/8/01"&lt;0,4,IF(E83-"9/19/01"&lt;0,5,IF(E83-"10/20/01"&lt;0,6,IF(E83-"10/23/01"&lt;0,7,IF(E83-"10/27/01"&lt;0,8,99))))))))</f>
        <v>5</v>
      </c>
      <c r="G83" s="14" t="n">
        <f aca="false">E83+30</f>
        <v>37182</v>
      </c>
      <c r="H83" s="14" t="n">
        <f aca="false">G83+30</f>
        <v>37212</v>
      </c>
      <c r="I83" s="14" t="n">
        <f aca="false">H83+30</f>
        <v>37242</v>
      </c>
      <c r="J83" s="9" t="n">
        <f aca="false">AVERAGE('1001'!I76,'0901'!I76)</f>
        <v>0.76825</v>
      </c>
      <c r="K83" s="15" t="n">
        <f aca="false">AVERAGE('1101'!I76,'1001'!I76)</f>
        <v>0.7698</v>
      </c>
      <c r="L83" s="9" t="n">
        <v>0.995675057543726</v>
      </c>
    </row>
    <row r="84" customFormat="false" ht="12.75" hidden="false" customHeight="false" outlineLevel="0" collapsed="false">
      <c r="A84" s="13" t="s">
        <v>25</v>
      </c>
      <c r="B84" s="13" t="n">
        <v>1</v>
      </c>
      <c r="C84" s="13" t="n">
        <v>67</v>
      </c>
      <c r="D84" s="12" t="n">
        <f aca="false">C84</f>
        <v>67</v>
      </c>
      <c r="E84" s="14" t="n">
        <v>37197</v>
      </c>
      <c r="F84" s="7" t="n">
        <v>10</v>
      </c>
      <c r="G84" s="14" t="n">
        <f aca="false">E84+30</f>
        <v>37227</v>
      </c>
      <c r="H84" s="14" t="n">
        <f aca="false">G84+30</f>
        <v>37257</v>
      </c>
      <c r="I84" s="14" t="n">
        <f aca="false">H84+30</f>
        <v>37287</v>
      </c>
      <c r="J84" s="9" t="n">
        <f aca="false">'1101'!I77</f>
        <v>0.3376</v>
      </c>
      <c r="K84" s="15" t="n">
        <f aca="false">'1201'!I77</f>
        <v>0.9921</v>
      </c>
      <c r="L84" s="9"/>
      <c r="M84" s="0" t="s">
        <v>26</v>
      </c>
    </row>
    <row r="85" customFormat="false" ht="12.75" hidden="false" customHeight="false" outlineLevel="0" collapsed="false">
      <c r="A85" s="13" t="s">
        <v>25</v>
      </c>
      <c r="B85" s="13" t="n">
        <v>1</v>
      </c>
      <c r="C85" s="13" t="n">
        <v>68</v>
      </c>
      <c r="D85" s="12" t="n">
        <f aca="false">C85</f>
        <v>68</v>
      </c>
      <c r="E85" s="14" t="n">
        <v>37152</v>
      </c>
      <c r="F85" s="7" t="n">
        <f aca="false">IF(E85-"9/02/2001"&lt;0,1,IF(E85-"9/5/01"&lt;0,2,IF(E85-"9/7/01"&lt;0,3,IF(E85-"9/8/01"&lt;0,4,IF(E85-"9/19/01"&lt;0,5,IF(E85-"10/20/01"&lt;0,6,IF(E85-"10/23/01"&lt;0,7,IF(E85-"10/27/01"&lt;0,8,99))))))))</f>
        <v>5</v>
      </c>
      <c r="G85" s="14" t="n">
        <f aca="false">E85+30</f>
        <v>37182</v>
      </c>
      <c r="H85" s="14" t="n">
        <f aca="false">G85+30</f>
        <v>37212</v>
      </c>
      <c r="I85" s="14" t="n">
        <f aca="false">H85+30</f>
        <v>37242</v>
      </c>
      <c r="J85" s="9" t="n">
        <f aca="false">AVERAGE('1001'!I78,'0901'!I78)</f>
        <v>0.64545</v>
      </c>
      <c r="K85" s="15" t="n">
        <f aca="false">AVERAGE('1101'!I78,'1001'!I78)</f>
        <v>0.6218</v>
      </c>
      <c r="L85" s="9" t="n">
        <v>0.937449097892156</v>
      </c>
    </row>
    <row r="86" customFormat="false" ht="12.75" hidden="false" customHeight="false" outlineLevel="0" collapsed="false">
      <c r="A86" s="13" t="s">
        <v>25</v>
      </c>
      <c r="B86" s="13" t="n">
        <v>1</v>
      </c>
      <c r="C86" s="13" t="n">
        <v>69</v>
      </c>
      <c r="D86" s="12" t="n">
        <f aca="false">C86</f>
        <v>69</v>
      </c>
      <c r="E86" s="14" t="n">
        <v>37152</v>
      </c>
      <c r="F86" s="7" t="n">
        <f aca="false">IF(E86-"9/02/2001"&lt;0,1,IF(E86-"9/5/01"&lt;0,2,IF(E86-"9/7/01"&lt;0,3,IF(E86-"9/8/01"&lt;0,4,IF(E86-"9/19/01"&lt;0,5,IF(E86-"10/20/01"&lt;0,6,IF(E86-"10/23/01"&lt;0,7,IF(E86-"10/27/01"&lt;0,8,99))))))))</f>
        <v>5</v>
      </c>
      <c r="G86" s="14" t="n">
        <f aca="false">E86+30</f>
        <v>37182</v>
      </c>
      <c r="H86" s="14" t="n">
        <f aca="false">G86+30</f>
        <v>37212</v>
      </c>
      <c r="I86" s="14" t="n">
        <f aca="false">H86+30</f>
        <v>37242</v>
      </c>
      <c r="J86" s="9" t="n">
        <f aca="false">AVERAGE('1001'!I79,'0901'!I79)</f>
        <v>0.68965</v>
      </c>
      <c r="K86" s="15" t="n">
        <f aca="false">AVERAGE('1101'!I79,'1001'!I79)</f>
        <v>0.81905</v>
      </c>
      <c r="L86" s="9" t="n">
        <v>0.995417031251688</v>
      </c>
    </row>
    <row r="87" customFormat="false" ht="12.75" hidden="false" customHeight="false" outlineLevel="0" collapsed="false">
      <c r="A87" s="13" t="s">
        <v>25</v>
      </c>
      <c r="B87" s="13" t="n">
        <v>1</v>
      </c>
      <c r="C87" s="13" t="n">
        <v>70</v>
      </c>
      <c r="D87" s="12" t="n">
        <f aca="false">C87</f>
        <v>70</v>
      </c>
      <c r="E87" s="14" t="n">
        <v>37140</v>
      </c>
      <c r="F87" s="7" t="n">
        <f aca="false">IF(E87-"9/02/2001"&lt;0,1,IF(E87-"9/5/01"&lt;0,2,IF(E87-"9/7/01"&lt;0,3,IF(E87-"9/8/01"&lt;0,4,IF(E87-"9/19/01"&lt;0,5,IF(E87-"10/20/01"&lt;0,6,IF(E87-"10/23/01"&lt;0,7,IF(E87-"10/27/01"&lt;0,8,99))))))))</f>
        <v>3</v>
      </c>
      <c r="G87" s="14" t="n">
        <f aca="false">E87+30</f>
        <v>37170</v>
      </c>
      <c r="H87" s="14" t="n">
        <f aca="false">G87+30</f>
        <v>37200</v>
      </c>
      <c r="I87" s="14" t="n">
        <f aca="false">H87+30</f>
        <v>37230</v>
      </c>
      <c r="J87" s="9" t="n">
        <f aca="false">'0901'!I80</f>
        <v>0.889</v>
      </c>
      <c r="K87" s="15" t="n">
        <f aca="false">'1001'!I80</f>
        <v>0.4572</v>
      </c>
      <c r="L87" s="9" t="n">
        <v>0.744158470286548</v>
      </c>
    </row>
    <row r="88" customFormat="false" ht="12.75" hidden="false" customHeight="false" outlineLevel="0" collapsed="false">
      <c r="A88" s="13" t="s">
        <v>25</v>
      </c>
      <c r="B88" s="13" t="n">
        <v>1</v>
      </c>
      <c r="C88" s="13" t="n">
        <v>71</v>
      </c>
      <c r="D88" s="12" t="n">
        <f aca="false">C88</f>
        <v>71</v>
      </c>
      <c r="E88" s="14" t="n">
        <v>37152</v>
      </c>
      <c r="F88" s="7" t="n">
        <f aca="false">IF(E88-"9/02/2001"&lt;0,1,IF(E88-"9/5/01"&lt;0,2,IF(E88-"9/7/01"&lt;0,3,IF(E88-"9/8/01"&lt;0,4,IF(E88-"9/19/01"&lt;0,5,IF(E88-"10/20/01"&lt;0,6,IF(E88-"10/23/01"&lt;0,7,IF(E88-"10/27/01"&lt;0,8,99))))))))</f>
        <v>5</v>
      </c>
      <c r="G88" s="14" t="n">
        <f aca="false">E88+30</f>
        <v>37182</v>
      </c>
      <c r="H88" s="14" t="n">
        <f aca="false">G88+30</f>
        <v>37212</v>
      </c>
      <c r="I88" s="14" t="n">
        <f aca="false">H88+30</f>
        <v>37242</v>
      </c>
      <c r="J88" s="9" t="n">
        <f aca="false">AVERAGE('1001'!I81,'0901'!I81)</f>
        <v>0.83305</v>
      </c>
      <c r="K88" s="15" t="n">
        <f aca="false">AVERAGE('1101'!I81,'1001'!I81)</f>
        <v>0.86835</v>
      </c>
      <c r="L88" s="16" t="n">
        <v>0.995474211116172</v>
      </c>
      <c r="M88" s="17"/>
    </row>
    <row r="89" customFormat="false" ht="12.75" hidden="false" customHeight="false" outlineLevel="0" collapsed="false">
      <c r="A89" s="13" t="s">
        <v>25</v>
      </c>
      <c r="B89" s="13" t="n">
        <v>1</v>
      </c>
      <c r="C89" s="13" t="n">
        <v>72</v>
      </c>
      <c r="D89" s="12" t="n">
        <f aca="false">C89</f>
        <v>72</v>
      </c>
      <c r="E89" s="14" t="n">
        <v>37141</v>
      </c>
      <c r="F89" s="7" t="n">
        <f aca="false">IF(E89-"9/02/2001"&lt;0,1,IF(E89-"9/5/01"&lt;0,2,IF(E89-"9/7/01"&lt;0,3,IF(E89-"9/8/01"&lt;0,4,IF(E89-"9/19/01"&lt;0,5,IF(E89-"10/20/01"&lt;0,6,IF(E89-"10/23/01"&lt;0,7,IF(E89-"10/27/01"&lt;0,8,99))))))))</f>
        <v>4</v>
      </c>
      <c r="G89" s="14" t="n">
        <f aca="false">E89+30</f>
        <v>37171</v>
      </c>
      <c r="H89" s="14" t="n">
        <f aca="false">G89+30</f>
        <v>37201</v>
      </c>
      <c r="I89" s="14" t="n">
        <f aca="false">H89+30</f>
        <v>37231</v>
      </c>
      <c r="J89" s="9" t="n">
        <f aca="false">AVERAGE('1001'!I82,'0901'!I82)</f>
        <v>0.5472</v>
      </c>
      <c r="K89" s="15" t="n">
        <f aca="false">AVERAGE('1101'!I82,'1001'!I82)</f>
        <v>0.69495</v>
      </c>
      <c r="L89" s="9" t="n">
        <v>0.887310288640596</v>
      </c>
      <c r="M89" s="17"/>
    </row>
    <row r="90" customFormat="false" ht="12.75" hidden="false" customHeight="false" outlineLevel="0" collapsed="false">
      <c r="A90" s="13" t="s">
        <v>25</v>
      </c>
      <c r="B90" s="13" t="n">
        <v>1</v>
      </c>
      <c r="C90" s="13" t="n">
        <v>73</v>
      </c>
      <c r="D90" s="12" t="n">
        <f aca="false">C90</f>
        <v>73</v>
      </c>
      <c r="E90" s="14" t="n">
        <v>37152</v>
      </c>
      <c r="F90" s="7" t="n">
        <f aca="false">IF(E90-"9/02/2001"&lt;0,1,IF(E90-"9/5/01"&lt;0,2,IF(E90-"9/7/01"&lt;0,3,IF(E90-"9/8/01"&lt;0,4,IF(E90-"9/19/01"&lt;0,5,IF(E90-"10/20/01"&lt;0,6,IF(E90-"10/23/01"&lt;0,7,IF(E90-"10/27/01"&lt;0,8,99))))))))</f>
        <v>5</v>
      </c>
      <c r="G90" s="14" t="n">
        <f aca="false">E90+30</f>
        <v>37182</v>
      </c>
      <c r="H90" s="14" t="n">
        <f aca="false">G90+30</f>
        <v>37212</v>
      </c>
      <c r="I90" s="14" t="n">
        <f aca="false">H90+30</f>
        <v>37242</v>
      </c>
      <c r="J90" s="9" t="n">
        <f aca="false">AVERAGE('1001'!I83,'0901'!I83)</f>
        <v>0.4923</v>
      </c>
      <c r="K90" s="15" t="n">
        <f aca="false">AVERAGE('1101'!I83,'1001'!I83)</f>
        <v>0.1964</v>
      </c>
      <c r="L90" s="16" t="n">
        <v>0.587214075108628</v>
      </c>
    </row>
    <row r="91" customFormat="false" ht="12.75" hidden="false" customHeight="false" outlineLevel="0" collapsed="false">
      <c r="A91" s="13" t="s">
        <v>25</v>
      </c>
      <c r="B91" s="13" t="n">
        <v>1</v>
      </c>
      <c r="C91" s="13" t="n">
        <v>74</v>
      </c>
      <c r="D91" s="12" t="n">
        <f aca="false">C91</f>
        <v>74</v>
      </c>
      <c r="E91" s="14" t="n">
        <v>37152</v>
      </c>
      <c r="F91" s="7" t="n">
        <f aca="false">IF(E91-"9/02/2001"&lt;0,1,IF(E91-"9/5/01"&lt;0,2,IF(E91-"9/7/01"&lt;0,3,IF(E91-"9/8/01"&lt;0,4,IF(E91-"9/19/01"&lt;0,5,IF(E91-"10/20/01"&lt;0,6,IF(E91-"10/23/01"&lt;0,7,IF(E91-"10/27/01"&lt;0,8,99))))))))</f>
        <v>5</v>
      </c>
      <c r="G91" s="14" t="n">
        <f aca="false">E91+30</f>
        <v>37182</v>
      </c>
      <c r="H91" s="14" t="n">
        <f aca="false">G91+30</f>
        <v>37212</v>
      </c>
      <c r="I91" s="14" t="n">
        <f aca="false">H91+30</f>
        <v>37242</v>
      </c>
      <c r="J91" s="9" t="n">
        <f aca="false">AVERAGE('1001'!I84,'0901'!I84)</f>
        <v>0.76355</v>
      </c>
      <c r="K91" s="15" t="n">
        <f aca="false">AVERAGE('1101'!I84,'1001'!I84)</f>
        <v>0.87695</v>
      </c>
      <c r="L91" s="16" t="n">
        <v>0.99364812609303</v>
      </c>
    </row>
    <row r="92" customFormat="false" ht="12.75" hidden="false" customHeight="false" outlineLevel="0" collapsed="false">
      <c r="A92" s="13" t="s">
        <v>25</v>
      </c>
      <c r="B92" s="13" t="n">
        <v>1</v>
      </c>
      <c r="C92" s="13" t="n">
        <v>75</v>
      </c>
      <c r="D92" s="12" t="s">
        <v>27</v>
      </c>
      <c r="E92" s="14" t="n">
        <v>37186</v>
      </c>
      <c r="F92" s="7" t="n">
        <f aca="false">IF(E92-"9/02/2001"&lt;0,1,IF(E92-"9/5/01"&lt;0,2,IF(E92-"9/7/01"&lt;0,3,IF(E92-"9/8/01"&lt;0,4,IF(E92-"9/19/01"&lt;0,5,IF(E92-"10/20/01"&lt;0,6,IF(E92-"10/23/01"&lt;0,7,IF(E92-"10/27/01"&lt;0,8,99))))))))</f>
        <v>7</v>
      </c>
      <c r="G92" s="14" t="n">
        <f aca="false">E92+30</f>
        <v>37216</v>
      </c>
      <c r="H92" s="14" t="n">
        <f aca="false">G92+30</f>
        <v>37246</v>
      </c>
      <c r="I92" s="14" t="n">
        <f aca="false">H92+30</f>
        <v>37276</v>
      </c>
      <c r="J92" s="9"/>
      <c r="K92" s="15" t="n">
        <f aca="false">AVERAGE('1101'!I85,'1201'!I85)</f>
        <v>0.84325</v>
      </c>
      <c r="L92" s="16"/>
      <c r="M92" s="0" t="s">
        <v>28</v>
      </c>
    </row>
    <row r="93" customFormat="false" ht="12.75" hidden="false" customHeight="false" outlineLevel="0" collapsed="false">
      <c r="A93" s="13" t="s">
        <v>25</v>
      </c>
      <c r="B93" s="13" t="n">
        <v>1</v>
      </c>
      <c r="C93" s="13" t="n">
        <v>76</v>
      </c>
      <c r="D93" s="12" t="n">
        <f aca="false">C93</f>
        <v>76</v>
      </c>
      <c r="E93" s="14" t="n">
        <v>37152</v>
      </c>
      <c r="F93" s="7" t="n">
        <f aca="false">IF(E93-"9/02/2001"&lt;0,1,IF(E93-"9/5/01"&lt;0,2,IF(E93-"9/7/01"&lt;0,3,IF(E93-"9/8/01"&lt;0,4,IF(E93-"9/19/01"&lt;0,5,IF(E93-"10/20/01"&lt;0,6,IF(E93-"10/23/01"&lt;0,7,IF(E93-"10/27/01"&lt;0,8,99))))))))</f>
        <v>5</v>
      </c>
      <c r="G93" s="14" t="n">
        <f aca="false">E93+30</f>
        <v>37182</v>
      </c>
      <c r="H93" s="14" t="n">
        <f aca="false">G93+30</f>
        <v>37212</v>
      </c>
      <c r="I93" s="14" t="n">
        <f aca="false">H93+30</f>
        <v>37242</v>
      </c>
      <c r="J93" s="9" t="n">
        <f aca="false">AVERAGE('1001'!I86,'0901'!I86)</f>
        <v>0.7658</v>
      </c>
      <c r="K93" s="15" t="n">
        <f aca="false">AVERAGE('1101'!I86,'1001'!I86)</f>
        <v>0.53555</v>
      </c>
      <c r="L93" s="16" t="n">
        <v>0.574425822470515</v>
      </c>
    </row>
    <row r="94" customFormat="false" ht="12.75" hidden="false" customHeight="false" outlineLevel="0" collapsed="false">
      <c r="A94" s="13" t="s">
        <v>25</v>
      </c>
      <c r="B94" s="13" t="n">
        <v>1</v>
      </c>
      <c r="C94" s="13" t="n">
        <v>77</v>
      </c>
      <c r="D94" s="12" t="n">
        <f aca="false">C94</f>
        <v>77</v>
      </c>
      <c r="E94" s="14" t="n">
        <v>37152</v>
      </c>
      <c r="F94" s="7" t="n">
        <f aca="false">IF(E94-"9/02/2001"&lt;0,1,IF(E94-"9/5/01"&lt;0,2,IF(E94-"9/7/01"&lt;0,3,IF(E94-"9/8/01"&lt;0,4,IF(E94-"9/19/01"&lt;0,5,IF(E94-"10/20/01"&lt;0,6,IF(E94-"10/23/01"&lt;0,7,IF(E94-"10/27/01"&lt;0,8,99))))))))</f>
        <v>5</v>
      </c>
      <c r="G94" s="14" t="n">
        <f aca="false">E94+30</f>
        <v>37182</v>
      </c>
      <c r="H94" s="14" t="n">
        <f aca="false">G94+30</f>
        <v>37212</v>
      </c>
      <c r="I94" s="14" t="n">
        <f aca="false">H94+30</f>
        <v>37242</v>
      </c>
      <c r="J94" s="9" t="n">
        <f aca="false">AVERAGE('1001'!I87,'0901'!I87)</f>
        <v>0.39025</v>
      </c>
      <c r="K94" s="15" t="n">
        <f aca="false">AVERAGE('1101'!I87,'1001'!I87)</f>
        <v>0.4679</v>
      </c>
      <c r="L94" s="16" t="n">
        <v>0.843774804948406</v>
      </c>
    </row>
    <row r="95" customFormat="false" ht="12.75" hidden="false" customHeight="false" outlineLevel="0" collapsed="false">
      <c r="A95" s="13" t="s">
        <v>25</v>
      </c>
      <c r="B95" s="13" t="n">
        <v>1</v>
      </c>
      <c r="C95" s="13" t="n">
        <v>78</v>
      </c>
      <c r="D95" s="12" t="n">
        <f aca="false">C95</f>
        <v>78</v>
      </c>
      <c r="E95" s="14" t="n">
        <v>37152</v>
      </c>
      <c r="F95" s="7" t="n">
        <f aca="false">IF(E95-"9/02/2001"&lt;0,1,IF(E95-"9/5/01"&lt;0,2,IF(E95-"9/7/01"&lt;0,3,IF(E95-"9/8/01"&lt;0,4,IF(E95-"9/19/01"&lt;0,5,IF(E95-"10/20/01"&lt;0,6,IF(E95-"10/23/01"&lt;0,7,IF(E95-"10/27/01"&lt;0,8,99))))))))</f>
        <v>5</v>
      </c>
      <c r="G95" s="14" t="n">
        <f aca="false">E95+30</f>
        <v>37182</v>
      </c>
      <c r="H95" s="14" t="n">
        <f aca="false">G95+30</f>
        <v>37212</v>
      </c>
      <c r="I95" s="14" t="n">
        <f aca="false">H95+30</f>
        <v>37242</v>
      </c>
      <c r="J95" s="9" t="n">
        <f aca="false">AVERAGE('1001'!I88,'0901'!I88)</f>
        <v>0.76205</v>
      </c>
      <c r="K95" s="15" t="n">
        <f aca="false">AVERAGE('1101'!I88,'1001'!I88)</f>
        <v>0.71005</v>
      </c>
      <c r="L95" s="9" t="n">
        <v>0.89787688142195</v>
      </c>
    </row>
    <row r="96" customFormat="false" ht="12.75" hidden="false" customHeight="false" outlineLevel="0" collapsed="false">
      <c r="A96" s="13" t="s">
        <v>25</v>
      </c>
      <c r="B96" s="13" t="n">
        <v>1</v>
      </c>
      <c r="C96" s="13" t="n">
        <v>79</v>
      </c>
      <c r="D96" s="12" t="n">
        <f aca="false">C96</f>
        <v>79</v>
      </c>
      <c r="E96" s="14" t="n">
        <v>37152</v>
      </c>
      <c r="F96" s="7" t="n">
        <f aca="false">IF(E96-"9/02/2001"&lt;0,1,IF(E96-"9/5/01"&lt;0,2,IF(E96-"9/7/01"&lt;0,3,IF(E96-"9/8/01"&lt;0,4,IF(E96-"9/19/01"&lt;0,5,IF(E96-"10/20/01"&lt;0,6,IF(E96-"10/23/01"&lt;0,7,IF(E96-"10/27/01"&lt;0,8,99))))))))</f>
        <v>5</v>
      </c>
      <c r="G96" s="14" t="n">
        <f aca="false">E96+30</f>
        <v>37182</v>
      </c>
      <c r="H96" s="14" t="n">
        <f aca="false">G96+30</f>
        <v>37212</v>
      </c>
      <c r="I96" s="14" t="n">
        <f aca="false">H96+30</f>
        <v>37242</v>
      </c>
      <c r="J96" s="9" t="n">
        <f aca="false">AVERAGE('1001'!I89,'0901'!I89)</f>
        <v>0.2627</v>
      </c>
      <c r="K96" s="15" t="n">
        <f aca="false">AVERAGE('1101'!I89,'1001'!I89)</f>
        <v>0.69215</v>
      </c>
      <c r="L96" s="9" t="n">
        <v>0.951093052464511</v>
      </c>
    </row>
    <row r="97" customFormat="false" ht="12.75" hidden="false" customHeight="false" outlineLevel="0" collapsed="false">
      <c r="A97" s="13" t="s">
        <v>25</v>
      </c>
      <c r="B97" s="13" t="n">
        <v>1</v>
      </c>
      <c r="C97" s="13" t="n">
        <v>80</v>
      </c>
      <c r="D97" s="12" t="n">
        <f aca="false">C97</f>
        <v>80</v>
      </c>
      <c r="E97" s="14" t="n">
        <v>37152</v>
      </c>
      <c r="F97" s="7" t="n">
        <f aca="false">IF(E97-"9/02/2001"&lt;0,1,IF(E97-"9/5/01"&lt;0,2,IF(E97-"9/7/01"&lt;0,3,IF(E97-"9/8/01"&lt;0,4,IF(E97-"9/19/01"&lt;0,5,IF(E97-"10/20/01"&lt;0,6,IF(E97-"10/23/01"&lt;0,7,IF(E97-"10/27/01"&lt;0,8,99))))))))</f>
        <v>5</v>
      </c>
      <c r="G97" s="14" t="n">
        <f aca="false">E97+30</f>
        <v>37182</v>
      </c>
      <c r="H97" s="14" t="n">
        <f aca="false">G97+30</f>
        <v>37212</v>
      </c>
      <c r="I97" s="14" t="n">
        <f aca="false">H97+30</f>
        <v>37242</v>
      </c>
      <c r="J97" s="9" t="n">
        <f aca="false">AVERAGE('1001'!I90,'0901'!I90)</f>
        <v>0.80665</v>
      </c>
      <c r="K97" s="15" t="n">
        <f aca="false">AVERAGE('1101'!I90,'1001'!I90)</f>
        <v>0.79855</v>
      </c>
      <c r="L97" s="9" t="n">
        <v>0.971758788773889</v>
      </c>
    </row>
    <row r="98" customFormat="false" ht="12.75" hidden="false" customHeight="false" outlineLevel="0" collapsed="false">
      <c r="A98" s="13" t="s">
        <v>25</v>
      </c>
      <c r="B98" s="13" t="n">
        <v>1</v>
      </c>
      <c r="C98" s="13" t="n">
        <v>81</v>
      </c>
      <c r="D98" s="12" t="n">
        <f aca="false">C98</f>
        <v>81</v>
      </c>
      <c r="E98" s="14" t="n">
        <v>37152</v>
      </c>
      <c r="F98" s="7" t="n">
        <f aca="false">IF(E98-"9/02/2001"&lt;0,1,IF(E98-"9/5/01"&lt;0,2,IF(E98-"9/7/01"&lt;0,3,IF(E98-"9/8/01"&lt;0,4,IF(E98-"9/19/01"&lt;0,5,IF(E98-"10/20/01"&lt;0,6,IF(E98-"10/23/01"&lt;0,7,IF(E98-"10/27/01"&lt;0,8,99))))))))</f>
        <v>5</v>
      </c>
      <c r="G98" s="14" t="n">
        <f aca="false">E98+30</f>
        <v>37182</v>
      </c>
      <c r="H98" s="14" t="n">
        <f aca="false">G98+30</f>
        <v>37212</v>
      </c>
      <c r="I98" s="14" t="n">
        <f aca="false">H98+30</f>
        <v>37242</v>
      </c>
      <c r="J98" s="9" t="n">
        <f aca="false">AVERAGE('1001'!I91,'0901'!I91)</f>
        <v>0.4961</v>
      </c>
      <c r="K98" s="15" t="n">
        <f aca="false">AVERAGE('1101'!I91,'1001'!I91)</f>
        <v>0.7972</v>
      </c>
      <c r="L98" s="9" t="n">
        <v>0.921232325749804</v>
      </c>
    </row>
    <row r="99" customFormat="false" ht="12.75" hidden="false" customHeight="false" outlineLevel="0" collapsed="false">
      <c r="A99" s="13" t="s">
        <v>25</v>
      </c>
      <c r="B99" s="13" t="n">
        <v>1</v>
      </c>
      <c r="C99" s="13" t="n">
        <v>82</v>
      </c>
      <c r="D99" s="12" t="n">
        <f aca="false">C99</f>
        <v>82</v>
      </c>
      <c r="E99" s="14" t="n">
        <v>37152</v>
      </c>
      <c r="F99" s="7" t="n">
        <f aca="false">IF(E99-"9/02/2001"&lt;0,1,IF(E99-"9/5/01"&lt;0,2,IF(E99-"9/7/01"&lt;0,3,IF(E99-"9/8/01"&lt;0,4,IF(E99-"9/19/01"&lt;0,5,IF(E99-"10/20/01"&lt;0,6,IF(E99-"10/23/01"&lt;0,7,IF(E99-"10/27/01"&lt;0,8,99))))))))</f>
        <v>5</v>
      </c>
      <c r="G99" s="14" t="n">
        <f aca="false">E99+30</f>
        <v>37182</v>
      </c>
      <c r="H99" s="14" t="n">
        <f aca="false">G99+30</f>
        <v>37212</v>
      </c>
      <c r="I99" s="14" t="n">
        <f aca="false">H99+30</f>
        <v>37242</v>
      </c>
      <c r="J99" s="9" t="n">
        <f aca="false">AVERAGE('1001'!I92,'0901'!I92)</f>
        <v>0.5315</v>
      </c>
      <c r="K99" s="15" t="n">
        <f aca="false">AVERAGE('1101'!I92,'1001'!I92)</f>
        <v>0.7279</v>
      </c>
      <c r="L99" s="9" t="n">
        <v>0.925114189075272</v>
      </c>
    </row>
    <row r="100" customFormat="false" ht="12.75" hidden="false" customHeight="false" outlineLevel="0" collapsed="false">
      <c r="A100" s="13" t="s">
        <v>25</v>
      </c>
      <c r="B100" s="13" t="n">
        <v>1</v>
      </c>
      <c r="C100" s="13" t="n">
        <v>83</v>
      </c>
      <c r="D100" s="12" t="n">
        <f aca="false">C100</f>
        <v>83</v>
      </c>
      <c r="E100" s="14" t="n">
        <v>37152</v>
      </c>
      <c r="F100" s="7" t="n">
        <f aca="false">IF(E100-"9/02/2001"&lt;0,1,IF(E100-"9/5/01"&lt;0,2,IF(E100-"9/7/01"&lt;0,3,IF(E100-"9/8/01"&lt;0,4,IF(E100-"9/19/01"&lt;0,5,IF(E100-"10/20/01"&lt;0,6,IF(E100-"10/23/01"&lt;0,7,IF(E100-"10/27/01"&lt;0,8,99))))))))</f>
        <v>5</v>
      </c>
      <c r="G100" s="14" t="n">
        <f aca="false">E100+30</f>
        <v>37182</v>
      </c>
      <c r="H100" s="14" t="n">
        <f aca="false">G100+30</f>
        <v>37212</v>
      </c>
      <c r="I100" s="14" t="n">
        <f aca="false">H100+30</f>
        <v>37242</v>
      </c>
      <c r="J100" s="9" t="n">
        <f aca="false">AVERAGE('1001'!I93,'0901'!I93)</f>
        <v>0.65245</v>
      </c>
      <c r="K100" s="15" t="n">
        <f aca="false">AVERAGE('1101'!I93,'1001'!I93)</f>
        <v>0.75585</v>
      </c>
      <c r="L100" s="9" t="n">
        <v>0.864549037667314</v>
      </c>
    </row>
    <row r="101" customFormat="false" ht="12.75" hidden="false" customHeight="false" outlineLevel="0" collapsed="false">
      <c r="A101" s="13" t="s">
        <v>25</v>
      </c>
      <c r="B101" s="13" t="n">
        <v>1</v>
      </c>
      <c r="C101" s="13" t="n">
        <v>84</v>
      </c>
      <c r="D101" s="12" t="n">
        <f aca="false">C101</f>
        <v>84</v>
      </c>
      <c r="E101" s="14" t="n">
        <v>37152</v>
      </c>
      <c r="F101" s="7" t="n">
        <f aca="false">IF(E101-"9/02/2001"&lt;0,1,IF(E101-"9/5/01"&lt;0,2,IF(E101-"9/7/01"&lt;0,3,IF(E101-"9/8/01"&lt;0,4,IF(E101-"9/19/01"&lt;0,5,IF(E101-"10/20/01"&lt;0,6,IF(E101-"10/23/01"&lt;0,7,IF(E101-"10/27/01"&lt;0,8,99))))))))</f>
        <v>5</v>
      </c>
      <c r="G101" s="14" t="n">
        <f aca="false">E101+30</f>
        <v>37182</v>
      </c>
      <c r="H101" s="14" t="n">
        <f aca="false">G101+30</f>
        <v>37212</v>
      </c>
      <c r="I101" s="14" t="n">
        <f aca="false">H101+30</f>
        <v>37242</v>
      </c>
      <c r="J101" s="9" t="n">
        <f aca="false">AVERAGE('1001'!I94,'0901'!I94)</f>
        <v>0.6403</v>
      </c>
      <c r="K101" s="15" t="n">
        <f aca="false">AVERAGE('1101'!I94,'1001'!I94)</f>
        <v>0.78265</v>
      </c>
      <c r="L101" s="9" t="n">
        <v>0.985733216128227</v>
      </c>
    </row>
    <row r="102" customFormat="false" ht="12.75" hidden="false" customHeight="false" outlineLevel="0" collapsed="false">
      <c r="A102" s="13" t="s">
        <v>25</v>
      </c>
      <c r="B102" s="13" t="n">
        <v>1</v>
      </c>
      <c r="C102" s="13" t="n">
        <v>85</v>
      </c>
      <c r="D102" s="12" t="n">
        <f aca="false">C102</f>
        <v>85</v>
      </c>
      <c r="E102" s="14" t="n">
        <v>37152</v>
      </c>
      <c r="F102" s="7" t="n">
        <f aca="false">IF(E102-"9/02/2001"&lt;0,1,IF(E102-"9/5/01"&lt;0,2,IF(E102-"9/7/01"&lt;0,3,IF(E102-"9/8/01"&lt;0,4,IF(E102-"9/19/01"&lt;0,5,IF(E102-"10/20/01"&lt;0,6,IF(E102-"10/23/01"&lt;0,7,IF(E102-"10/27/01"&lt;0,8,99))))))))</f>
        <v>5</v>
      </c>
      <c r="G102" s="14" t="n">
        <f aca="false">E102+30</f>
        <v>37182</v>
      </c>
      <c r="H102" s="14" t="n">
        <f aca="false">G102+30</f>
        <v>37212</v>
      </c>
      <c r="I102" s="14" t="n">
        <f aca="false">H102+30</f>
        <v>37242</v>
      </c>
      <c r="J102" s="9" t="n">
        <f aca="false">AVERAGE('1001'!I95,'0901'!I95)</f>
        <v>0.2808</v>
      </c>
      <c r="K102" s="15" t="n">
        <f aca="false">AVERAGE('1101'!I95,'1001'!I95)</f>
        <v>0.546923800640428</v>
      </c>
      <c r="L102" s="9" t="n">
        <v>0.898484481961049</v>
      </c>
    </row>
    <row r="103" customFormat="false" ht="12.75" hidden="false" customHeight="false" outlineLevel="0" collapsed="false">
      <c r="A103" s="13" t="s">
        <v>25</v>
      </c>
      <c r="B103" s="13" t="n">
        <v>1</v>
      </c>
      <c r="C103" s="13" t="n">
        <v>86</v>
      </c>
      <c r="D103" s="12" t="n">
        <f aca="false">C103</f>
        <v>86</v>
      </c>
      <c r="E103" s="14" t="n">
        <v>37152</v>
      </c>
      <c r="F103" s="7" t="n">
        <f aca="false">IF(E103-"9/02/2001"&lt;0,1,IF(E103-"9/5/01"&lt;0,2,IF(E103-"9/7/01"&lt;0,3,IF(E103-"9/8/01"&lt;0,4,IF(E103-"9/19/01"&lt;0,5,IF(E103-"10/20/01"&lt;0,6,IF(E103-"10/23/01"&lt;0,7,IF(E103-"10/27/01"&lt;0,8,99))))))))</f>
        <v>5</v>
      </c>
      <c r="G103" s="14" t="n">
        <f aca="false">E103+30</f>
        <v>37182</v>
      </c>
      <c r="H103" s="14" t="n">
        <f aca="false">G103+30</f>
        <v>37212</v>
      </c>
      <c r="I103" s="14" t="n">
        <f aca="false">H103+30</f>
        <v>37242</v>
      </c>
      <c r="J103" s="9" t="n">
        <f aca="false">AVERAGE('1001'!I96,'0901'!I96)</f>
        <v>0.61755</v>
      </c>
      <c r="K103" s="15" t="n">
        <f aca="false">AVERAGE('1101'!I96,'1001'!I96)</f>
        <v>0.89855</v>
      </c>
      <c r="L103" s="9" t="n">
        <v>0.882065644661685</v>
      </c>
    </row>
    <row r="104" customFormat="false" ht="12.75" hidden="false" customHeight="false" outlineLevel="0" collapsed="false">
      <c r="A104" s="13" t="s">
        <v>25</v>
      </c>
      <c r="B104" s="13" t="n">
        <v>1</v>
      </c>
      <c r="C104" s="13" t="n">
        <v>87</v>
      </c>
      <c r="D104" s="12" t="n">
        <f aca="false">C104</f>
        <v>87</v>
      </c>
      <c r="E104" s="14" t="n">
        <v>37141</v>
      </c>
      <c r="F104" s="7" t="n">
        <f aca="false">IF(E104-"9/02/2001"&lt;0,1,IF(E104-"9/5/01"&lt;0,2,IF(E104-"9/7/01"&lt;0,3,IF(E104-"9/8/01"&lt;0,4,IF(E104-"9/19/01"&lt;0,5,IF(E104-"10/20/01"&lt;0,6,IF(E104-"10/23/01"&lt;0,7,IF(E104-"10/27/01"&lt;0,8,99))))))))</f>
        <v>4</v>
      </c>
      <c r="G104" s="14" t="n">
        <f aca="false">E104+30</f>
        <v>37171</v>
      </c>
      <c r="H104" s="14" t="n">
        <f aca="false">G104+30</f>
        <v>37201</v>
      </c>
      <c r="I104" s="14" t="n">
        <f aca="false">H104+30</f>
        <v>37231</v>
      </c>
      <c r="J104" s="9" t="n">
        <f aca="false">AVERAGE('1001'!I97,'0901'!I97)</f>
        <v>0.7547</v>
      </c>
      <c r="K104" s="15" t="n">
        <f aca="false">AVERAGE('1101'!I97,'1001'!I97)</f>
        <v>0.82125</v>
      </c>
      <c r="L104" s="9" t="n">
        <v>0.831772967101179</v>
      </c>
    </row>
    <row r="105" customFormat="false" ht="12.75" hidden="false" customHeight="false" outlineLevel="0" collapsed="false">
      <c r="A105" s="13" t="s">
        <v>25</v>
      </c>
      <c r="B105" s="13" t="n">
        <v>1</v>
      </c>
      <c r="C105" s="13" t="n">
        <v>88</v>
      </c>
      <c r="D105" s="12" t="n">
        <f aca="false">C105</f>
        <v>88</v>
      </c>
      <c r="E105" s="14" t="n">
        <v>37152</v>
      </c>
      <c r="F105" s="7" t="n">
        <f aca="false">IF(E105-"9/02/2001"&lt;0,1,IF(E105-"9/5/01"&lt;0,2,IF(E105-"9/7/01"&lt;0,3,IF(E105-"9/8/01"&lt;0,4,IF(E105-"9/19/01"&lt;0,5,IF(E105-"10/20/01"&lt;0,6,IF(E105-"10/23/01"&lt;0,7,IF(E105-"10/27/01"&lt;0,8,99))))))))</f>
        <v>5</v>
      </c>
      <c r="G105" s="14" t="n">
        <f aca="false">E105+30</f>
        <v>37182</v>
      </c>
      <c r="H105" s="14" t="n">
        <f aca="false">G105+30</f>
        <v>37212</v>
      </c>
      <c r="I105" s="14" t="n">
        <f aca="false">H105+30</f>
        <v>37242</v>
      </c>
      <c r="J105" s="9" t="n">
        <f aca="false">AVERAGE('1001'!I98,'0901'!I98)</f>
        <v>0.7285</v>
      </c>
      <c r="K105" s="15" t="n">
        <f aca="false">AVERAGE('1101'!I98,'1001'!I98)</f>
        <v>0.5328</v>
      </c>
      <c r="L105" s="16" t="n">
        <v>0.685990456238361</v>
      </c>
      <c r="M105" s="17"/>
    </row>
    <row r="106" customFormat="false" ht="12.75" hidden="false" customHeight="false" outlineLevel="0" collapsed="false">
      <c r="A106" s="13" t="s">
        <v>25</v>
      </c>
      <c r="B106" s="13" t="n">
        <v>1</v>
      </c>
      <c r="C106" s="13" t="n">
        <v>89</v>
      </c>
      <c r="D106" s="12" t="n">
        <f aca="false">C106</f>
        <v>89</v>
      </c>
      <c r="E106" s="14" t="n">
        <v>37141</v>
      </c>
      <c r="F106" s="7" t="n">
        <f aca="false">IF(E106-"9/02/2001"&lt;0,1,IF(E106-"9/5/01"&lt;0,2,IF(E106-"9/7/01"&lt;0,3,IF(E106-"9/8/01"&lt;0,4,IF(E106-"9/19/01"&lt;0,5,IF(E106-"10/20/01"&lt;0,6,IF(E106-"10/23/01"&lt;0,7,IF(E106-"10/27/01"&lt;0,8,99))))))))</f>
        <v>4</v>
      </c>
      <c r="G106" s="14" t="n">
        <f aca="false">E106+30</f>
        <v>37171</v>
      </c>
      <c r="H106" s="14" t="n">
        <f aca="false">G106+30</f>
        <v>37201</v>
      </c>
      <c r="I106" s="14" t="n">
        <f aca="false">H106+30</f>
        <v>37231</v>
      </c>
      <c r="J106" s="9" t="n">
        <f aca="false">AVERAGE('1001'!I99,'0901'!I99)</f>
        <v>0.92675</v>
      </c>
      <c r="K106" s="15" t="n">
        <f aca="false">AVERAGE('1101'!I99,'1001'!I99)</f>
        <v>0.9453</v>
      </c>
      <c r="L106" s="9" t="n">
        <v>0.993332452363896</v>
      </c>
      <c r="M106" s="17"/>
    </row>
    <row r="107" customFormat="false" ht="12.75" hidden="false" customHeight="false" outlineLevel="0" collapsed="false">
      <c r="A107" s="13" t="s">
        <v>25</v>
      </c>
      <c r="B107" s="13" t="n">
        <v>1</v>
      </c>
      <c r="C107" s="13" t="n">
        <v>90</v>
      </c>
      <c r="D107" s="12" t="n">
        <f aca="false">C107</f>
        <v>90</v>
      </c>
      <c r="E107" s="14" t="n">
        <v>37152</v>
      </c>
      <c r="F107" s="7" t="n">
        <f aca="false">IF(E107-"9/02/2001"&lt;0,1,IF(E107-"9/5/01"&lt;0,2,IF(E107-"9/7/01"&lt;0,3,IF(E107-"9/8/01"&lt;0,4,IF(E107-"9/19/01"&lt;0,5,IF(E107-"10/20/01"&lt;0,6,IF(E107-"10/23/01"&lt;0,7,IF(E107-"10/27/01"&lt;0,8,99))))))))</f>
        <v>5</v>
      </c>
      <c r="G107" s="14" t="n">
        <f aca="false">E107+30</f>
        <v>37182</v>
      </c>
      <c r="H107" s="14" t="n">
        <f aca="false">G107+30</f>
        <v>37212</v>
      </c>
      <c r="I107" s="14" t="n">
        <f aca="false">H107+30</f>
        <v>37242</v>
      </c>
      <c r="J107" s="9" t="n">
        <f aca="false">AVERAGE('1001'!I100,'0901'!I100)</f>
        <v>0.8348</v>
      </c>
      <c r="K107" s="15" t="n">
        <f aca="false">AVERAGE('1101'!I100,'1001'!I100)</f>
        <v>0.58675</v>
      </c>
      <c r="L107" s="16" t="n">
        <v>0.829990689013035</v>
      </c>
    </row>
    <row r="108" customFormat="false" ht="12.75" hidden="false" customHeight="false" outlineLevel="0" collapsed="false">
      <c r="A108" s="13" t="s">
        <v>25</v>
      </c>
      <c r="B108" s="13" t="n">
        <v>1</v>
      </c>
      <c r="C108" s="13" t="n">
        <v>91</v>
      </c>
      <c r="D108" s="12" t="n">
        <f aca="false">C108</f>
        <v>91</v>
      </c>
      <c r="E108" s="14" t="n">
        <v>37197</v>
      </c>
      <c r="F108" s="7" t="n">
        <v>10</v>
      </c>
      <c r="G108" s="14" t="n">
        <f aca="false">E108+30</f>
        <v>37227</v>
      </c>
      <c r="H108" s="14" t="n">
        <f aca="false">G108+30</f>
        <v>37257</v>
      </c>
      <c r="I108" s="14" t="n">
        <f aca="false">H108+30</f>
        <v>37287</v>
      </c>
      <c r="J108" s="9" t="n">
        <f aca="false">'1101'!I101</f>
        <v>0.9748</v>
      </c>
      <c r="K108" s="15" t="n">
        <f aca="false">'1201'!I101</f>
        <v>0.9717</v>
      </c>
      <c r="L108" s="9"/>
      <c r="M108" s="0" t="s">
        <v>26</v>
      </c>
    </row>
    <row r="109" customFormat="false" ht="12.75" hidden="false" customHeight="false" outlineLevel="0" collapsed="false">
      <c r="A109" s="13" t="s">
        <v>25</v>
      </c>
      <c r="B109" s="13" t="n">
        <v>1</v>
      </c>
      <c r="C109" s="13" t="n">
        <v>92</v>
      </c>
      <c r="D109" s="12" t="n">
        <f aca="false">C109</f>
        <v>92</v>
      </c>
      <c r="E109" s="14" t="n">
        <v>37195</v>
      </c>
      <c r="F109" s="7" t="n">
        <v>9</v>
      </c>
      <c r="G109" s="14" t="n">
        <f aca="false">E109+30</f>
        <v>37225</v>
      </c>
      <c r="H109" s="14" t="n">
        <f aca="false">G109+30</f>
        <v>37255</v>
      </c>
      <c r="I109" s="14" t="n">
        <f aca="false">H109+30</f>
        <v>37285</v>
      </c>
      <c r="J109" s="9" t="n">
        <f aca="false">'1101'!I102</f>
        <v>0.6087</v>
      </c>
      <c r="K109" s="15" t="n">
        <f aca="false">'1201'!I102</f>
        <v>0.9854</v>
      </c>
      <c r="L109" s="9"/>
      <c r="M109" s="0" t="s">
        <v>26</v>
      </c>
    </row>
    <row r="110" customFormat="false" ht="12.75" hidden="false" customHeight="false" outlineLevel="0" collapsed="false">
      <c r="A110" s="13" t="s">
        <v>25</v>
      </c>
      <c r="B110" s="13" t="n">
        <v>1</v>
      </c>
      <c r="C110" s="13" t="n">
        <v>93</v>
      </c>
      <c r="D110" s="12" t="n">
        <f aca="false">C110</f>
        <v>93</v>
      </c>
      <c r="E110" s="14" t="n">
        <v>37197</v>
      </c>
      <c r="F110" s="7" t="n">
        <v>10</v>
      </c>
      <c r="G110" s="14" t="n">
        <f aca="false">E110+30</f>
        <v>37227</v>
      </c>
      <c r="H110" s="14" t="n">
        <f aca="false">G110+30</f>
        <v>37257</v>
      </c>
      <c r="I110" s="14" t="n">
        <f aca="false">H110+30</f>
        <v>37287</v>
      </c>
      <c r="J110" s="9" t="n">
        <f aca="false">'1101'!I103</f>
        <v>0.9997</v>
      </c>
      <c r="K110" s="15" t="n">
        <f aca="false">'1201'!I103</f>
        <v>0.9523</v>
      </c>
      <c r="L110" s="9"/>
      <c r="M110" s="0" t="s">
        <v>26</v>
      </c>
    </row>
    <row r="111" customFormat="false" ht="12.75" hidden="false" customHeight="false" outlineLevel="0" collapsed="false">
      <c r="A111" s="13" t="s">
        <v>25</v>
      </c>
      <c r="B111" s="13" t="n">
        <v>1</v>
      </c>
      <c r="C111" s="13" t="n">
        <v>94</v>
      </c>
      <c r="D111" s="12" t="n">
        <f aca="false">C111</f>
        <v>94</v>
      </c>
      <c r="E111" s="14" t="n">
        <v>37190</v>
      </c>
      <c r="F111" s="7" t="n">
        <f aca="false">IF(E111-"9/02/2001"&lt;0,1,IF(E111-"9/5/01"&lt;0,2,IF(E111-"9/7/01"&lt;0,3,IF(E111-"9/8/01"&lt;0,4,IF(E111-"9/19/01"&lt;0,5,IF(E111-"10/20/01"&lt;0,6,IF(E111-"10/23/01"&lt;0,7,IF(E111-"10/27/01"&lt;0,8,99))))))))</f>
        <v>8</v>
      </c>
      <c r="G111" s="14" t="n">
        <f aca="false">E111+30</f>
        <v>37220</v>
      </c>
      <c r="H111" s="14" t="n">
        <f aca="false">G111+30</f>
        <v>37250</v>
      </c>
      <c r="I111" s="14" t="n">
        <f aca="false">H111+30</f>
        <v>37280</v>
      </c>
      <c r="J111" s="9" t="n">
        <f aca="false">AVERAGE('1101'!I104,'1001'!I104)</f>
        <v>0.7281</v>
      </c>
      <c r="K111" s="15" t="n">
        <f aca="false">AVERAGE('1201'!I104,'1101'!I104)</f>
        <v>0.85545</v>
      </c>
      <c r="L111" s="16" t="n">
        <v>0.999937164533017</v>
      </c>
    </row>
    <row r="112" customFormat="false" ht="12.75" hidden="false" customHeight="false" outlineLevel="0" collapsed="false">
      <c r="A112" s="13" t="s">
        <v>25</v>
      </c>
      <c r="B112" s="13" t="n">
        <v>1</v>
      </c>
      <c r="C112" s="13" t="n">
        <v>95</v>
      </c>
      <c r="D112" s="12" t="n">
        <f aca="false">C112</f>
        <v>95</v>
      </c>
      <c r="E112" s="14" t="n">
        <v>37201</v>
      </c>
      <c r="F112" s="7" t="n">
        <v>11</v>
      </c>
      <c r="G112" s="14" t="n">
        <f aca="false">E112+30</f>
        <v>37231</v>
      </c>
      <c r="H112" s="14" t="n">
        <f aca="false">G112+30</f>
        <v>37261</v>
      </c>
      <c r="I112" s="14" t="n">
        <f aca="false">H112+30</f>
        <v>37291</v>
      </c>
      <c r="J112" s="9" t="n">
        <f aca="false">'1101'!I105</f>
        <v>0.8402</v>
      </c>
      <c r="K112" s="15" t="n">
        <f aca="false">'1201'!I105</f>
        <v>0.883</v>
      </c>
      <c r="L112" s="16"/>
      <c r="M112" s="0" t="s">
        <v>26</v>
      </c>
    </row>
    <row r="113" customFormat="false" ht="12.75" hidden="false" customHeight="false" outlineLevel="0" collapsed="false">
      <c r="A113" s="13" t="s">
        <v>25</v>
      </c>
      <c r="B113" s="13" t="n">
        <v>1</v>
      </c>
      <c r="C113" s="13" t="n">
        <v>96</v>
      </c>
      <c r="D113" s="12" t="n">
        <f aca="false">C113</f>
        <v>96</v>
      </c>
      <c r="E113" s="14" t="n">
        <v>37201</v>
      </c>
      <c r="F113" s="7" t="n">
        <v>11</v>
      </c>
      <c r="G113" s="14" t="n">
        <f aca="false">E113+30</f>
        <v>37231</v>
      </c>
      <c r="H113" s="14" t="n">
        <f aca="false">G113+30</f>
        <v>37261</v>
      </c>
      <c r="I113" s="14" t="n">
        <f aca="false">H113+30</f>
        <v>37291</v>
      </c>
      <c r="J113" s="9" t="n">
        <f aca="false">'1101'!I106</f>
        <v>0.599</v>
      </c>
      <c r="K113" s="15" t="n">
        <f aca="false">'1201'!I106</f>
        <v>0.9779</v>
      </c>
      <c r="L113" s="16"/>
      <c r="M113" s="0" t="s">
        <v>26</v>
      </c>
    </row>
    <row r="114" customFormat="false" ht="12.75" hidden="false" customHeight="false" outlineLevel="0" collapsed="false">
      <c r="A114" s="13" t="s">
        <v>25</v>
      </c>
      <c r="B114" s="13" t="n">
        <v>1</v>
      </c>
      <c r="C114" s="13" t="n">
        <v>97</v>
      </c>
      <c r="D114" s="12" t="s">
        <v>29</v>
      </c>
      <c r="E114" s="14" t="n">
        <v>37190</v>
      </c>
      <c r="F114" s="7" t="n">
        <f aca="false">IF(E114-"9/02/2001"&lt;0,1,IF(E114-"9/5/01"&lt;0,2,IF(E114-"9/7/01"&lt;0,3,IF(E114-"9/8/01"&lt;0,4,IF(E114-"9/19/01"&lt;0,5,IF(E114-"10/20/01"&lt;0,6,IF(E114-"10/23/01"&lt;0,7,IF(E114-"10/27/01"&lt;0,8,99))))))))</f>
        <v>8</v>
      </c>
      <c r="G114" s="14" t="n">
        <f aca="false">E114+30</f>
        <v>37220</v>
      </c>
      <c r="H114" s="14" t="n">
        <f aca="false">G114+30</f>
        <v>37250</v>
      </c>
      <c r="I114" s="14" t="n">
        <f aca="false">H114+30</f>
        <v>37280</v>
      </c>
      <c r="J114" s="9" t="n">
        <f aca="false">AVERAGE('1101'!I107,'1001'!I107)</f>
        <v>0.084</v>
      </c>
      <c r="K114" s="15" t="n">
        <f aca="false">AVERAGE('1201'!I107,'1101'!I107)</f>
        <v>0.5032</v>
      </c>
      <c r="L114" s="16" t="n">
        <v>0.999956719396868</v>
      </c>
    </row>
    <row r="115" customFormat="false" ht="12.75" hidden="false" customHeight="false" outlineLevel="0" collapsed="false">
      <c r="A115" s="13" t="s">
        <v>25</v>
      </c>
      <c r="B115" s="13" t="n">
        <v>1</v>
      </c>
      <c r="C115" s="13" t="n">
        <v>98</v>
      </c>
      <c r="D115" s="12" t="s">
        <v>30</v>
      </c>
      <c r="E115" s="14" t="n">
        <v>37190</v>
      </c>
      <c r="F115" s="7" t="n">
        <f aca="false">IF(E115-"9/02/2001"&lt;0,1,IF(E115-"9/5/01"&lt;0,2,IF(E115-"9/7/01"&lt;0,3,IF(E115-"9/8/01"&lt;0,4,IF(E115-"9/19/01"&lt;0,5,IF(E115-"10/20/01"&lt;0,6,IF(E115-"10/23/01"&lt;0,7,IF(E115-"10/27/01"&lt;0,8,99))))))))</f>
        <v>8</v>
      </c>
      <c r="G115" s="14" t="n">
        <f aca="false">E115+30</f>
        <v>37220</v>
      </c>
      <c r="H115" s="14" t="n">
        <f aca="false">G115+30</f>
        <v>37250</v>
      </c>
      <c r="I115" s="14" t="n">
        <f aca="false">H115+30</f>
        <v>37280</v>
      </c>
      <c r="J115" s="9" t="n">
        <f aca="false">AVERAGE('1101'!I108,'1001'!I108)</f>
        <v>0.5727</v>
      </c>
      <c r="K115" s="15" t="n">
        <f aca="false">AVERAGE('1201'!I108,'1101'!I108)</f>
        <v>0.70975</v>
      </c>
      <c r="L115" s="16" t="n">
        <v>0.767765135162405</v>
      </c>
    </row>
    <row r="116" customFormat="false" ht="12.75" hidden="false" customHeight="false" outlineLevel="0" collapsed="false">
      <c r="A116" s="13" t="s">
        <v>25</v>
      </c>
      <c r="B116" s="13" t="n">
        <v>1</v>
      </c>
      <c r="C116" s="13" t="n">
        <v>99</v>
      </c>
      <c r="D116" s="12" t="s">
        <v>31</v>
      </c>
      <c r="E116" s="14" t="n">
        <v>37183</v>
      </c>
      <c r="F116" s="7" t="n">
        <f aca="false">IF(E116-"9/02/2001"&lt;0,1,IF(E116-"9/5/01"&lt;0,2,IF(E116-"9/7/01"&lt;0,3,IF(E116-"9/8/01"&lt;0,4,IF(E116-"9/19/01"&lt;0,5,IF(E116-"10/20/01"&lt;0,6,IF(E116-"10/23/01"&lt;0,7,IF(E116-"10/27/01"&lt;0,8,99))))))))</f>
        <v>6</v>
      </c>
      <c r="G116" s="14" t="n">
        <f aca="false">E116+30</f>
        <v>37213</v>
      </c>
      <c r="H116" s="14" t="n">
        <f aca="false">G116+30</f>
        <v>37243</v>
      </c>
      <c r="I116" s="14" t="n">
        <f aca="false">H116+30</f>
        <v>37273</v>
      </c>
      <c r="J116" s="9" t="n">
        <f aca="false">AVERAGE('1101'!I109,'1001'!I109)</f>
        <v>0.346666666666667</v>
      </c>
      <c r="K116" s="15" t="n">
        <f aca="false">AVERAGE('1201'!I109,'1101'!I109)</f>
        <v>0.664683333333333</v>
      </c>
      <c r="L116" s="9"/>
      <c r="M116" s="0" t="s">
        <v>32</v>
      </c>
    </row>
    <row r="117" customFormat="false" ht="12.75" hidden="false" customHeight="false" outlineLevel="0" collapsed="false">
      <c r="A117" s="13" t="s">
        <v>25</v>
      </c>
      <c r="B117" s="13" t="n">
        <v>1</v>
      </c>
      <c r="C117" s="13" t="n">
        <v>100</v>
      </c>
      <c r="D117" s="12" t="s">
        <v>33</v>
      </c>
      <c r="E117" s="14" t="n">
        <v>37183</v>
      </c>
      <c r="F117" s="7" t="n">
        <f aca="false">IF(E117-"9/02/2001"&lt;0,1,IF(E117-"9/5/01"&lt;0,2,IF(E117-"9/7/01"&lt;0,3,IF(E117-"9/8/01"&lt;0,4,IF(E117-"9/19/01"&lt;0,5,IF(E117-"10/20/01"&lt;0,6,IF(E117-"10/23/01"&lt;0,7,IF(E117-"10/27/01"&lt;0,8,99))))))))</f>
        <v>6</v>
      </c>
      <c r="G117" s="14" t="n">
        <f aca="false">E117+30</f>
        <v>37213</v>
      </c>
      <c r="H117" s="14" t="n">
        <f aca="false">G117+30</f>
        <v>37243</v>
      </c>
      <c r="I117" s="14" t="n">
        <f aca="false">H117+30</f>
        <v>37273</v>
      </c>
      <c r="J117" s="9" t="n">
        <f aca="false">AVERAGE('1101'!I110,'1001'!I110)</f>
        <v>0.129</v>
      </c>
      <c r="K117" s="15" t="n">
        <f aca="false">AVERAGE('1201'!I110,'1101'!I110)</f>
        <v>0.5558</v>
      </c>
      <c r="L117" s="9" t="n">
        <v>0.66552237654321</v>
      </c>
    </row>
    <row r="118" customFormat="false" ht="12.75" hidden="false" customHeight="false" outlineLevel="0" collapsed="false">
      <c r="F118" s="3" t="s">
        <v>34</v>
      </c>
      <c r="J118" s="9" t="n">
        <f aca="false">AVERAGE(J18:J117)</f>
        <v>0.67235456554735</v>
      </c>
      <c r="K118" s="9" t="n">
        <f aca="false">AVERAGE(K18:K117)</f>
        <v>0.703876247893673</v>
      </c>
      <c r="L118" s="9" t="n">
        <f aca="false">AVERAGE(L18:L117)</f>
        <v>0.856169095750592</v>
      </c>
    </row>
    <row r="119" customFormat="false" ht="12.75" hidden="false" customHeight="false" outlineLevel="0" collapsed="false">
      <c r="F119" s="7" t="s">
        <v>11</v>
      </c>
      <c r="G119" s="8"/>
      <c r="H119" s="8"/>
      <c r="I119" s="8" t="s">
        <v>12</v>
      </c>
      <c r="J119" s="9" t="n">
        <v>0.65</v>
      </c>
      <c r="K119" s="9" t="n">
        <v>0.75</v>
      </c>
      <c r="L119" s="9" t="n">
        <v>0.85</v>
      </c>
    </row>
    <row r="120" customFormat="false" ht="12.75" hidden="false" customHeight="false" outlineLevel="0" collapsed="false">
      <c r="F120" s="7" t="s">
        <v>35</v>
      </c>
      <c r="G120" s="8"/>
      <c r="H120" s="8"/>
      <c r="I120" s="8"/>
      <c r="J120" s="9" t="n">
        <f aca="false">J118-J119</f>
        <v>0.0223545655473495</v>
      </c>
      <c r="K120" s="9" t="n">
        <f aca="false">K118-K119</f>
        <v>-0.0461237521063268</v>
      </c>
      <c r="L120" s="9" t="n">
        <f aca="false">L118-L119</f>
        <v>0.00616909575059155</v>
      </c>
    </row>
    <row r="121" customFormat="false" ht="15" hidden="false" customHeight="true" outlineLevel="0" collapsed="false">
      <c r="F121" s="18" t="s">
        <v>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143"/>
  <sheetViews>
    <sheetView showFormulas="false" showGridLines="true" showRowColHeaders="true" showZeros="true" rightToLeft="false" tabSelected="false" showOutlineSymbols="true" defaultGridColor="true" view="normal" topLeftCell="A91" colorId="64" zoomScale="100" zoomScaleNormal="100" zoomScalePageLayoutView="100" workbookViewId="0">
      <selection pane="topLeft" activeCell="H1" activeCellId="0" sqref="H1:J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" width="14.85"/>
    <col collapsed="false" customWidth="true" hidden="false" outlineLevel="0" max="2" min="2" style="19" width="4.85"/>
    <col collapsed="false" customWidth="true" hidden="false" outlineLevel="0" max="3" min="3" style="19" width="13.14"/>
    <col collapsed="false" customWidth="true" hidden="false" outlineLevel="0" max="4" min="4" style="2" width="11.99"/>
    <col collapsed="false" customWidth="true" hidden="false" outlineLevel="0" max="5" min="5" style="20" width="15.7"/>
    <col collapsed="false" customWidth="true" hidden="false" outlineLevel="0" max="6" min="6" style="20" width="16.56"/>
    <col collapsed="false" customWidth="true" hidden="false" outlineLevel="0" max="7" min="7" style="20" width="19.14"/>
    <col collapsed="false" customWidth="true" hidden="false" outlineLevel="0" max="10" min="8" style="0" width="12.7"/>
  </cols>
  <sheetData>
    <row r="2" customFormat="false" ht="30" hidden="false" customHeight="false" outlineLevel="0" collapsed="false">
      <c r="A2" s="21" t="s">
        <v>37</v>
      </c>
      <c r="J2" s="22"/>
    </row>
    <row r="3" customFormat="false" ht="12.75" hidden="false" customHeight="false" outlineLevel="0" collapsed="false">
      <c r="J3" s="22"/>
    </row>
    <row r="4" customFormat="false" ht="12.75" hidden="false" customHeight="false" outlineLevel="0" collapsed="false">
      <c r="A4" s="19" t="s">
        <v>1</v>
      </c>
      <c r="J4" s="22"/>
    </row>
    <row r="5" customFormat="false" ht="12.75" hidden="false" customHeight="false" outlineLevel="0" collapsed="false">
      <c r="A5" s="19" t="s">
        <v>38</v>
      </c>
      <c r="J5" s="22"/>
    </row>
    <row r="6" customFormat="false" ht="12.75" hidden="false" customHeight="false" outlineLevel="0" collapsed="false">
      <c r="A6" s="19" t="s">
        <v>39</v>
      </c>
      <c r="J6" s="22"/>
    </row>
    <row r="7" customFormat="false" ht="12.75" hidden="false" customHeight="false" outlineLevel="0" collapsed="false">
      <c r="A7" s="19" t="s">
        <v>40</v>
      </c>
      <c r="J7" s="22"/>
    </row>
    <row r="8" customFormat="false" ht="12.75" hidden="false" customHeight="false" outlineLevel="0" collapsed="false">
      <c r="J8" s="22"/>
    </row>
    <row r="9" customFormat="false" ht="25.5" hidden="false" customHeight="false" outlineLevel="0" collapsed="false">
      <c r="A9" s="6"/>
      <c r="B9" s="6"/>
      <c r="C9" s="6"/>
      <c r="D9" s="6"/>
      <c r="E9" s="23" t="s">
        <v>41</v>
      </c>
      <c r="F9" s="24"/>
      <c r="G9" s="23" t="s">
        <v>41</v>
      </c>
      <c r="H9" s="25"/>
      <c r="I9" s="26"/>
      <c r="J9" s="27"/>
    </row>
    <row r="10" customFormat="false" ht="26.25" hidden="false" customHeight="false" outlineLevel="0" collapsed="false">
      <c r="A10" s="11" t="s">
        <v>13</v>
      </c>
      <c r="B10" s="11" t="s">
        <v>14</v>
      </c>
      <c r="C10" s="11" t="s">
        <v>15</v>
      </c>
      <c r="D10" s="11" t="s">
        <v>42</v>
      </c>
      <c r="E10" s="28" t="s">
        <v>43</v>
      </c>
      <c r="F10" s="29" t="s">
        <v>44</v>
      </c>
      <c r="G10" s="29" t="s">
        <v>45</v>
      </c>
      <c r="H10" s="30" t="s">
        <v>46</v>
      </c>
      <c r="I10" s="31" t="s">
        <v>47</v>
      </c>
      <c r="J10" s="32" t="s">
        <v>48</v>
      </c>
    </row>
    <row r="11" customFormat="false" ht="12.75" hidden="false" customHeight="false" outlineLevel="0" collapsed="false">
      <c r="A11" s="33" t="s">
        <v>25</v>
      </c>
      <c r="B11" s="33" t="n">
        <v>1</v>
      </c>
      <c r="C11" s="33" t="n">
        <v>1</v>
      </c>
      <c r="D11" s="34" t="n">
        <v>37135</v>
      </c>
      <c r="E11" s="35" t="n">
        <v>0</v>
      </c>
      <c r="F11" s="35" t="n">
        <v>461</v>
      </c>
      <c r="G11" s="36" t="n">
        <f aca="false">E11-F11</f>
        <v>-461</v>
      </c>
      <c r="H11" s="15" t="n">
        <f aca="false">IF(G11&lt;0,0,E11/(30*1500*24))</f>
        <v>0</v>
      </c>
      <c r="I11" s="15" t="n">
        <v>0.0948</v>
      </c>
      <c r="J11" s="37" t="n">
        <f aca="false">I11*(24*30)</f>
        <v>68.256</v>
      </c>
    </row>
    <row r="12" customFormat="false" ht="12.75" hidden="false" customHeight="false" outlineLevel="0" collapsed="false">
      <c r="A12" s="33" t="s">
        <v>25</v>
      </c>
      <c r="B12" s="33" t="n">
        <v>1</v>
      </c>
      <c r="C12" s="33" t="n">
        <v>2</v>
      </c>
      <c r="D12" s="34" t="n">
        <v>37135</v>
      </c>
      <c r="E12" s="38" t="n">
        <v>217264</v>
      </c>
      <c r="F12" s="38" t="n">
        <v>2148</v>
      </c>
      <c r="G12" s="36" t="n">
        <f aca="false">E12-F12</f>
        <v>215116</v>
      </c>
      <c r="H12" s="15" t="n">
        <f aca="false">IF(G12&lt;0,0,E12/(30*1500*24))</f>
        <v>0.20117037037037</v>
      </c>
      <c r="I12" s="15" t="n">
        <v>0.7674</v>
      </c>
      <c r="J12" s="37" t="n">
        <f aca="false">I12*(24*30)</f>
        <v>552.528</v>
      </c>
    </row>
    <row r="13" customFormat="false" ht="12.75" hidden="false" customHeight="false" outlineLevel="0" collapsed="false">
      <c r="A13" s="33" t="s">
        <v>25</v>
      </c>
      <c r="B13" s="33" t="n">
        <v>1</v>
      </c>
      <c r="C13" s="33" t="n">
        <v>3</v>
      </c>
      <c r="D13" s="34" t="n">
        <v>37135</v>
      </c>
      <c r="E13" s="38" t="n">
        <v>310184</v>
      </c>
      <c r="F13" s="38" t="n">
        <v>569</v>
      </c>
      <c r="G13" s="36" t="n">
        <f aca="false">E13-F13</f>
        <v>309615</v>
      </c>
      <c r="H13" s="15" t="n">
        <f aca="false">IF(G13&lt;0,0,E13/(30*1500*24))</f>
        <v>0.287207407407407</v>
      </c>
      <c r="I13" s="15" t="n">
        <v>0.6963</v>
      </c>
      <c r="J13" s="37" t="n">
        <f aca="false">I13*(24*30)</f>
        <v>501.336</v>
      </c>
    </row>
    <row r="14" customFormat="false" ht="12.75" hidden="false" customHeight="false" outlineLevel="0" collapsed="false">
      <c r="A14" s="33" t="s">
        <v>25</v>
      </c>
      <c r="B14" s="33" t="n">
        <v>1</v>
      </c>
      <c r="C14" s="33" t="n">
        <v>4</v>
      </c>
      <c r="D14" s="34" t="n">
        <v>37135</v>
      </c>
      <c r="E14" s="38" t="n">
        <v>453231</v>
      </c>
      <c r="F14" s="38" t="n">
        <v>875</v>
      </c>
      <c r="G14" s="36" t="n">
        <f aca="false">E14-F14</f>
        <v>452356</v>
      </c>
      <c r="H14" s="15" t="n">
        <f aca="false">IF(G14&lt;0,0,E14/(30*1500*24))</f>
        <v>0.419658333333333</v>
      </c>
      <c r="I14" s="15" t="n">
        <v>0.8747</v>
      </c>
      <c r="J14" s="37" t="n">
        <f aca="false">I14*(24*30)</f>
        <v>629.784</v>
      </c>
    </row>
    <row r="15" customFormat="false" ht="12.75" hidden="false" customHeight="false" outlineLevel="0" collapsed="false">
      <c r="A15" s="33" t="s">
        <v>25</v>
      </c>
      <c r="B15" s="33" t="n">
        <v>1</v>
      </c>
      <c r="C15" s="33" t="n">
        <v>5</v>
      </c>
      <c r="D15" s="34" t="n">
        <v>37135</v>
      </c>
      <c r="E15" s="38" t="n">
        <v>402962</v>
      </c>
      <c r="F15" s="38" t="n">
        <v>1279</v>
      </c>
      <c r="G15" s="36" t="n">
        <f aca="false">E15-F15</f>
        <v>401683</v>
      </c>
      <c r="H15" s="15" t="n">
        <f aca="false">IF(G15&lt;0,0,E15/(30*1500*24))</f>
        <v>0.373112962962963</v>
      </c>
      <c r="I15" s="15" t="n">
        <v>0.9646</v>
      </c>
      <c r="J15" s="37" t="n">
        <f aca="false">I15*(24*30)</f>
        <v>694.512</v>
      </c>
    </row>
    <row r="16" customFormat="false" ht="12.75" hidden="false" customHeight="false" outlineLevel="0" collapsed="false">
      <c r="A16" s="33" t="s">
        <v>25</v>
      </c>
      <c r="B16" s="33" t="n">
        <v>1</v>
      </c>
      <c r="C16" s="33" t="n">
        <v>6</v>
      </c>
      <c r="D16" s="34" t="n">
        <v>37135</v>
      </c>
      <c r="E16" s="38" t="n">
        <v>193868</v>
      </c>
      <c r="F16" s="38" t="n">
        <v>1886</v>
      </c>
      <c r="G16" s="36" t="n">
        <f aca="false">E16-F16</f>
        <v>191982</v>
      </c>
      <c r="H16" s="15" t="n">
        <f aca="false">IF(G16&lt;0,0,E16/(30*1500*24))</f>
        <v>0.179507407407407</v>
      </c>
      <c r="I16" s="15" t="n">
        <v>0.8976</v>
      </c>
      <c r="J16" s="37" t="n">
        <f aca="false">I16*(24*30)</f>
        <v>646.272</v>
      </c>
    </row>
    <row r="17" customFormat="false" ht="12.75" hidden="false" customHeight="false" outlineLevel="0" collapsed="false">
      <c r="A17" s="33" t="s">
        <v>25</v>
      </c>
      <c r="B17" s="33" t="n">
        <v>1</v>
      </c>
      <c r="C17" s="33" t="n">
        <v>7</v>
      </c>
      <c r="D17" s="34" t="n">
        <v>37135</v>
      </c>
      <c r="E17" s="38" t="n">
        <v>148629</v>
      </c>
      <c r="F17" s="38" t="n">
        <v>1169</v>
      </c>
      <c r="G17" s="36" t="n">
        <f aca="false">E17-F17</f>
        <v>147460</v>
      </c>
      <c r="H17" s="15" t="n">
        <f aca="false">IF(G17&lt;0,0,E17/(30*1500*24))</f>
        <v>0.137619444444444</v>
      </c>
      <c r="I17" s="15" t="n">
        <v>0.8181</v>
      </c>
      <c r="J17" s="37" t="n">
        <f aca="false">I17*(24*30)</f>
        <v>589.032</v>
      </c>
    </row>
    <row r="18" customFormat="false" ht="12.75" hidden="false" customHeight="false" outlineLevel="0" collapsed="false">
      <c r="A18" s="33" t="s">
        <v>25</v>
      </c>
      <c r="B18" s="33" t="n">
        <v>1</v>
      </c>
      <c r="C18" s="33" t="n">
        <v>8</v>
      </c>
      <c r="D18" s="34" t="n">
        <v>37135</v>
      </c>
      <c r="E18" s="38" t="n">
        <v>166739</v>
      </c>
      <c r="F18" s="38" t="n">
        <v>350</v>
      </c>
      <c r="G18" s="36" t="n">
        <f aca="false">E18-F18</f>
        <v>166389</v>
      </c>
      <c r="H18" s="15" t="n">
        <f aca="false">IF(G18&lt;0,0,E18/(30*1500*24))</f>
        <v>0.154387962962963</v>
      </c>
      <c r="I18" s="39" t="n">
        <v>0.9999</v>
      </c>
      <c r="J18" s="37" t="n">
        <f aca="false">I18*(24*30)</f>
        <v>719.928</v>
      </c>
    </row>
    <row r="19" customFormat="false" ht="12.75" hidden="false" customHeight="false" outlineLevel="0" collapsed="false">
      <c r="A19" s="33" t="s">
        <v>25</v>
      </c>
      <c r="B19" s="33" t="n">
        <v>1</v>
      </c>
      <c r="C19" s="33" t="n">
        <v>9</v>
      </c>
      <c r="D19" s="34" t="n">
        <v>37135</v>
      </c>
      <c r="E19" s="38" t="n">
        <v>247783</v>
      </c>
      <c r="F19" s="38" t="n">
        <v>972</v>
      </c>
      <c r="G19" s="36" t="n">
        <f aca="false">E19-F19</f>
        <v>246811</v>
      </c>
      <c r="H19" s="15" t="n">
        <f aca="false">IF(G19&lt;0,0,E19/(30*1500*24))</f>
        <v>0.229428703703704</v>
      </c>
      <c r="I19" s="39" t="n">
        <v>0.9001</v>
      </c>
      <c r="J19" s="37" t="n">
        <f aca="false">I19*(24*30)</f>
        <v>648.072</v>
      </c>
    </row>
    <row r="20" customFormat="false" ht="12.75" hidden="false" customHeight="false" outlineLevel="0" collapsed="false">
      <c r="A20" s="33" t="s">
        <v>25</v>
      </c>
      <c r="B20" s="33" t="n">
        <v>1</v>
      </c>
      <c r="C20" s="33" t="n">
        <v>10</v>
      </c>
      <c r="D20" s="34" t="n">
        <v>37135</v>
      </c>
      <c r="E20" s="38" t="n">
        <v>314063</v>
      </c>
      <c r="F20" s="38" t="n">
        <v>678</v>
      </c>
      <c r="G20" s="36" t="n">
        <f aca="false">E20-F20</f>
        <v>313385</v>
      </c>
      <c r="H20" s="15" t="n">
        <f aca="false">IF(G20&lt;0,0,E20/(30*1500*24))</f>
        <v>0.290799074074074</v>
      </c>
      <c r="I20" s="39" t="n">
        <v>0.9662</v>
      </c>
      <c r="J20" s="37" t="n">
        <f aca="false">I20*(24*30)</f>
        <v>695.664</v>
      </c>
    </row>
    <row r="21" customFormat="false" ht="12.75" hidden="false" customHeight="false" outlineLevel="0" collapsed="false">
      <c r="A21" s="33" t="s">
        <v>25</v>
      </c>
      <c r="B21" s="33" t="n">
        <v>1</v>
      </c>
      <c r="C21" s="33" t="n">
        <v>11</v>
      </c>
      <c r="D21" s="34" t="n">
        <v>37135</v>
      </c>
      <c r="E21" s="38" t="n">
        <v>369257</v>
      </c>
      <c r="F21" s="38" t="n">
        <v>810</v>
      </c>
      <c r="G21" s="36" t="n">
        <f aca="false">E21-F21</f>
        <v>368447</v>
      </c>
      <c r="H21" s="15" t="n">
        <f aca="false">IF(G21&lt;0,0,E21/(30*1500*24))</f>
        <v>0.34190462962963</v>
      </c>
      <c r="I21" s="39" t="n">
        <v>0.8545</v>
      </c>
      <c r="J21" s="37" t="n">
        <f aca="false">I21*(24*30)</f>
        <v>615.24</v>
      </c>
    </row>
    <row r="22" customFormat="false" ht="12.75" hidden="false" customHeight="false" outlineLevel="0" collapsed="false">
      <c r="A22" s="33" t="s">
        <v>25</v>
      </c>
      <c r="B22" s="33" t="n">
        <v>1</v>
      </c>
      <c r="C22" s="33" t="n">
        <v>12</v>
      </c>
      <c r="D22" s="34" t="n">
        <v>37135</v>
      </c>
      <c r="E22" s="38" t="n">
        <v>331456</v>
      </c>
      <c r="F22" s="38" t="n">
        <v>1746</v>
      </c>
      <c r="G22" s="36" t="n">
        <f aca="false">E22-F22</f>
        <v>329710</v>
      </c>
      <c r="H22" s="15" t="n">
        <f aca="false">IF(G22&lt;0,0,E22/(30*1500*24))</f>
        <v>0.306903703703704</v>
      </c>
      <c r="I22" s="39" t="n">
        <v>0.7452</v>
      </c>
      <c r="J22" s="37" t="n">
        <f aca="false">I22*(24*30)</f>
        <v>536.544</v>
      </c>
    </row>
    <row r="23" customFormat="false" ht="12.75" hidden="false" customHeight="false" outlineLevel="0" collapsed="false">
      <c r="A23" s="33" t="s">
        <v>25</v>
      </c>
      <c r="B23" s="33" t="n">
        <v>1</v>
      </c>
      <c r="C23" s="33" t="n">
        <v>13</v>
      </c>
      <c r="D23" s="34" t="n">
        <v>37135</v>
      </c>
      <c r="E23" s="38" t="n">
        <v>103254</v>
      </c>
      <c r="F23" s="38" t="n">
        <v>3078</v>
      </c>
      <c r="G23" s="36" t="n">
        <f aca="false">E23-F23</f>
        <v>100176</v>
      </c>
      <c r="H23" s="15" t="n">
        <f aca="false">IF(G23&lt;0,0,E23/(30*1500*24))</f>
        <v>0.0956055555555556</v>
      </c>
      <c r="I23" s="39" t="n">
        <v>0.8804</v>
      </c>
      <c r="J23" s="37" t="n">
        <f aca="false">I23*(24*30)</f>
        <v>633.888</v>
      </c>
    </row>
    <row r="24" customFormat="false" ht="12.75" hidden="false" customHeight="false" outlineLevel="0" collapsed="false">
      <c r="A24" s="33" t="s">
        <v>25</v>
      </c>
      <c r="B24" s="33" t="n">
        <v>1</v>
      </c>
      <c r="C24" s="33" t="n">
        <v>14</v>
      </c>
      <c r="D24" s="34" t="n">
        <v>37135</v>
      </c>
      <c r="E24" s="38" t="n">
        <v>238564</v>
      </c>
      <c r="F24" s="38" t="n">
        <v>183</v>
      </c>
      <c r="G24" s="36" t="n">
        <f aca="false">E24-F24</f>
        <v>238381</v>
      </c>
      <c r="H24" s="15" t="n">
        <f aca="false">IF(G24&lt;0,0,E24/(30*1500*24))</f>
        <v>0.220892592592593</v>
      </c>
      <c r="I24" s="39" t="n">
        <v>0.8945</v>
      </c>
      <c r="J24" s="37" t="n">
        <f aca="false">I24*(24*30)</f>
        <v>644.04</v>
      </c>
    </row>
    <row r="25" customFormat="false" ht="12.75" hidden="false" customHeight="false" outlineLevel="0" collapsed="false">
      <c r="A25" s="33" t="s">
        <v>25</v>
      </c>
      <c r="B25" s="33" t="n">
        <v>1</v>
      </c>
      <c r="C25" s="33" t="n">
        <v>15</v>
      </c>
      <c r="D25" s="34" t="n">
        <v>37135</v>
      </c>
      <c r="E25" s="38" t="n">
        <v>215194</v>
      </c>
      <c r="F25" s="38" t="n">
        <v>4612</v>
      </c>
      <c r="G25" s="36" t="n">
        <f aca="false">E25-F25</f>
        <v>210582</v>
      </c>
      <c r="H25" s="15" t="n">
        <f aca="false">IF(G25&lt;0,0,E25/(30*1500*24))</f>
        <v>0.199253703703704</v>
      </c>
      <c r="I25" s="39" t="n">
        <v>0.6238</v>
      </c>
      <c r="J25" s="37" t="n">
        <f aca="false">I25*(24*30)</f>
        <v>449.136</v>
      </c>
    </row>
    <row r="26" customFormat="false" ht="12.75" hidden="false" customHeight="false" outlineLevel="0" collapsed="false">
      <c r="A26" s="33" t="s">
        <v>25</v>
      </c>
      <c r="B26" s="33" t="n">
        <v>1</v>
      </c>
      <c r="C26" s="33" t="n">
        <v>16</v>
      </c>
      <c r="D26" s="34" t="n">
        <v>37135</v>
      </c>
      <c r="E26" s="38" t="n">
        <v>212630</v>
      </c>
      <c r="F26" s="38" t="n">
        <v>1236</v>
      </c>
      <c r="G26" s="36" t="n">
        <f aca="false">E26-F26</f>
        <v>211394</v>
      </c>
      <c r="H26" s="15" t="n">
        <f aca="false">IF(G26&lt;0,0,E26/(30*1500*24))</f>
        <v>0.19687962962963</v>
      </c>
      <c r="I26" s="39" t="n">
        <v>0.8932</v>
      </c>
      <c r="J26" s="37" t="n">
        <f aca="false">I26*(24*30)</f>
        <v>643.104</v>
      </c>
    </row>
    <row r="27" customFormat="false" ht="12.75" hidden="false" customHeight="false" outlineLevel="0" collapsed="false">
      <c r="A27" s="33" t="s">
        <v>25</v>
      </c>
      <c r="B27" s="33" t="n">
        <v>1</v>
      </c>
      <c r="C27" s="33" t="n">
        <v>17</v>
      </c>
      <c r="D27" s="34" t="n">
        <v>37135</v>
      </c>
      <c r="E27" s="38" t="n">
        <v>46535</v>
      </c>
      <c r="F27" s="38" t="n">
        <v>1957</v>
      </c>
      <c r="G27" s="36" t="n">
        <f aca="false">E27-F27</f>
        <v>44578</v>
      </c>
      <c r="H27" s="15" t="n">
        <f aca="false">IF(G27&lt;0,0,E27/(30*1500*24))</f>
        <v>0.043087962962963</v>
      </c>
      <c r="I27" s="39" t="n">
        <v>0.2458</v>
      </c>
      <c r="J27" s="37" t="n">
        <f aca="false">I27*(24*30)</f>
        <v>176.976</v>
      </c>
    </row>
    <row r="28" customFormat="false" ht="12.75" hidden="false" customHeight="false" outlineLevel="0" collapsed="false">
      <c r="A28" s="33" t="s">
        <v>25</v>
      </c>
      <c r="B28" s="33" t="n">
        <v>1</v>
      </c>
      <c r="C28" s="33" t="n">
        <v>18</v>
      </c>
      <c r="D28" s="34" t="n">
        <v>37135</v>
      </c>
      <c r="E28" s="38" t="n">
        <v>157944</v>
      </c>
      <c r="F28" s="38" t="n">
        <v>1922</v>
      </c>
      <c r="G28" s="36" t="n">
        <f aca="false">E28-F28</f>
        <v>156022</v>
      </c>
      <c r="H28" s="15" t="n">
        <f aca="false">IF(G28&lt;0,0,E28/(30*1500*24))</f>
        <v>0.146244444444444</v>
      </c>
      <c r="I28" s="39" t="n">
        <v>0.5225</v>
      </c>
      <c r="J28" s="37" t="n">
        <f aca="false">I28*(24*30)</f>
        <v>376.2</v>
      </c>
    </row>
    <row r="29" customFormat="false" ht="12.75" hidden="false" customHeight="false" outlineLevel="0" collapsed="false">
      <c r="A29" s="33" t="s">
        <v>25</v>
      </c>
      <c r="B29" s="33" t="n">
        <v>1</v>
      </c>
      <c r="C29" s="33" t="n">
        <v>19</v>
      </c>
      <c r="D29" s="34" t="n">
        <v>37135</v>
      </c>
      <c r="E29" s="38" t="n">
        <v>319062</v>
      </c>
      <c r="F29" s="38" t="n">
        <v>550</v>
      </c>
      <c r="G29" s="36" t="n">
        <f aca="false">E29-F29</f>
        <v>318512</v>
      </c>
      <c r="H29" s="15" t="n">
        <f aca="false">IF(G29&lt;0,0,E29/(30*1500*24))</f>
        <v>0.295427777777778</v>
      </c>
      <c r="I29" s="39" t="n">
        <v>0.8166</v>
      </c>
      <c r="J29" s="37" t="n">
        <f aca="false">I29*(24*30)</f>
        <v>587.952</v>
      </c>
    </row>
    <row r="30" customFormat="false" ht="12.75" hidden="false" customHeight="false" outlineLevel="0" collapsed="false">
      <c r="A30" s="33" t="s">
        <v>25</v>
      </c>
      <c r="B30" s="33" t="n">
        <v>1</v>
      </c>
      <c r="C30" s="33" t="n">
        <v>20</v>
      </c>
      <c r="D30" s="34" t="n">
        <v>37135</v>
      </c>
      <c r="E30" s="38" t="n">
        <v>183034</v>
      </c>
      <c r="F30" s="38" t="n">
        <v>1705</v>
      </c>
      <c r="G30" s="36" t="n">
        <f aca="false">E30-F30</f>
        <v>181329</v>
      </c>
      <c r="H30" s="15" t="n">
        <f aca="false">IF(G30&lt;0,0,E30/(30*1500*24))</f>
        <v>0.169475925925926</v>
      </c>
      <c r="I30" s="39" t="n">
        <v>0.7343</v>
      </c>
      <c r="J30" s="37" t="n">
        <f aca="false">I30*(24*30)</f>
        <v>528.696</v>
      </c>
    </row>
    <row r="31" customFormat="false" ht="12.75" hidden="false" customHeight="false" outlineLevel="0" collapsed="false">
      <c r="A31" s="33" t="s">
        <v>25</v>
      </c>
      <c r="B31" s="33" t="n">
        <v>1</v>
      </c>
      <c r="C31" s="33" t="n">
        <v>21</v>
      </c>
      <c r="D31" s="34" t="n">
        <v>37135</v>
      </c>
      <c r="E31" s="38" t="n">
        <v>281491</v>
      </c>
      <c r="F31" s="38" t="n">
        <v>906</v>
      </c>
      <c r="G31" s="36" t="n">
        <f aca="false">E31-F31</f>
        <v>280585</v>
      </c>
      <c r="H31" s="15" t="n">
        <f aca="false">IF(G31&lt;0,0,E31/(30*1500*24))</f>
        <v>0.260639814814815</v>
      </c>
      <c r="I31" s="39" t="n">
        <v>0.5192</v>
      </c>
      <c r="J31" s="37" t="n">
        <f aca="false">I31*(24*30)</f>
        <v>373.824</v>
      </c>
    </row>
    <row r="32" customFormat="false" ht="12.75" hidden="false" customHeight="false" outlineLevel="0" collapsed="false">
      <c r="A32" s="33" t="s">
        <v>25</v>
      </c>
      <c r="B32" s="33" t="n">
        <v>1</v>
      </c>
      <c r="C32" s="33" t="n">
        <v>22</v>
      </c>
      <c r="D32" s="34" t="n">
        <v>37135</v>
      </c>
      <c r="E32" s="38"/>
      <c r="F32" s="38"/>
      <c r="G32" s="36"/>
      <c r="H32" s="15"/>
      <c r="I32" s="39" t="n">
        <v>0.9513</v>
      </c>
      <c r="J32" s="37" t="n">
        <f aca="false">I32*(24*30)</f>
        <v>684.936</v>
      </c>
    </row>
    <row r="33" customFormat="false" ht="12.75" hidden="false" customHeight="false" outlineLevel="0" collapsed="false">
      <c r="A33" s="33" t="s">
        <v>25</v>
      </c>
      <c r="B33" s="33" t="n">
        <v>1</v>
      </c>
      <c r="C33" s="33" t="n">
        <v>23</v>
      </c>
      <c r="D33" s="34" t="n">
        <v>37135</v>
      </c>
      <c r="E33" s="38"/>
      <c r="F33" s="38"/>
      <c r="G33" s="36"/>
      <c r="H33" s="15"/>
      <c r="I33" s="39" t="n">
        <v>0.7306</v>
      </c>
      <c r="J33" s="37" t="n">
        <f aca="false">I33*(24*30)</f>
        <v>526.032</v>
      </c>
    </row>
    <row r="34" customFormat="false" ht="12.75" hidden="false" customHeight="false" outlineLevel="0" collapsed="false">
      <c r="A34" s="33" t="s">
        <v>25</v>
      </c>
      <c r="B34" s="33" t="n">
        <v>1</v>
      </c>
      <c r="C34" s="33" t="n">
        <v>24</v>
      </c>
      <c r="D34" s="34" t="n">
        <v>37135</v>
      </c>
      <c r="E34" s="38"/>
      <c r="F34" s="38"/>
      <c r="G34" s="36"/>
      <c r="H34" s="15"/>
      <c r="I34" s="39" t="n">
        <v>0.834</v>
      </c>
      <c r="J34" s="37" t="n">
        <f aca="false">I34*(24*30)</f>
        <v>600.48</v>
      </c>
    </row>
    <row r="35" customFormat="false" ht="12.75" hidden="false" customHeight="false" outlineLevel="0" collapsed="false">
      <c r="A35" s="33" t="s">
        <v>25</v>
      </c>
      <c r="B35" s="33" t="n">
        <v>1</v>
      </c>
      <c r="C35" s="33" t="n">
        <v>25</v>
      </c>
      <c r="D35" s="34" t="n">
        <v>37135</v>
      </c>
      <c r="E35" s="38" t="n">
        <v>546695</v>
      </c>
      <c r="F35" s="38" t="n">
        <v>1156</v>
      </c>
      <c r="G35" s="36" t="n">
        <f aca="false">E35-F35</f>
        <v>545539</v>
      </c>
      <c r="H35" s="15" t="n">
        <f aca="false">IF(G35&lt;0,0,E35/(30*1500*24))</f>
        <v>0.506199074074074</v>
      </c>
      <c r="I35" s="39" t="n">
        <v>0.829</v>
      </c>
      <c r="J35" s="37" t="n">
        <f aca="false">I35*(24*30)</f>
        <v>596.88</v>
      </c>
    </row>
    <row r="36" customFormat="false" ht="12.75" hidden="false" customHeight="false" outlineLevel="0" collapsed="false">
      <c r="A36" s="33" t="s">
        <v>25</v>
      </c>
      <c r="B36" s="33" t="n">
        <v>1</v>
      </c>
      <c r="C36" s="33" t="n">
        <v>26</v>
      </c>
      <c r="D36" s="34" t="n">
        <v>37135</v>
      </c>
      <c r="E36" s="38" t="n">
        <v>708941</v>
      </c>
      <c r="F36" s="38" t="n">
        <v>1249</v>
      </c>
      <c r="G36" s="36" t="n">
        <f aca="false">E36-F36</f>
        <v>707692</v>
      </c>
      <c r="H36" s="15" t="n">
        <f aca="false">IF(G36&lt;0,0,E36/(30*1500*24))</f>
        <v>0.656426851851852</v>
      </c>
      <c r="I36" s="39" t="n">
        <v>0.9281</v>
      </c>
      <c r="J36" s="37" t="n">
        <f aca="false">I36*(24*30)</f>
        <v>668.232</v>
      </c>
    </row>
    <row r="37" customFormat="false" ht="12.75" hidden="false" customHeight="false" outlineLevel="0" collapsed="false">
      <c r="A37" s="33" t="s">
        <v>25</v>
      </c>
      <c r="B37" s="33" t="n">
        <v>1</v>
      </c>
      <c r="C37" s="33" t="n">
        <v>27</v>
      </c>
      <c r="D37" s="34" t="n">
        <v>37135</v>
      </c>
      <c r="E37" s="38" t="n">
        <v>486177</v>
      </c>
      <c r="F37" s="38" t="n">
        <v>3962</v>
      </c>
      <c r="G37" s="36" t="n">
        <f aca="false">E37-F37</f>
        <v>482215</v>
      </c>
      <c r="H37" s="15" t="n">
        <f aca="false">IF(G37&lt;0,0,E37/(30*1500*24))</f>
        <v>0.450163888888889</v>
      </c>
      <c r="I37" s="39" t="n">
        <v>0.961</v>
      </c>
      <c r="J37" s="37" t="n">
        <f aca="false">I37*(24*30)</f>
        <v>691.92</v>
      </c>
    </row>
    <row r="38" customFormat="false" ht="12.75" hidden="false" customHeight="false" outlineLevel="0" collapsed="false">
      <c r="A38" s="33" t="s">
        <v>25</v>
      </c>
      <c r="B38" s="33" t="n">
        <v>1</v>
      </c>
      <c r="C38" s="33" t="n">
        <v>28</v>
      </c>
      <c r="D38" s="34" t="n">
        <v>37135</v>
      </c>
      <c r="E38" s="38" t="n">
        <v>364548</v>
      </c>
      <c r="F38" s="38" t="n">
        <v>1770</v>
      </c>
      <c r="G38" s="36" t="n">
        <f aca="false">E38-F38</f>
        <v>362778</v>
      </c>
      <c r="H38" s="15" t="n">
        <f aca="false">IF(G38&lt;0,0,E38/(30*1500*24))</f>
        <v>0.337544444444444</v>
      </c>
      <c r="I38" s="39" t="n">
        <v>0.7876</v>
      </c>
      <c r="J38" s="37" t="n">
        <f aca="false">I38*(24*30)</f>
        <v>567.072</v>
      </c>
    </row>
    <row r="39" customFormat="false" ht="12.75" hidden="false" customHeight="false" outlineLevel="0" collapsed="false">
      <c r="A39" s="33" t="s">
        <v>25</v>
      </c>
      <c r="B39" s="33" t="n">
        <v>1</v>
      </c>
      <c r="C39" s="33" t="n">
        <v>29</v>
      </c>
      <c r="D39" s="34" t="n">
        <v>37135</v>
      </c>
      <c r="E39" s="38" t="n">
        <v>463884</v>
      </c>
      <c r="F39" s="38" t="n">
        <v>1359</v>
      </c>
      <c r="G39" s="36" t="n">
        <f aca="false">E39-F39</f>
        <v>462525</v>
      </c>
      <c r="H39" s="15" t="n">
        <f aca="false">IF(G39&lt;0,0,E39/(30*1500*24))</f>
        <v>0.429522222222222</v>
      </c>
      <c r="I39" s="39" t="n">
        <v>0.8855</v>
      </c>
      <c r="J39" s="37" t="n">
        <f aca="false">I39*(24*30)</f>
        <v>637.56</v>
      </c>
    </row>
    <row r="40" customFormat="false" ht="12.75" hidden="false" customHeight="false" outlineLevel="0" collapsed="false">
      <c r="A40" s="33" t="s">
        <v>25</v>
      </c>
      <c r="B40" s="33" t="n">
        <v>1</v>
      </c>
      <c r="C40" s="33" t="n">
        <v>30</v>
      </c>
      <c r="D40" s="34" t="n">
        <v>37135</v>
      </c>
      <c r="E40" s="38" t="n">
        <v>376876</v>
      </c>
      <c r="F40" s="38" t="n">
        <v>3035</v>
      </c>
      <c r="G40" s="36" t="n">
        <f aca="false">E40-F40</f>
        <v>373841</v>
      </c>
      <c r="H40" s="15" t="n">
        <f aca="false">IF(G40&lt;0,0,E40/(30*1500*24))</f>
        <v>0.348959259259259</v>
      </c>
      <c r="I40" s="39" t="n">
        <v>0.9278</v>
      </c>
      <c r="J40" s="37" t="n">
        <f aca="false">I40*(24*30)</f>
        <v>668.016</v>
      </c>
    </row>
    <row r="41" customFormat="false" ht="12.75" hidden="false" customHeight="false" outlineLevel="0" collapsed="false">
      <c r="A41" s="33" t="s">
        <v>25</v>
      </c>
      <c r="B41" s="33" t="n">
        <v>1</v>
      </c>
      <c r="C41" s="33" t="n">
        <v>31</v>
      </c>
      <c r="D41" s="34" t="n">
        <v>37135</v>
      </c>
      <c r="E41" s="38" t="n">
        <v>522462</v>
      </c>
      <c r="F41" s="38" t="n">
        <v>2022</v>
      </c>
      <c r="G41" s="36" t="n">
        <f aca="false">E41-F41</f>
        <v>520440</v>
      </c>
      <c r="H41" s="15" t="n">
        <f aca="false">IF(G41&lt;0,0,E41/(30*1500*24))</f>
        <v>0.483761111111111</v>
      </c>
      <c r="I41" s="39" t="n">
        <v>0.936</v>
      </c>
      <c r="J41" s="37" t="n">
        <f aca="false">I41*(24*30)</f>
        <v>673.92</v>
      </c>
    </row>
    <row r="42" customFormat="false" ht="12.75" hidden="false" customHeight="false" outlineLevel="0" collapsed="false">
      <c r="A42" s="33" t="s">
        <v>25</v>
      </c>
      <c r="B42" s="33" t="n">
        <v>1</v>
      </c>
      <c r="C42" s="33" t="n">
        <v>32</v>
      </c>
      <c r="D42" s="34" t="n">
        <v>37135</v>
      </c>
      <c r="E42" s="38" t="n">
        <v>45066</v>
      </c>
      <c r="F42" s="38" t="n">
        <v>909</v>
      </c>
      <c r="G42" s="36" t="n">
        <f aca="false">E42-F42</f>
        <v>44157</v>
      </c>
      <c r="H42" s="15" t="n">
        <f aca="false">IF(G42&lt;0,0,E42/(30*1500*24))</f>
        <v>0.0417277777777778</v>
      </c>
      <c r="I42" s="39" t="n">
        <v>0.4663</v>
      </c>
      <c r="J42" s="37" t="n">
        <f aca="false">I42*(24*30)</f>
        <v>335.736</v>
      </c>
    </row>
    <row r="43" customFormat="false" ht="12.75" hidden="false" customHeight="false" outlineLevel="0" collapsed="false">
      <c r="A43" s="33" t="s">
        <v>25</v>
      </c>
      <c r="B43" s="33" t="n">
        <v>1</v>
      </c>
      <c r="C43" s="33" t="n">
        <v>33</v>
      </c>
      <c r="D43" s="34" t="n">
        <v>37135</v>
      </c>
      <c r="E43" s="38" t="n">
        <v>470</v>
      </c>
      <c r="F43" s="38" t="n">
        <v>10117</v>
      </c>
      <c r="G43" s="36" t="n">
        <f aca="false">E43-F43</f>
        <v>-9647</v>
      </c>
      <c r="H43" s="15" t="n">
        <f aca="false">IF(G43&lt;0,0,E43/(30*1500*24))</f>
        <v>0</v>
      </c>
      <c r="I43" s="39" t="n">
        <v>0.0888</v>
      </c>
      <c r="J43" s="37" t="n">
        <f aca="false">I43*(24*30)</f>
        <v>63.936</v>
      </c>
    </row>
    <row r="44" customFormat="false" ht="12.75" hidden="false" customHeight="false" outlineLevel="0" collapsed="false">
      <c r="A44" s="33" t="s">
        <v>25</v>
      </c>
      <c r="B44" s="33" t="n">
        <v>1</v>
      </c>
      <c r="C44" s="33" t="n">
        <v>34</v>
      </c>
      <c r="D44" s="34" t="n">
        <v>37135</v>
      </c>
      <c r="E44" s="38" t="n">
        <v>340045</v>
      </c>
      <c r="F44" s="38" t="n">
        <v>9086</v>
      </c>
      <c r="G44" s="36" t="n">
        <f aca="false">E44-F44</f>
        <v>330959</v>
      </c>
      <c r="H44" s="15" t="n">
        <f aca="false">IF(G44&lt;0,0,E44/(30*1500*24))</f>
        <v>0.314856481481482</v>
      </c>
      <c r="I44" s="39" t="n">
        <v>0.1334</v>
      </c>
      <c r="J44" s="37" t="n">
        <f aca="false">I44*(24*30)</f>
        <v>96.048</v>
      </c>
    </row>
    <row r="45" customFormat="false" ht="12.75" hidden="false" customHeight="false" outlineLevel="0" collapsed="false">
      <c r="A45" s="33" t="s">
        <v>25</v>
      </c>
      <c r="B45" s="33" t="n">
        <v>1</v>
      </c>
      <c r="C45" s="33" t="n">
        <v>35</v>
      </c>
      <c r="D45" s="34" t="n">
        <v>37135</v>
      </c>
      <c r="E45" s="38" t="n">
        <v>984</v>
      </c>
      <c r="F45" s="38" t="n">
        <v>13594</v>
      </c>
      <c r="G45" s="36" t="n">
        <f aca="false">E45-F45</f>
        <v>-12610</v>
      </c>
      <c r="H45" s="15" t="n">
        <f aca="false">IF(G45&lt;0,0,E45/(30*1500*24))</f>
        <v>0</v>
      </c>
      <c r="I45" s="39" t="n">
        <v>0.1013</v>
      </c>
      <c r="J45" s="37" t="n">
        <f aca="false">I45*(24*30)</f>
        <v>72.936</v>
      </c>
    </row>
    <row r="46" customFormat="false" ht="12.75" hidden="false" customHeight="false" outlineLevel="0" collapsed="false">
      <c r="A46" s="33" t="s">
        <v>25</v>
      </c>
      <c r="B46" s="33" t="n">
        <v>1</v>
      </c>
      <c r="C46" s="33" t="n">
        <v>36</v>
      </c>
      <c r="D46" s="34" t="n">
        <v>37135</v>
      </c>
      <c r="E46" s="38" t="n">
        <v>39575</v>
      </c>
      <c r="F46" s="38" t="n">
        <v>6779</v>
      </c>
      <c r="G46" s="36" t="n">
        <f aca="false">E46-F46</f>
        <v>32796</v>
      </c>
      <c r="H46" s="15" t="n">
        <f aca="false">IF(G46&lt;0,0,E46/(30*1500*24))</f>
        <v>0.0366435185185185</v>
      </c>
      <c r="I46" s="39" t="n">
        <v>0.156</v>
      </c>
      <c r="J46" s="37" t="n">
        <f aca="false">I46*(24*30)</f>
        <v>112.32</v>
      </c>
    </row>
    <row r="47" customFormat="false" ht="12.75" hidden="false" customHeight="false" outlineLevel="0" collapsed="false">
      <c r="A47" s="33" t="s">
        <v>25</v>
      </c>
      <c r="B47" s="33" t="n">
        <v>1</v>
      </c>
      <c r="C47" s="33" t="n">
        <v>37</v>
      </c>
      <c r="D47" s="34" t="n">
        <v>37135</v>
      </c>
      <c r="E47" s="38" t="n">
        <v>187774</v>
      </c>
      <c r="F47" s="38" t="n">
        <v>3388</v>
      </c>
      <c r="G47" s="36" t="n">
        <f aca="false">E47-F47</f>
        <v>184386</v>
      </c>
      <c r="H47" s="15" t="n">
        <f aca="false">IF(G47&lt;0,0,E47/(30*1500*24))</f>
        <v>0.173864814814815</v>
      </c>
      <c r="I47" s="39" t="n">
        <v>0.7223</v>
      </c>
      <c r="J47" s="37" t="n">
        <f aca="false">I47*(24*30)</f>
        <v>520.056</v>
      </c>
    </row>
    <row r="48" customFormat="false" ht="12.75" hidden="false" customHeight="false" outlineLevel="0" collapsed="false">
      <c r="A48" s="33" t="s">
        <v>25</v>
      </c>
      <c r="B48" s="33" t="n">
        <v>1</v>
      </c>
      <c r="C48" s="33" t="n">
        <v>38</v>
      </c>
      <c r="D48" s="34" t="n">
        <v>37135</v>
      </c>
      <c r="E48" s="38" t="n">
        <v>206198</v>
      </c>
      <c r="F48" s="38" t="n">
        <v>1240</v>
      </c>
      <c r="G48" s="36" t="n">
        <f aca="false">E48-F48</f>
        <v>204958</v>
      </c>
      <c r="H48" s="15" t="n">
        <f aca="false">IF(G48&lt;0,0,E48/(30*1500*24))</f>
        <v>0.190924074074074</v>
      </c>
      <c r="I48" s="39" t="n">
        <v>0.9603</v>
      </c>
      <c r="J48" s="37" t="n">
        <f aca="false">I48*(24*30)</f>
        <v>691.416</v>
      </c>
    </row>
    <row r="49" customFormat="false" ht="12.75" hidden="false" customHeight="false" outlineLevel="0" collapsed="false">
      <c r="A49" s="33" t="s">
        <v>25</v>
      </c>
      <c r="B49" s="33" t="n">
        <v>1</v>
      </c>
      <c r="C49" s="33" t="n">
        <v>39</v>
      </c>
      <c r="D49" s="34" t="n">
        <v>37135</v>
      </c>
      <c r="E49" s="38" t="n">
        <v>407462</v>
      </c>
      <c r="F49" s="38" t="n">
        <v>1100</v>
      </c>
      <c r="G49" s="36" t="n">
        <f aca="false">E49-F49</f>
        <v>406362</v>
      </c>
      <c r="H49" s="15" t="n">
        <f aca="false">IF(G49&lt;0,0,E49/(30*1500*24))</f>
        <v>0.37727962962963</v>
      </c>
      <c r="I49" s="39" t="n">
        <v>0.9859</v>
      </c>
      <c r="J49" s="37" t="n">
        <f aca="false">I49*(24*30)</f>
        <v>709.848</v>
      </c>
    </row>
    <row r="50" customFormat="false" ht="12.75" hidden="false" customHeight="false" outlineLevel="0" collapsed="false">
      <c r="A50" s="33" t="s">
        <v>25</v>
      </c>
      <c r="B50" s="33" t="n">
        <v>1</v>
      </c>
      <c r="C50" s="33" t="n">
        <v>40</v>
      </c>
      <c r="D50" s="34" t="n">
        <v>37135</v>
      </c>
      <c r="E50" s="38" t="n">
        <v>341468</v>
      </c>
      <c r="F50" s="38" t="n">
        <v>1344</v>
      </c>
      <c r="G50" s="36" t="n">
        <f aca="false">E50-F50</f>
        <v>340124</v>
      </c>
      <c r="H50" s="15" t="n">
        <f aca="false">IF(G50&lt;0,0,E50/(30*1500*24))</f>
        <v>0.316174074074074</v>
      </c>
      <c r="I50" s="39" t="n">
        <v>0.9646</v>
      </c>
      <c r="J50" s="37" t="n">
        <f aca="false">I50*(24*30)</f>
        <v>694.512</v>
      </c>
    </row>
    <row r="51" customFormat="false" ht="12.75" hidden="false" customHeight="false" outlineLevel="0" collapsed="false">
      <c r="A51" s="33" t="s">
        <v>25</v>
      </c>
      <c r="B51" s="33" t="n">
        <v>1</v>
      </c>
      <c r="C51" s="33" t="n">
        <v>41</v>
      </c>
      <c r="D51" s="34" t="n">
        <v>37135</v>
      </c>
      <c r="E51" s="38" t="n">
        <v>399568</v>
      </c>
      <c r="F51" s="38" t="n">
        <v>966</v>
      </c>
      <c r="G51" s="36" t="n">
        <f aca="false">E51-F51</f>
        <v>398602</v>
      </c>
      <c r="H51" s="15" t="n">
        <f aca="false">IF(G51&lt;0,0,E51/(30*1500*24))</f>
        <v>0.36997037037037</v>
      </c>
      <c r="I51" s="39" t="n">
        <v>0.946</v>
      </c>
      <c r="J51" s="37" t="n">
        <f aca="false">I51*(24*30)</f>
        <v>681.12</v>
      </c>
    </row>
    <row r="52" customFormat="false" ht="12.75" hidden="false" customHeight="false" outlineLevel="0" collapsed="false">
      <c r="A52" s="33" t="s">
        <v>25</v>
      </c>
      <c r="B52" s="33" t="n">
        <v>1</v>
      </c>
      <c r="C52" s="33" t="n">
        <v>42</v>
      </c>
      <c r="D52" s="34" t="n">
        <v>37135</v>
      </c>
      <c r="E52" s="38" t="n">
        <v>256995</v>
      </c>
      <c r="F52" s="38" t="n">
        <v>4991</v>
      </c>
      <c r="G52" s="36" t="n">
        <f aca="false">E52-F52</f>
        <v>252004</v>
      </c>
      <c r="H52" s="15" t="n">
        <f aca="false">IF(G52&lt;0,0,E52/(30*1500*24))</f>
        <v>0.237958333333333</v>
      </c>
      <c r="I52" s="39" t="n">
        <v>0.4565</v>
      </c>
      <c r="J52" s="37" t="n">
        <f aca="false">I52*(24*30)</f>
        <v>328.68</v>
      </c>
    </row>
    <row r="53" customFormat="false" ht="12.75" hidden="false" customHeight="false" outlineLevel="0" collapsed="false">
      <c r="A53" s="33" t="s">
        <v>25</v>
      </c>
      <c r="B53" s="33" t="n">
        <v>1</v>
      </c>
      <c r="C53" s="33" t="n">
        <v>43</v>
      </c>
      <c r="D53" s="34" t="n">
        <v>37135</v>
      </c>
      <c r="E53" s="38" t="n">
        <v>140556</v>
      </c>
      <c r="F53" s="38" t="n">
        <v>4596</v>
      </c>
      <c r="G53" s="36" t="n">
        <f aca="false">E53-F53</f>
        <v>135960</v>
      </c>
      <c r="H53" s="15" t="n">
        <f aca="false">IF(G53&lt;0,0,E53/(30*1500*24))</f>
        <v>0.130144444444444</v>
      </c>
      <c r="I53" s="39" t="n">
        <v>0.6842</v>
      </c>
      <c r="J53" s="37" t="n">
        <f aca="false">I53*(24*30)</f>
        <v>492.624</v>
      </c>
    </row>
    <row r="54" customFormat="false" ht="12.75" hidden="false" customHeight="false" outlineLevel="0" collapsed="false">
      <c r="A54" s="33" t="s">
        <v>25</v>
      </c>
      <c r="B54" s="33" t="n">
        <v>1</v>
      </c>
      <c r="C54" s="33" t="n">
        <v>44</v>
      </c>
      <c r="D54" s="34" t="n">
        <v>37135</v>
      </c>
      <c r="E54" s="38" t="n">
        <v>352425</v>
      </c>
      <c r="F54" s="38" t="n">
        <v>1798</v>
      </c>
      <c r="G54" s="36" t="n">
        <f aca="false">E54-F54</f>
        <v>350627</v>
      </c>
      <c r="H54" s="15" t="n">
        <f aca="false">IF(G54&lt;0,0,E54/(30*1500*24))</f>
        <v>0.326319444444444</v>
      </c>
      <c r="I54" s="39" t="n">
        <v>0.6755</v>
      </c>
      <c r="J54" s="37" t="n">
        <f aca="false">I54*(24*30)</f>
        <v>486.36</v>
      </c>
    </row>
    <row r="55" customFormat="false" ht="12.75" hidden="false" customHeight="false" outlineLevel="0" collapsed="false">
      <c r="A55" s="33" t="s">
        <v>25</v>
      </c>
      <c r="B55" s="33" t="n">
        <v>1</v>
      </c>
      <c r="C55" s="33" t="n">
        <v>45</v>
      </c>
      <c r="D55" s="34" t="n">
        <v>37135</v>
      </c>
      <c r="E55" s="38" t="n">
        <v>33118</v>
      </c>
      <c r="F55" s="38" t="n">
        <v>905</v>
      </c>
      <c r="G55" s="36" t="n">
        <f aca="false">E55-F55</f>
        <v>32213</v>
      </c>
      <c r="H55" s="15" t="n">
        <f aca="false">IF(G55&lt;0,0,E55/(30*1500*24))</f>
        <v>0.0306648148148148</v>
      </c>
      <c r="I55" s="39" t="n">
        <v>0.3598</v>
      </c>
      <c r="J55" s="37" t="n">
        <f aca="false">I55*(24*30)</f>
        <v>259.056</v>
      </c>
    </row>
    <row r="56" customFormat="false" ht="12.75" hidden="false" customHeight="false" outlineLevel="0" collapsed="false">
      <c r="A56" s="33" t="s">
        <v>25</v>
      </c>
      <c r="B56" s="33" t="n">
        <v>1</v>
      </c>
      <c r="C56" s="33" t="n">
        <v>46</v>
      </c>
      <c r="D56" s="34" t="n">
        <v>37135</v>
      </c>
      <c r="E56" s="38" t="n">
        <v>35665</v>
      </c>
      <c r="F56" s="38" t="n">
        <v>1242</v>
      </c>
      <c r="G56" s="36" t="n">
        <f aca="false">E56-F56</f>
        <v>34423</v>
      </c>
      <c r="H56" s="15" t="n">
        <f aca="false">IF(G56&lt;0,0,E56/(30*1500*24))</f>
        <v>0.0330231481481482</v>
      </c>
      <c r="I56" s="39" t="n">
        <v>0.6113</v>
      </c>
      <c r="J56" s="37" t="n">
        <f aca="false">I56*(24*30)</f>
        <v>440.136</v>
      </c>
    </row>
    <row r="57" customFormat="false" ht="12.75" hidden="false" customHeight="false" outlineLevel="0" collapsed="false">
      <c r="A57" s="33" t="s">
        <v>25</v>
      </c>
      <c r="B57" s="33" t="n">
        <v>1</v>
      </c>
      <c r="C57" s="33" t="n">
        <v>47</v>
      </c>
      <c r="D57" s="34" t="n">
        <v>37135</v>
      </c>
      <c r="E57" s="38" t="n">
        <v>288001</v>
      </c>
      <c r="F57" s="38" t="n">
        <v>971</v>
      </c>
      <c r="G57" s="36" t="n">
        <f aca="false">E57-F57</f>
        <v>287030</v>
      </c>
      <c r="H57" s="15" t="n">
        <f aca="false">IF(G57&lt;0,0,E57/(30*1500*24))</f>
        <v>0.266667592592593</v>
      </c>
      <c r="I57" s="39" t="n">
        <v>0.8996</v>
      </c>
      <c r="J57" s="37" t="n">
        <f aca="false">I57*(24*30)</f>
        <v>647.712</v>
      </c>
    </row>
    <row r="58" customFormat="false" ht="12.75" hidden="false" customHeight="false" outlineLevel="0" collapsed="false">
      <c r="A58" s="33" t="s">
        <v>25</v>
      </c>
      <c r="B58" s="33" t="n">
        <v>1</v>
      </c>
      <c r="C58" s="33" t="n">
        <v>48</v>
      </c>
      <c r="D58" s="34" t="n">
        <v>37135</v>
      </c>
      <c r="E58" s="38" t="n">
        <v>257256</v>
      </c>
      <c r="F58" s="38" t="n">
        <v>299</v>
      </c>
      <c r="G58" s="36" t="n">
        <f aca="false">E58-F58</f>
        <v>256957</v>
      </c>
      <c r="H58" s="15" t="n">
        <f aca="false">IF(G58&lt;0,0,E58/(30*1500*24))</f>
        <v>0.2382</v>
      </c>
      <c r="I58" s="39" t="n">
        <v>0.8864</v>
      </c>
      <c r="J58" s="37" t="n">
        <f aca="false">I58*(24*30)</f>
        <v>638.208</v>
      </c>
    </row>
    <row r="59" customFormat="false" ht="12.75" hidden="false" customHeight="false" outlineLevel="0" collapsed="false">
      <c r="A59" s="33" t="s">
        <v>25</v>
      </c>
      <c r="B59" s="33" t="n">
        <v>1</v>
      </c>
      <c r="C59" s="33" t="n">
        <v>49</v>
      </c>
      <c r="D59" s="34" t="n">
        <v>37135</v>
      </c>
      <c r="E59" s="38" t="n">
        <v>181341</v>
      </c>
      <c r="F59" s="38" t="n">
        <v>838</v>
      </c>
      <c r="G59" s="36" t="n">
        <f aca="false">E59-F59</f>
        <v>180503</v>
      </c>
      <c r="H59" s="15" t="n">
        <f aca="false">IF(G59&lt;0,0,E59/(30*1500*24))</f>
        <v>0.167908333333333</v>
      </c>
      <c r="I59" s="39" t="n">
        <v>0.9525</v>
      </c>
      <c r="J59" s="37" t="n">
        <f aca="false">I59*(24*30)</f>
        <v>685.8</v>
      </c>
    </row>
    <row r="60" customFormat="false" ht="12.75" hidden="false" customHeight="false" outlineLevel="0" collapsed="false">
      <c r="A60" s="33" t="s">
        <v>25</v>
      </c>
      <c r="B60" s="33" t="n">
        <v>1</v>
      </c>
      <c r="C60" s="33" t="n">
        <v>50</v>
      </c>
      <c r="D60" s="34" t="n">
        <v>37135</v>
      </c>
      <c r="E60" s="40"/>
      <c r="F60" s="40"/>
      <c r="G60" s="36"/>
      <c r="H60" s="15"/>
      <c r="I60" s="39"/>
      <c r="J60" s="37" t="n">
        <f aca="false">I60*(24*30)</f>
        <v>0</v>
      </c>
    </row>
    <row r="61" customFormat="false" ht="12.75" hidden="false" customHeight="false" outlineLevel="0" collapsed="false">
      <c r="A61" s="33" t="s">
        <v>25</v>
      </c>
      <c r="B61" s="33" t="n">
        <v>1</v>
      </c>
      <c r="C61" s="33" t="n">
        <v>51</v>
      </c>
      <c r="D61" s="34" t="n">
        <v>37135</v>
      </c>
      <c r="E61" s="41" t="n">
        <v>9502</v>
      </c>
      <c r="F61" s="41" t="n">
        <v>361</v>
      </c>
      <c r="G61" s="36" t="n">
        <f aca="false">E61-F61</f>
        <v>9141</v>
      </c>
      <c r="H61" s="15" t="n">
        <f aca="false">IF(G61&lt;0,0,E61/(30*1500*24))</f>
        <v>0.00879814814814815</v>
      </c>
      <c r="I61" s="39" t="n">
        <v>0.5151</v>
      </c>
      <c r="J61" s="37" t="n">
        <f aca="false">I61*(24*30)</f>
        <v>370.872</v>
      </c>
    </row>
    <row r="62" customFormat="false" ht="12.75" hidden="false" customHeight="false" outlineLevel="0" collapsed="false">
      <c r="A62" s="33" t="s">
        <v>25</v>
      </c>
      <c r="B62" s="33" t="n">
        <v>1</v>
      </c>
      <c r="C62" s="33" t="n">
        <v>52</v>
      </c>
      <c r="D62" s="34" t="n">
        <v>37135</v>
      </c>
      <c r="E62" s="38" t="n">
        <v>62654</v>
      </c>
      <c r="F62" s="38" t="n">
        <v>1529</v>
      </c>
      <c r="G62" s="36" t="n">
        <f aca="false">E62-F62</f>
        <v>61125</v>
      </c>
      <c r="H62" s="15" t="n">
        <f aca="false">IF(G62&lt;0,0,E62/(30*1500*24))</f>
        <v>0.058012962962963</v>
      </c>
      <c r="I62" s="39" t="n">
        <v>0.9969</v>
      </c>
      <c r="J62" s="37" t="n">
        <f aca="false">I62*(24*30)</f>
        <v>717.768</v>
      </c>
    </row>
    <row r="63" customFormat="false" ht="12.75" hidden="false" customHeight="false" outlineLevel="0" collapsed="false">
      <c r="A63" s="33" t="s">
        <v>25</v>
      </c>
      <c r="B63" s="33" t="n">
        <v>1</v>
      </c>
      <c r="C63" s="33" t="n">
        <v>53</v>
      </c>
      <c r="D63" s="34" t="n">
        <v>37135</v>
      </c>
      <c r="E63" s="38" t="n">
        <v>113717</v>
      </c>
      <c r="F63" s="38" t="n">
        <v>925</v>
      </c>
      <c r="G63" s="36" t="n">
        <f aca="false">E63-F63</f>
        <v>112792</v>
      </c>
      <c r="H63" s="15" t="n">
        <f aca="false">IF(G63&lt;0,0,E63/(30*1500*24))</f>
        <v>0.105293518518519</v>
      </c>
      <c r="I63" s="39" t="n">
        <v>0.7107</v>
      </c>
      <c r="J63" s="37" t="n">
        <f aca="false">I63*(24*30)</f>
        <v>511.704</v>
      </c>
    </row>
    <row r="64" customFormat="false" ht="12.75" hidden="false" customHeight="false" outlineLevel="0" collapsed="false">
      <c r="A64" s="33" t="s">
        <v>25</v>
      </c>
      <c r="B64" s="33" t="n">
        <v>1</v>
      </c>
      <c r="C64" s="33" t="n">
        <v>54</v>
      </c>
      <c r="D64" s="34" t="n">
        <v>37135</v>
      </c>
      <c r="E64" s="42" t="n">
        <v>124873</v>
      </c>
      <c r="F64" s="42" t="n">
        <v>760</v>
      </c>
      <c r="G64" s="36" t="n">
        <f aca="false">E64-F64</f>
        <v>124113</v>
      </c>
      <c r="H64" s="15" t="n">
        <f aca="false">IF(G64&lt;0,0,E64/(30*1500*24))</f>
        <v>0.115623148148148</v>
      </c>
      <c r="I64" s="39" t="n">
        <v>0.7432</v>
      </c>
      <c r="J64" s="37" t="n">
        <f aca="false">I64*(24*30)</f>
        <v>535.104</v>
      </c>
    </row>
    <row r="65" customFormat="false" ht="12.75" hidden="false" customHeight="false" outlineLevel="0" collapsed="false">
      <c r="A65" s="33" t="s">
        <v>25</v>
      </c>
      <c r="B65" s="33" t="n">
        <v>1</v>
      </c>
      <c r="C65" s="33" t="n">
        <v>55</v>
      </c>
      <c r="D65" s="34" t="n">
        <v>37135</v>
      </c>
      <c r="E65" s="42" t="n">
        <v>48395</v>
      </c>
      <c r="F65" s="42" t="n">
        <v>1303</v>
      </c>
      <c r="G65" s="36" t="n">
        <f aca="false">E65-F65</f>
        <v>47092</v>
      </c>
      <c r="H65" s="15" t="n">
        <f aca="false">IF(G65&lt;0,0,E65/(30*1500*24))</f>
        <v>0.0448101851851852</v>
      </c>
      <c r="I65" s="39" t="n">
        <v>0.3541</v>
      </c>
      <c r="J65" s="37" t="n">
        <f aca="false">I65*(24*30)</f>
        <v>254.952</v>
      </c>
    </row>
    <row r="66" customFormat="false" ht="12.75" hidden="false" customHeight="false" outlineLevel="0" collapsed="false">
      <c r="A66" s="33" t="s">
        <v>25</v>
      </c>
      <c r="B66" s="33" t="n">
        <v>1</v>
      </c>
      <c r="C66" s="33" t="n">
        <v>56</v>
      </c>
      <c r="D66" s="34" t="n">
        <v>37135</v>
      </c>
      <c r="E66" s="42" t="n">
        <v>250376</v>
      </c>
      <c r="F66" s="42" t="n">
        <v>1321</v>
      </c>
      <c r="G66" s="36" t="n">
        <f aca="false">E66-F66</f>
        <v>249055</v>
      </c>
      <c r="H66" s="15" t="n">
        <f aca="false">IF(G66&lt;0,0,E66/(30*1500*24))</f>
        <v>0.23182962962963</v>
      </c>
      <c r="I66" s="39" t="n">
        <v>0.1637</v>
      </c>
      <c r="J66" s="37" t="n">
        <f aca="false">I66*(24*30)</f>
        <v>117.864</v>
      </c>
    </row>
    <row r="67" customFormat="false" ht="12.75" hidden="false" customHeight="false" outlineLevel="0" collapsed="false">
      <c r="A67" s="33" t="s">
        <v>25</v>
      </c>
      <c r="B67" s="33" t="n">
        <v>1</v>
      </c>
      <c r="C67" s="33" t="n">
        <v>57</v>
      </c>
      <c r="D67" s="34" t="n">
        <v>37135</v>
      </c>
      <c r="E67" s="42" t="n">
        <v>232631</v>
      </c>
      <c r="F67" s="42" t="n">
        <v>915</v>
      </c>
      <c r="G67" s="36" t="n">
        <f aca="false">E67-F67</f>
        <v>231716</v>
      </c>
      <c r="H67" s="15" t="n">
        <f aca="false">IF(G67&lt;0,0,E67/(30*1500*24))</f>
        <v>0.215399074074074</v>
      </c>
      <c r="I67" s="39" t="n">
        <v>0.9662</v>
      </c>
      <c r="J67" s="37" t="n">
        <f aca="false">I67*(24*30)</f>
        <v>695.664</v>
      </c>
    </row>
    <row r="68" customFormat="false" ht="12.75" hidden="false" customHeight="false" outlineLevel="0" collapsed="false">
      <c r="A68" s="33" t="s">
        <v>25</v>
      </c>
      <c r="B68" s="33" t="n">
        <v>1</v>
      </c>
      <c r="C68" s="33" t="n">
        <v>58</v>
      </c>
      <c r="D68" s="34" t="n">
        <v>37135</v>
      </c>
      <c r="E68" s="42"/>
      <c r="F68" s="42"/>
      <c r="G68" s="36" t="n">
        <f aca="false">E68-F68</f>
        <v>0</v>
      </c>
      <c r="H68" s="15" t="n">
        <f aca="false">IF(G68&lt;0,0,E68/(30*1500*24))</f>
        <v>0</v>
      </c>
      <c r="I68" s="39" t="n">
        <v>0.986</v>
      </c>
      <c r="J68" s="37" t="n">
        <f aca="false">I68*(24*30)</f>
        <v>709.92</v>
      </c>
    </row>
    <row r="69" customFormat="false" ht="12.75" hidden="false" customHeight="false" outlineLevel="0" collapsed="false">
      <c r="A69" s="33" t="s">
        <v>25</v>
      </c>
      <c r="B69" s="33" t="n">
        <v>1</v>
      </c>
      <c r="C69" s="33" t="n">
        <v>59</v>
      </c>
      <c r="D69" s="34" t="n">
        <v>37135</v>
      </c>
      <c r="E69" s="42" t="n">
        <v>6231</v>
      </c>
      <c r="F69" s="42" t="n">
        <v>603</v>
      </c>
      <c r="G69" s="36" t="n">
        <f aca="false">E69-F69</f>
        <v>5628</v>
      </c>
      <c r="H69" s="15" t="n">
        <f aca="false">IF(G69&lt;0,0,E69/(30*1500*24))</f>
        <v>0.00576944444444444</v>
      </c>
      <c r="I69" s="39" t="n">
        <v>0.1821</v>
      </c>
      <c r="J69" s="37" t="n">
        <f aca="false">I69*(24*30)</f>
        <v>131.112</v>
      </c>
    </row>
    <row r="70" customFormat="false" ht="12.75" hidden="false" customHeight="false" outlineLevel="0" collapsed="false">
      <c r="A70" s="33" t="s">
        <v>25</v>
      </c>
      <c r="B70" s="33" t="n">
        <v>1</v>
      </c>
      <c r="C70" s="33" t="n">
        <v>60</v>
      </c>
      <c r="D70" s="34" t="n">
        <v>37135</v>
      </c>
      <c r="E70" s="42" t="n">
        <v>55495</v>
      </c>
      <c r="F70" s="42" t="n">
        <v>2657</v>
      </c>
      <c r="G70" s="36" t="n">
        <f aca="false">E70-F70</f>
        <v>52838</v>
      </c>
      <c r="H70" s="15" t="n">
        <f aca="false">IF(G70&lt;0,0,E70/(30*1500*24))</f>
        <v>0.0513842592592593</v>
      </c>
      <c r="I70" s="39" t="n">
        <v>0.9983</v>
      </c>
      <c r="J70" s="37" t="n">
        <f aca="false">I70*(24*30)</f>
        <v>718.776</v>
      </c>
    </row>
    <row r="71" customFormat="false" ht="12.75" hidden="false" customHeight="false" outlineLevel="0" collapsed="false">
      <c r="A71" s="33" t="s">
        <v>25</v>
      </c>
      <c r="B71" s="33" t="n">
        <v>1</v>
      </c>
      <c r="C71" s="33" t="n">
        <v>61</v>
      </c>
      <c r="D71" s="34" t="n">
        <v>37135</v>
      </c>
      <c r="E71" s="42" t="n">
        <v>10524</v>
      </c>
      <c r="F71" s="42" t="n">
        <v>1185</v>
      </c>
      <c r="G71" s="36" t="n">
        <f aca="false">E71-F71</f>
        <v>9339</v>
      </c>
      <c r="H71" s="15" t="n">
        <f aca="false">IF(G71&lt;0,0,E71/(30*1500*24))</f>
        <v>0.00974444444444444</v>
      </c>
      <c r="I71" s="39" t="n">
        <v>0.2714</v>
      </c>
      <c r="J71" s="37" t="n">
        <f aca="false">I71*(24*30)</f>
        <v>195.408</v>
      </c>
    </row>
    <row r="72" customFormat="false" ht="12.75" hidden="false" customHeight="false" outlineLevel="0" collapsed="false">
      <c r="A72" s="33" t="s">
        <v>25</v>
      </c>
      <c r="B72" s="33" t="n">
        <v>1</v>
      </c>
      <c r="C72" s="33" t="n">
        <v>62</v>
      </c>
      <c r="D72" s="34" t="n">
        <v>37135</v>
      </c>
      <c r="E72" s="42" t="n">
        <v>103812</v>
      </c>
      <c r="F72" s="42" t="n">
        <v>1217</v>
      </c>
      <c r="G72" s="36" t="n">
        <f aca="false">E72-F72</f>
        <v>102595</v>
      </c>
      <c r="H72" s="15" t="n">
        <f aca="false">IF(G72&lt;0,0,E72/(30*1500*24))</f>
        <v>0.0961222222222222</v>
      </c>
      <c r="I72" s="39" t="n">
        <v>0.8452</v>
      </c>
      <c r="J72" s="37" t="n">
        <f aca="false">I72*(24*30)</f>
        <v>608.544</v>
      </c>
    </row>
    <row r="73" customFormat="false" ht="12.75" hidden="false" customHeight="false" outlineLevel="0" collapsed="false">
      <c r="A73" s="33" t="s">
        <v>25</v>
      </c>
      <c r="B73" s="33" t="n">
        <v>1</v>
      </c>
      <c r="C73" s="33" t="n">
        <v>63</v>
      </c>
      <c r="D73" s="34" t="n">
        <v>37135</v>
      </c>
      <c r="E73" s="42" t="n">
        <v>49558</v>
      </c>
      <c r="F73" s="42" t="n">
        <v>1903</v>
      </c>
      <c r="G73" s="36" t="n">
        <f aca="false">E73-F73</f>
        <v>47655</v>
      </c>
      <c r="H73" s="15" t="n">
        <f aca="false">IF(G73&lt;0,0,E73/(30*1500*24))</f>
        <v>0.045887037037037</v>
      </c>
      <c r="I73" s="39" t="n">
        <v>0.3339</v>
      </c>
      <c r="J73" s="37" t="n">
        <f aca="false">I73*(24*30)</f>
        <v>240.408</v>
      </c>
    </row>
    <row r="74" customFormat="false" ht="12.75" hidden="false" customHeight="false" outlineLevel="0" collapsed="false">
      <c r="A74" s="33" t="s">
        <v>25</v>
      </c>
      <c r="B74" s="33" t="n">
        <v>1</v>
      </c>
      <c r="C74" s="33" t="n">
        <v>64</v>
      </c>
      <c r="D74" s="34" t="n">
        <v>37135</v>
      </c>
      <c r="E74" s="42" t="n">
        <v>149751</v>
      </c>
      <c r="F74" s="42" t="n">
        <v>553</v>
      </c>
      <c r="G74" s="36" t="n">
        <f aca="false">E74-F74</f>
        <v>149198</v>
      </c>
      <c r="H74" s="15" t="n">
        <f aca="false">IF(G74&lt;0,0,E74/(30*1500*24))</f>
        <v>0.138658333333333</v>
      </c>
      <c r="I74" s="39" t="n">
        <v>0.8928</v>
      </c>
      <c r="J74" s="37" t="n">
        <f aca="false">I74*(24*30)</f>
        <v>642.816</v>
      </c>
    </row>
    <row r="75" customFormat="false" ht="12.75" hidden="false" customHeight="false" outlineLevel="0" collapsed="false">
      <c r="A75" s="33" t="s">
        <v>25</v>
      </c>
      <c r="B75" s="33" t="n">
        <v>1</v>
      </c>
      <c r="C75" s="33" t="n">
        <v>65</v>
      </c>
      <c r="D75" s="34" t="n">
        <v>37135</v>
      </c>
      <c r="E75" s="42" t="n">
        <v>58627</v>
      </c>
      <c r="F75" s="42" t="n">
        <v>660</v>
      </c>
      <c r="G75" s="36" t="n">
        <f aca="false">E75-F75</f>
        <v>57967</v>
      </c>
      <c r="H75" s="15" t="n">
        <f aca="false">IF(G75&lt;0,0,E75/(30*1500*24))</f>
        <v>0.0542842592592593</v>
      </c>
      <c r="I75" s="39" t="n">
        <v>0.8754</v>
      </c>
      <c r="J75" s="37" t="n">
        <f aca="false">I75*(24*30)</f>
        <v>630.288</v>
      </c>
    </row>
    <row r="76" customFormat="false" ht="12.75" hidden="false" customHeight="false" outlineLevel="0" collapsed="false">
      <c r="A76" s="33" t="s">
        <v>25</v>
      </c>
      <c r="B76" s="33" t="n">
        <v>1</v>
      </c>
      <c r="C76" s="33" t="n">
        <v>66</v>
      </c>
      <c r="D76" s="34" t="n">
        <v>37135</v>
      </c>
      <c r="E76" s="42" t="n">
        <v>134531</v>
      </c>
      <c r="F76" s="42" t="n">
        <v>735</v>
      </c>
      <c r="G76" s="36" t="n">
        <f aca="false">E76-F76</f>
        <v>133796</v>
      </c>
      <c r="H76" s="15" t="n">
        <f aca="false">IF(G76&lt;0,0,E76/(30*1500*24))</f>
        <v>0.124565740740741</v>
      </c>
      <c r="I76" s="39" t="n">
        <v>0.8928</v>
      </c>
      <c r="J76" s="37" t="n">
        <f aca="false">I76*(24*30)</f>
        <v>642.816</v>
      </c>
    </row>
    <row r="77" customFormat="false" ht="12.75" hidden="false" customHeight="false" outlineLevel="0" collapsed="false">
      <c r="A77" s="33" t="s">
        <v>25</v>
      </c>
      <c r="B77" s="33" t="n">
        <v>1</v>
      </c>
      <c r="C77" s="33" t="n">
        <v>67</v>
      </c>
      <c r="D77" s="34" t="n">
        <v>37135</v>
      </c>
      <c r="E77" s="43"/>
      <c r="F77" s="43"/>
      <c r="G77" s="36"/>
      <c r="H77" s="15"/>
      <c r="I77" s="39"/>
      <c r="J77" s="37" t="n">
        <f aca="false">I77*(24*30)</f>
        <v>0</v>
      </c>
    </row>
    <row r="78" customFormat="false" ht="12.75" hidden="false" customHeight="false" outlineLevel="0" collapsed="false">
      <c r="A78" s="33" t="s">
        <v>25</v>
      </c>
      <c r="B78" s="33" t="n">
        <v>1</v>
      </c>
      <c r="C78" s="33" t="n">
        <v>68</v>
      </c>
      <c r="D78" s="34" t="n">
        <v>37135</v>
      </c>
      <c r="E78" s="42" t="n">
        <v>106276</v>
      </c>
      <c r="F78" s="42" t="n">
        <v>435</v>
      </c>
      <c r="G78" s="36" t="n">
        <f aca="false">E78-F78</f>
        <v>105841</v>
      </c>
      <c r="H78" s="15" t="n">
        <f aca="false">IF(G78&lt;0,0,E78/(30*1500*24))</f>
        <v>0.0984037037037037</v>
      </c>
      <c r="I78" s="39" t="n">
        <v>0.9007</v>
      </c>
      <c r="J78" s="37" t="n">
        <f aca="false">I78*(24*30)</f>
        <v>648.504</v>
      </c>
    </row>
    <row r="79" customFormat="false" ht="12.75" hidden="false" customHeight="false" outlineLevel="0" collapsed="false">
      <c r="A79" s="33" t="s">
        <v>25</v>
      </c>
      <c r="B79" s="33" t="n">
        <v>1</v>
      </c>
      <c r="C79" s="33" t="n">
        <v>69</v>
      </c>
      <c r="D79" s="34" t="n">
        <v>37135</v>
      </c>
      <c r="E79" s="42" t="n">
        <v>57910</v>
      </c>
      <c r="F79" s="42" t="n">
        <v>1385</v>
      </c>
      <c r="G79" s="36" t="n">
        <f aca="false">E79-F79</f>
        <v>56525</v>
      </c>
      <c r="H79" s="15" t="n">
        <f aca="false">IF(G79&lt;0,0,E79/(30*1500*24))</f>
        <v>0.0536203703703704</v>
      </c>
      <c r="I79" s="39" t="n">
        <v>0.6581</v>
      </c>
      <c r="J79" s="37" t="n">
        <f aca="false">I79*(24*30)</f>
        <v>473.832</v>
      </c>
    </row>
    <row r="80" customFormat="false" ht="12.75" hidden="false" customHeight="false" outlineLevel="0" collapsed="false">
      <c r="A80" s="33" t="s">
        <v>25</v>
      </c>
      <c r="B80" s="33" t="n">
        <v>1</v>
      </c>
      <c r="C80" s="33" t="n">
        <v>70</v>
      </c>
      <c r="D80" s="34" t="n">
        <v>37135</v>
      </c>
      <c r="E80" s="42" t="n">
        <v>46586</v>
      </c>
      <c r="F80" s="42" t="n">
        <v>472</v>
      </c>
      <c r="G80" s="36" t="n">
        <f aca="false">E80-F80</f>
        <v>46114</v>
      </c>
      <c r="H80" s="15" t="n">
        <f aca="false">IF(G80&lt;0,0,E80/(30*1500*24))</f>
        <v>0.0431351851851852</v>
      </c>
      <c r="I80" s="39" t="n">
        <v>0.889</v>
      </c>
      <c r="J80" s="37" t="n">
        <f aca="false">I80*(24*30)</f>
        <v>640.08</v>
      </c>
    </row>
    <row r="81" customFormat="false" ht="12.75" hidden="false" customHeight="false" outlineLevel="0" collapsed="false">
      <c r="A81" s="33" t="s">
        <v>25</v>
      </c>
      <c r="B81" s="33" t="n">
        <v>1</v>
      </c>
      <c r="C81" s="33" t="n">
        <v>71</v>
      </c>
      <c r="D81" s="34" t="n">
        <v>37135</v>
      </c>
      <c r="E81" s="42" t="n">
        <v>79800</v>
      </c>
      <c r="F81" s="42" t="n">
        <v>123</v>
      </c>
      <c r="G81" s="36" t="n">
        <f aca="false">E81-F81</f>
        <v>79677</v>
      </c>
      <c r="H81" s="15" t="n">
        <f aca="false">IF(G81&lt;0,0,E81/(30*1500*24))</f>
        <v>0.0738888888888889</v>
      </c>
      <c r="I81" s="39" t="n">
        <v>0.8637</v>
      </c>
      <c r="J81" s="37" t="n">
        <f aca="false">I81*(24*30)</f>
        <v>621.864</v>
      </c>
    </row>
    <row r="82" customFormat="false" ht="12.75" hidden="false" customHeight="false" outlineLevel="0" collapsed="false">
      <c r="A82" s="33" t="s">
        <v>25</v>
      </c>
      <c r="B82" s="33" t="n">
        <v>1</v>
      </c>
      <c r="C82" s="33" t="n">
        <v>72</v>
      </c>
      <c r="D82" s="34" t="n">
        <v>37135</v>
      </c>
      <c r="E82" s="42" t="n">
        <v>68144</v>
      </c>
      <c r="F82" s="42" t="n">
        <v>1362</v>
      </c>
      <c r="G82" s="36" t="n">
        <f aca="false">E82-F82</f>
        <v>66782</v>
      </c>
      <c r="H82" s="15" t="n">
        <f aca="false">IF(G82&lt;0,0,E82/(30*1500*24))</f>
        <v>0.0630962962962963</v>
      </c>
      <c r="I82" s="39" t="n">
        <v>0.589</v>
      </c>
      <c r="J82" s="37" t="n">
        <f aca="false">I82*(24*30)</f>
        <v>424.08</v>
      </c>
    </row>
    <row r="83" customFormat="false" ht="12.75" hidden="false" customHeight="false" outlineLevel="0" collapsed="false">
      <c r="A83" s="33" t="s">
        <v>25</v>
      </c>
      <c r="B83" s="33" t="n">
        <v>1</v>
      </c>
      <c r="C83" s="33" t="n">
        <v>73</v>
      </c>
      <c r="D83" s="34" t="n">
        <v>37135</v>
      </c>
      <c r="E83" s="42" t="n">
        <v>114500</v>
      </c>
      <c r="F83" s="42" t="n">
        <v>650</v>
      </c>
      <c r="G83" s="36" t="n">
        <f aca="false">E83-F83</f>
        <v>113850</v>
      </c>
      <c r="H83" s="15" t="n">
        <f aca="false">IF(G83&lt;0,0,E83/(30*1500*24))</f>
        <v>0.106018518518519</v>
      </c>
      <c r="I83" s="39" t="n">
        <v>0.9167</v>
      </c>
      <c r="J83" s="37" t="n">
        <f aca="false">I83*(24*30)</f>
        <v>660.024</v>
      </c>
    </row>
    <row r="84" customFormat="false" ht="12.75" hidden="false" customHeight="false" outlineLevel="0" collapsed="false">
      <c r="A84" s="33" t="s">
        <v>25</v>
      </c>
      <c r="B84" s="33" t="n">
        <v>1</v>
      </c>
      <c r="C84" s="33" t="n">
        <v>74</v>
      </c>
      <c r="D84" s="34" t="n">
        <v>37135</v>
      </c>
      <c r="E84" s="42" t="n">
        <v>78156</v>
      </c>
      <c r="F84" s="42" t="n">
        <v>1705</v>
      </c>
      <c r="G84" s="36" t="n">
        <f aca="false">E84-F84</f>
        <v>76451</v>
      </c>
      <c r="H84" s="15" t="n">
        <f aca="false">IF(G84&lt;0,0,E84/(30*1500*24))</f>
        <v>0.0723666666666667</v>
      </c>
      <c r="I84" s="39" t="n">
        <v>0.7264</v>
      </c>
      <c r="J84" s="37" t="n">
        <f aca="false">I84*(24*30)</f>
        <v>523.008</v>
      </c>
    </row>
    <row r="85" customFormat="false" ht="12.75" hidden="false" customHeight="false" outlineLevel="0" collapsed="false">
      <c r="A85" s="33" t="s">
        <v>25</v>
      </c>
      <c r="B85" s="33" t="n">
        <v>1</v>
      </c>
      <c r="C85" s="33" t="n">
        <v>75</v>
      </c>
      <c r="D85" s="34" t="n">
        <v>37135</v>
      </c>
      <c r="E85" s="43"/>
      <c r="F85" s="43"/>
      <c r="G85" s="36"/>
      <c r="H85" s="15"/>
      <c r="I85" s="39"/>
      <c r="J85" s="37" t="n">
        <f aca="false">I85*(24*30)</f>
        <v>0</v>
      </c>
    </row>
    <row r="86" customFormat="false" ht="12.75" hidden="false" customHeight="false" outlineLevel="0" collapsed="false">
      <c r="A86" s="33" t="s">
        <v>25</v>
      </c>
      <c r="B86" s="33" t="n">
        <v>1</v>
      </c>
      <c r="C86" s="33" t="n">
        <v>76</v>
      </c>
      <c r="D86" s="34" t="n">
        <v>37135</v>
      </c>
      <c r="E86" s="42" t="n">
        <v>48114</v>
      </c>
      <c r="F86" s="42" t="n">
        <v>1494</v>
      </c>
      <c r="G86" s="36" t="n">
        <f aca="false">E86-F86</f>
        <v>46620</v>
      </c>
      <c r="H86" s="15" t="n">
        <f aca="false">IF(G86&lt;0,0,E86/(30*1500*24))</f>
        <v>0.04455</v>
      </c>
      <c r="I86" s="39" t="n">
        <v>0.8716</v>
      </c>
      <c r="J86" s="37" t="n">
        <f aca="false">I86*(24*30)</f>
        <v>627.552</v>
      </c>
    </row>
    <row r="87" customFormat="false" ht="12.75" hidden="false" customHeight="false" outlineLevel="0" collapsed="false">
      <c r="A87" s="33" t="s">
        <v>25</v>
      </c>
      <c r="B87" s="33" t="n">
        <v>1</v>
      </c>
      <c r="C87" s="33" t="n">
        <v>77</v>
      </c>
      <c r="D87" s="34" t="n">
        <v>37135</v>
      </c>
      <c r="E87" s="42" t="n">
        <v>19</v>
      </c>
      <c r="F87" s="42" t="n">
        <v>580</v>
      </c>
      <c r="G87" s="36" t="n">
        <f aca="false">E87-F87</f>
        <v>-561</v>
      </c>
      <c r="H87" s="15" t="n">
        <f aca="false">IF(G87&lt;0,0,E87/(30*1500*24))</f>
        <v>0</v>
      </c>
      <c r="I87" s="39" t="n">
        <v>0.3126</v>
      </c>
      <c r="J87" s="37" t="n">
        <f aca="false">I87*(24*30)</f>
        <v>225.072</v>
      </c>
    </row>
    <row r="88" customFormat="false" ht="12.75" hidden="false" customHeight="false" outlineLevel="0" collapsed="false">
      <c r="A88" s="33" t="s">
        <v>25</v>
      </c>
      <c r="B88" s="33" t="n">
        <v>1</v>
      </c>
      <c r="C88" s="33" t="n">
        <v>78</v>
      </c>
      <c r="D88" s="34" t="n">
        <v>37135</v>
      </c>
      <c r="E88" s="42" t="n">
        <v>95693</v>
      </c>
      <c r="F88" s="42" t="n">
        <v>453</v>
      </c>
      <c r="G88" s="36" t="n">
        <f aca="false">E88-F88</f>
        <v>95240</v>
      </c>
      <c r="H88" s="15" t="n">
        <f aca="false">IF(G88&lt;0,0,E88/(30*1500*24))</f>
        <v>0.0886046296296296</v>
      </c>
      <c r="I88" s="39" t="n">
        <v>0.8522</v>
      </c>
      <c r="J88" s="37" t="n">
        <f aca="false">I88*(24*30)</f>
        <v>613.584</v>
      </c>
    </row>
    <row r="89" customFormat="false" ht="12.75" hidden="false" customHeight="false" outlineLevel="0" collapsed="false">
      <c r="A89" s="33" t="s">
        <v>25</v>
      </c>
      <c r="B89" s="33" t="n">
        <v>1</v>
      </c>
      <c r="C89" s="33" t="n">
        <v>79</v>
      </c>
      <c r="D89" s="34" t="n">
        <v>37135</v>
      </c>
      <c r="E89" s="42" t="n">
        <v>3600</v>
      </c>
      <c r="F89" s="42" t="n">
        <v>510</v>
      </c>
      <c r="G89" s="36" t="n">
        <f aca="false">E89-F89</f>
        <v>3090</v>
      </c>
      <c r="H89" s="15" t="n">
        <f aca="false">IF(G89&lt;0,0,E89/(30*1500*24))</f>
        <v>0.00333333333333333</v>
      </c>
      <c r="I89" s="39" t="n">
        <v>0.0254</v>
      </c>
      <c r="J89" s="37" t="n">
        <f aca="false">I89*(24*30)</f>
        <v>18.288</v>
      </c>
    </row>
    <row r="90" customFormat="false" ht="12.75" hidden="false" customHeight="false" outlineLevel="0" collapsed="false">
      <c r="A90" s="33" t="s">
        <v>25</v>
      </c>
      <c r="B90" s="33" t="n">
        <v>1</v>
      </c>
      <c r="C90" s="33" t="n">
        <v>80</v>
      </c>
      <c r="D90" s="34" t="n">
        <v>37135</v>
      </c>
      <c r="E90" s="42" t="n">
        <v>86603</v>
      </c>
      <c r="F90" s="42" t="n">
        <v>541</v>
      </c>
      <c r="G90" s="36" t="n">
        <f aca="false">E90-F90</f>
        <v>86062</v>
      </c>
      <c r="H90" s="15" t="n">
        <f aca="false">IF(G90&lt;0,0,E90/(30*1500*24))</f>
        <v>0.080187962962963</v>
      </c>
      <c r="I90" s="39" t="n">
        <v>0.9518</v>
      </c>
      <c r="J90" s="37" t="n">
        <f aca="false">I90*(24*30)</f>
        <v>685.296</v>
      </c>
    </row>
    <row r="91" customFormat="false" ht="12.75" hidden="false" customHeight="false" outlineLevel="0" collapsed="false">
      <c r="A91" s="33" t="s">
        <v>25</v>
      </c>
      <c r="B91" s="33" t="n">
        <v>1</v>
      </c>
      <c r="C91" s="33" t="n">
        <v>81</v>
      </c>
      <c r="D91" s="34" t="n">
        <v>37135</v>
      </c>
      <c r="E91" s="42" t="n">
        <v>41477</v>
      </c>
      <c r="F91" s="42" t="n">
        <v>808</v>
      </c>
      <c r="G91" s="36" t="n">
        <f aca="false">E91-F91</f>
        <v>40669</v>
      </c>
      <c r="H91" s="15" t="n">
        <f aca="false">IF(G91&lt;0,0,E91/(30*1500*24))</f>
        <v>0.0384046296296296</v>
      </c>
      <c r="I91" s="39" t="n">
        <v>0.3438</v>
      </c>
      <c r="J91" s="37" t="n">
        <f aca="false">I91*(24*30)</f>
        <v>247.536</v>
      </c>
    </row>
    <row r="92" customFormat="false" ht="12.75" hidden="false" customHeight="false" outlineLevel="0" collapsed="false">
      <c r="A92" s="33" t="s">
        <v>25</v>
      </c>
      <c r="B92" s="33" t="n">
        <v>1</v>
      </c>
      <c r="C92" s="33" t="n">
        <v>82</v>
      </c>
      <c r="D92" s="34" t="n">
        <v>37135</v>
      </c>
      <c r="E92" s="42" t="n">
        <v>32311</v>
      </c>
      <c r="F92" s="42" t="n">
        <v>1196</v>
      </c>
      <c r="G92" s="36" t="n">
        <f aca="false">E92-F92</f>
        <v>31115</v>
      </c>
      <c r="H92" s="15" t="n">
        <f aca="false">IF(G92&lt;0,0,E92/(30*1500*24))</f>
        <v>0.0299175925925926</v>
      </c>
      <c r="I92" s="39" t="n">
        <v>0.3524</v>
      </c>
      <c r="J92" s="37" t="n">
        <f aca="false">I92*(24*30)</f>
        <v>253.728</v>
      </c>
    </row>
    <row r="93" customFormat="false" ht="12.75" hidden="false" customHeight="false" outlineLevel="0" collapsed="false">
      <c r="A93" s="33" t="s">
        <v>25</v>
      </c>
      <c r="B93" s="33" t="n">
        <v>1</v>
      </c>
      <c r="C93" s="33" t="n">
        <v>83</v>
      </c>
      <c r="D93" s="34" t="n">
        <v>37135</v>
      </c>
      <c r="E93" s="42" t="n">
        <v>49922</v>
      </c>
      <c r="F93" s="42" t="n">
        <v>693</v>
      </c>
      <c r="G93" s="36" t="n">
        <f aca="false">E93-F93</f>
        <v>49229</v>
      </c>
      <c r="H93" s="15" t="n">
        <f aca="false">IF(G93&lt;0,0,E93/(30*1500*24))</f>
        <v>0.0462240740740741</v>
      </c>
      <c r="I93" s="39" t="n">
        <v>0.5691</v>
      </c>
      <c r="J93" s="37" t="n">
        <f aca="false">I93*(24*30)</f>
        <v>409.752</v>
      </c>
    </row>
    <row r="94" customFormat="false" ht="12.75" hidden="false" customHeight="false" outlineLevel="0" collapsed="false">
      <c r="A94" s="33" t="s">
        <v>25</v>
      </c>
      <c r="B94" s="33" t="n">
        <v>1</v>
      </c>
      <c r="C94" s="33" t="n">
        <v>84</v>
      </c>
      <c r="D94" s="34" t="n">
        <v>37135</v>
      </c>
      <c r="E94" s="42" t="n">
        <v>55559</v>
      </c>
      <c r="F94" s="42" t="n">
        <v>186</v>
      </c>
      <c r="G94" s="36" t="n">
        <f aca="false">E94-F94</f>
        <v>55373</v>
      </c>
      <c r="H94" s="15" t="n">
        <f aca="false">IF(G94&lt;0,0,E94/(30*1500*24))</f>
        <v>0.0514435185185185</v>
      </c>
      <c r="I94" s="39" t="n">
        <v>0.5178</v>
      </c>
      <c r="J94" s="37" t="n">
        <f aca="false">I94*(24*30)</f>
        <v>372.816</v>
      </c>
    </row>
    <row r="95" customFormat="false" ht="12.75" hidden="false" customHeight="false" outlineLevel="0" collapsed="false">
      <c r="A95" s="33" t="s">
        <v>25</v>
      </c>
      <c r="B95" s="33" t="n">
        <v>1</v>
      </c>
      <c r="C95" s="33" t="n">
        <v>85</v>
      </c>
      <c r="D95" s="34" t="n">
        <v>37135</v>
      </c>
      <c r="E95" s="42" t="n">
        <v>67844</v>
      </c>
      <c r="F95" s="42" t="n">
        <v>116</v>
      </c>
      <c r="G95" s="36" t="n">
        <f aca="false">E95-F95</f>
        <v>67728</v>
      </c>
      <c r="H95" s="15" t="n">
        <f aca="false">IF(G95&lt;0,0,E95/(30*1500*24))</f>
        <v>0.0628185185185185</v>
      </c>
      <c r="I95" s="39" t="n">
        <v>0.375</v>
      </c>
      <c r="J95" s="37" t="n">
        <f aca="false">I95*(24*30)</f>
        <v>270</v>
      </c>
    </row>
    <row r="96" customFormat="false" ht="12.75" hidden="false" customHeight="false" outlineLevel="0" collapsed="false">
      <c r="A96" s="33" t="s">
        <v>25</v>
      </c>
      <c r="B96" s="33" t="n">
        <v>1</v>
      </c>
      <c r="C96" s="33" t="n">
        <v>86</v>
      </c>
      <c r="D96" s="34" t="n">
        <v>37135</v>
      </c>
      <c r="E96" s="42" t="n">
        <v>17977</v>
      </c>
      <c r="F96" s="42" t="n">
        <v>978</v>
      </c>
      <c r="G96" s="36" t="n">
        <f aca="false">E96-F96</f>
        <v>16999</v>
      </c>
      <c r="H96" s="15" t="n">
        <f aca="false">IF(G96&lt;0,0,E96/(30*1500*24))</f>
        <v>0.0166453703703704</v>
      </c>
      <c r="I96" s="39" t="n">
        <v>0.4221</v>
      </c>
      <c r="J96" s="37" t="n">
        <f aca="false">I96*(24*30)</f>
        <v>303.912</v>
      </c>
    </row>
    <row r="97" customFormat="false" ht="12.75" hidden="false" customHeight="false" outlineLevel="0" collapsed="false">
      <c r="A97" s="33" t="s">
        <v>25</v>
      </c>
      <c r="B97" s="33" t="n">
        <v>1</v>
      </c>
      <c r="C97" s="33" t="n">
        <v>87</v>
      </c>
      <c r="D97" s="34" t="n">
        <v>37135</v>
      </c>
      <c r="E97" s="42" t="n">
        <v>52625</v>
      </c>
      <c r="F97" s="42" t="n">
        <v>1534</v>
      </c>
      <c r="G97" s="36" t="n">
        <f aca="false">E97-F97</f>
        <v>51091</v>
      </c>
      <c r="H97" s="15" t="n">
        <f aca="false">IF(G97&lt;0,0,E97/(30*1500*24))</f>
        <v>0.0487268518518519</v>
      </c>
      <c r="I97" s="39" t="n">
        <v>0.7011</v>
      </c>
      <c r="J97" s="37" t="n">
        <f aca="false">I97*(24*30)</f>
        <v>504.792</v>
      </c>
    </row>
    <row r="98" customFormat="false" ht="12.75" hidden="false" customHeight="false" outlineLevel="0" collapsed="false">
      <c r="A98" s="33" t="s">
        <v>25</v>
      </c>
      <c r="B98" s="33" t="n">
        <v>1</v>
      </c>
      <c r="C98" s="33" t="n">
        <v>88</v>
      </c>
      <c r="D98" s="34" t="n">
        <v>37135</v>
      </c>
      <c r="E98" s="42" t="n">
        <v>108597</v>
      </c>
      <c r="F98" s="42" t="n">
        <v>1437</v>
      </c>
      <c r="G98" s="36" t="n">
        <f aca="false">E98-F98</f>
        <v>107160</v>
      </c>
      <c r="H98" s="15" t="n">
        <f aca="false">IF(G98&lt;0,0,E98/(30*1500*24))</f>
        <v>0.100552777777778</v>
      </c>
      <c r="I98" s="39" t="n">
        <v>0.8622</v>
      </c>
      <c r="J98" s="37" t="n">
        <f aca="false">I98*(24*30)</f>
        <v>620.784</v>
      </c>
    </row>
    <row r="99" customFormat="false" ht="12.75" hidden="false" customHeight="false" outlineLevel="0" collapsed="false">
      <c r="A99" s="33" t="s">
        <v>25</v>
      </c>
      <c r="B99" s="33" t="n">
        <v>1</v>
      </c>
      <c r="C99" s="33" t="n">
        <v>89</v>
      </c>
      <c r="D99" s="34" t="n">
        <v>37135</v>
      </c>
      <c r="E99" s="42" t="n">
        <v>91121</v>
      </c>
      <c r="F99" s="42" t="n">
        <v>1644</v>
      </c>
      <c r="G99" s="36" t="n">
        <f aca="false">E99-F99</f>
        <v>89477</v>
      </c>
      <c r="H99" s="15" t="n">
        <f aca="false">IF(G99&lt;0,0,E99/(30*1500*24))</f>
        <v>0.0843712962962963</v>
      </c>
      <c r="I99" s="39" t="n">
        <v>0.9119</v>
      </c>
      <c r="J99" s="37" t="n">
        <f aca="false">I99*(24*30)</f>
        <v>656.568</v>
      </c>
    </row>
    <row r="100" customFormat="false" ht="12.75" hidden="false" customHeight="false" outlineLevel="0" collapsed="false">
      <c r="A100" s="33" t="s">
        <v>25</v>
      </c>
      <c r="B100" s="33" t="n">
        <v>1</v>
      </c>
      <c r="C100" s="33" t="n">
        <v>90</v>
      </c>
      <c r="D100" s="34" t="n">
        <v>37135</v>
      </c>
      <c r="E100" s="42" t="n">
        <v>128992</v>
      </c>
      <c r="F100" s="42" t="n">
        <v>290</v>
      </c>
      <c r="G100" s="36" t="n">
        <f aca="false">E100-F100</f>
        <v>128702</v>
      </c>
      <c r="H100" s="15" t="n">
        <f aca="false">IF(G100&lt;0,0,E100/(30*1500*24))</f>
        <v>0.119437037037037</v>
      </c>
      <c r="I100" s="39" t="n">
        <v>0.8865</v>
      </c>
      <c r="J100" s="37" t="n">
        <f aca="false">I100*(24*30)</f>
        <v>638.28</v>
      </c>
    </row>
    <row r="101" customFormat="false" ht="12.75" hidden="false" customHeight="false" outlineLevel="0" collapsed="false">
      <c r="A101" s="33" t="s">
        <v>25</v>
      </c>
      <c r="B101" s="33" t="n">
        <v>1</v>
      </c>
      <c r="C101" s="33" t="n">
        <v>91</v>
      </c>
      <c r="D101" s="34" t="n">
        <v>37135</v>
      </c>
      <c r="E101" s="43"/>
      <c r="F101" s="43"/>
      <c r="G101" s="36"/>
      <c r="H101" s="15"/>
      <c r="I101" s="39"/>
      <c r="J101" s="37" t="n">
        <f aca="false">I101*(24*30)</f>
        <v>0</v>
      </c>
    </row>
    <row r="102" customFormat="false" ht="12.75" hidden="false" customHeight="false" outlineLevel="0" collapsed="false">
      <c r="A102" s="33" t="s">
        <v>25</v>
      </c>
      <c r="B102" s="33" t="n">
        <v>1</v>
      </c>
      <c r="C102" s="33" t="n">
        <v>92</v>
      </c>
      <c r="D102" s="34" t="n">
        <v>37135</v>
      </c>
      <c r="E102" s="43"/>
      <c r="F102" s="43"/>
      <c r="G102" s="36"/>
      <c r="H102" s="15"/>
      <c r="I102" s="39"/>
      <c r="J102" s="37" t="n">
        <f aca="false">I102*(24*30)</f>
        <v>0</v>
      </c>
    </row>
    <row r="103" customFormat="false" ht="12.75" hidden="false" customHeight="false" outlineLevel="0" collapsed="false">
      <c r="A103" s="33" t="s">
        <v>25</v>
      </c>
      <c r="B103" s="33" t="n">
        <v>1</v>
      </c>
      <c r="C103" s="33" t="n">
        <v>93</v>
      </c>
      <c r="D103" s="34" t="n">
        <v>37135</v>
      </c>
      <c r="E103" s="43"/>
      <c r="F103" s="43"/>
      <c r="G103" s="36"/>
      <c r="H103" s="15"/>
      <c r="I103" s="39"/>
      <c r="J103" s="37" t="n">
        <f aca="false">I103*(24*30)</f>
        <v>0</v>
      </c>
    </row>
    <row r="104" customFormat="false" ht="12.75" hidden="false" customHeight="false" outlineLevel="0" collapsed="false">
      <c r="A104" s="33" t="s">
        <v>25</v>
      </c>
      <c r="B104" s="33" t="n">
        <v>1</v>
      </c>
      <c r="C104" s="33" t="n">
        <v>94</v>
      </c>
      <c r="D104" s="34" t="n">
        <v>37135</v>
      </c>
      <c r="E104" s="43"/>
      <c r="F104" s="43"/>
      <c r="G104" s="36"/>
      <c r="H104" s="15"/>
      <c r="I104" s="39"/>
      <c r="J104" s="37" t="n">
        <f aca="false">I104*(24*30)</f>
        <v>0</v>
      </c>
    </row>
    <row r="105" customFormat="false" ht="12.75" hidden="false" customHeight="false" outlineLevel="0" collapsed="false">
      <c r="A105" s="33" t="s">
        <v>25</v>
      </c>
      <c r="B105" s="33" t="n">
        <v>1</v>
      </c>
      <c r="C105" s="33" t="n">
        <v>95</v>
      </c>
      <c r="D105" s="34" t="n">
        <v>37135</v>
      </c>
      <c r="E105" s="43"/>
      <c r="F105" s="43"/>
      <c r="G105" s="36"/>
      <c r="H105" s="15"/>
      <c r="I105" s="39"/>
      <c r="J105" s="37" t="n">
        <f aca="false">I105*(24*30)</f>
        <v>0</v>
      </c>
    </row>
    <row r="106" customFormat="false" ht="12.75" hidden="false" customHeight="false" outlineLevel="0" collapsed="false">
      <c r="A106" s="33" t="s">
        <v>25</v>
      </c>
      <c r="B106" s="33" t="n">
        <v>1</v>
      </c>
      <c r="C106" s="33" t="n">
        <v>96</v>
      </c>
      <c r="D106" s="34" t="n">
        <v>37135</v>
      </c>
      <c r="E106" s="43"/>
      <c r="F106" s="43"/>
      <c r="G106" s="36"/>
      <c r="H106" s="15"/>
      <c r="I106" s="39"/>
      <c r="J106" s="37" t="n">
        <f aca="false">I106*(24*30)</f>
        <v>0</v>
      </c>
    </row>
    <row r="107" customFormat="false" ht="12.75" hidden="false" customHeight="false" outlineLevel="0" collapsed="false">
      <c r="A107" s="33" t="s">
        <v>25</v>
      </c>
      <c r="B107" s="33" t="n">
        <v>1</v>
      </c>
      <c r="C107" s="33" t="n">
        <v>97</v>
      </c>
      <c r="D107" s="34" t="n">
        <v>37135</v>
      </c>
      <c r="E107" s="43"/>
      <c r="F107" s="43"/>
      <c r="G107" s="36"/>
      <c r="H107" s="15"/>
      <c r="I107" s="39"/>
      <c r="J107" s="37" t="n">
        <f aca="false">I107*(24*30)</f>
        <v>0</v>
      </c>
    </row>
    <row r="108" customFormat="false" ht="12.75" hidden="false" customHeight="false" outlineLevel="0" collapsed="false">
      <c r="A108" s="33" t="s">
        <v>25</v>
      </c>
      <c r="B108" s="33" t="n">
        <v>1</v>
      </c>
      <c r="C108" s="33" t="n">
        <v>98</v>
      </c>
      <c r="D108" s="34" t="n">
        <v>37135</v>
      </c>
      <c r="E108" s="43"/>
      <c r="F108" s="43"/>
      <c r="G108" s="36"/>
      <c r="H108" s="15"/>
      <c r="I108" s="39"/>
      <c r="J108" s="37" t="n">
        <f aca="false">I108*(24*30)</f>
        <v>0</v>
      </c>
    </row>
    <row r="109" customFormat="false" ht="12.75" hidden="false" customHeight="false" outlineLevel="0" collapsed="false">
      <c r="A109" s="33" t="s">
        <v>25</v>
      </c>
      <c r="B109" s="33" t="n">
        <v>1</v>
      </c>
      <c r="C109" s="33" t="n">
        <v>99</v>
      </c>
      <c r="D109" s="34" t="n">
        <v>37135</v>
      </c>
      <c r="E109" s="43"/>
      <c r="F109" s="43"/>
      <c r="G109" s="36"/>
      <c r="H109" s="15"/>
      <c r="I109" s="39"/>
      <c r="J109" s="37" t="n">
        <f aca="false">I109*(24*30)</f>
        <v>0</v>
      </c>
    </row>
    <row r="110" customFormat="false" ht="12.75" hidden="false" customHeight="false" outlineLevel="0" collapsed="false">
      <c r="A110" s="33" t="s">
        <v>25</v>
      </c>
      <c r="B110" s="33" t="n">
        <v>1</v>
      </c>
      <c r="C110" s="33" t="n">
        <v>100</v>
      </c>
      <c r="D110" s="34" t="n">
        <v>37135</v>
      </c>
      <c r="E110" s="43"/>
      <c r="F110" s="43"/>
      <c r="G110" s="36"/>
      <c r="H110" s="15"/>
      <c r="I110" s="39"/>
      <c r="J110" s="37" t="n">
        <f aca="false">I110*(24*30)</f>
        <v>0</v>
      </c>
    </row>
    <row r="111" customFormat="false" ht="13.5" hidden="false" customHeight="false" outlineLevel="0" collapsed="false">
      <c r="A111" s="33"/>
      <c r="B111" s="33"/>
      <c r="C111" s="44" t="s">
        <v>49</v>
      </c>
      <c r="D111" s="34" t="n">
        <v>37135</v>
      </c>
      <c r="E111" s="45" t="n">
        <f aca="false">SUM(E11:E110)</f>
        <v>14739197</v>
      </c>
      <c r="F111" s="45" t="n">
        <f aca="false">SUM(F11:F110)</f>
        <v>143027</v>
      </c>
      <c r="G111" s="45" t="n">
        <f aca="false">SUM(G11:G110)</f>
        <v>14596170</v>
      </c>
      <c r="H111" s="15" t="n">
        <f aca="false">AVERAGE(H11:H110)</f>
        <v>0.162452865961199</v>
      </c>
      <c r="I111" s="15" t="n">
        <f aca="false">AVERAGE(I11:I110)</f>
        <v>0.698370114942529</v>
      </c>
      <c r="J111" s="37" t="n">
        <f aca="false">SUM(J11:J110)</f>
        <v>43745.904</v>
      </c>
    </row>
    <row r="112" customFormat="false" ht="12.75" hidden="false" customHeight="false" outlineLevel="0" collapsed="false">
      <c r="A112" s="46"/>
      <c r="B112" s="47"/>
      <c r="C112" s="48" t="s">
        <v>50</v>
      </c>
      <c r="D112" s="34" t="n">
        <v>37135</v>
      </c>
      <c r="E112" s="36" t="n">
        <f aca="false">0.02*E111</f>
        <v>294783.94</v>
      </c>
      <c r="F112" s="36" t="n">
        <f aca="false">0.02*F111</f>
        <v>2860.54</v>
      </c>
      <c r="G112" s="36" t="n">
        <f aca="false">0.02*G111</f>
        <v>291923.4</v>
      </c>
      <c r="H112" s="49"/>
      <c r="I112" s="50"/>
      <c r="J112" s="49"/>
    </row>
    <row r="113" customFormat="false" ht="12.75" hidden="false" customHeight="false" outlineLevel="0" collapsed="false">
      <c r="A113" s="46"/>
      <c r="B113" s="47"/>
      <c r="C113" s="44" t="s">
        <v>51</v>
      </c>
      <c r="D113" s="34" t="n">
        <v>37135</v>
      </c>
      <c r="E113" s="51" t="n">
        <f aca="false">E111-E112</f>
        <v>14444413.06</v>
      </c>
      <c r="F113" s="51" t="n">
        <f aca="false">F111-F112</f>
        <v>140166.46</v>
      </c>
      <c r="G113" s="51" t="n">
        <f aca="false">G111-G112</f>
        <v>14304246.6</v>
      </c>
      <c r="H113" s="15" t="n">
        <f aca="false">0.98*H111</f>
        <v>0.159203808641975</v>
      </c>
      <c r="I113" s="15" t="n">
        <f aca="false">I111</f>
        <v>0.698370114942529</v>
      </c>
      <c r="J113" s="52" t="n">
        <f aca="false">J111</f>
        <v>43745.904</v>
      </c>
    </row>
    <row r="114" customFormat="false" ht="27" hidden="false" customHeight="false" outlineLevel="0" collapsed="false">
      <c r="A114" s="46"/>
      <c r="B114" s="47"/>
      <c r="C114" s="44" t="s">
        <v>51</v>
      </c>
      <c r="D114" s="34" t="s">
        <v>52</v>
      </c>
      <c r="E114" s="36" t="n">
        <f aca="false">E113</f>
        <v>14444413.06</v>
      </c>
      <c r="F114" s="36" t="n">
        <f aca="false">F113</f>
        <v>140166.46</v>
      </c>
      <c r="G114" s="36" t="n">
        <f aca="false">G113</f>
        <v>14304246.6</v>
      </c>
      <c r="H114" s="15" t="n">
        <f aca="false">H113</f>
        <v>0.159203808641975</v>
      </c>
      <c r="I114" s="15" t="n">
        <f aca="false">I113</f>
        <v>0.698370114942529</v>
      </c>
      <c r="J114" s="37" t="n">
        <f aca="false">J111</f>
        <v>43745.904</v>
      </c>
    </row>
    <row r="115" customFormat="false" ht="12.75" hidden="false" customHeight="false" outlineLevel="0" collapsed="false">
      <c r="D115" s="53"/>
      <c r="H115" s="22"/>
      <c r="I115" s="10"/>
      <c r="J115" s="22"/>
    </row>
    <row r="116" customFormat="false" ht="12.75" hidden="false" customHeight="false" outlineLevel="0" collapsed="false">
      <c r="A116" s="19" t="s">
        <v>53</v>
      </c>
      <c r="D116" s="53"/>
      <c r="H116" s="22"/>
      <c r="I116" s="10"/>
    </row>
    <row r="117" customFormat="false" ht="12.75" hidden="false" customHeight="false" outlineLevel="0" collapsed="false">
      <c r="A117" s="19" t="s">
        <v>54</v>
      </c>
      <c r="D117" s="53"/>
      <c r="H117" s="22"/>
      <c r="I117" s="10"/>
      <c r="J117" s="22"/>
    </row>
    <row r="118" customFormat="false" ht="12.75" hidden="false" customHeight="false" outlineLevel="0" collapsed="false">
      <c r="A118" s="19" t="s">
        <v>55</v>
      </c>
      <c r="H118" s="22"/>
      <c r="I118" s="10"/>
      <c r="J118" s="22"/>
    </row>
    <row r="119" customFormat="false" ht="12.75" hidden="false" customHeight="false" outlineLevel="0" collapsed="false">
      <c r="A119" s="19" t="s">
        <v>56</v>
      </c>
      <c r="H119" s="22"/>
      <c r="J119" s="22"/>
    </row>
    <row r="120" customFormat="false" ht="12.75" hidden="false" customHeight="false" outlineLevel="0" collapsed="false">
      <c r="A120" s="19" t="s">
        <v>57</v>
      </c>
      <c r="H120" s="22"/>
      <c r="J120" s="22"/>
    </row>
    <row r="121" customFormat="false" ht="12.75" hidden="false" customHeight="false" outlineLevel="0" collapsed="false">
      <c r="H121" s="22"/>
      <c r="J121" s="22"/>
    </row>
    <row r="122" customFormat="false" ht="12.75" hidden="false" customHeight="false" outlineLevel="0" collapsed="false">
      <c r="H122" s="22"/>
      <c r="J122" s="22"/>
    </row>
    <row r="123" customFormat="false" ht="12.75" hidden="false" customHeight="false" outlineLevel="0" collapsed="false">
      <c r="H123" s="22"/>
      <c r="J123" s="22"/>
    </row>
    <row r="125" customFormat="false" ht="78.75" hidden="false" customHeight="false" outlineLevel="0" collapsed="false">
      <c r="A125" s="54" t="s">
        <v>58</v>
      </c>
      <c r="B125" s="55"/>
      <c r="C125" s="55"/>
      <c r="D125" s="55"/>
      <c r="E125" s="55"/>
      <c r="F125" s="55"/>
      <c r="G125" s="55"/>
      <c r="H125" s="56"/>
      <c r="I125" s="57"/>
    </row>
    <row r="126" customFormat="false" ht="15.75" hidden="false" customHeight="false" outlineLevel="0" collapsed="false">
      <c r="A126" s="58" t="s">
        <v>59</v>
      </c>
      <c r="B126" s="59"/>
      <c r="C126" s="59"/>
      <c r="D126" s="59"/>
      <c r="E126" s="59"/>
      <c r="F126" s="59"/>
      <c r="G126" s="59"/>
      <c r="H126" s="60"/>
      <c r="I126" s="61"/>
    </row>
    <row r="127" customFormat="false" ht="12.75" hidden="false" customHeight="false" outlineLevel="0" collapsed="false">
      <c r="A127" s="62" t="s">
        <v>60</v>
      </c>
      <c r="B127" s="63"/>
      <c r="C127" s="64" t="n">
        <f aca="false">K143</f>
        <v>0.943055555555556</v>
      </c>
      <c r="D127" s="65"/>
      <c r="E127" s="66"/>
      <c r="F127" s="66"/>
      <c r="G127" s="67"/>
      <c r="H127" s="68"/>
      <c r="I127" s="69"/>
    </row>
    <row r="128" customFormat="false" ht="25.5" hidden="false" customHeight="false" outlineLevel="0" collapsed="false">
      <c r="A128" s="70" t="s">
        <v>61</v>
      </c>
      <c r="B128" s="71"/>
      <c r="C128" s="72" t="s">
        <v>62</v>
      </c>
      <c r="D128" s="73" t="s">
        <v>63</v>
      </c>
      <c r="E128" s="74" t="s">
        <v>64</v>
      </c>
      <c r="F128" s="75"/>
      <c r="G128" s="2"/>
      <c r="H128" s="70" t="s">
        <v>65</v>
      </c>
      <c r="I128" s="8" t="s">
        <v>66</v>
      </c>
      <c r="J128" s="8" t="s">
        <v>67</v>
      </c>
      <c r="K128" s="8" t="s">
        <v>68</v>
      </c>
    </row>
    <row r="129" customFormat="false" ht="12.75" hidden="false" customHeight="false" outlineLevel="0" collapsed="false">
      <c r="A129" s="76" t="n">
        <v>37151.3333333333</v>
      </c>
      <c r="B129" s="77"/>
      <c r="C129" s="78" t="n">
        <v>37151.78125</v>
      </c>
      <c r="D129" s="8" t="s">
        <v>69</v>
      </c>
      <c r="E129" s="33" t="s">
        <v>70</v>
      </c>
      <c r="F129" s="79"/>
      <c r="G129" s="80"/>
      <c r="H129" s="13" t="s">
        <v>71</v>
      </c>
      <c r="I129" s="13" t="n">
        <f aca="false">(C129-A129)*24</f>
        <v>10.75</v>
      </c>
      <c r="J129" s="13" t="n">
        <f aca="false">20+20+1</f>
        <v>41</v>
      </c>
      <c r="K129" s="37" t="n">
        <f aca="false">I129*J129</f>
        <v>440.75</v>
      </c>
    </row>
    <row r="130" customFormat="false" ht="25.5" hidden="false" customHeight="false" outlineLevel="0" collapsed="false">
      <c r="A130" s="76" t="n">
        <v>37152.3541666667</v>
      </c>
      <c r="B130" s="77"/>
      <c r="C130" s="78" t="n">
        <v>37152.5833333333</v>
      </c>
      <c r="D130" s="8" t="s">
        <v>72</v>
      </c>
      <c r="E130" s="33" t="s">
        <v>73</v>
      </c>
      <c r="F130" s="79"/>
      <c r="G130" s="80"/>
      <c r="H130" s="13" t="s">
        <v>74</v>
      </c>
      <c r="I130" s="13" t="n">
        <f aca="false">(C130-A130)*24</f>
        <v>5.5</v>
      </c>
      <c r="J130" s="13" t="n">
        <f aca="false">90-59+2+1</f>
        <v>34</v>
      </c>
      <c r="K130" s="37" t="n">
        <f aca="false">I130*J130</f>
        <v>187</v>
      </c>
    </row>
    <row r="131" customFormat="false" ht="38.25" hidden="false" customHeight="false" outlineLevel="0" collapsed="false">
      <c r="A131" s="76" t="n">
        <v>37155.3611111111</v>
      </c>
      <c r="B131" s="77"/>
      <c r="C131" s="78" t="n">
        <v>37155.6840277778</v>
      </c>
      <c r="D131" s="8" t="s">
        <v>75</v>
      </c>
      <c r="E131" s="33" t="s">
        <v>73</v>
      </c>
      <c r="F131" s="79"/>
      <c r="G131" s="80"/>
      <c r="H131" s="13" t="s">
        <v>74</v>
      </c>
      <c r="I131" s="13" t="n">
        <f aca="false">(C131-A131)*24</f>
        <v>7.75</v>
      </c>
      <c r="J131" s="13" t="n">
        <f aca="false">37-22+90-59+2+1</f>
        <v>49</v>
      </c>
      <c r="K131" s="37" t="n">
        <f aca="false">I131*J131</f>
        <v>379.75</v>
      </c>
    </row>
    <row r="132" customFormat="false" ht="12.75" hidden="false" customHeight="false" outlineLevel="0" collapsed="false">
      <c r="A132" s="76" t="n">
        <v>37159.3541666667</v>
      </c>
      <c r="B132" s="77"/>
      <c r="C132" s="78" t="n">
        <v>37161.7083333333</v>
      </c>
      <c r="D132" s="8" t="s">
        <v>76</v>
      </c>
      <c r="E132" s="33" t="s">
        <v>77</v>
      </c>
      <c r="F132" s="81"/>
      <c r="G132" s="82"/>
      <c r="H132" s="13" t="s">
        <v>78</v>
      </c>
      <c r="I132" s="13" t="n">
        <f aca="false">(C132-A132)*24</f>
        <v>56.5</v>
      </c>
      <c r="J132" s="13" t="n">
        <f aca="false">20+58-38+1</f>
        <v>41</v>
      </c>
      <c r="K132" s="37" t="n">
        <f aca="false">I132*J132</f>
        <v>2316.5</v>
      </c>
    </row>
    <row r="133" customFormat="false" ht="12.75" hidden="false" customHeight="false" outlineLevel="0" collapsed="false">
      <c r="A133" s="76"/>
      <c r="B133" s="77"/>
      <c r="C133" s="78"/>
      <c r="D133" s="8"/>
      <c r="E133" s="33" t="s">
        <v>79</v>
      </c>
      <c r="F133" s="81"/>
      <c r="G133" s="82"/>
      <c r="H133" s="13"/>
      <c r="I133" s="13"/>
      <c r="J133" s="13"/>
      <c r="K133" s="37"/>
    </row>
    <row r="134" customFormat="false" ht="12.75" hidden="false" customHeight="false" outlineLevel="0" collapsed="false">
      <c r="A134" s="76" t="n">
        <v>37163.2916666667</v>
      </c>
      <c r="B134" s="77"/>
      <c r="C134" s="78" t="n">
        <v>37165</v>
      </c>
      <c r="D134" s="8" t="s">
        <v>80</v>
      </c>
      <c r="E134" s="33" t="s">
        <v>81</v>
      </c>
      <c r="F134" s="79"/>
      <c r="G134" s="80"/>
      <c r="H134" s="13" t="s">
        <v>71</v>
      </c>
      <c r="I134" s="13" t="n">
        <f aca="false">(C134-A134)*24</f>
        <v>41</v>
      </c>
      <c r="J134" s="13" t="n">
        <v>100</v>
      </c>
      <c r="K134" s="37" t="n">
        <f aca="false">I134*J134</f>
        <v>4100</v>
      </c>
    </row>
    <row r="135" customFormat="false" ht="12.75" hidden="false" customHeight="false" outlineLevel="0" collapsed="false">
      <c r="A135" s="33"/>
      <c r="B135" s="83"/>
      <c r="C135" s="33"/>
      <c r="D135" s="84"/>
      <c r="E135" s="33"/>
      <c r="F135" s="33"/>
      <c r="G135" s="33"/>
      <c r="H135" s="13"/>
      <c r="I135" s="13"/>
      <c r="J135" s="13"/>
      <c r="K135" s="13"/>
    </row>
    <row r="136" customFormat="false" ht="12.75" hidden="false" customHeight="false" outlineLevel="0" collapsed="false">
      <c r="A136" s="33"/>
      <c r="B136" s="33"/>
      <c r="C136" s="33"/>
      <c r="D136" s="8"/>
      <c r="E136" s="36"/>
      <c r="F136" s="36"/>
      <c r="G136" s="36"/>
      <c r="H136" s="13"/>
      <c r="I136" s="13"/>
      <c r="J136" s="13"/>
      <c r="K136" s="13"/>
    </row>
    <row r="137" customFormat="false" ht="12.75" hidden="false" customHeight="false" outlineLevel="0" collapsed="false">
      <c r="A137" s="33"/>
      <c r="B137" s="33"/>
      <c r="C137" s="33"/>
      <c r="D137" s="8"/>
      <c r="E137" s="36"/>
      <c r="F137" s="36"/>
      <c r="G137" s="36"/>
      <c r="H137" s="13"/>
      <c r="I137" s="13"/>
      <c r="J137" s="13"/>
      <c r="K137" s="13"/>
    </row>
    <row r="138" customFormat="false" ht="12.75" hidden="false" customHeight="false" outlineLevel="0" collapsed="false">
      <c r="A138" s="33"/>
      <c r="B138" s="33"/>
      <c r="C138" s="33"/>
      <c r="D138" s="8"/>
      <c r="E138" s="36"/>
      <c r="F138" s="36"/>
      <c r="G138" s="36"/>
      <c r="H138" s="13"/>
      <c r="I138" s="13"/>
      <c r="J138" s="13"/>
      <c r="K138" s="13"/>
    </row>
    <row r="139" customFormat="false" ht="12.75" hidden="false" customHeight="false" outlineLevel="0" collapsed="false">
      <c r="A139" s="33"/>
      <c r="B139" s="33"/>
      <c r="C139" s="33"/>
      <c r="D139" s="8"/>
      <c r="E139" s="36"/>
      <c r="F139" s="36"/>
      <c r="G139" s="36"/>
      <c r="H139" s="13"/>
      <c r="I139" s="13"/>
      <c r="J139" s="13"/>
      <c r="K139" s="13"/>
    </row>
    <row r="140" customFormat="false" ht="12.75" hidden="false" customHeight="false" outlineLevel="0" collapsed="false">
      <c r="A140" s="33"/>
      <c r="B140" s="33"/>
      <c r="C140" s="33"/>
      <c r="D140" s="8"/>
      <c r="E140" s="36"/>
      <c r="F140" s="36"/>
      <c r="G140" s="36"/>
      <c r="H140" s="13"/>
      <c r="I140" s="13"/>
      <c r="J140" s="13"/>
      <c r="K140" s="13"/>
    </row>
    <row r="141" customFormat="false" ht="12.75" hidden="false" customHeight="false" outlineLevel="0" collapsed="false">
      <c r="I141" s="85"/>
      <c r="K141" s="22" t="n">
        <f aca="false">SUM(K134:K140)</f>
        <v>4100</v>
      </c>
      <c r="L141" s="0" t="s">
        <v>82</v>
      </c>
    </row>
    <row r="142" customFormat="false" ht="12.75" hidden="false" customHeight="false" outlineLevel="0" collapsed="false">
      <c r="K142" s="0" t="n">
        <f aca="false">30*24*100</f>
        <v>72000</v>
      </c>
      <c r="L142" s="0" t="s">
        <v>83</v>
      </c>
    </row>
    <row r="143" customFormat="false" ht="12.75" hidden="false" customHeight="false" outlineLevel="0" collapsed="false">
      <c r="K143" s="0" t="n">
        <f aca="false">1-(K141/K142)</f>
        <v>0.943055555555556</v>
      </c>
      <c r="L143" s="0" t="s">
        <v>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7" pageOrder="downThenOver" orientation="landscape" blackAndWhite="false" draft="false" cellComments="none" horizontalDpi="300" verticalDpi="300" copies="1"/>
  <headerFooter differentFirst="false" differentOddEven="false">
    <oddHeader>&amp;LEWC Operations, Info Services&amp;C&amp;F&amp;RPage 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57"/>
  <sheetViews>
    <sheetView showFormulas="false" showGridLines="true" showRowColHeaders="true" showZeros="true" rightToLeft="false" tabSelected="false" showOutlineSymbols="true" defaultGridColor="true" view="normal" topLeftCell="A139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" width="16.42"/>
    <col collapsed="false" customWidth="true" hidden="false" outlineLevel="0" max="2" min="2" style="19" width="5.13"/>
    <col collapsed="false" customWidth="true" hidden="false" outlineLevel="0" max="3" min="3" style="19" width="16.84"/>
    <col collapsed="false" customWidth="true" hidden="false" outlineLevel="0" max="4" min="4" style="2" width="13.14"/>
    <col collapsed="false" customWidth="true" hidden="false" outlineLevel="0" max="5" min="5" style="19" width="12.7"/>
    <col collapsed="false" customWidth="true" hidden="false" outlineLevel="0" max="6" min="6" style="19" width="11.28"/>
    <col collapsed="false" customWidth="true" hidden="false" outlineLevel="0" max="10" min="7" style="19" width="12.7"/>
    <col collapsed="false" customWidth="true" hidden="false" outlineLevel="0" max="11" min="11" style="0" width="12.56"/>
  </cols>
  <sheetData>
    <row r="1" customFormat="false" ht="12.75" hidden="false" customHeight="false" outlineLevel="0" collapsed="false">
      <c r="E1" s="20"/>
      <c r="F1" s="20"/>
      <c r="G1" s="20"/>
    </row>
    <row r="2" customFormat="false" ht="30" hidden="false" customHeight="false" outlineLevel="0" collapsed="false">
      <c r="A2" s="21" t="s">
        <v>85</v>
      </c>
      <c r="E2" s="20"/>
      <c r="F2" s="20"/>
      <c r="G2" s="20"/>
      <c r="J2" s="20"/>
    </row>
    <row r="3" customFormat="false" ht="12.75" hidden="false" customHeight="false" outlineLevel="0" collapsed="false">
      <c r="E3" s="20"/>
      <c r="F3" s="20"/>
      <c r="G3" s="20"/>
      <c r="J3" s="20"/>
    </row>
    <row r="4" customFormat="false" ht="12.75" hidden="false" customHeight="false" outlineLevel="0" collapsed="false">
      <c r="A4" s="19" t="s">
        <v>1</v>
      </c>
      <c r="E4" s="20"/>
      <c r="F4" s="20"/>
      <c r="G4" s="20"/>
      <c r="J4" s="20"/>
    </row>
    <row r="5" customFormat="false" ht="12.75" hidden="false" customHeight="false" outlineLevel="0" collapsed="false">
      <c r="A5" s="19" t="s">
        <v>38</v>
      </c>
      <c r="E5" s="20"/>
      <c r="F5" s="20"/>
      <c r="G5" s="20"/>
      <c r="J5" s="20"/>
    </row>
    <row r="6" customFormat="false" ht="12.75" hidden="false" customHeight="false" outlineLevel="0" collapsed="false">
      <c r="A6" s="19" t="s">
        <v>39</v>
      </c>
      <c r="E6" s="20"/>
      <c r="F6" s="20"/>
      <c r="G6" s="20"/>
      <c r="J6" s="20"/>
    </row>
    <row r="7" customFormat="false" ht="12.75" hidden="false" customHeight="false" outlineLevel="0" collapsed="false">
      <c r="A7" s="19" t="s">
        <v>40</v>
      </c>
      <c r="E7" s="20"/>
      <c r="F7" s="20"/>
      <c r="G7" s="20"/>
      <c r="J7" s="20"/>
    </row>
    <row r="8" customFormat="false" ht="12.75" hidden="false" customHeight="false" outlineLevel="0" collapsed="false">
      <c r="E8" s="20"/>
      <c r="F8" s="20"/>
      <c r="G8" s="20"/>
      <c r="J8" s="20"/>
    </row>
    <row r="9" customFormat="false" ht="25.5" hidden="false" customHeight="false" outlineLevel="0" collapsed="false">
      <c r="A9" s="6"/>
      <c r="B9" s="6"/>
      <c r="C9" s="6"/>
      <c r="D9" s="6"/>
      <c r="E9" s="23" t="s">
        <v>41</v>
      </c>
      <c r="F9" s="24"/>
      <c r="G9" s="23" t="s">
        <v>41</v>
      </c>
      <c r="H9" s="25"/>
      <c r="I9" s="26"/>
      <c r="J9" s="27"/>
      <c r="K9" s="2"/>
    </row>
    <row r="10" customFormat="false" ht="26.25" hidden="false" customHeight="false" outlineLevel="0" collapsed="false">
      <c r="A10" s="11" t="s">
        <v>13</v>
      </c>
      <c r="B10" s="11" t="s">
        <v>14</v>
      </c>
      <c r="C10" s="11" t="s">
        <v>15</v>
      </c>
      <c r="D10" s="11" t="s">
        <v>86</v>
      </c>
      <c r="E10" s="28" t="s">
        <v>87</v>
      </c>
      <c r="F10" s="29" t="s">
        <v>88</v>
      </c>
      <c r="G10" s="29" t="s">
        <v>45</v>
      </c>
      <c r="H10" s="30" t="s">
        <v>46</v>
      </c>
      <c r="I10" s="31" t="s">
        <v>47</v>
      </c>
      <c r="J10" s="32" t="s">
        <v>48</v>
      </c>
      <c r="K10" s="2"/>
    </row>
    <row r="11" customFormat="false" ht="12.75" hidden="false" customHeight="false" outlineLevel="0" collapsed="false">
      <c r="A11" s="33" t="s">
        <v>25</v>
      </c>
      <c r="B11" s="33" t="n">
        <v>1</v>
      </c>
      <c r="C11" s="33" t="n">
        <v>1</v>
      </c>
      <c r="D11" s="34" t="n">
        <v>37165</v>
      </c>
      <c r="E11" s="86" t="n">
        <v>142519</v>
      </c>
      <c r="F11" s="86" t="n">
        <v>1123</v>
      </c>
      <c r="G11" s="87" t="n">
        <f aca="false">E11-F11</f>
        <v>141396</v>
      </c>
      <c r="H11" s="88" t="n">
        <f aca="false">IF(G11&lt;0,0,E11/(31*1500*24))</f>
        <v>0.127705197132617</v>
      </c>
      <c r="I11" s="88" t="n">
        <v>0.7592</v>
      </c>
      <c r="J11" s="36" t="n">
        <f aca="false">I11*(24*31)</f>
        <v>564.8448</v>
      </c>
      <c r="K11" s="10"/>
    </row>
    <row r="12" customFormat="false" ht="12.75" hidden="false" customHeight="false" outlineLevel="0" collapsed="false">
      <c r="A12" s="33" t="s">
        <v>25</v>
      </c>
      <c r="B12" s="33" t="n">
        <v>1</v>
      </c>
      <c r="C12" s="33" t="n">
        <v>2</v>
      </c>
      <c r="D12" s="34" t="n">
        <v>37165</v>
      </c>
      <c r="E12" s="87" t="n">
        <v>370716</v>
      </c>
      <c r="F12" s="87" t="n">
        <v>274</v>
      </c>
      <c r="G12" s="87" t="n">
        <f aca="false">E12-F12</f>
        <v>370442</v>
      </c>
      <c r="H12" s="88" t="n">
        <f aca="false">IF(G12&lt;0,0,E12/(31*1500*24))</f>
        <v>0.332182795698925</v>
      </c>
      <c r="I12" s="88" t="n">
        <v>0.8792</v>
      </c>
      <c r="J12" s="36" t="n">
        <f aca="false">I12*(24*31)</f>
        <v>654.1248</v>
      </c>
      <c r="K12" s="10"/>
    </row>
    <row r="13" customFormat="false" ht="12.75" hidden="false" customHeight="false" outlineLevel="0" collapsed="false">
      <c r="A13" s="33" t="s">
        <v>25</v>
      </c>
      <c r="B13" s="33" t="n">
        <v>1</v>
      </c>
      <c r="C13" s="33" t="n">
        <v>3</v>
      </c>
      <c r="D13" s="34" t="n">
        <v>37165</v>
      </c>
      <c r="E13" s="87" t="n">
        <v>215381</v>
      </c>
      <c r="F13" s="87" t="n">
        <v>194</v>
      </c>
      <c r="G13" s="87" t="n">
        <f aca="false">E13-F13</f>
        <v>215187</v>
      </c>
      <c r="H13" s="88" t="n">
        <f aca="false">IF(G13&lt;0,0,E13/(31*1500*24))</f>
        <v>0.192993727598566</v>
      </c>
      <c r="I13" s="88" t="n">
        <v>0.7182</v>
      </c>
      <c r="J13" s="36" t="n">
        <f aca="false">I13*(24*31)</f>
        <v>534.3408</v>
      </c>
      <c r="K13" s="10"/>
    </row>
    <row r="14" customFormat="false" ht="12.75" hidden="false" customHeight="false" outlineLevel="0" collapsed="false">
      <c r="A14" s="33" t="s">
        <v>25</v>
      </c>
      <c r="B14" s="33" t="n">
        <v>1</v>
      </c>
      <c r="C14" s="33" t="n">
        <v>4</v>
      </c>
      <c r="D14" s="34" t="n">
        <v>37165</v>
      </c>
      <c r="E14" s="87" t="n">
        <v>372203</v>
      </c>
      <c r="F14" s="87" t="n">
        <v>295</v>
      </c>
      <c r="G14" s="87" t="n">
        <f aca="false">E14-F14</f>
        <v>371908</v>
      </c>
      <c r="H14" s="88" t="n">
        <f aca="false">IF(G14&lt;0,0,E14/(31*1500*24))</f>
        <v>0.33351523297491</v>
      </c>
      <c r="I14" s="88" t="n">
        <v>0.7473</v>
      </c>
      <c r="J14" s="36" t="n">
        <f aca="false">I14*(24*31)</f>
        <v>555.9912</v>
      </c>
      <c r="K14" s="10"/>
    </row>
    <row r="15" customFormat="false" ht="12.75" hidden="false" customHeight="false" outlineLevel="0" collapsed="false">
      <c r="A15" s="33" t="s">
        <v>25</v>
      </c>
      <c r="B15" s="33" t="n">
        <v>1</v>
      </c>
      <c r="C15" s="33" t="n">
        <v>5</v>
      </c>
      <c r="D15" s="34" t="n">
        <v>37165</v>
      </c>
      <c r="E15" s="87" t="n">
        <f aca="false">666296-266296</f>
        <v>400000</v>
      </c>
      <c r="F15" s="87" t="n">
        <v>2657</v>
      </c>
      <c r="G15" s="87" t="n">
        <f aca="false">E15-F15</f>
        <v>397343</v>
      </c>
      <c r="H15" s="88" t="n">
        <f aca="false">IF(G15&lt;0,0,E15/(31*1500*24))</f>
        <v>0.3584229390681</v>
      </c>
      <c r="I15" s="88" t="n">
        <f aca="false">(E15/E36)*I36</f>
        <v>0.747965384352084</v>
      </c>
      <c r="J15" s="36" t="n">
        <f aca="false">I15*(24*31)</f>
        <v>556.486245957951</v>
      </c>
      <c r="K15" s="10"/>
    </row>
    <row r="16" customFormat="false" ht="12.75" hidden="false" customHeight="false" outlineLevel="0" collapsed="false">
      <c r="A16" s="33" t="s">
        <v>25</v>
      </c>
      <c r="B16" s="33" t="n">
        <v>1</v>
      </c>
      <c r="C16" s="33" t="n">
        <v>6</v>
      </c>
      <c r="D16" s="34" t="n">
        <v>37165</v>
      </c>
      <c r="E16" s="87" t="n">
        <v>314758</v>
      </c>
      <c r="F16" s="87" t="n">
        <v>710</v>
      </c>
      <c r="G16" s="87" t="n">
        <f aca="false">E16-F16</f>
        <v>314048</v>
      </c>
      <c r="H16" s="88" t="n">
        <f aca="false">IF(G16&lt;0,0,E16/(31*1500*24))</f>
        <v>0.282041218637993</v>
      </c>
      <c r="I16" s="88" t="n">
        <v>0.683</v>
      </c>
      <c r="J16" s="36" t="n">
        <f aca="false">I16*(24*31)</f>
        <v>508.152</v>
      </c>
      <c r="K16" s="10"/>
    </row>
    <row r="17" customFormat="false" ht="12.75" hidden="false" customHeight="false" outlineLevel="0" collapsed="false">
      <c r="A17" s="33" t="s">
        <v>25</v>
      </c>
      <c r="B17" s="33" t="n">
        <v>1</v>
      </c>
      <c r="C17" s="33" t="n">
        <v>7</v>
      </c>
      <c r="D17" s="34" t="n">
        <v>37165</v>
      </c>
      <c r="E17" s="87" t="n">
        <v>327583</v>
      </c>
      <c r="F17" s="87" t="n">
        <v>527</v>
      </c>
      <c r="G17" s="87" t="n">
        <f aca="false">E17-F17</f>
        <v>327056</v>
      </c>
      <c r="H17" s="88" t="n">
        <f aca="false">IF(G17&lt;0,0,E17/(31*1500*24))</f>
        <v>0.293533154121864</v>
      </c>
      <c r="I17" s="88" t="n">
        <v>0.9449</v>
      </c>
      <c r="J17" s="36" t="n">
        <f aca="false">I17*(24*31)</f>
        <v>703.0056</v>
      </c>
      <c r="K17" s="10"/>
    </row>
    <row r="18" customFormat="false" ht="12.75" hidden="false" customHeight="false" outlineLevel="0" collapsed="false">
      <c r="A18" s="33" t="s">
        <v>25</v>
      </c>
      <c r="B18" s="33" t="n">
        <v>1</v>
      </c>
      <c r="C18" s="33" t="n">
        <v>8</v>
      </c>
      <c r="D18" s="34" t="n">
        <v>37165</v>
      </c>
      <c r="E18" s="87" t="n">
        <v>227083</v>
      </c>
      <c r="F18" s="87" t="n">
        <v>501</v>
      </c>
      <c r="G18" s="87" t="n">
        <f aca="false">E18-F18</f>
        <v>226582</v>
      </c>
      <c r="H18" s="88" t="n">
        <f aca="false">IF(G18&lt;0,0,E18/(31*1500*24))</f>
        <v>0.203479390681004</v>
      </c>
      <c r="I18" s="89" t="n">
        <v>0.7562</v>
      </c>
      <c r="J18" s="36" t="n">
        <f aca="false">I18*(24*31)</f>
        <v>562.6128</v>
      </c>
      <c r="K18" s="10"/>
    </row>
    <row r="19" customFormat="false" ht="12.75" hidden="false" customHeight="false" outlineLevel="0" collapsed="false">
      <c r="A19" s="33" t="s">
        <v>25</v>
      </c>
      <c r="B19" s="33" t="n">
        <v>1</v>
      </c>
      <c r="C19" s="33" t="n">
        <v>9</v>
      </c>
      <c r="D19" s="34" t="n">
        <v>37165</v>
      </c>
      <c r="E19" s="87" t="n">
        <v>116217</v>
      </c>
      <c r="F19" s="87" t="n">
        <v>411</v>
      </c>
      <c r="G19" s="87" t="n">
        <f aca="false">E19-F19</f>
        <v>115806</v>
      </c>
      <c r="H19" s="88" t="n">
        <f aca="false">IF(G19&lt;0,0,E19/(31*1500*24))</f>
        <v>0.104137096774194</v>
      </c>
      <c r="I19" s="89" t="n">
        <v>0.4354</v>
      </c>
      <c r="J19" s="36" t="n">
        <f aca="false">I19*(24*31)</f>
        <v>323.9376</v>
      </c>
      <c r="K19" s="10"/>
    </row>
    <row r="20" customFormat="false" ht="12.75" hidden="false" customHeight="false" outlineLevel="0" collapsed="false">
      <c r="A20" s="33" t="s">
        <v>25</v>
      </c>
      <c r="B20" s="33" t="n">
        <v>1</v>
      </c>
      <c r="C20" s="33" t="n">
        <v>10</v>
      </c>
      <c r="D20" s="34" t="n">
        <v>37165</v>
      </c>
      <c r="E20" s="87" t="n">
        <v>187771</v>
      </c>
      <c r="F20" s="87" t="n">
        <v>453</v>
      </c>
      <c r="G20" s="87" t="n">
        <f aca="false">E20-F20</f>
        <v>187318</v>
      </c>
      <c r="H20" s="88" t="n">
        <f aca="false">IF(G20&lt;0,0,E20/(31*1500*24))</f>
        <v>0.168253584229391</v>
      </c>
      <c r="I20" s="89" t="n">
        <v>0.7419</v>
      </c>
      <c r="J20" s="36" t="n">
        <f aca="false">I20*(24*31)</f>
        <v>551.9736</v>
      </c>
      <c r="K20" s="10"/>
    </row>
    <row r="21" customFormat="false" ht="12.75" hidden="false" customHeight="false" outlineLevel="0" collapsed="false">
      <c r="A21" s="33" t="s">
        <v>25</v>
      </c>
      <c r="B21" s="33" t="n">
        <v>1</v>
      </c>
      <c r="C21" s="33" t="n">
        <v>11</v>
      </c>
      <c r="D21" s="34" t="n">
        <v>37165</v>
      </c>
      <c r="E21" s="87" t="n">
        <v>248256</v>
      </c>
      <c r="F21" s="87" t="n">
        <v>204</v>
      </c>
      <c r="G21" s="87" t="n">
        <f aca="false">E21-F21</f>
        <v>248052</v>
      </c>
      <c r="H21" s="88" t="n">
        <f aca="false">IF(G21&lt;0,0,E21/(31*1500*24))</f>
        <v>0.222451612903226</v>
      </c>
      <c r="I21" s="89" t="n">
        <v>0.7434</v>
      </c>
      <c r="J21" s="36" t="n">
        <f aca="false">I21*(24*31)</f>
        <v>553.0896</v>
      </c>
      <c r="K21" s="10"/>
    </row>
    <row r="22" customFormat="false" ht="12.75" hidden="false" customHeight="false" outlineLevel="0" collapsed="false">
      <c r="A22" s="33" t="s">
        <v>25</v>
      </c>
      <c r="B22" s="33" t="n">
        <v>1</v>
      </c>
      <c r="C22" s="33" t="n">
        <v>12</v>
      </c>
      <c r="D22" s="34" t="n">
        <v>37165</v>
      </c>
      <c r="E22" s="87" t="n">
        <v>370484</v>
      </c>
      <c r="F22" s="87" t="n">
        <v>53</v>
      </c>
      <c r="G22" s="87" t="n">
        <f aca="false">E22-F22</f>
        <v>370431</v>
      </c>
      <c r="H22" s="88" t="n">
        <f aca="false">IF(G22&lt;0,0,E22/(31*1500*24))</f>
        <v>0.331974910394265</v>
      </c>
      <c r="I22" s="89" t="n">
        <v>0.9662</v>
      </c>
      <c r="J22" s="36" t="n">
        <f aca="false">I22*(24*31)</f>
        <v>718.8528</v>
      </c>
      <c r="K22" s="10"/>
    </row>
    <row r="23" customFormat="false" ht="12.75" hidden="false" customHeight="false" outlineLevel="0" collapsed="false">
      <c r="A23" s="33" t="s">
        <v>25</v>
      </c>
      <c r="B23" s="33" t="n">
        <v>1</v>
      </c>
      <c r="C23" s="33" t="n">
        <v>13</v>
      </c>
      <c r="D23" s="34" t="n">
        <v>37165</v>
      </c>
      <c r="E23" s="87" t="n">
        <v>42930</v>
      </c>
      <c r="F23" s="87" t="n">
        <v>1967</v>
      </c>
      <c r="G23" s="87" t="n">
        <f aca="false">E23-F23</f>
        <v>40963</v>
      </c>
      <c r="H23" s="88" t="n">
        <f aca="false">IF(G23&lt;0,0,E23/(31*1500*24))</f>
        <v>0.0384677419354839</v>
      </c>
      <c r="I23" s="89" t="n">
        <v>0.7211</v>
      </c>
      <c r="J23" s="36" t="n">
        <f aca="false">I23*(24*31)</f>
        <v>536.4984</v>
      </c>
      <c r="K23" s="10"/>
    </row>
    <row r="24" customFormat="false" ht="12.75" hidden="false" customHeight="false" outlineLevel="0" collapsed="false">
      <c r="A24" s="33" t="s">
        <v>25</v>
      </c>
      <c r="B24" s="33" t="n">
        <v>1</v>
      </c>
      <c r="C24" s="33" t="n">
        <v>14</v>
      </c>
      <c r="D24" s="34" t="n">
        <v>37165</v>
      </c>
      <c r="E24" s="87" t="n">
        <v>337433</v>
      </c>
      <c r="F24" s="87" t="n">
        <v>29</v>
      </c>
      <c r="G24" s="87" t="n">
        <f aca="false">E24-F24</f>
        <v>337404</v>
      </c>
      <c r="H24" s="88" t="n">
        <f aca="false">IF(G24&lt;0,0,E24/(31*1500*24))</f>
        <v>0.302359318996416</v>
      </c>
      <c r="I24" s="89" t="n">
        <v>0.7381</v>
      </c>
      <c r="J24" s="36" t="n">
        <f aca="false">I24*(24*31)</f>
        <v>549.1464</v>
      </c>
      <c r="K24" s="10"/>
    </row>
    <row r="25" customFormat="false" ht="12.75" hidden="false" customHeight="false" outlineLevel="0" collapsed="false">
      <c r="A25" s="33" t="s">
        <v>25</v>
      </c>
      <c r="B25" s="33" t="n">
        <v>1</v>
      </c>
      <c r="C25" s="33" t="n">
        <v>15</v>
      </c>
      <c r="D25" s="34" t="n">
        <v>37165</v>
      </c>
      <c r="E25" s="87" t="n">
        <v>211924</v>
      </c>
      <c r="F25" s="87" t="n">
        <v>1225</v>
      </c>
      <c r="G25" s="87" t="n">
        <f aca="false">E25-F25</f>
        <v>210699</v>
      </c>
      <c r="H25" s="88" t="n">
        <f aca="false">IF(G25&lt;0,0,E25/(31*1500*24))</f>
        <v>0.18989605734767</v>
      </c>
      <c r="I25" s="89" t="n">
        <v>0.976</v>
      </c>
      <c r="J25" s="36" t="n">
        <f aca="false">I25*(24*31)</f>
        <v>726.144</v>
      </c>
      <c r="K25" s="10"/>
    </row>
    <row r="26" customFormat="false" ht="12.75" hidden="false" customHeight="false" outlineLevel="0" collapsed="false">
      <c r="A26" s="33" t="s">
        <v>25</v>
      </c>
      <c r="B26" s="33" t="n">
        <v>1</v>
      </c>
      <c r="C26" s="33" t="n">
        <v>16</v>
      </c>
      <c r="D26" s="34" t="n">
        <v>37165</v>
      </c>
      <c r="E26" s="87" t="n">
        <v>199236</v>
      </c>
      <c r="F26" s="87" t="n">
        <v>792</v>
      </c>
      <c r="G26" s="87" t="n">
        <f aca="false">E26-F26</f>
        <v>198444</v>
      </c>
      <c r="H26" s="88" t="n">
        <f aca="false">IF(G26&lt;0,0,E26/(31*1500*24))</f>
        <v>0.17852688172043</v>
      </c>
      <c r="I26" s="89" t="n">
        <v>0.4958</v>
      </c>
      <c r="J26" s="36" t="n">
        <f aca="false">I26*(24*31)</f>
        <v>368.8752</v>
      </c>
      <c r="K26" s="10"/>
    </row>
    <row r="27" customFormat="false" ht="12.75" hidden="false" customHeight="false" outlineLevel="0" collapsed="false">
      <c r="A27" s="33" t="s">
        <v>25</v>
      </c>
      <c r="B27" s="33" t="n">
        <v>1</v>
      </c>
      <c r="C27" s="33" t="n">
        <v>17</v>
      </c>
      <c r="D27" s="34" t="n">
        <v>37165</v>
      </c>
      <c r="E27" s="87" t="n">
        <v>199236</v>
      </c>
      <c r="F27" s="87" t="n">
        <v>908</v>
      </c>
      <c r="G27" s="87" t="n">
        <f aca="false">E27-F27</f>
        <v>198328</v>
      </c>
      <c r="H27" s="88" t="n">
        <f aca="false">IF(G27&lt;0,0,E27/(31*1500*24))</f>
        <v>0.17852688172043</v>
      </c>
      <c r="I27" s="89" t="n">
        <v>0.9975</v>
      </c>
      <c r="J27" s="36" t="n">
        <f aca="false">I27*(24*31)</f>
        <v>742.14</v>
      </c>
      <c r="K27" s="10"/>
    </row>
    <row r="28" customFormat="false" ht="12.75" hidden="false" customHeight="false" outlineLevel="0" collapsed="false">
      <c r="A28" s="33" t="s">
        <v>25</v>
      </c>
      <c r="B28" s="33" t="n">
        <v>1</v>
      </c>
      <c r="C28" s="33" t="n">
        <v>18</v>
      </c>
      <c r="D28" s="34" t="n">
        <v>37165</v>
      </c>
      <c r="E28" s="87" t="n">
        <v>188777</v>
      </c>
      <c r="F28" s="87" t="n">
        <v>819</v>
      </c>
      <c r="G28" s="87" t="n">
        <f aca="false">E28-F28</f>
        <v>187958</v>
      </c>
      <c r="H28" s="88" t="n">
        <f aca="false">IF(G28&lt;0,0,E28/(31*1500*24))</f>
        <v>0.169155017921147</v>
      </c>
      <c r="I28" s="89" t="n">
        <v>0.455</v>
      </c>
      <c r="J28" s="36" t="n">
        <f aca="false">I28*(24*31)</f>
        <v>338.52</v>
      </c>
      <c r="K28" s="10"/>
    </row>
    <row r="29" customFormat="false" ht="12.75" hidden="false" customHeight="false" outlineLevel="0" collapsed="false">
      <c r="A29" s="33" t="s">
        <v>25</v>
      </c>
      <c r="B29" s="33" t="n">
        <v>1</v>
      </c>
      <c r="C29" s="33" t="n">
        <v>19</v>
      </c>
      <c r="D29" s="34" t="n">
        <v>37165</v>
      </c>
      <c r="E29" s="87" t="n">
        <v>309575</v>
      </c>
      <c r="F29" s="87" t="n">
        <v>496</v>
      </c>
      <c r="G29" s="87" t="n">
        <f aca="false">E29-F29</f>
        <v>309079</v>
      </c>
      <c r="H29" s="88" t="n">
        <f aca="false">IF(G29&lt;0,0,E29/(31*1500*24))</f>
        <v>0.277396953405018</v>
      </c>
      <c r="I29" s="89" t="n">
        <v>0.6297</v>
      </c>
      <c r="J29" s="36" t="n">
        <f aca="false">I29*(24*31)</f>
        <v>468.4968</v>
      </c>
      <c r="K29" s="10"/>
    </row>
    <row r="30" customFormat="false" ht="12.75" hidden="false" customHeight="false" outlineLevel="0" collapsed="false">
      <c r="A30" s="33" t="s">
        <v>25</v>
      </c>
      <c r="B30" s="33" t="n">
        <v>1</v>
      </c>
      <c r="C30" s="33" t="n">
        <v>20</v>
      </c>
      <c r="D30" s="34" t="n">
        <v>37165</v>
      </c>
      <c r="E30" s="87" t="n">
        <v>394382</v>
      </c>
      <c r="F30" s="87" t="n">
        <v>408</v>
      </c>
      <c r="G30" s="87" t="n">
        <f aca="false">E30-F30</f>
        <v>393974</v>
      </c>
      <c r="H30" s="88" t="n">
        <f aca="false">IF(G30&lt;0,0,E30/(31*1500*24))</f>
        <v>0.353388888888889</v>
      </c>
      <c r="I30" s="89" t="n">
        <v>0.723</v>
      </c>
      <c r="J30" s="36" t="n">
        <f aca="false">I30*(24*31)</f>
        <v>537.912</v>
      </c>
      <c r="K30" s="10"/>
    </row>
    <row r="31" customFormat="false" ht="12.75" hidden="false" customHeight="false" outlineLevel="0" collapsed="false">
      <c r="A31" s="33" t="s">
        <v>25</v>
      </c>
      <c r="B31" s="33" t="n">
        <v>1</v>
      </c>
      <c r="C31" s="33" t="n">
        <v>21</v>
      </c>
      <c r="D31" s="34" t="n">
        <v>37165</v>
      </c>
      <c r="E31" s="87" t="n">
        <v>344164</v>
      </c>
      <c r="F31" s="87" t="n">
        <v>267</v>
      </c>
      <c r="G31" s="87" t="n">
        <f aca="false">E31-F31</f>
        <v>343897</v>
      </c>
      <c r="H31" s="88" t="n">
        <f aca="false">IF(G31&lt;0,0,E31/(31*1500*24))</f>
        <v>0.308390681003584</v>
      </c>
      <c r="I31" s="89" t="n">
        <v>0.6291</v>
      </c>
      <c r="J31" s="36" t="n">
        <f aca="false">I31*(24*31)</f>
        <v>468.0504</v>
      </c>
      <c r="K31" s="10"/>
    </row>
    <row r="32" customFormat="false" ht="12.75" hidden="false" customHeight="false" outlineLevel="0" collapsed="false">
      <c r="A32" s="33" t="s">
        <v>25</v>
      </c>
      <c r="B32" s="33" t="n">
        <v>1</v>
      </c>
      <c r="C32" s="33" t="n">
        <v>22</v>
      </c>
      <c r="D32" s="34" t="n">
        <v>37165</v>
      </c>
      <c r="E32" s="87" t="n">
        <v>461397</v>
      </c>
      <c r="F32" s="87" t="n">
        <v>114</v>
      </c>
      <c r="G32" s="87" t="n">
        <f aca="false">E32-F32</f>
        <v>461283</v>
      </c>
      <c r="H32" s="88" t="n">
        <f aca="false">IF(G32&lt;0,0,E32/(31*1500*24))</f>
        <v>0.413438172043011</v>
      </c>
      <c r="I32" s="89" t="n">
        <f aca="false">(E32/E36)*I36</f>
        <v>0.862772461109747</v>
      </c>
      <c r="J32" s="36" t="n">
        <f aca="false">I32*(24*31)</f>
        <v>641.902711065651</v>
      </c>
      <c r="K32" s="10"/>
    </row>
    <row r="33" customFormat="false" ht="12.75" hidden="false" customHeight="false" outlineLevel="0" collapsed="false">
      <c r="A33" s="33" t="s">
        <v>25</v>
      </c>
      <c r="B33" s="33" t="n">
        <v>1</v>
      </c>
      <c r="C33" s="33" t="n">
        <v>23</v>
      </c>
      <c r="D33" s="34" t="n">
        <v>37165</v>
      </c>
      <c r="E33" s="87" t="n">
        <v>292753</v>
      </c>
      <c r="F33" s="87" t="n">
        <v>501</v>
      </c>
      <c r="G33" s="87" t="n">
        <f aca="false">E33-F33</f>
        <v>292252</v>
      </c>
      <c r="H33" s="88" t="n">
        <f aca="false">IF(G33&lt;0,0,E33/(31*1500*24))</f>
        <v>0.262323476702509</v>
      </c>
      <c r="I33" s="89" t="n">
        <v>0.5291</v>
      </c>
      <c r="J33" s="36" t="n">
        <f aca="false">I33*(24*31)</f>
        <v>393.6504</v>
      </c>
      <c r="K33" s="10"/>
    </row>
    <row r="34" customFormat="false" ht="12.75" hidden="false" customHeight="false" outlineLevel="0" collapsed="false">
      <c r="A34" s="33" t="s">
        <v>25</v>
      </c>
      <c r="B34" s="33" t="n">
        <v>1</v>
      </c>
      <c r="C34" s="33" t="n">
        <v>24</v>
      </c>
      <c r="D34" s="34" t="n">
        <v>37165</v>
      </c>
      <c r="E34" s="87" t="n">
        <v>472502</v>
      </c>
      <c r="F34" s="87" t="n">
        <v>386</v>
      </c>
      <c r="G34" s="87" t="n">
        <f aca="false">E34-F34</f>
        <v>472116</v>
      </c>
      <c r="H34" s="88" t="n">
        <f aca="false">IF(G34&lt;0,0,E34/(31*1500*24))</f>
        <v>0.423388888888889</v>
      </c>
      <c r="I34" s="89" t="n">
        <f aca="false">(E34/E36)*I36</f>
        <v>0.883537850092821</v>
      </c>
      <c r="J34" s="36" t="n">
        <f aca="false">I34*(24*31)</f>
        <v>657.352160469059</v>
      </c>
      <c r="K34" s="10"/>
    </row>
    <row r="35" customFormat="false" ht="12.75" hidden="false" customHeight="false" outlineLevel="0" collapsed="false">
      <c r="A35" s="33" t="s">
        <v>25</v>
      </c>
      <c r="B35" s="33" t="n">
        <v>1</v>
      </c>
      <c r="C35" s="33" t="n">
        <v>25</v>
      </c>
      <c r="D35" s="34" t="n">
        <v>37165</v>
      </c>
      <c r="E35" s="87" t="n">
        <v>499077</v>
      </c>
      <c r="F35" s="87" t="n">
        <v>251</v>
      </c>
      <c r="G35" s="87" t="n">
        <f aca="false">E35-F35</f>
        <v>498826</v>
      </c>
      <c r="H35" s="88" t="n">
        <f aca="false">IF(G35&lt;0,0,E35/(31*1500*24))</f>
        <v>0.447201612903226</v>
      </c>
      <c r="I35" s="89" t="n">
        <f aca="false">I36</f>
        <v>0.9287</v>
      </c>
      <c r="J35" s="36" t="n">
        <f aca="false">I35*(24*31)</f>
        <v>690.9528</v>
      </c>
      <c r="K35" s="10"/>
    </row>
    <row r="36" customFormat="false" ht="12.75" hidden="false" customHeight="false" outlineLevel="0" collapsed="false">
      <c r="A36" s="33" t="s">
        <v>25</v>
      </c>
      <c r="B36" s="33" t="n">
        <v>1</v>
      </c>
      <c r="C36" s="33" t="n">
        <v>26</v>
      </c>
      <c r="D36" s="34" t="n">
        <v>37165</v>
      </c>
      <c r="E36" s="87" t="n">
        <v>496654</v>
      </c>
      <c r="F36" s="87" t="n">
        <v>219</v>
      </c>
      <c r="G36" s="87" t="n">
        <f aca="false">E36-F36</f>
        <v>496435</v>
      </c>
      <c r="H36" s="88" t="n">
        <f aca="false">IF(G36&lt;0,0,E36/(31*1500*24))</f>
        <v>0.445030465949821</v>
      </c>
      <c r="I36" s="89" t="n">
        <v>0.9287</v>
      </c>
      <c r="J36" s="36" t="n">
        <f aca="false">I36*(24*31)</f>
        <v>690.9528</v>
      </c>
      <c r="K36" s="10"/>
    </row>
    <row r="37" customFormat="false" ht="12.75" hidden="false" customHeight="false" outlineLevel="0" collapsed="false">
      <c r="A37" s="33" t="s">
        <v>25</v>
      </c>
      <c r="B37" s="33" t="n">
        <v>1</v>
      </c>
      <c r="C37" s="33" t="n">
        <v>27</v>
      </c>
      <c r="D37" s="34" t="n">
        <v>37165</v>
      </c>
      <c r="E37" s="87" t="n">
        <v>470404</v>
      </c>
      <c r="F37" s="87" t="n">
        <v>853</v>
      </c>
      <c r="G37" s="87" t="n">
        <f aca="false">E37-F37</f>
        <v>469551</v>
      </c>
      <c r="H37" s="88" t="n">
        <f aca="false">IF(G37&lt;0,0,E37/(31*1500*24))</f>
        <v>0.421508960573477</v>
      </c>
      <c r="I37" s="89" t="n">
        <f aca="false">(E37/E36)*I36</f>
        <v>0.879614771651895</v>
      </c>
      <c r="J37" s="36" t="n">
        <f aca="false">I37*(24*31)</f>
        <v>654.43339010901</v>
      </c>
      <c r="K37" s="10"/>
    </row>
    <row r="38" customFormat="false" ht="12.75" hidden="false" customHeight="false" outlineLevel="0" collapsed="false">
      <c r="A38" s="33" t="s">
        <v>25</v>
      </c>
      <c r="B38" s="33" t="n">
        <v>1</v>
      </c>
      <c r="C38" s="33" t="n">
        <v>28</v>
      </c>
      <c r="D38" s="34" t="n">
        <v>37165</v>
      </c>
      <c r="E38" s="87" t="n">
        <v>297639</v>
      </c>
      <c r="F38" s="87" t="n">
        <v>315</v>
      </c>
      <c r="G38" s="87" t="n">
        <f aca="false">E38-F38</f>
        <v>297324</v>
      </c>
      <c r="H38" s="88" t="n">
        <f aca="false">IF(G38&lt;0,0,E38/(31*1500*24))</f>
        <v>0.266701612903226</v>
      </c>
      <c r="I38" s="89" t="n">
        <v>0.6841</v>
      </c>
      <c r="J38" s="36" t="n">
        <f aca="false">I38*(24*31)</f>
        <v>508.9704</v>
      </c>
      <c r="K38" s="10"/>
    </row>
    <row r="39" customFormat="false" ht="12.75" hidden="false" customHeight="false" outlineLevel="0" collapsed="false">
      <c r="A39" s="33" t="s">
        <v>25</v>
      </c>
      <c r="B39" s="33" t="n">
        <v>1</v>
      </c>
      <c r="C39" s="33" t="n">
        <v>29</v>
      </c>
      <c r="D39" s="34" t="n">
        <v>37165</v>
      </c>
      <c r="E39" s="87" t="n">
        <v>253214</v>
      </c>
      <c r="F39" s="87" t="n">
        <v>216</v>
      </c>
      <c r="G39" s="87" t="n">
        <f aca="false">E39-F39</f>
        <v>252998</v>
      </c>
      <c r="H39" s="88" t="n">
        <f aca="false">IF(G39&lt;0,0,E39/(31*1500*24))</f>
        <v>0.226894265232975</v>
      </c>
      <c r="I39" s="89" t="n">
        <v>0.6353</v>
      </c>
      <c r="J39" s="36" t="n">
        <f aca="false">I39*(24*31)</f>
        <v>472.6632</v>
      </c>
      <c r="K39" s="10"/>
    </row>
    <row r="40" customFormat="false" ht="12.75" hidden="false" customHeight="false" outlineLevel="0" collapsed="false">
      <c r="A40" s="33" t="s">
        <v>25</v>
      </c>
      <c r="B40" s="33" t="n">
        <v>1</v>
      </c>
      <c r="C40" s="33" t="n">
        <v>30</v>
      </c>
      <c r="D40" s="34" t="n">
        <v>37165</v>
      </c>
      <c r="E40" s="87" t="n">
        <v>305991</v>
      </c>
      <c r="F40" s="87" t="n">
        <v>568</v>
      </c>
      <c r="G40" s="87" t="n">
        <f aca="false">E40-F40</f>
        <v>305423</v>
      </c>
      <c r="H40" s="88" t="n">
        <f aca="false">IF(G40&lt;0,0,E40/(31*1500*24))</f>
        <v>0.274185483870968</v>
      </c>
      <c r="I40" s="89" t="n">
        <v>0.6152</v>
      </c>
      <c r="J40" s="36" t="n">
        <f aca="false">I40*(24*31)</f>
        <v>457.7088</v>
      </c>
      <c r="K40" s="10"/>
    </row>
    <row r="41" customFormat="false" ht="12.75" hidden="false" customHeight="false" outlineLevel="0" collapsed="false">
      <c r="A41" s="33" t="s">
        <v>25</v>
      </c>
      <c r="B41" s="33" t="n">
        <v>1</v>
      </c>
      <c r="C41" s="33" t="n">
        <v>31</v>
      </c>
      <c r="D41" s="34" t="n">
        <v>37165</v>
      </c>
      <c r="E41" s="87" t="n">
        <v>388596</v>
      </c>
      <c r="F41" s="87" t="n">
        <v>877</v>
      </c>
      <c r="G41" s="87" t="n">
        <f aca="false">E41-F41</f>
        <v>387719</v>
      </c>
      <c r="H41" s="88" t="n">
        <f aca="false">IF(G41&lt;0,0,E41/(31*1500*24))</f>
        <v>0.348204301075269</v>
      </c>
      <c r="I41" s="89" t="n">
        <f aca="false">(E41/E36)*I36</f>
        <v>0.726640891244206</v>
      </c>
      <c r="J41" s="36" t="n">
        <f aca="false">I41*(24*31)</f>
        <v>540.620823085689</v>
      </c>
      <c r="K41" s="10"/>
    </row>
    <row r="42" customFormat="false" ht="12.75" hidden="false" customHeight="false" outlineLevel="0" collapsed="false">
      <c r="A42" s="33" t="s">
        <v>25</v>
      </c>
      <c r="B42" s="33" t="n">
        <v>1</v>
      </c>
      <c r="C42" s="33" t="n">
        <v>32</v>
      </c>
      <c r="D42" s="34" t="n">
        <v>37165</v>
      </c>
      <c r="E42" s="87" t="n">
        <v>272922</v>
      </c>
      <c r="F42" s="87" t="n">
        <v>1525</v>
      </c>
      <c r="G42" s="87" t="n">
        <f aca="false">E42-F42</f>
        <v>271397</v>
      </c>
      <c r="H42" s="88" t="n">
        <f aca="false">IF(G42&lt;0,0,E42/(31*1500*24))</f>
        <v>0.24455376344086</v>
      </c>
      <c r="I42" s="89" t="n">
        <f aca="false">(E42/E36)*I36</f>
        <v>0.510340521570349</v>
      </c>
      <c r="J42" s="36" t="n">
        <f aca="false">I42*(24*31)</f>
        <v>379.69334804834</v>
      </c>
      <c r="K42" s="10"/>
    </row>
    <row r="43" customFormat="false" ht="12.75" hidden="false" customHeight="false" outlineLevel="0" collapsed="false">
      <c r="A43" s="33" t="s">
        <v>25</v>
      </c>
      <c r="B43" s="33" t="n">
        <v>1</v>
      </c>
      <c r="C43" s="33" t="n">
        <v>33</v>
      </c>
      <c r="D43" s="34" t="n">
        <v>37165</v>
      </c>
      <c r="E43" s="87" t="n">
        <v>104836</v>
      </c>
      <c r="F43" s="87" t="n">
        <v>1071</v>
      </c>
      <c r="G43" s="87" t="n">
        <f aca="false">E43-F43</f>
        <v>103765</v>
      </c>
      <c r="H43" s="88" t="n">
        <f aca="false">IF(G43&lt;0,0,E43/(31*1500*24))</f>
        <v>0.0939390681003584</v>
      </c>
      <c r="I43" s="89" t="n">
        <v>0.4451</v>
      </c>
      <c r="J43" s="36" t="n">
        <f aca="false">I43*(24*31)</f>
        <v>331.1544</v>
      </c>
      <c r="K43" s="10"/>
    </row>
    <row r="44" customFormat="false" ht="12.75" hidden="false" customHeight="false" outlineLevel="0" collapsed="false">
      <c r="A44" s="33" t="s">
        <v>25</v>
      </c>
      <c r="B44" s="33" t="n">
        <v>1</v>
      </c>
      <c r="C44" s="33" t="n">
        <v>34</v>
      </c>
      <c r="D44" s="34" t="n">
        <v>37165</v>
      </c>
      <c r="E44" s="87" t="n">
        <v>210140</v>
      </c>
      <c r="F44" s="87" t="n">
        <v>349</v>
      </c>
      <c r="G44" s="87" t="n">
        <f aca="false">E44-F44</f>
        <v>209791</v>
      </c>
      <c r="H44" s="88" t="n">
        <f aca="false">IF(G44&lt;0,0,E44/(31*1500*24))</f>
        <v>0.188297491039427</v>
      </c>
      <c r="I44" s="89" t="n">
        <v>0.4364</v>
      </c>
      <c r="J44" s="36" t="n">
        <f aca="false">I44*(24*31)</f>
        <v>324.6816</v>
      </c>
      <c r="K44" s="10"/>
    </row>
    <row r="45" customFormat="false" ht="12.75" hidden="false" customHeight="false" outlineLevel="0" collapsed="false">
      <c r="A45" s="33" t="s">
        <v>25</v>
      </c>
      <c r="B45" s="33" t="n">
        <v>1</v>
      </c>
      <c r="C45" s="33" t="n">
        <v>35</v>
      </c>
      <c r="D45" s="34" t="n">
        <v>37165</v>
      </c>
      <c r="E45" s="87" t="n">
        <v>162</v>
      </c>
      <c r="F45" s="87" t="n">
        <v>3211</v>
      </c>
      <c r="G45" s="87" t="n">
        <f aca="false">E45-F45</f>
        <v>-3049</v>
      </c>
      <c r="H45" s="88" t="n">
        <f aca="false">IF(G45&lt;0,0,E45/(31*1500*24))</f>
        <v>0</v>
      </c>
      <c r="I45" s="89" t="n">
        <v>0.079</v>
      </c>
      <c r="J45" s="36" t="n">
        <f aca="false">I45*(24*31)</f>
        <v>58.776</v>
      </c>
      <c r="K45" s="10"/>
    </row>
    <row r="46" customFormat="false" ht="12.75" hidden="false" customHeight="false" outlineLevel="0" collapsed="false">
      <c r="A46" s="33" t="s">
        <v>25</v>
      </c>
      <c r="B46" s="33" t="n">
        <v>1</v>
      </c>
      <c r="C46" s="33" t="n">
        <v>36</v>
      </c>
      <c r="D46" s="34" t="n">
        <v>37165</v>
      </c>
      <c r="E46" s="87" t="n">
        <v>171683</v>
      </c>
      <c r="F46" s="87" t="n">
        <v>1585</v>
      </c>
      <c r="G46" s="87" t="n">
        <f aca="false">E46-F46</f>
        <v>170098</v>
      </c>
      <c r="H46" s="88" t="n">
        <f aca="false">IF(G46&lt;0,0,E46/(31*1500*24))</f>
        <v>0.153837813620072</v>
      </c>
      <c r="I46" s="89" t="n">
        <v>0.5686</v>
      </c>
      <c r="J46" s="36" t="n">
        <f aca="false">I46*(24*31)</f>
        <v>423.0384</v>
      </c>
      <c r="K46" s="10"/>
    </row>
    <row r="47" customFormat="false" ht="12.75" hidden="false" customHeight="false" outlineLevel="0" collapsed="false">
      <c r="A47" s="33" t="s">
        <v>25</v>
      </c>
      <c r="B47" s="33" t="n">
        <v>1</v>
      </c>
      <c r="C47" s="33" t="n">
        <v>37</v>
      </c>
      <c r="D47" s="34" t="n">
        <v>37165</v>
      </c>
      <c r="E47" s="87" t="n">
        <v>315596</v>
      </c>
      <c r="F47" s="87" t="n">
        <v>438</v>
      </c>
      <c r="G47" s="87" t="n">
        <f aca="false">E47-F47</f>
        <v>315158</v>
      </c>
      <c r="H47" s="88" t="n">
        <f aca="false">IF(G47&lt;0,0,E47/(31*1500*24))</f>
        <v>0.282792114695341</v>
      </c>
      <c r="I47" s="89" t="n">
        <v>0.5494</v>
      </c>
      <c r="J47" s="36" t="n">
        <f aca="false">I47*(24*31)</f>
        <v>408.7536</v>
      </c>
      <c r="K47" s="10"/>
    </row>
    <row r="48" customFormat="false" ht="12.75" hidden="false" customHeight="false" outlineLevel="0" collapsed="false">
      <c r="A48" s="33" t="s">
        <v>25</v>
      </c>
      <c r="B48" s="33" t="n">
        <v>1</v>
      </c>
      <c r="C48" s="33" t="n">
        <v>38</v>
      </c>
      <c r="D48" s="34" t="n">
        <v>37165</v>
      </c>
      <c r="E48" s="87" t="n">
        <v>330417</v>
      </c>
      <c r="F48" s="87" t="n">
        <v>247</v>
      </c>
      <c r="G48" s="87" t="n">
        <f aca="false">E48-F48</f>
        <v>330170</v>
      </c>
      <c r="H48" s="88" t="n">
        <f aca="false">IF(G48&lt;0,0,E48/(31*1500*24))</f>
        <v>0.296072580645161</v>
      </c>
      <c r="I48" s="89" t="n">
        <v>0.8309</v>
      </c>
      <c r="J48" s="36" t="n">
        <f aca="false">I48*(24*31)</f>
        <v>618.1896</v>
      </c>
      <c r="K48" s="10"/>
    </row>
    <row r="49" customFormat="false" ht="12.75" hidden="false" customHeight="false" outlineLevel="0" collapsed="false">
      <c r="A49" s="33" t="s">
        <v>25</v>
      </c>
      <c r="B49" s="33" t="n">
        <v>1</v>
      </c>
      <c r="C49" s="33" t="n">
        <v>39</v>
      </c>
      <c r="D49" s="34" t="n">
        <v>37165</v>
      </c>
      <c r="E49" s="87" t="n">
        <v>320066</v>
      </c>
      <c r="F49" s="87" t="n">
        <v>265</v>
      </c>
      <c r="G49" s="87" t="n">
        <f aca="false">E49-F49</f>
        <v>319801</v>
      </c>
      <c r="H49" s="88" t="n">
        <f aca="false">IF(G49&lt;0,0,E49/(31*1500*24))</f>
        <v>0.286797491039427</v>
      </c>
      <c r="I49" s="89" t="n">
        <v>0.8761</v>
      </c>
      <c r="J49" s="36" t="n">
        <f aca="false">I49*(24*31)</f>
        <v>651.8184</v>
      </c>
      <c r="K49" s="10"/>
    </row>
    <row r="50" customFormat="false" ht="12.75" hidden="false" customHeight="false" outlineLevel="0" collapsed="false">
      <c r="A50" s="33" t="s">
        <v>25</v>
      </c>
      <c r="B50" s="33" t="n">
        <v>1</v>
      </c>
      <c r="C50" s="33" t="n">
        <v>40</v>
      </c>
      <c r="D50" s="34" t="n">
        <v>37165</v>
      </c>
      <c r="E50" s="87" t="n">
        <v>186490</v>
      </c>
      <c r="F50" s="87" t="n">
        <v>254</v>
      </c>
      <c r="G50" s="87" t="n">
        <f aca="false">E50-F50</f>
        <v>186236</v>
      </c>
      <c r="H50" s="88" t="n">
        <f aca="false">IF(G50&lt;0,0,E50/(31*1500*24))</f>
        <v>0.167105734767025</v>
      </c>
      <c r="I50" s="89" t="n">
        <v>0.3485</v>
      </c>
      <c r="J50" s="36" t="n">
        <f aca="false">I50*(24*31)</f>
        <v>259.284</v>
      </c>
      <c r="K50" s="10"/>
    </row>
    <row r="51" customFormat="false" ht="12.75" hidden="false" customHeight="false" outlineLevel="0" collapsed="false">
      <c r="A51" s="33" t="s">
        <v>25</v>
      </c>
      <c r="B51" s="33" t="n">
        <v>1</v>
      </c>
      <c r="C51" s="33" t="n">
        <v>41</v>
      </c>
      <c r="D51" s="34" t="n">
        <v>37165</v>
      </c>
      <c r="E51" s="87" t="n">
        <v>46250</v>
      </c>
      <c r="F51" s="87" t="n">
        <v>506</v>
      </c>
      <c r="G51" s="87" t="n">
        <f aca="false">E51-F51</f>
        <v>45744</v>
      </c>
      <c r="H51" s="88" t="n">
        <f aca="false">IF(G51&lt;0,0,E51/(31*1500*24))</f>
        <v>0.0414426523297491</v>
      </c>
      <c r="I51" s="89" t="n">
        <v>0.4018</v>
      </c>
      <c r="J51" s="36" t="n">
        <f aca="false">I51*(24*31)</f>
        <v>298.9392</v>
      </c>
      <c r="K51" s="10"/>
    </row>
    <row r="52" customFormat="false" ht="12.75" hidden="false" customHeight="false" outlineLevel="0" collapsed="false">
      <c r="A52" s="33" t="s">
        <v>25</v>
      </c>
      <c r="B52" s="33" t="n">
        <v>1</v>
      </c>
      <c r="C52" s="33" t="n">
        <v>42</v>
      </c>
      <c r="D52" s="34" t="n">
        <v>37165</v>
      </c>
      <c r="E52" s="87" t="n">
        <v>314182</v>
      </c>
      <c r="F52" s="87" t="n">
        <v>1104</v>
      </c>
      <c r="G52" s="87" t="n">
        <f aca="false">E52-F52</f>
        <v>313078</v>
      </c>
      <c r="H52" s="88" t="n">
        <f aca="false">IF(G52&lt;0,0,E52/(31*1500*24))</f>
        <v>0.281525089605735</v>
      </c>
      <c r="I52" s="89" t="n">
        <v>0.7157</v>
      </c>
      <c r="J52" s="36" t="n">
        <f aca="false">I52*(24*31)</f>
        <v>532.4808</v>
      </c>
      <c r="K52" s="10"/>
    </row>
    <row r="53" customFormat="false" ht="12.75" hidden="false" customHeight="false" outlineLevel="0" collapsed="false">
      <c r="A53" s="33" t="s">
        <v>25</v>
      </c>
      <c r="B53" s="33" t="n">
        <v>1</v>
      </c>
      <c r="C53" s="33" t="n">
        <v>43</v>
      </c>
      <c r="D53" s="34" t="n">
        <v>37165</v>
      </c>
      <c r="E53" s="87" t="n">
        <v>339292</v>
      </c>
      <c r="F53" s="87" t="n">
        <v>838</v>
      </c>
      <c r="G53" s="87" t="n">
        <f aca="false">E53-F53</f>
        <v>338454</v>
      </c>
      <c r="H53" s="88" t="n">
        <f aca="false">IF(G53&lt;0,0,E53/(31*1500*24))</f>
        <v>0.304025089605735</v>
      </c>
      <c r="I53" s="89" t="n">
        <v>0.6751</v>
      </c>
      <c r="J53" s="36" t="n">
        <f aca="false">I53*(24*31)</f>
        <v>502.2744</v>
      </c>
      <c r="K53" s="10"/>
    </row>
    <row r="54" customFormat="false" ht="12.75" hidden="false" customHeight="false" outlineLevel="0" collapsed="false">
      <c r="A54" s="33" t="s">
        <v>25</v>
      </c>
      <c r="B54" s="33" t="n">
        <v>1</v>
      </c>
      <c r="C54" s="33" t="n">
        <v>44</v>
      </c>
      <c r="D54" s="34" t="n">
        <v>37165</v>
      </c>
      <c r="E54" s="87" t="n">
        <v>357177</v>
      </c>
      <c r="F54" s="87" t="n">
        <v>521</v>
      </c>
      <c r="G54" s="87" t="n">
        <f aca="false">E54-F54</f>
        <v>356656</v>
      </c>
      <c r="H54" s="88" t="n">
        <f aca="false">IF(G54&lt;0,0,E54/(31*1500*24))</f>
        <v>0.320051075268817</v>
      </c>
      <c r="I54" s="89" t="n">
        <v>0.9457</v>
      </c>
      <c r="J54" s="36" t="n">
        <f aca="false">I54*(24*31)</f>
        <v>703.6008</v>
      </c>
      <c r="K54" s="10"/>
    </row>
    <row r="55" customFormat="false" ht="12.75" hidden="false" customHeight="false" outlineLevel="0" collapsed="false">
      <c r="A55" s="33" t="s">
        <v>25</v>
      </c>
      <c r="B55" s="33" t="n">
        <v>1</v>
      </c>
      <c r="C55" s="33" t="n">
        <v>45</v>
      </c>
      <c r="D55" s="34" t="n">
        <v>37165</v>
      </c>
      <c r="E55" s="87"/>
      <c r="F55" s="87" t="n">
        <v>778</v>
      </c>
      <c r="G55" s="87" t="n">
        <f aca="false">E55-F55</f>
        <v>-778</v>
      </c>
      <c r="H55" s="88" t="n">
        <f aca="false">IF(G55&lt;0,0,E55/(31*1500*24))</f>
        <v>0</v>
      </c>
      <c r="I55" s="89" t="n">
        <v>0.6667</v>
      </c>
      <c r="J55" s="36" t="n">
        <f aca="false">I55*(24*31)</f>
        <v>496.0248</v>
      </c>
      <c r="K55" s="10"/>
    </row>
    <row r="56" customFormat="false" ht="12.75" hidden="false" customHeight="false" outlineLevel="0" collapsed="false">
      <c r="A56" s="33" t="s">
        <v>25</v>
      </c>
      <c r="B56" s="33" t="n">
        <v>1</v>
      </c>
      <c r="C56" s="33" t="n">
        <v>46</v>
      </c>
      <c r="D56" s="34" t="n">
        <v>37165</v>
      </c>
      <c r="E56" s="87" t="n">
        <v>128527</v>
      </c>
      <c r="F56" s="87" t="n">
        <v>1334</v>
      </c>
      <c r="G56" s="87" t="n">
        <f aca="false">E56-F56</f>
        <v>127193</v>
      </c>
      <c r="H56" s="88" t="n">
        <f aca="false">IF(G56&lt;0,0,E56/(31*1500*24))</f>
        <v>0.115167562724014</v>
      </c>
      <c r="I56" s="89" t="n">
        <v>0.3047</v>
      </c>
      <c r="J56" s="36" t="n">
        <f aca="false">I56*(24*31)</f>
        <v>226.6968</v>
      </c>
      <c r="K56" s="10"/>
    </row>
    <row r="57" customFormat="false" ht="12.75" hidden="false" customHeight="false" outlineLevel="0" collapsed="false">
      <c r="A57" s="33" t="s">
        <v>25</v>
      </c>
      <c r="B57" s="33" t="n">
        <v>1</v>
      </c>
      <c r="C57" s="33" t="n">
        <v>47</v>
      </c>
      <c r="D57" s="34" t="n">
        <v>37165</v>
      </c>
      <c r="E57" s="87" t="n">
        <v>331524</v>
      </c>
      <c r="F57" s="87" t="n">
        <v>682</v>
      </c>
      <c r="G57" s="87" t="n">
        <f aca="false">E57-F57</f>
        <v>330842</v>
      </c>
      <c r="H57" s="88" t="n">
        <f aca="false">IF(G57&lt;0,0,E57/(31*1500*24))</f>
        <v>0.297064516129032</v>
      </c>
      <c r="I57" s="89" t="n">
        <v>0.8474</v>
      </c>
      <c r="J57" s="36" t="n">
        <f aca="false">I57*(24*31)</f>
        <v>630.4656</v>
      </c>
      <c r="K57" s="10"/>
    </row>
    <row r="58" customFormat="false" ht="12.75" hidden="false" customHeight="false" outlineLevel="0" collapsed="false">
      <c r="A58" s="33" t="s">
        <v>25</v>
      </c>
      <c r="B58" s="33" t="n">
        <v>1</v>
      </c>
      <c r="C58" s="33" t="n">
        <v>48</v>
      </c>
      <c r="D58" s="34" t="n">
        <v>37165</v>
      </c>
      <c r="E58" s="87" t="n">
        <v>314375</v>
      </c>
      <c r="F58" s="87" t="n">
        <v>242</v>
      </c>
      <c r="G58" s="87" t="n">
        <f aca="false">E58-F58</f>
        <v>314133</v>
      </c>
      <c r="H58" s="88" t="n">
        <f aca="false">IF(G58&lt;0,0,E58/(31*1500*24))</f>
        <v>0.281698028673835</v>
      </c>
      <c r="I58" s="89" t="n">
        <v>0.8705</v>
      </c>
      <c r="J58" s="36" t="n">
        <f aca="false">I58*(24*31)</f>
        <v>647.652</v>
      </c>
      <c r="K58" s="10"/>
    </row>
    <row r="59" customFormat="false" ht="12.75" hidden="false" customHeight="false" outlineLevel="0" collapsed="false">
      <c r="A59" s="33" t="s">
        <v>25</v>
      </c>
      <c r="B59" s="33" t="n">
        <v>1</v>
      </c>
      <c r="C59" s="33" t="n">
        <v>49</v>
      </c>
      <c r="D59" s="34" t="n">
        <v>37165</v>
      </c>
      <c r="E59" s="87" t="n">
        <v>60610</v>
      </c>
      <c r="F59" s="87" t="n">
        <v>74</v>
      </c>
      <c r="G59" s="87" t="n">
        <f aca="false">E59-F59</f>
        <v>60536</v>
      </c>
      <c r="H59" s="88" t="n">
        <f aca="false">IF(G59&lt;0,0,E59/(31*1500*24))</f>
        <v>0.0543100358422939</v>
      </c>
      <c r="I59" s="89" t="n">
        <v>0.4679</v>
      </c>
      <c r="J59" s="36" t="n">
        <f aca="false">I59*(24*31)</f>
        <v>348.1176</v>
      </c>
      <c r="K59" s="10"/>
    </row>
    <row r="60" customFormat="false" ht="14.25" hidden="false" customHeight="false" outlineLevel="0" collapsed="false">
      <c r="A60" s="33" t="s">
        <v>25</v>
      </c>
      <c r="B60" s="33" t="n">
        <v>1</v>
      </c>
      <c r="C60" s="33" t="n">
        <v>50</v>
      </c>
      <c r="D60" s="34" t="n">
        <v>37165</v>
      </c>
      <c r="E60" s="90" t="s">
        <v>89</v>
      </c>
      <c r="F60" s="90"/>
      <c r="G60" s="87"/>
      <c r="H60" s="88"/>
      <c r="I60" s="89"/>
      <c r="J60" s="36"/>
      <c r="K60" s="10"/>
    </row>
    <row r="61" customFormat="false" ht="12.75" hidden="false" customHeight="false" outlineLevel="0" collapsed="false">
      <c r="A61" s="33" t="s">
        <v>25</v>
      </c>
      <c r="B61" s="33" t="n">
        <v>1</v>
      </c>
      <c r="C61" s="33" t="n">
        <v>51</v>
      </c>
      <c r="D61" s="34" t="n">
        <v>37165</v>
      </c>
      <c r="E61" s="90" t="n">
        <v>17214</v>
      </c>
      <c r="F61" s="90" t="n">
        <v>672</v>
      </c>
      <c r="G61" s="87" t="n">
        <f aca="false">E61-F61</f>
        <v>16542</v>
      </c>
      <c r="H61" s="88" t="n">
        <f aca="false">IF(G61&lt;0,0,E61/(31*1500*24))</f>
        <v>0.0154247311827957</v>
      </c>
      <c r="I61" s="89" t="n">
        <v>0.4599</v>
      </c>
      <c r="J61" s="36" t="n">
        <f aca="false">I61*(24*31)</f>
        <v>342.1656</v>
      </c>
      <c r="K61" s="10"/>
    </row>
    <row r="62" customFormat="false" ht="12.75" hidden="false" customHeight="false" outlineLevel="0" collapsed="false">
      <c r="A62" s="33" t="s">
        <v>25</v>
      </c>
      <c r="B62" s="33" t="n">
        <v>1</v>
      </c>
      <c r="C62" s="33" t="n">
        <v>52</v>
      </c>
      <c r="D62" s="34" t="n">
        <v>37165</v>
      </c>
      <c r="E62" s="87" t="n">
        <v>287181</v>
      </c>
      <c r="F62" s="87" t="n">
        <v>650</v>
      </c>
      <c r="G62" s="87" t="n">
        <f aca="false">E62-F62</f>
        <v>286531</v>
      </c>
      <c r="H62" s="88" t="n">
        <f aca="false">IF(G62&lt;0,0,E62/(31*1500*24))</f>
        <v>0.25733064516129</v>
      </c>
      <c r="I62" s="89" t="n">
        <v>0.8515</v>
      </c>
      <c r="J62" s="36" t="n">
        <f aca="false">I62*(24*31)</f>
        <v>633.516</v>
      </c>
      <c r="K62" s="10"/>
    </row>
    <row r="63" customFormat="false" ht="12.75" hidden="false" customHeight="false" outlineLevel="0" collapsed="false">
      <c r="A63" s="33" t="s">
        <v>25</v>
      </c>
      <c r="B63" s="33" t="n">
        <v>1</v>
      </c>
      <c r="C63" s="33" t="n">
        <v>53</v>
      </c>
      <c r="D63" s="34" t="n">
        <v>37165</v>
      </c>
      <c r="E63" s="87" t="n">
        <v>93207</v>
      </c>
      <c r="F63" s="87" t="n">
        <v>67</v>
      </c>
      <c r="G63" s="87" t="n">
        <f aca="false">E63-F63</f>
        <v>93140</v>
      </c>
      <c r="H63" s="88" t="n">
        <f aca="false">IF(G63&lt;0,0,E63/(31*1500*24))</f>
        <v>0.0835188172043011</v>
      </c>
      <c r="I63" s="89" t="n">
        <v>0.9653</v>
      </c>
      <c r="J63" s="36" t="n">
        <f aca="false">I63*(24*31)</f>
        <v>718.1832</v>
      </c>
      <c r="K63" s="10"/>
    </row>
    <row r="64" customFormat="false" ht="12.75" hidden="false" customHeight="false" outlineLevel="0" collapsed="false">
      <c r="A64" s="33" t="s">
        <v>25</v>
      </c>
      <c r="B64" s="33" t="n">
        <v>1</v>
      </c>
      <c r="C64" s="33" t="n">
        <v>54</v>
      </c>
      <c r="D64" s="34" t="n">
        <v>37165</v>
      </c>
      <c r="E64" s="91" t="n">
        <v>268035</v>
      </c>
      <c r="F64" s="91" t="n">
        <v>255</v>
      </c>
      <c r="G64" s="87" t="n">
        <f aca="false">E64-F64</f>
        <v>267780</v>
      </c>
      <c r="H64" s="88" t="n">
        <f aca="false">IF(G64&lt;0,0,E64/(31*1500*24))</f>
        <v>0.240174731182796</v>
      </c>
      <c r="I64" s="89" t="n">
        <v>0.7819</v>
      </c>
      <c r="J64" s="36" t="n">
        <f aca="false">I64*(24*31)</f>
        <v>581.7336</v>
      </c>
      <c r="K64" s="10"/>
    </row>
    <row r="65" customFormat="false" ht="12.75" hidden="false" customHeight="false" outlineLevel="0" collapsed="false">
      <c r="A65" s="33" t="s">
        <v>25</v>
      </c>
      <c r="B65" s="33" t="n">
        <v>1</v>
      </c>
      <c r="C65" s="33" t="n">
        <v>55</v>
      </c>
      <c r="D65" s="34" t="n">
        <v>37165</v>
      </c>
      <c r="E65" s="91" t="n">
        <v>44743</v>
      </c>
      <c r="F65" s="91" t="n">
        <v>55</v>
      </c>
      <c r="G65" s="87" t="n">
        <f aca="false">E65-F65</f>
        <v>44688</v>
      </c>
      <c r="H65" s="88" t="n">
        <f aca="false">IF(G65&lt;0,0,E65/(31*1500*24))</f>
        <v>0.04009229390681</v>
      </c>
      <c r="I65" s="89" t="n">
        <v>0.79</v>
      </c>
      <c r="J65" s="36" t="n">
        <f aca="false">I65*(24*31)</f>
        <v>587.76</v>
      </c>
      <c r="K65" s="10"/>
    </row>
    <row r="66" customFormat="false" ht="12.75" hidden="false" customHeight="false" outlineLevel="0" collapsed="false">
      <c r="A66" s="33" t="s">
        <v>25</v>
      </c>
      <c r="B66" s="33" t="n">
        <v>1</v>
      </c>
      <c r="C66" s="33" t="n">
        <v>56</v>
      </c>
      <c r="D66" s="34" t="n">
        <v>37165</v>
      </c>
      <c r="E66" s="91" t="n">
        <v>53479</v>
      </c>
      <c r="F66" s="91" t="n">
        <v>470</v>
      </c>
      <c r="G66" s="87" t="n">
        <f aca="false">E66-F66</f>
        <v>53009</v>
      </c>
      <c r="H66" s="88" t="n">
        <f aca="false">IF(G66&lt;0,0,E66/(31*1500*24))</f>
        <v>0.0479202508960574</v>
      </c>
      <c r="I66" s="89" t="n">
        <v>0.2865</v>
      </c>
      <c r="J66" s="36" t="n">
        <f aca="false">I66*(24*31)</f>
        <v>213.156</v>
      </c>
      <c r="K66" s="10"/>
    </row>
    <row r="67" customFormat="false" ht="12.75" hidden="false" customHeight="false" outlineLevel="0" collapsed="false">
      <c r="A67" s="33" t="s">
        <v>25</v>
      </c>
      <c r="B67" s="33" t="n">
        <v>1</v>
      </c>
      <c r="C67" s="33" t="n">
        <v>57</v>
      </c>
      <c r="D67" s="34" t="n">
        <v>37165</v>
      </c>
      <c r="E67" s="91" t="n">
        <v>250869</v>
      </c>
      <c r="F67" s="91" t="n">
        <v>1285</v>
      </c>
      <c r="G67" s="87" t="n">
        <f aca="false">E67-F67</f>
        <v>249584</v>
      </c>
      <c r="H67" s="88" t="n">
        <f aca="false">IF(G67&lt;0,0,E67/(31*1500*24))</f>
        <v>0.224793010752688</v>
      </c>
      <c r="I67" s="89" t="n">
        <v>0.7494</v>
      </c>
      <c r="J67" s="36" t="n">
        <f aca="false">I67*(24*31)</f>
        <v>557.5536</v>
      </c>
      <c r="K67" s="10"/>
    </row>
    <row r="68" customFormat="false" ht="12.75" hidden="false" customHeight="false" outlineLevel="0" collapsed="false">
      <c r="A68" s="33" t="s">
        <v>25</v>
      </c>
      <c r="B68" s="33" t="n">
        <v>1</v>
      </c>
      <c r="C68" s="33" t="n">
        <v>58</v>
      </c>
      <c r="D68" s="34" t="n">
        <v>37165</v>
      </c>
      <c r="E68" s="91" t="n">
        <v>1948</v>
      </c>
      <c r="F68" s="91" t="n">
        <v>1185</v>
      </c>
      <c r="G68" s="87" t="n">
        <f aca="false">E68-F68</f>
        <v>763</v>
      </c>
      <c r="H68" s="88" t="n">
        <f aca="false">IF(G68&lt;0,0,E68/(31*1500*24))</f>
        <v>0.00174551971326165</v>
      </c>
      <c r="I68" s="89" t="n">
        <v>0.362</v>
      </c>
      <c r="J68" s="36" t="n">
        <f aca="false">I68*(24*31)</f>
        <v>269.328</v>
      </c>
      <c r="K68" s="10"/>
    </row>
    <row r="69" customFormat="false" ht="12.75" hidden="false" customHeight="false" outlineLevel="0" collapsed="false">
      <c r="A69" s="33" t="s">
        <v>25</v>
      </c>
      <c r="B69" s="33" t="n">
        <v>1</v>
      </c>
      <c r="C69" s="33" t="n">
        <v>59</v>
      </c>
      <c r="D69" s="34" t="n">
        <v>37165</v>
      </c>
      <c r="E69" s="91" t="n">
        <v>25584</v>
      </c>
      <c r="F69" s="91" t="n">
        <v>639</v>
      </c>
      <c r="G69" s="87" t="n">
        <f aca="false">E69-F69</f>
        <v>24945</v>
      </c>
      <c r="H69" s="88" t="n">
        <f aca="false">IF(G69&lt;0,0,E69/(31*1500*24))</f>
        <v>0.0229247311827957</v>
      </c>
      <c r="I69" s="89" t="n">
        <v>0.6875</v>
      </c>
      <c r="J69" s="36" t="n">
        <f aca="false">I69*(24*31)</f>
        <v>511.5</v>
      </c>
      <c r="K69" s="10"/>
    </row>
    <row r="70" customFormat="false" ht="12.75" hidden="false" customHeight="false" outlineLevel="0" collapsed="false">
      <c r="A70" s="33" t="s">
        <v>25</v>
      </c>
      <c r="B70" s="33" t="n">
        <v>1</v>
      </c>
      <c r="C70" s="33" t="n">
        <v>60</v>
      </c>
      <c r="D70" s="34" t="n">
        <v>37165</v>
      </c>
      <c r="E70" s="91" t="n">
        <v>26092</v>
      </c>
      <c r="F70" s="91" t="n">
        <v>3082</v>
      </c>
      <c r="G70" s="87" t="n">
        <f aca="false">E70-F70</f>
        <v>23010</v>
      </c>
      <c r="H70" s="88" t="n">
        <f aca="false">IF(G70&lt;0,0,E70/(31*1500*24))</f>
        <v>0.0233799283154122</v>
      </c>
      <c r="I70" s="89" t="n">
        <v>0.5083</v>
      </c>
      <c r="J70" s="36" t="n">
        <f aca="false">I70*(24*31)</f>
        <v>378.1752</v>
      </c>
      <c r="K70" s="10"/>
    </row>
    <row r="71" customFormat="false" ht="12.75" hidden="false" customHeight="false" outlineLevel="0" collapsed="false">
      <c r="A71" s="33" t="s">
        <v>25</v>
      </c>
      <c r="B71" s="33" t="n">
        <v>1</v>
      </c>
      <c r="C71" s="33" t="n">
        <v>61</v>
      </c>
      <c r="D71" s="34" t="n">
        <v>37165</v>
      </c>
      <c r="E71" s="91" t="n">
        <v>25451</v>
      </c>
      <c r="F71" s="91" t="n">
        <v>2372</v>
      </c>
      <c r="G71" s="87" t="n">
        <f aca="false">E71-F71</f>
        <v>23079</v>
      </c>
      <c r="H71" s="88" t="n">
        <f aca="false">IF(G71&lt;0,0,E71/(31*1500*24))</f>
        <v>0.0228055555555556</v>
      </c>
      <c r="I71" s="89" t="n">
        <v>0.1676</v>
      </c>
      <c r="J71" s="36" t="n">
        <f aca="false">I71*(24*31)</f>
        <v>124.6944</v>
      </c>
      <c r="K71" s="10"/>
    </row>
    <row r="72" customFormat="false" ht="12.75" hidden="false" customHeight="false" outlineLevel="0" collapsed="false">
      <c r="A72" s="33" t="s">
        <v>25</v>
      </c>
      <c r="B72" s="33" t="n">
        <v>1</v>
      </c>
      <c r="C72" s="33" t="n">
        <v>62</v>
      </c>
      <c r="D72" s="34" t="n">
        <v>37165</v>
      </c>
      <c r="E72" s="91" t="n">
        <v>170338</v>
      </c>
      <c r="F72" s="91" t="n">
        <v>1845</v>
      </c>
      <c r="G72" s="87" t="n">
        <f aca="false">E72-F72</f>
        <v>168493</v>
      </c>
      <c r="H72" s="88" t="n">
        <f aca="false">IF(G72&lt;0,0,E72/(31*1500*24))</f>
        <v>0.152632616487455</v>
      </c>
      <c r="I72" s="89" t="n">
        <v>0.44</v>
      </c>
      <c r="J72" s="36" t="n">
        <f aca="false">I72*(24*31)</f>
        <v>327.36</v>
      </c>
      <c r="K72" s="10"/>
    </row>
    <row r="73" customFormat="false" ht="12.75" hidden="false" customHeight="false" outlineLevel="0" collapsed="false">
      <c r="A73" s="33" t="s">
        <v>25</v>
      </c>
      <c r="B73" s="33" t="n">
        <v>1</v>
      </c>
      <c r="C73" s="33" t="n">
        <v>63</v>
      </c>
      <c r="D73" s="34" t="n">
        <v>37165</v>
      </c>
      <c r="E73" s="91" t="n">
        <v>102789</v>
      </c>
      <c r="F73" s="91" t="n">
        <v>1704</v>
      </c>
      <c r="G73" s="87" t="n">
        <f aca="false">E73-F73</f>
        <v>101085</v>
      </c>
      <c r="H73" s="88" t="n">
        <f aca="false">IF(G73&lt;0,0,E73/(31*1500*24))</f>
        <v>0.0921048387096774</v>
      </c>
      <c r="I73" s="89" t="n">
        <v>0.2268</v>
      </c>
      <c r="J73" s="36" t="n">
        <f aca="false">I73*(24*31)</f>
        <v>168.7392</v>
      </c>
      <c r="K73" s="10"/>
    </row>
    <row r="74" customFormat="false" ht="12.75" hidden="false" customHeight="false" outlineLevel="0" collapsed="false">
      <c r="A74" s="33" t="s">
        <v>25</v>
      </c>
      <c r="B74" s="33" t="n">
        <v>1</v>
      </c>
      <c r="C74" s="33" t="n">
        <v>64</v>
      </c>
      <c r="D74" s="34" t="n">
        <v>37165</v>
      </c>
      <c r="E74" s="91" t="n">
        <v>190950</v>
      </c>
      <c r="F74" s="91" t="n">
        <v>1136</v>
      </c>
      <c r="G74" s="87" t="n">
        <f aca="false">E74-F74</f>
        <v>189814</v>
      </c>
      <c r="H74" s="88" t="n">
        <f aca="false">IF(G74&lt;0,0,E74/(31*1500*24))</f>
        <v>0.171102150537634</v>
      </c>
      <c r="I74" s="89" t="n">
        <v>0.7625</v>
      </c>
      <c r="J74" s="36" t="n">
        <f aca="false">I74*(24*31)</f>
        <v>567.3</v>
      </c>
      <c r="K74" s="10"/>
    </row>
    <row r="75" customFormat="false" ht="12.75" hidden="false" customHeight="false" outlineLevel="0" collapsed="false">
      <c r="A75" s="33" t="s">
        <v>25</v>
      </c>
      <c r="B75" s="33" t="n">
        <v>1</v>
      </c>
      <c r="C75" s="33" t="n">
        <v>65</v>
      </c>
      <c r="D75" s="34" t="n">
        <v>37165</v>
      </c>
      <c r="E75" s="91" t="n">
        <v>98362</v>
      </c>
      <c r="F75" s="91" t="n">
        <v>813</v>
      </c>
      <c r="G75" s="87" t="n">
        <f aca="false">E75-F75</f>
        <v>97549</v>
      </c>
      <c r="H75" s="88" t="n">
        <f aca="false">IF(G75&lt;0,0,E75/(31*1500*24))</f>
        <v>0.0881379928315412</v>
      </c>
      <c r="I75" s="89" t="n">
        <v>0.7579</v>
      </c>
      <c r="J75" s="36" t="n">
        <f aca="false">I75*(24*31)</f>
        <v>563.8776</v>
      </c>
      <c r="K75" s="10"/>
    </row>
    <row r="76" customFormat="false" ht="12.75" hidden="false" customHeight="false" outlineLevel="0" collapsed="false">
      <c r="A76" s="33" t="s">
        <v>25</v>
      </c>
      <c r="B76" s="33" t="n">
        <v>1</v>
      </c>
      <c r="C76" s="33" t="n">
        <v>66</v>
      </c>
      <c r="D76" s="34" t="n">
        <v>37165</v>
      </c>
      <c r="E76" s="91" t="n">
        <v>159062</v>
      </c>
      <c r="F76" s="91" t="n">
        <v>1755</v>
      </c>
      <c r="G76" s="87" t="n">
        <f aca="false">E76-F76</f>
        <v>157307</v>
      </c>
      <c r="H76" s="88" t="n">
        <f aca="false">IF(G76&lt;0,0,E76/(31*1500*24))</f>
        <v>0.142528673835125</v>
      </c>
      <c r="I76" s="89" t="n">
        <v>0.6437</v>
      </c>
      <c r="J76" s="36" t="n">
        <f aca="false">I76*(24*31)</f>
        <v>478.9128</v>
      </c>
      <c r="K76" s="10"/>
    </row>
    <row r="77" customFormat="false" ht="12.75" hidden="false" customHeight="false" outlineLevel="0" collapsed="false">
      <c r="A77" s="33" t="s">
        <v>25</v>
      </c>
      <c r="B77" s="33" t="n">
        <v>1</v>
      </c>
      <c r="C77" s="33" t="n">
        <v>67</v>
      </c>
      <c r="D77" s="34" t="n">
        <v>37165</v>
      </c>
      <c r="E77" s="92" t="s">
        <v>90</v>
      </c>
      <c r="F77" s="92"/>
      <c r="G77" s="87"/>
      <c r="H77" s="88"/>
      <c r="I77" s="89"/>
      <c r="J77" s="36"/>
      <c r="K77" s="10"/>
    </row>
    <row r="78" customFormat="false" ht="12.75" hidden="false" customHeight="false" outlineLevel="0" collapsed="false">
      <c r="A78" s="33" t="s">
        <v>25</v>
      </c>
      <c r="B78" s="33" t="n">
        <v>1</v>
      </c>
      <c r="C78" s="33" t="n">
        <v>68</v>
      </c>
      <c r="D78" s="34" t="n">
        <v>37165</v>
      </c>
      <c r="E78" s="91" t="n">
        <v>191803</v>
      </c>
      <c r="F78" s="91" t="n">
        <v>652</v>
      </c>
      <c r="G78" s="87" t="n">
        <f aca="false">E78-F78</f>
        <v>191151</v>
      </c>
      <c r="H78" s="88" t="n">
        <f aca="false">IF(G78&lt;0,0,E78/(31*1500*24))</f>
        <v>0.171866487455197</v>
      </c>
      <c r="I78" s="89" t="n">
        <v>0.3902</v>
      </c>
      <c r="J78" s="36" t="n">
        <f aca="false">I78*(24*31)</f>
        <v>290.3088</v>
      </c>
      <c r="K78" s="10"/>
    </row>
    <row r="79" customFormat="false" ht="12.75" hidden="false" customHeight="false" outlineLevel="0" collapsed="false">
      <c r="A79" s="33" t="s">
        <v>25</v>
      </c>
      <c r="B79" s="33" t="n">
        <v>1</v>
      </c>
      <c r="C79" s="33" t="n">
        <v>69</v>
      </c>
      <c r="D79" s="34" t="n">
        <v>37165</v>
      </c>
      <c r="E79" s="91" t="n">
        <v>177215</v>
      </c>
      <c r="F79" s="91" t="n">
        <v>1242</v>
      </c>
      <c r="G79" s="87" t="n">
        <f aca="false">E79-F79</f>
        <v>175973</v>
      </c>
      <c r="H79" s="88" t="n">
        <f aca="false">IF(G79&lt;0,0,E79/(31*1500*24))</f>
        <v>0.158794802867384</v>
      </c>
      <c r="I79" s="89" t="n">
        <v>0.7212</v>
      </c>
      <c r="J79" s="36" t="n">
        <f aca="false">I79*(24*31)</f>
        <v>536.5728</v>
      </c>
      <c r="K79" s="10"/>
    </row>
    <row r="80" customFormat="false" ht="12.75" hidden="false" customHeight="false" outlineLevel="0" collapsed="false">
      <c r="A80" s="33" t="s">
        <v>25</v>
      </c>
      <c r="B80" s="33" t="n">
        <v>1</v>
      </c>
      <c r="C80" s="33" t="n">
        <v>70</v>
      </c>
      <c r="D80" s="34" t="n">
        <v>37165</v>
      </c>
      <c r="E80" s="91" t="n">
        <v>46277</v>
      </c>
      <c r="F80" s="91" t="n">
        <v>251</v>
      </c>
      <c r="G80" s="87" t="n">
        <f aca="false">E80-F80</f>
        <v>46026</v>
      </c>
      <c r="H80" s="88" t="n">
        <f aca="false">IF(G80&lt;0,0,E80/(31*1500*24))</f>
        <v>0.0414668458781362</v>
      </c>
      <c r="I80" s="89" t="n">
        <v>0.4572</v>
      </c>
      <c r="J80" s="36" t="n">
        <f aca="false">I80*(24*31)</f>
        <v>340.1568</v>
      </c>
      <c r="K80" s="10"/>
    </row>
    <row r="81" customFormat="false" ht="12.75" hidden="false" customHeight="false" outlineLevel="0" collapsed="false">
      <c r="A81" s="33" t="s">
        <v>25</v>
      </c>
      <c r="B81" s="33" t="n">
        <v>1</v>
      </c>
      <c r="C81" s="33" t="n">
        <v>71</v>
      </c>
      <c r="D81" s="34" t="n">
        <v>37165</v>
      </c>
      <c r="E81" s="91" t="n">
        <v>168580</v>
      </c>
      <c r="F81" s="91" t="n">
        <v>665</v>
      </c>
      <c r="G81" s="87" t="n">
        <f aca="false">E81-F81</f>
        <v>167915</v>
      </c>
      <c r="H81" s="88" t="n">
        <f aca="false">IF(G81&lt;0,0,E81/(31*1500*24))</f>
        <v>0.151057347670251</v>
      </c>
      <c r="I81" s="89" t="n">
        <v>0.8024</v>
      </c>
      <c r="J81" s="36" t="n">
        <f aca="false">I81*(24*31)</f>
        <v>596.9856</v>
      </c>
      <c r="K81" s="10"/>
    </row>
    <row r="82" customFormat="false" ht="12.75" hidden="false" customHeight="false" outlineLevel="0" collapsed="false">
      <c r="A82" s="33" t="s">
        <v>25</v>
      </c>
      <c r="B82" s="33" t="n">
        <v>1</v>
      </c>
      <c r="C82" s="33" t="n">
        <v>72</v>
      </c>
      <c r="D82" s="34" t="n">
        <v>37165</v>
      </c>
      <c r="E82" s="91" t="n">
        <v>176430</v>
      </c>
      <c r="F82" s="91" t="n">
        <v>661</v>
      </c>
      <c r="G82" s="87" t="n">
        <f aca="false">E82-F82</f>
        <v>175769</v>
      </c>
      <c r="H82" s="88" t="n">
        <f aca="false">IF(G82&lt;0,0,E82/(31*1500*24))</f>
        <v>0.158091397849462</v>
      </c>
      <c r="I82" s="89" t="n">
        <v>0.5054</v>
      </c>
      <c r="J82" s="36" t="n">
        <f aca="false">I82*(24*31)</f>
        <v>376.0176</v>
      </c>
      <c r="K82" s="10"/>
    </row>
    <row r="83" customFormat="false" ht="12.75" hidden="false" customHeight="false" outlineLevel="0" collapsed="false">
      <c r="A83" s="33" t="s">
        <v>25</v>
      </c>
      <c r="B83" s="33" t="n">
        <v>1</v>
      </c>
      <c r="C83" s="33" t="n">
        <v>73</v>
      </c>
      <c r="D83" s="34" t="n">
        <v>37165</v>
      </c>
      <c r="E83" s="91" t="n">
        <v>13371</v>
      </c>
      <c r="F83" s="91" t="n">
        <v>2575</v>
      </c>
      <c r="G83" s="87" t="n">
        <f aca="false">E83-F83</f>
        <v>10796</v>
      </c>
      <c r="H83" s="88" t="n">
        <f aca="false">IF(G83&lt;0,0,E83/(31*1500*24))</f>
        <v>0.0119811827956989</v>
      </c>
      <c r="I83" s="89" t="n">
        <v>0.0679</v>
      </c>
      <c r="J83" s="36" t="n">
        <f aca="false">I83*(24*31)</f>
        <v>50.5176</v>
      </c>
      <c r="K83" s="10"/>
    </row>
    <row r="84" customFormat="false" ht="12.75" hidden="false" customHeight="false" outlineLevel="0" collapsed="false">
      <c r="A84" s="33" t="s">
        <v>25</v>
      </c>
      <c r="B84" s="33" t="n">
        <v>1</v>
      </c>
      <c r="C84" s="33" t="n">
        <v>74</v>
      </c>
      <c r="D84" s="34" t="n">
        <v>37165</v>
      </c>
      <c r="E84" s="91" t="n">
        <v>202928</v>
      </c>
      <c r="F84" s="91" t="n">
        <v>1854</v>
      </c>
      <c r="G84" s="87" t="n">
        <f aca="false">E84-F84</f>
        <v>201074</v>
      </c>
      <c r="H84" s="88" t="n">
        <f aca="false">IF(G84&lt;0,0,E84/(31*1500*24))</f>
        <v>0.181835125448029</v>
      </c>
      <c r="I84" s="89" t="n">
        <v>0.8007</v>
      </c>
      <c r="J84" s="36" t="n">
        <f aca="false">I84*(24*31)</f>
        <v>595.7208</v>
      </c>
      <c r="K84" s="10"/>
    </row>
    <row r="85" customFormat="false" ht="12.75" hidden="false" customHeight="false" outlineLevel="0" collapsed="false">
      <c r="A85" s="33" t="s">
        <v>25</v>
      </c>
      <c r="B85" s="33" t="n">
        <v>1</v>
      </c>
      <c r="C85" s="33" t="n">
        <v>75</v>
      </c>
      <c r="D85" s="34" t="n">
        <v>37165</v>
      </c>
      <c r="E85" s="92" t="s">
        <v>90</v>
      </c>
      <c r="F85" s="92"/>
      <c r="G85" s="87"/>
      <c r="H85" s="88"/>
      <c r="I85" s="89"/>
      <c r="J85" s="36"/>
      <c r="K85" s="10"/>
    </row>
    <row r="86" customFormat="false" ht="12.75" hidden="false" customHeight="false" outlineLevel="0" collapsed="false">
      <c r="A86" s="33" t="s">
        <v>25</v>
      </c>
      <c r="B86" s="33" t="n">
        <v>1</v>
      </c>
      <c r="C86" s="33" t="n">
        <v>76</v>
      </c>
      <c r="D86" s="34" t="n">
        <v>37165</v>
      </c>
      <c r="E86" s="91" t="n">
        <v>89156</v>
      </c>
      <c r="F86" s="91" t="n">
        <v>2164</v>
      </c>
      <c r="G86" s="87" t="n">
        <f aca="false">E86-F86</f>
        <v>86992</v>
      </c>
      <c r="H86" s="88" t="n">
        <f aca="false">IF(G86&lt;0,0,E86/(31*1500*24))</f>
        <v>0.0798888888888889</v>
      </c>
      <c r="I86" s="89" t="n">
        <v>0.66</v>
      </c>
      <c r="J86" s="36" t="n">
        <f aca="false">I86*(24*31)</f>
        <v>491.04</v>
      </c>
      <c r="K86" s="10"/>
    </row>
    <row r="87" customFormat="false" ht="12.75" hidden="false" customHeight="false" outlineLevel="0" collapsed="false">
      <c r="A87" s="33" t="s">
        <v>25</v>
      </c>
      <c r="B87" s="33" t="n">
        <v>1</v>
      </c>
      <c r="C87" s="33" t="n">
        <v>77</v>
      </c>
      <c r="D87" s="34" t="n">
        <v>37165</v>
      </c>
      <c r="E87" s="91" t="n">
        <v>18467</v>
      </c>
      <c r="F87" s="91" t="n">
        <v>758</v>
      </c>
      <c r="G87" s="87" t="n">
        <f aca="false">E87-F87</f>
        <v>17709</v>
      </c>
      <c r="H87" s="88" t="n">
        <f aca="false">IF(G87&lt;0,0,E87/(31*1500*24))</f>
        <v>0.0165474910394265</v>
      </c>
      <c r="I87" s="89" t="n">
        <v>0.4679</v>
      </c>
      <c r="J87" s="36" t="n">
        <f aca="false">I87*(24*31)</f>
        <v>348.1176</v>
      </c>
      <c r="K87" s="10"/>
    </row>
    <row r="88" customFormat="false" ht="12.75" hidden="false" customHeight="false" outlineLevel="0" collapsed="false">
      <c r="A88" s="33" t="s">
        <v>25</v>
      </c>
      <c r="B88" s="33" t="n">
        <v>1</v>
      </c>
      <c r="C88" s="33" t="n">
        <v>78</v>
      </c>
      <c r="D88" s="34" t="n">
        <v>37165</v>
      </c>
      <c r="E88" s="91" t="n">
        <v>115189</v>
      </c>
      <c r="F88" s="91" t="n">
        <v>810</v>
      </c>
      <c r="G88" s="87" t="n">
        <f aca="false">E88-F88</f>
        <v>114379</v>
      </c>
      <c r="H88" s="88" t="n">
        <f aca="false">IF(G88&lt;0,0,E88/(31*1500*24))</f>
        <v>0.103215949820789</v>
      </c>
      <c r="I88" s="89" t="n">
        <v>0.6719</v>
      </c>
      <c r="J88" s="36" t="n">
        <f aca="false">I88*(24*31)</f>
        <v>499.8936</v>
      </c>
      <c r="K88" s="10"/>
    </row>
    <row r="89" customFormat="false" ht="12.75" hidden="false" customHeight="false" outlineLevel="0" collapsed="false">
      <c r="A89" s="33" t="s">
        <v>25</v>
      </c>
      <c r="B89" s="33" t="n">
        <v>1</v>
      </c>
      <c r="C89" s="33" t="n">
        <v>79</v>
      </c>
      <c r="D89" s="34" t="n">
        <v>37165</v>
      </c>
      <c r="E89" s="91" t="n">
        <v>1396</v>
      </c>
      <c r="F89" s="91" t="n">
        <v>1299</v>
      </c>
      <c r="G89" s="87" t="n">
        <f aca="false">E89-F89</f>
        <v>97</v>
      </c>
      <c r="H89" s="88" t="n">
        <f aca="false">IF(G89&lt;0,0,E89/(31*1500*24))</f>
        <v>0.00125089605734767</v>
      </c>
      <c r="I89" s="89" t="n">
        <v>0.5</v>
      </c>
      <c r="J89" s="36" t="n">
        <f aca="false">I89*(24*31)</f>
        <v>372</v>
      </c>
      <c r="K89" s="10"/>
    </row>
    <row r="90" customFormat="false" ht="12.75" hidden="false" customHeight="false" outlineLevel="0" collapsed="false">
      <c r="A90" s="33" t="s">
        <v>25</v>
      </c>
      <c r="B90" s="33" t="n">
        <v>1</v>
      </c>
      <c r="C90" s="33" t="n">
        <v>80</v>
      </c>
      <c r="D90" s="34" t="n">
        <v>37165</v>
      </c>
      <c r="E90" s="91" t="n">
        <v>21128</v>
      </c>
      <c r="F90" s="91" t="n">
        <v>756</v>
      </c>
      <c r="G90" s="87" t="n">
        <f aca="false">E90-F90</f>
        <v>20372</v>
      </c>
      <c r="H90" s="88" t="n">
        <f aca="false">IF(G90&lt;0,0,E90/(31*1500*24))</f>
        <v>0.0189318996415771</v>
      </c>
      <c r="I90" s="89" t="n">
        <v>0.6615</v>
      </c>
      <c r="J90" s="36" t="n">
        <f aca="false">I90*(24*31)</f>
        <v>492.156</v>
      </c>
      <c r="K90" s="10"/>
    </row>
    <row r="91" customFormat="false" ht="12.75" hidden="false" customHeight="false" outlineLevel="0" collapsed="false">
      <c r="A91" s="33" t="s">
        <v>25</v>
      </c>
      <c r="B91" s="33" t="n">
        <v>1</v>
      </c>
      <c r="C91" s="33" t="n">
        <v>81</v>
      </c>
      <c r="D91" s="34" t="n">
        <v>37165</v>
      </c>
      <c r="E91" s="91" t="n">
        <v>30210</v>
      </c>
      <c r="F91" s="91" t="n">
        <v>1744</v>
      </c>
      <c r="G91" s="87" t="n">
        <f aca="false">E91-F91</f>
        <v>28466</v>
      </c>
      <c r="H91" s="88" t="n">
        <f aca="false">IF(G91&lt;0,0,E91/(31*1500*24))</f>
        <v>0.0270698924731183</v>
      </c>
      <c r="I91" s="89" t="n">
        <v>0.6484</v>
      </c>
      <c r="J91" s="36" t="n">
        <f aca="false">I91*(24*31)</f>
        <v>482.4096</v>
      </c>
      <c r="K91" s="10"/>
    </row>
    <row r="92" customFormat="false" ht="12.75" hidden="false" customHeight="false" outlineLevel="0" collapsed="false">
      <c r="A92" s="33" t="s">
        <v>25</v>
      </c>
      <c r="B92" s="33" t="n">
        <v>1</v>
      </c>
      <c r="C92" s="33" t="n">
        <v>82</v>
      </c>
      <c r="D92" s="34" t="n">
        <v>37165</v>
      </c>
      <c r="E92" s="91" t="n">
        <v>62502</v>
      </c>
      <c r="F92" s="91" t="n">
        <v>2465</v>
      </c>
      <c r="G92" s="87" t="n">
        <f aca="false">E92-F92</f>
        <v>60037</v>
      </c>
      <c r="H92" s="88" t="n">
        <f aca="false">IF(G92&lt;0,0,E92/(31*1500*24))</f>
        <v>0.056005376344086</v>
      </c>
      <c r="I92" s="89" t="n">
        <v>0.7106</v>
      </c>
      <c r="J92" s="36" t="n">
        <f aca="false">I92*(24*31)</f>
        <v>528.6864</v>
      </c>
      <c r="K92" s="10"/>
    </row>
    <row r="93" customFormat="false" ht="12.75" hidden="false" customHeight="false" outlineLevel="0" collapsed="false">
      <c r="A93" s="33" t="s">
        <v>25</v>
      </c>
      <c r="B93" s="33" t="n">
        <v>1</v>
      </c>
      <c r="C93" s="33" t="n">
        <v>83</v>
      </c>
      <c r="D93" s="34" t="n">
        <v>37165</v>
      </c>
      <c r="E93" s="91" t="n">
        <v>104927</v>
      </c>
      <c r="F93" s="91" t="n">
        <v>1408</v>
      </c>
      <c r="G93" s="87" t="n">
        <f aca="false">E93-F93</f>
        <v>103519</v>
      </c>
      <c r="H93" s="88" t="n">
        <f aca="false">IF(G93&lt;0,0,E93/(31*1500*24))</f>
        <v>0.0940206093189964</v>
      </c>
      <c r="I93" s="89" t="n">
        <v>0.7358</v>
      </c>
      <c r="J93" s="36" t="n">
        <f aca="false">I93*(24*31)</f>
        <v>547.4352</v>
      </c>
      <c r="K93" s="10"/>
    </row>
    <row r="94" customFormat="false" ht="12.75" hidden="false" customHeight="false" outlineLevel="0" collapsed="false">
      <c r="A94" s="33" t="s">
        <v>25</v>
      </c>
      <c r="B94" s="33" t="n">
        <v>1</v>
      </c>
      <c r="C94" s="33" t="n">
        <v>84</v>
      </c>
      <c r="D94" s="34" t="n">
        <v>37165</v>
      </c>
      <c r="E94" s="91" t="n">
        <v>28711</v>
      </c>
      <c r="F94" s="91" t="n">
        <v>749</v>
      </c>
      <c r="G94" s="87" t="n">
        <f aca="false">E94-F94</f>
        <v>27962</v>
      </c>
      <c r="H94" s="88" t="n">
        <f aca="false">IF(G94&lt;0,0,E94/(31*1500*24))</f>
        <v>0.0257267025089606</v>
      </c>
      <c r="I94" s="89" t="n">
        <v>0.7628</v>
      </c>
      <c r="J94" s="36" t="n">
        <f aca="false">I94*(24*31)</f>
        <v>567.5232</v>
      </c>
      <c r="K94" s="10"/>
    </row>
    <row r="95" customFormat="false" ht="12.75" hidden="false" customHeight="false" outlineLevel="0" collapsed="false">
      <c r="A95" s="33" t="s">
        <v>25</v>
      </c>
      <c r="B95" s="33" t="n">
        <v>1</v>
      </c>
      <c r="C95" s="33" t="n">
        <v>85</v>
      </c>
      <c r="D95" s="34" t="n">
        <v>37165</v>
      </c>
      <c r="E95" s="91" t="n">
        <v>45159</v>
      </c>
      <c r="F95" s="91" t="n">
        <v>35</v>
      </c>
      <c r="G95" s="87" t="n">
        <f aca="false">E95-F95</f>
        <v>45124</v>
      </c>
      <c r="H95" s="88" t="n">
        <f aca="false">IF(G95&lt;0,0,E95/(31*1500*24))</f>
        <v>0.0404650537634409</v>
      </c>
      <c r="I95" s="89" t="n">
        <v>0.1866</v>
      </c>
      <c r="J95" s="36" t="n">
        <f aca="false">I95*(24*31)</f>
        <v>138.8304</v>
      </c>
      <c r="K95" s="10"/>
    </row>
    <row r="96" customFormat="false" ht="12.75" hidden="false" customHeight="false" outlineLevel="0" collapsed="false">
      <c r="A96" s="33" t="s">
        <v>25</v>
      </c>
      <c r="B96" s="33" t="n">
        <v>1</v>
      </c>
      <c r="C96" s="33" t="n">
        <v>86</v>
      </c>
      <c r="D96" s="34" t="n">
        <v>37165</v>
      </c>
      <c r="E96" s="91" t="n">
        <v>177314</v>
      </c>
      <c r="F96" s="91" t="n">
        <v>1283</v>
      </c>
      <c r="G96" s="87" t="n">
        <f aca="false">E96-F96</f>
        <v>176031</v>
      </c>
      <c r="H96" s="88" t="n">
        <f aca="false">IF(G96&lt;0,0,E96/(31*1500*24))</f>
        <v>0.158883512544803</v>
      </c>
      <c r="I96" s="89" t="n">
        <v>0.813</v>
      </c>
      <c r="J96" s="36" t="n">
        <f aca="false">I96*(24*31)</f>
        <v>604.872</v>
      </c>
      <c r="K96" s="10"/>
    </row>
    <row r="97" customFormat="false" ht="12.75" hidden="false" customHeight="false" outlineLevel="0" collapsed="false">
      <c r="A97" s="33" t="s">
        <v>25</v>
      </c>
      <c r="B97" s="33" t="n">
        <v>1</v>
      </c>
      <c r="C97" s="33" t="n">
        <v>87</v>
      </c>
      <c r="D97" s="34" t="n">
        <v>37165</v>
      </c>
      <c r="E97" s="91" t="n">
        <v>146194</v>
      </c>
      <c r="F97" s="91" t="n">
        <v>1971</v>
      </c>
      <c r="G97" s="87" t="n">
        <f aca="false">E97-F97</f>
        <v>144223</v>
      </c>
      <c r="H97" s="88" t="n">
        <f aca="false">IF(G97&lt;0,0,E97/(31*1500*24))</f>
        <v>0.130998207885305</v>
      </c>
      <c r="I97" s="89" t="n">
        <v>0.8083</v>
      </c>
      <c r="J97" s="36" t="n">
        <f aca="false">I97*(24*31)</f>
        <v>601.3752</v>
      </c>
      <c r="K97" s="10"/>
    </row>
    <row r="98" customFormat="false" ht="12.75" hidden="false" customHeight="false" outlineLevel="0" collapsed="false">
      <c r="A98" s="33" t="s">
        <v>25</v>
      </c>
      <c r="B98" s="33" t="n">
        <v>1</v>
      </c>
      <c r="C98" s="33" t="n">
        <v>88</v>
      </c>
      <c r="D98" s="34" t="n">
        <v>37165</v>
      </c>
      <c r="E98" s="91" t="n">
        <v>44564</v>
      </c>
      <c r="F98" s="91" t="n">
        <v>2298</v>
      </c>
      <c r="G98" s="87" t="n">
        <f aca="false">E98-F98</f>
        <v>42266</v>
      </c>
      <c r="H98" s="88" t="n">
        <f aca="false">IF(G98&lt;0,0,E98/(31*1500*24))</f>
        <v>0.0399318996415771</v>
      </c>
      <c r="I98" s="89" t="n">
        <v>0.5948</v>
      </c>
      <c r="J98" s="36" t="n">
        <f aca="false">I98*(24*31)</f>
        <v>442.5312</v>
      </c>
      <c r="K98" s="10"/>
    </row>
    <row r="99" customFormat="false" ht="12.75" hidden="false" customHeight="false" outlineLevel="0" collapsed="false">
      <c r="A99" s="33" t="s">
        <v>25</v>
      </c>
      <c r="B99" s="33" t="n">
        <v>1</v>
      </c>
      <c r="C99" s="33" t="n">
        <v>89</v>
      </c>
      <c r="D99" s="34" t="n">
        <v>37165</v>
      </c>
      <c r="E99" s="91" t="n">
        <v>158821</v>
      </c>
      <c r="F99" s="91" t="n">
        <v>2001</v>
      </c>
      <c r="G99" s="87" t="n">
        <f aca="false">E99-F99</f>
        <v>156820</v>
      </c>
      <c r="H99" s="88" t="n">
        <f aca="false">IF(G99&lt;0,0,E99/(31*1500*24))</f>
        <v>0.142312724014337</v>
      </c>
      <c r="I99" s="89" t="n">
        <v>0.9416</v>
      </c>
      <c r="J99" s="36" t="n">
        <f aca="false">I99*(24*31)</f>
        <v>700.5504</v>
      </c>
      <c r="K99" s="10"/>
    </row>
    <row r="100" customFormat="false" ht="12.75" hidden="false" customHeight="false" outlineLevel="0" collapsed="false">
      <c r="A100" s="33" t="s">
        <v>25</v>
      </c>
      <c r="B100" s="33" t="n">
        <v>1</v>
      </c>
      <c r="C100" s="33" t="n">
        <v>90</v>
      </c>
      <c r="D100" s="34" t="n">
        <v>37165</v>
      </c>
      <c r="E100" s="91" t="n">
        <v>105799</v>
      </c>
      <c r="F100" s="91" t="n">
        <v>1192</v>
      </c>
      <c r="G100" s="87" t="n">
        <f aca="false">E100-F100</f>
        <v>104607</v>
      </c>
      <c r="H100" s="88" t="n">
        <f aca="false">IF(G100&lt;0,0,E100/(31*1500*24))</f>
        <v>0.0948019713261649</v>
      </c>
      <c r="I100" s="89" t="n">
        <v>0.7831</v>
      </c>
      <c r="J100" s="36" t="n">
        <f aca="false">I100*(24*31)</f>
        <v>582.6264</v>
      </c>
      <c r="K100" s="10"/>
    </row>
    <row r="101" customFormat="false" ht="12.75" hidden="false" customHeight="false" outlineLevel="0" collapsed="false">
      <c r="A101" s="33" t="s">
        <v>25</v>
      </c>
      <c r="B101" s="33" t="n">
        <v>1</v>
      </c>
      <c r="C101" s="33" t="n">
        <v>91</v>
      </c>
      <c r="D101" s="34" t="n">
        <v>37165</v>
      </c>
      <c r="E101" s="92" t="s">
        <v>90</v>
      </c>
      <c r="F101" s="92"/>
      <c r="G101" s="87"/>
      <c r="H101" s="88"/>
      <c r="I101" s="89"/>
      <c r="J101" s="36"/>
    </row>
    <row r="102" customFormat="false" ht="12.75" hidden="false" customHeight="false" outlineLevel="0" collapsed="false">
      <c r="A102" s="33" t="s">
        <v>25</v>
      </c>
      <c r="B102" s="33" t="n">
        <v>1</v>
      </c>
      <c r="C102" s="33" t="n">
        <v>92</v>
      </c>
      <c r="D102" s="34" t="n">
        <v>37165</v>
      </c>
      <c r="E102" s="92" t="s">
        <v>90</v>
      </c>
      <c r="F102" s="92"/>
      <c r="G102" s="87"/>
      <c r="H102" s="88"/>
      <c r="I102" s="89"/>
      <c r="J102" s="36"/>
    </row>
    <row r="103" customFormat="false" ht="12.75" hidden="false" customHeight="false" outlineLevel="0" collapsed="false">
      <c r="A103" s="33" t="s">
        <v>25</v>
      </c>
      <c r="B103" s="33" t="n">
        <v>1</v>
      </c>
      <c r="C103" s="33" t="n">
        <v>93</v>
      </c>
      <c r="D103" s="34" t="n">
        <v>37165</v>
      </c>
      <c r="E103" s="92" t="s">
        <v>90</v>
      </c>
      <c r="F103" s="92"/>
      <c r="G103" s="87"/>
      <c r="H103" s="88"/>
      <c r="I103" s="89"/>
      <c r="J103" s="36"/>
    </row>
    <row r="104" customFormat="false" ht="12.75" hidden="false" customHeight="false" outlineLevel="0" collapsed="false">
      <c r="A104" s="33" t="s">
        <v>25</v>
      </c>
      <c r="B104" s="33" t="n">
        <v>1</v>
      </c>
      <c r="C104" s="33" t="n">
        <v>94</v>
      </c>
      <c r="D104" s="34" t="n">
        <v>37165</v>
      </c>
      <c r="E104" s="92" t="s">
        <v>90</v>
      </c>
      <c r="F104" s="92"/>
      <c r="G104" s="87"/>
      <c r="H104" s="88"/>
      <c r="I104" s="89"/>
      <c r="J104" s="36"/>
    </row>
    <row r="105" customFormat="false" ht="12.75" hidden="false" customHeight="false" outlineLevel="0" collapsed="false">
      <c r="A105" s="33" t="s">
        <v>25</v>
      </c>
      <c r="B105" s="33" t="n">
        <v>1</v>
      </c>
      <c r="C105" s="33" t="n">
        <v>95</v>
      </c>
      <c r="D105" s="34" t="n">
        <v>37165</v>
      </c>
      <c r="E105" s="92" t="s">
        <v>90</v>
      </c>
      <c r="F105" s="92"/>
      <c r="G105" s="87"/>
      <c r="H105" s="88"/>
      <c r="I105" s="89"/>
      <c r="J105" s="36"/>
    </row>
    <row r="106" customFormat="false" ht="12.75" hidden="false" customHeight="false" outlineLevel="0" collapsed="false">
      <c r="A106" s="33" t="s">
        <v>25</v>
      </c>
      <c r="B106" s="33" t="n">
        <v>1</v>
      </c>
      <c r="C106" s="33" t="n">
        <v>96</v>
      </c>
      <c r="D106" s="34" t="n">
        <v>37165</v>
      </c>
      <c r="E106" s="92" t="s">
        <v>90</v>
      </c>
      <c r="F106" s="92"/>
      <c r="G106" s="87"/>
      <c r="H106" s="88"/>
      <c r="I106" s="89"/>
      <c r="J106" s="36"/>
    </row>
    <row r="107" customFormat="false" ht="12.75" hidden="false" customHeight="false" outlineLevel="0" collapsed="false">
      <c r="A107" s="33" t="s">
        <v>25</v>
      </c>
      <c r="B107" s="33" t="n">
        <v>1</v>
      </c>
      <c r="C107" s="33" t="n">
        <v>97</v>
      </c>
      <c r="D107" s="34" t="n">
        <v>37165</v>
      </c>
      <c r="E107" s="92" t="s">
        <v>90</v>
      </c>
      <c r="F107" s="92"/>
      <c r="G107" s="87"/>
      <c r="H107" s="88"/>
      <c r="I107" s="89"/>
      <c r="J107" s="36"/>
    </row>
    <row r="108" customFormat="false" ht="12.75" hidden="false" customHeight="false" outlineLevel="0" collapsed="false">
      <c r="A108" s="33" t="s">
        <v>25</v>
      </c>
      <c r="B108" s="33" t="n">
        <v>1</v>
      </c>
      <c r="C108" s="33" t="n">
        <v>98</v>
      </c>
      <c r="D108" s="34" t="n">
        <v>37165</v>
      </c>
      <c r="E108" s="92" t="s">
        <v>90</v>
      </c>
      <c r="F108" s="92"/>
      <c r="G108" s="87"/>
      <c r="H108" s="88"/>
      <c r="I108" s="89"/>
      <c r="J108" s="36"/>
    </row>
    <row r="109" customFormat="false" ht="12.75" hidden="false" customHeight="false" outlineLevel="0" collapsed="false">
      <c r="A109" s="33" t="s">
        <v>25</v>
      </c>
      <c r="B109" s="33" t="n">
        <v>1</v>
      </c>
      <c r="C109" s="33" t="n">
        <v>99</v>
      </c>
      <c r="D109" s="34" t="n">
        <v>37165</v>
      </c>
      <c r="E109" s="92" t="s">
        <v>90</v>
      </c>
      <c r="F109" s="92"/>
      <c r="G109" s="87"/>
      <c r="H109" s="88"/>
      <c r="I109" s="89"/>
      <c r="J109" s="36"/>
    </row>
    <row r="110" customFormat="false" ht="12.75" hidden="false" customHeight="false" outlineLevel="0" collapsed="false">
      <c r="A110" s="33" t="s">
        <v>25</v>
      </c>
      <c r="B110" s="33" t="n">
        <v>1</v>
      </c>
      <c r="C110" s="33" t="n">
        <v>100</v>
      </c>
      <c r="D110" s="34" t="n">
        <v>37165</v>
      </c>
      <c r="E110" s="92" t="s">
        <v>90</v>
      </c>
      <c r="F110" s="92"/>
      <c r="G110" s="87"/>
      <c r="H110" s="88"/>
      <c r="I110" s="89"/>
      <c r="J110" s="36"/>
    </row>
    <row r="111" customFormat="false" ht="12.75" hidden="false" customHeight="false" outlineLevel="0" collapsed="false">
      <c r="A111" s="33"/>
      <c r="B111" s="33"/>
      <c r="C111" s="44" t="s">
        <v>49</v>
      </c>
      <c r="D111" s="34" t="n">
        <v>37165</v>
      </c>
      <c r="E111" s="91" t="n">
        <f aca="false">SUM(E11:E110)</f>
        <v>17204549</v>
      </c>
      <c r="F111" s="91" t="n">
        <f aca="false">SUM(F11:F110)</f>
        <v>80455</v>
      </c>
      <c r="G111" s="91" t="n">
        <f aca="false">E111-F111</f>
        <v>17124094</v>
      </c>
      <c r="H111" s="93" t="n">
        <f aca="false">AVERAGE(H11:H110)</f>
        <v>0.177196751534627</v>
      </c>
      <c r="I111" s="93" t="n">
        <f aca="false">AVERAGE(I11:I110)</f>
        <v>0.653261745747369</v>
      </c>
      <c r="J111" s="94" t="n">
        <f aca="false">SUM(J11:J110)</f>
        <v>42284.3262787357</v>
      </c>
      <c r="K111" s="93"/>
    </row>
    <row r="112" customFormat="false" ht="12.75" hidden="false" customHeight="false" outlineLevel="0" collapsed="false">
      <c r="A112" s="46"/>
      <c r="B112" s="47"/>
      <c r="C112" s="48" t="s">
        <v>50</v>
      </c>
      <c r="D112" s="34" t="n">
        <v>37165</v>
      </c>
      <c r="E112" s="95" t="n">
        <f aca="false">0.02*E111</f>
        <v>344090.98</v>
      </c>
      <c r="F112" s="95" t="n">
        <f aca="false">0.02*F111</f>
        <v>1609.1</v>
      </c>
      <c r="G112" s="95" t="n">
        <f aca="false">0.02*G111</f>
        <v>342481.88</v>
      </c>
      <c r="H112" s="88"/>
      <c r="I112" s="88"/>
      <c r="J112" s="36"/>
      <c r="K112" s="88"/>
    </row>
    <row r="113" customFormat="false" ht="12.75" hidden="false" customHeight="false" outlineLevel="0" collapsed="false">
      <c r="A113" s="46"/>
      <c r="B113" s="47"/>
      <c r="C113" s="44" t="s">
        <v>51</v>
      </c>
      <c r="D113" s="34" t="n">
        <v>37165</v>
      </c>
      <c r="E113" s="95" t="n">
        <f aca="false">E111-E112</f>
        <v>16860458.02</v>
      </c>
      <c r="F113" s="95" t="n">
        <f aca="false">F111-F112</f>
        <v>78845.9</v>
      </c>
      <c r="G113" s="95" t="n">
        <f aca="false">G111-G112</f>
        <v>16781612.12</v>
      </c>
      <c r="H113" s="88" t="n">
        <f aca="false">0.98*H111</f>
        <v>0.173652816503934</v>
      </c>
      <c r="I113" s="88" t="n">
        <f aca="false">I111</f>
        <v>0.653261745747369</v>
      </c>
      <c r="J113" s="36" t="n">
        <f aca="false">J111</f>
        <v>42284.3262787357</v>
      </c>
      <c r="K113" s="88"/>
    </row>
    <row r="114" customFormat="false" ht="14.25" hidden="false" customHeight="false" outlineLevel="0" collapsed="false">
      <c r="A114" s="46"/>
      <c r="B114" s="47"/>
      <c r="C114" s="44" t="s">
        <v>51</v>
      </c>
      <c r="D114" s="34" t="s">
        <v>52</v>
      </c>
      <c r="E114" s="95" t="n">
        <f aca="false">E113+'0901'!E114</f>
        <v>31304871.08</v>
      </c>
      <c r="F114" s="95" t="n">
        <f aca="false">F113+'0901'!F114</f>
        <v>219012.36</v>
      </c>
      <c r="G114" s="95" t="n">
        <f aca="false">G113+'0901'!G114</f>
        <v>31085858.72</v>
      </c>
      <c r="H114" s="88" t="n">
        <f aca="false">AVERAGE(H113,'0901'!H113)</f>
        <v>0.166428312572955</v>
      </c>
      <c r="I114" s="88" t="n">
        <f aca="false">AVERAGE(I113,'0901'!I113)</f>
        <v>0.675815930344949</v>
      </c>
      <c r="J114" s="36" t="n">
        <f aca="false">J113+'0901'!J114</f>
        <v>86030.2302787357</v>
      </c>
      <c r="K114" s="88"/>
    </row>
    <row r="115" customFormat="false" ht="12.75" hidden="false" customHeight="false" outlineLevel="0" collapsed="false">
      <c r="D115" s="53"/>
      <c r="E115" s="20"/>
      <c r="F115" s="20"/>
      <c r="G115" s="20"/>
      <c r="H115" s="20"/>
      <c r="I115" s="96"/>
      <c r="J115" s="20"/>
    </row>
    <row r="116" customFormat="false" ht="12.75" hidden="false" customHeight="false" outlineLevel="0" collapsed="false">
      <c r="A116" s="19" t="s">
        <v>53</v>
      </c>
      <c r="D116" s="53"/>
      <c r="E116" s="20"/>
      <c r="F116" s="20"/>
      <c r="G116" s="20"/>
      <c r="H116" s="20"/>
      <c r="I116" s="96"/>
    </row>
    <row r="117" customFormat="false" ht="12.75" hidden="false" customHeight="false" outlineLevel="0" collapsed="false">
      <c r="A117" s="19" t="s">
        <v>91</v>
      </c>
      <c r="D117" s="53"/>
      <c r="E117" s="20"/>
      <c r="F117" s="20"/>
      <c r="G117" s="20"/>
      <c r="H117" s="20"/>
      <c r="I117" s="96"/>
      <c r="J117" s="20"/>
    </row>
    <row r="118" customFormat="false" ht="12.75" hidden="false" customHeight="false" outlineLevel="0" collapsed="false">
      <c r="A118" s="19" t="s">
        <v>55</v>
      </c>
      <c r="E118" s="20"/>
      <c r="F118" s="20"/>
      <c r="G118" s="20"/>
      <c r="H118" s="20"/>
      <c r="I118" s="96"/>
      <c r="J118" s="20"/>
    </row>
    <row r="119" customFormat="false" ht="12.75" hidden="false" customHeight="false" outlineLevel="0" collapsed="false">
      <c r="A119" s="19" t="s">
        <v>92</v>
      </c>
      <c r="E119" s="20"/>
      <c r="F119" s="20"/>
      <c r="G119" s="20"/>
      <c r="H119" s="20"/>
      <c r="J119" s="20"/>
    </row>
    <row r="120" customFormat="false" ht="12.75" hidden="false" customHeight="false" outlineLevel="0" collapsed="false">
      <c r="E120" s="20"/>
      <c r="F120" s="20"/>
      <c r="G120" s="20"/>
      <c r="H120" s="20"/>
      <c r="J120" s="20"/>
    </row>
    <row r="121" customFormat="false" ht="12.75" hidden="false" customHeight="false" outlineLevel="0" collapsed="false">
      <c r="E121" s="20"/>
      <c r="F121" s="20"/>
      <c r="G121" s="20"/>
      <c r="H121" s="20"/>
      <c r="J121" s="20"/>
    </row>
    <row r="122" customFormat="false" ht="12.75" hidden="false" customHeight="false" outlineLevel="0" collapsed="false">
      <c r="E122" s="20"/>
      <c r="F122" s="20"/>
      <c r="G122" s="20"/>
      <c r="H122" s="20"/>
      <c r="J122" s="20"/>
    </row>
    <row r="123" customFormat="false" ht="12.75" hidden="false" customHeight="false" outlineLevel="0" collapsed="false">
      <c r="E123" s="20"/>
      <c r="F123" s="20"/>
      <c r="G123" s="20"/>
    </row>
    <row r="124" customFormat="false" ht="24.75" hidden="false" customHeight="true" outlineLevel="0" collapsed="false">
      <c r="A124" s="97"/>
      <c r="B124" s="55"/>
      <c r="C124" s="55"/>
      <c r="D124" s="55"/>
      <c r="E124" s="97" t="s">
        <v>93</v>
      </c>
      <c r="F124" s="55"/>
      <c r="G124" s="55"/>
      <c r="H124" s="98"/>
      <c r="I124" s="99"/>
      <c r="J124" s="2"/>
      <c r="K124" s="2"/>
    </row>
    <row r="125" customFormat="false" ht="15.75" hidden="false" customHeight="false" outlineLevel="0" collapsed="false">
      <c r="A125" s="58"/>
      <c r="B125" s="59"/>
      <c r="C125" s="59"/>
      <c r="D125" s="59"/>
      <c r="E125" s="59" t="s">
        <v>59</v>
      </c>
      <c r="F125" s="100"/>
      <c r="G125" s="59"/>
      <c r="H125" s="101"/>
      <c r="I125" s="102"/>
      <c r="J125" s="2"/>
      <c r="K125" s="2"/>
    </row>
    <row r="126" customFormat="false" ht="12.75" hidden="false" customHeight="false" outlineLevel="0" collapsed="false">
      <c r="A126" s="103" t="s">
        <v>60</v>
      </c>
      <c r="B126" s="104"/>
      <c r="C126" s="105" t="n">
        <f aca="false">K157</f>
        <v>0</v>
      </c>
      <c r="D126" s="65"/>
      <c r="E126" s="106"/>
      <c r="F126" s="106"/>
      <c r="G126" s="107"/>
      <c r="H126" s="107"/>
      <c r="I126" s="108"/>
      <c r="J126" s="2"/>
      <c r="K126" s="2"/>
    </row>
    <row r="127" customFormat="false" ht="25.5" hidden="false" customHeight="false" outlineLevel="0" collapsed="false">
      <c r="A127" s="70" t="s">
        <v>61</v>
      </c>
      <c r="B127" s="71"/>
      <c r="C127" s="72" t="s">
        <v>62</v>
      </c>
      <c r="D127" s="73" t="s">
        <v>63</v>
      </c>
      <c r="E127" s="74" t="s">
        <v>64</v>
      </c>
      <c r="F127" s="75"/>
      <c r="G127" s="2"/>
      <c r="H127" s="70" t="s">
        <v>65</v>
      </c>
      <c r="I127" s="8" t="s">
        <v>66</v>
      </c>
      <c r="J127" s="8" t="s">
        <v>67</v>
      </c>
      <c r="K127" s="8"/>
    </row>
    <row r="128" customFormat="false" ht="12.75" hidden="false" customHeight="false" outlineLevel="0" collapsed="false">
      <c r="A128" s="109" t="n">
        <v>37165.0006944445</v>
      </c>
      <c r="B128" s="110"/>
      <c r="C128" s="109" t="n">
        <v>37165.2916666667</v>
      </c>
      <c r="D128" s="111" t="s">
        <v>94</v>
      </c>
      <c r="E128" s="112" t="s">
        <v>95</v>
      </c>
      <c r="F128" s="79"/>
      <c r="G128" s="80"/>
      <c r="H128" s="113" t="s">
        <v>71</v>
      </c>
      <c r="I128" s="114" t="n">
        <f aca="false">(C128-A128)*24</f>
        <v>6.98333333333333</v>
      </c>
      <c r="J128" s="33" t="n">
        <v>0</v>
      </c>
      <c r="K128" s="37"/>
    </row>
    <row r="129" customFormat="false" ht="12.75" hidden="false" customHeight="false" outlineLevel="0" collapsed="false">
      <c r="A129" s="109" t="n">
        <v>37165.2916666667</v>
      </c>
      <c r="B129" s="110"/>
      <c r="C129" s="109" t="n">
        <v>37165.75</v>
      </c>
      <c r="D129" s="111" t="s">
        <v>94</v>
      </c>
      <c r="E129" s="112" t="s">
        <v>96</v>
      </c>
      <c r="F129" s="79"/>
      <c r="G129" s="80"/>
      <c r="H129" s="113" t="s">
        <v>97</v>
      </c>
      <c r="I129" s="114" t="n">
        <f aca="false">(C129-A129)*24</f>
        <v>11</v>
      </c>
      <c r="J129" s="33" t="n">
        <v>100</v>
      </c>
      <c r="K129" s="37"/>
    </row>
    <row r="130" customFormat="false" ht="12.75" hidden="false" customHeight="false" outlineLevel="0" collapsed="false">
      <c r="A130" s="109" t="n">
        <v>37166.4166666667</v>
      </c>
      <c r="B130" s="110"/>
      <c r="C130" s="109" t="n">
        <v>37166.9791666667</v>
      </c>
      <c r="D130" s="111" t="s">
        <v>98</v>
      </c>
      <c r="E130" s="112" t="s">
        <v>99</v>
      </c>
      <c r="F130" s="79"/>
      <c r="G130" s="80"/>
      <c r="H130" s="113" t="s">
        <v>100</v>
      </c>
      <c r="I130" s="114" t="n">
        <f aca="false">(C130-A130)*24</f>
        <v>13.5</v>
      </c>
      <c r="J130" s="33" t="n">
        <v>0</v>
      </c>
      <c r="K130" s="37"/>
    </row>
    <row r="131" customFormat="false" ht="12.75" hidden="false" customHeight="false" outlineLevel="0" collapsed="false">
      <c r="A131" s="109" t="n">
        <v>37166.9791666667</v>
      </c>
      <c r="B131" s="110"/>
      <c r="C131" s="109" t="n">
        <v>37167.3125</v>
      </c>
      <c r="D131" s="111" t="s">
        <v>101</v>
      </c>
      <c r="E131" s="112" t="s">
        <v>102</v>
      </c>
      <c r="F131" s="81"/>
      <c r="G131" s="82"/>
      <c r="H131" s="113" t="s">
        <v>100</v>
      </c>
      <c r="I131" s="114" t="n">
        <f aca="false">(C131-A131)*24</f>
        <v>8</v>
      </c>
      <c r="J131" s="33" t="n">
        <f aca="false">21+7</f>
        <v>28</v>
      </c>
      <c r="K131" s="37"/>
    </row>
    <row r="132" customFormat="false" ht="12.75" hidden="false" customHeight="false" outlineLevel="0" collapsed="false">
      <c r="A132" s="109" t="n">
        <v>37167.3125</v>
      </c>
      <c r="B132" s="110"/>
      <c r="C132" s="109" t="n">
        <v>37167.8541666667</v>
      </c>
      <c r="D132" s="111" t="s">
        <v>69</v>
      </c>
      <c r="E132" s="112" t="s">
        <v>103</v>
      </c>
      <c r="F132" s="81"/>
      <c r="G132" s="82"/>
      <c r="H132" s="113" t="s">
        <v>104</v>
      </c>
      <c r="I132" s="114" t="n">
        <f aca="false">(C132-A132)*24</f>
        <v>13</v>
      </c>
      <c r="J132" s="33" t="n">
        <f aca="false">21+21</f>
        <v>42</v>
      </c>
      <c r="K132" s="37"/>
    </row>
    <row r="133" customFormat="false" ht="12.75" hidden="false" customHeight="false" outlineLevel="0" collapsed="false">
      <c r="A133" s="109" t="n">
        <v>37167.8541666667</v>
      </c>
      <c r="B133" s="110"/>
      <c r="C133" s="109" t="n">
        <v>37169.375</v>
      </c>
      <c r="D133" s="111" t="s">
        <v>98</v>
      </c>
      <c r="E133" s="112" t="s">
        <v>105</v>
      </c>
      <c r="F133" s="79"/>
      <c r="G133" s="80"/>
      <c r="H133" s="113" t="s">
        <v>100</v>
      </c>
      <c r="I133" s="114" t="n">
        <f aca="false">(C133-A133)*24</f>
        <v>36.5</v>
      </c>
      <c r="J133" s="33" t="n">
        <v>21</v>
      </c>
      <c r="K133" s="37"/>
    </row>
    <row r="134" customFormat="false" ht="12.75" hidden="false" customHeight="false" outlineLevel="0" collapsed="false">
      <c r="A134" s="109" t="n">
        <v>37167.8541666667</v>
      </c>
      <c r="B134" s="110"/>
      <c r="C134" s="109" t="n">
        <v>37169.375</v>
      </c>
      <c r="D134" s="111" t="s">
        <v>106</v>
      </c>
      <c r="E134" s="112" t="s">
        <v>107</v>
      </c>
      <c r="F134" s="47"/>
      <c r="G134" s="80"/>
      <c r="H134" s="113" t="s">
        <v>74</v>
      </c>
      <c r="I134" s="114" t="n">
        <f aca="false">(C134-A134)*24</f>
        <v>36.5</v>
      </c>
      <c r="J134" s="33" t="n">
        <v>7</v>
      </c>
      <c r="K134" s="37"/>
    </row>
    <row r="135" customFormat="false" ht="12.75" hidden="false" customHeight="false" outlineLevel="0" collapsed="false">
      <c r="A135" s="109" t="n">
        <v>37169.375</v>
      </c>
      <c r="B135" s="33"/>
      <c r="C135" s="109" t="n">
        <v>37169.75</v>
      </c>
      <c r="D135" s="111" t="s">
        <v>98</v>
      </c>
      <c r="E135" s="112" t="s">
        <v>105</v>
      </c>
      <c r="F135" s="79"/>
      <c r="G135" s="115"/>
      <c r="H135" s="113" t="s">
        <v>100</v>
      </c>
      <c r="I135" s="114" t="n">
        <f aca="false">(C135-A135)*24</f>
        <v>9</v>
      </c>
      <c r="J135" s="33" t="n">
        <v>21</v>
      </c>
      <c r="K135" s="37"/>
    </row>
    <row r="136" customFormat="false" ht="12.75" hidden="false" customHeight="false" outlineLevel="0" collapsed="false">
      <c r="A136" s="109" t="n">
        <v>37169.375</v>
      </c>
      <c r="B136" s="33"/>
      <c r="C136" s="109" t="n">
        <v>37169.75</v>
      </c>
      <c r="D136" s="111" t="s">
        <v>108</v>
      </c>
      <c r="E136" s="112" t="s">
        <v>109</v>
      </c>
      <c r="F136" s="79"/>
      <c r="G136" s="115"/>
      <c r="H136" s="113" t="s">
        <v>110</v>
      </c>
      <c r="I136" s="114" t="n">
        <f aca="false">(C136-A136)*24</f>
        <v>9</v>
      </c>
      <c r="J136" s="33" t="n">
        <f aca="false">24+3</f>
        <v>27</v>
      </c>
      <c r="K136" s="37"/>
    </row>
    <row r="137" customFormat="false" ht="12.75" hidden="false" customHeight="false" outlineLevel="0" collapsed="false">
      <c r="A137" s="109" t="n">
        <v>37169.75</v>
      </c>
      <c r="B137" s="33"/>
      <c r="C137" s="109" t="n">
        <v>37170.375</v>
      </c>
      <c r="D137" s="111" t="s">
        <v>101</v>
      </c>
      <c r="E137" s="112" t="s">
        <v>102</v>
      </c>
      <c r="F137" s="79"/>
      <c r="G137" s="115"/>
      <c r="H137" s="113" t="s">
        <v>100</v>
      </c>
      <c r="I137" s="114" t="n">
        <f aca="false">(C137-A137)*24</f>
        <v>15</v>
      </c>
      <c r="J137" s="33" t="n">
        <f aca="false">21+7</f>
        <v>28</v>
      </c>
      <c r="K137" s="37"/>
    </row>
    <row r="138" customFormat="false" ht="12.75" hidden="false" customHeight="false" outlineLevel="0" collapsed="false">
      <c r="A138" s="109" t="n">
        <v>37170.375</v>
      </c>
      <c r="B138" s="33"/>
      <c r="C138" s="109" t="n">
        <v>37170.75</v>
      </c>
      <c r="D138" s="111" t="s">
        <v>101</v>
      </c>
      <c r="E138" s="112" t="s">
        <v>102</v>
      </c>
      <c r="F138" s="79"/>
      <c r="G138" s="115"/>
      <c r="H138" s="113" t="s">
        <v>100</v>
      </c>
      <c r="I138" s="114" t="n">
        <f aca="false">(C138-A138)*24</f>
        <v>9</v>
      </c>
      <c r="J138" s="33" t="n">
        <f aca="false">21+7</f>
        <v>28</v>
      </c>
      <c r="K138" s="37"/>
    </row>
    <row r="139" customFormat="false" ht="12.75" hidden="false" customHeight="false" outlineLevel="0" collapsed="false">
      <c r="A139" s="109" t="n">
        <v>37170.375</v>
      </c>
      <c r="B139" s="33"/>
      <c r="C139" s="109" t="n">
        <v>37170.75</v>
      </c>
      <c r="D139" s="111" t="s">
        <v>111</v>
      </c>
      <c r="E139" s="112" t="s">
        <v>109</v>
      </c>
      <c r="F139" s="79"/>
      <c r="G139" s="115"/>
      <c r="H139" s="113" t="s">
        <v>112</v>
      </c>
      <c r="I139" s="114" t="n">
        <f aca="false">(C139-A139)*24</f>
        <v>9</v>
      </c>
      <c r="J139" s="33" t="n">
        <f aca="false">16+3</f>
        <v>19</v>
      </c>
      <c r="K139" s="37"/>
    </row>
    <row r="140" customFormat="false" ht="12.75" hidden="false" customHeight="false" outlineLevel="0" collapsed="false">
      <c r="A140" s="109" t="n">
        <v>37170.75</v>
      </c>
      <c r="B140" s="33"/>
      <c r="C140" s="109" t="n">
        <v>37173.2916666667</v>
      </c>
      <c r="D140" s="111" t="s">
        <v>101</v>
      </c>
      <c r="E140" s="112" t="s">
        <v>102</v>
      </c>
      <c r="F140" s="79"/>
      <c r="G140" s="115"/>
      <c r="H140" s="113" t="s">
        <v>100</v>
      </c>
      <c r="I140" s="114" t="n">
        <f aca="false">(C140-A140)*24</f>
        <v>61</v>
      </c>
      <c r="J140" s="33" t="n">
        <f aca="false">21+7</f>
        <v>28</v>
      </c>
      <c r="K140" s="37"/>
    </row>
    <row r="141" customFormat="false" ht="51" hidden="false" customHeight="false" outlineLevel="0" collapsed="false">
      <c r="A141" s="109" t="n">
        <v>37173.2916666667</v>
      </c>
      <c r="B141" s="33"/>
      <c r="C141" s="109" t="n">
        <v>37173.8333333333</v>
      </c>
      <c r="D141" s="111" t="s">
        <v>113</v>
      </c>
      <c r="E141" s="112" t="s">
        <v>114</v>
      </c>
      <c r="F141" s="79"/>
      <c r="G141" s="115"/>
      <c r="H141" s="113" t="s">
        <v>115</v>
      </c>
      <c r="I141" s="114" t="n">
        <f aca="false">(C141-A141)*24</f>
        <v>13</v>
      </c>
      <c r="J141" s="33" t="n">
        <f aca="false">21+7</f>
        <v>28</v>
      </c>
      <c r="K141" s="37"/>
    </row>
    <row r="142" customFormat="false" ht="12.75" hidden="false" customHeight="false" outlineLevel="0" collapsed="false">
      <c r="A142" s="109" t="n">
        <v>37173.8333333333</v>
      </c>
      <c r="B142" s="33"/>
      <c r="C142" s="109" t="n">
        <v>37174.2916666667</v>
      </c>
      <c r="D142" s="111" t="s">
        <v>80</v>
      </c>
      <c r="E142" s="113" t="s">
        <v>116</v>
      </c>
      <c r="F142" s="113"/>
      <c r="G142" s="115"/>
      <c r="H142" s="113" t="s">
        <v>117</v>
      </c>
      <c r="I142" s="114" t="n">
        <f aca="false">(C142-A142)*24</f>
        <v>11</v>
      </c>
      <c r="J142" s="33" t="n">
        <v>100</v>
      </c>
      <c r="K142" s="37"/>
    </row>
    <row r="143" customFormat="false" ht="51" hidden="false" customHeight="false" outlineLevel="0" collapsed="false">
      <c r="A143" s="109" t="n">
        <v>37174.2916666667</v>
      </c>
      <c r="B143" s="33"/>
      <c r="C143" s="109" t="n">
        <v>37174.8333333333</v>
      </c>
      <c r="D143" s="111" t="s">
        <v>118</v>
      </c>
      <c r="E143" s="113" t="s">
        <v>114</v>
      </c>
      <c r="F143" s="113"/>
      <c r="G143" s="80"/>
      <c r="H143" s="113" t="s">
        <v>115</v>
      </c>
      <c r="I143" s="114" t="n">
        <f aca="false">(C143-A143)*24</f>
        <v>13</v>
      </c>
      <c r="J143" s="33" t="n">
        <f aca="false">21+21</f>
        <v>42</v>
      </c>
      <c r="K143" s="37"/>
    </row>
    <row r="144" customFormat="false" ht="12.75" hidden="false" customHeight="false" outlineLevel="0" collapsed="false">
      <c r="A144" s="109" t="n">
        <v>37174.8333333333</v>
      </c>
      <c r="B144" s="33"/>
      <c r="C144" s="109" t="n">
        <v>37175.2916666667</v>
      </c>
      <c r="D144" s="111" t="s">
        <v>80</v>
      </c>
      <c r="E144" s="113" t="s">
        <v>116</v>
      </c>
      <c r="F144" s="113"/>
      <c r="G144" s="80"/>
      <c r="H144" s="113" t="s">
        <v>117</v>
      </c>
      <c r="I144" s="114" t="n">
        <f aca="false">(C144-A144)*24</f>
        <v>11</v>
      </c>
      <c r="J144" s="33" t="n">
        <v>100</v>
      </c>
      <c r="K144" s="37"/>
    </row>
    <row r="145" customFormat="false" ht="51" hidden="false" customHeight="false" outlineLevel="0" collapsed="false">
      <c r="A145" s="109" t="n">
        <v>37175.2916666667</v>
      </c>
      <c r="B145" s="33"/>
      <c r="C145" s="109" t="n">
        <v>37175.8333333333</v>
      </c>
      <c r="D145" s="111" t="s">
        <v>119</v>
      </c>
      <c r="E145" s="113" t="s">
        <v>114</v>
      </c>
      <c r="F145" s="113"/>
      <c r="G145" s="80"/>
      <c r="H145" s="113" t="s">
        <v>115</v>
      </c>
      <c r="I145" s="114" t="n">
        <f aca="false">(C145-A145)*24</f>
        <v>13</v>
      </c>
      <c r="J145" s="33" t="n">
        <f aca="false">13+29</f>
        <v>42</v>
      </c>
      <c r="K145" s="37"/>
    </row>
    <row r="146" customFormat="false" ht="12.75" hidden="false" customHeight="false" outlineLevel="0" collapsed="false">
      <c r="A146" s="109" t="n">
        <v>37175.8333333333</v>
      </c>
      <c r="B146" s="33"/>
      <c r="C146" s="109" t="n">
        <v>37176.2916666667</v>
      </c>
      <c r="D146" s="111" t="s">
        <v>80</v>
      </c>
      <c r="E146" s="113" t="s">
        <v>116</v>
      </c>
      <c r="F146" s="47"/>
      <c r="G146" s="80"/>
      <c r="H146" s="33"/>
      <c r="I146" s="114" t="n">
        <f aca="false">(C146-A146)*24</f>
        <v>11</v>
      </c>
      <c r="J146" s="33" t="n">
        <v>100</v>
      </c>
      <c r="K146" s="37"/>
    </row>
    <row r="147" customFormat="false" ht="51" hidden="false" customHeight="false" outlineLevel="0" collapsed="false">
      <c r="A147" s="109" t="n">
        <v>37176.2916666667</v>
      </c>
      <c r="B147" s="33"/>
      <c r="C147" s="109" t="n">
        <v>37176.8333333333</v>
      </c>
      <c r="D147" s="111" t="s">
        <v>119</v>
      </c>
      <c r="E147" s="113" t="s">
        <v>114</v>
      </c>
      <c r="F147" s="47"/>
      <c r="G147" s="80"/>
      <c r="H147" s="33"/>
      <c r="I147" s="114" t="n">
        <f aca="false">(C147-A147)*24</f>
        <v>13</v>
      </c>
      <c r="J147" s="33" t="n">
        <f aca="false">13+29</f>
        <v>42</v>
      </c>
      <c r="K147" s="37"/>
    </row>
    <row r="148" customFormat="false" ht="12.75" hidden="false" customHeight="false" outlineLevel="0" collapsed="false">
      <c r="A148" s="109" t="n">
        <v>37176.8333333333</v>
      </c>
      <c r="B148" s="33"/>
      <c r="C148" s="109" t="n">
        <v>37179.2916666667</v>
      </c>
      <c r="D148" s="111" t="s">
        <v>120</v>
      </c>
      <c r="E148" s="113" t="s">
        <v>121</v>
      </c>
      <c r="F148" s="113"/>
      <c r="G148" s="80"/>
      <c r="H148" s="113" t="s">
        <v>122</v>
      </c>
      <c r="I148" s="114" t="n">
        <f aca="false">(C148-A148)*24</f>
        <v>59</v>
      </c>
      <c r="J148" s="33" t="n">
        <v>70</v>
      </c>
      <c r="K148" s="37"/>
    </row>
    <row r="149" customFormat="false" ht="12.75" hidden="false" customHeight="false" outlineLevel="0" collapsed="false">
      <c r="A149" s="109" t="n">
        <v>37179.2916666667</v>
      </c>
      <c r="B149" s="33"/>
      <c r="C149" s="109" t="n">
        <v>37183.8125</v>
      </c>
      <c r="D149" s="111" t="s">
        <v>80</v>
      </c>
      <c r="E149" s="113" t="s">
        <v>123</v>
      </c>
      <c r="F149" s="47"/>
      <c r="G149" s="80"/>
      <c r="H149" s="113" t="s">
        <v>100</v>
      </c>
      <c r="I149" s="114" t="n">
        <f aca="false">(C149-A149)*24</f>
        <v>108.5</v>
      </c>
      <c r="J149" s="33" t="n">
        <v>100</v>
      </c>
      <c r="K149" s="37"/>
    </row>
    <row r="150" customFormat="false" ht="12.75" hidden="false" customHeight="false" outlineLevel="0" collapsed="false">
      <c r="A150" s="109" t="n">
        <v>37183.8125</v>
      </c>
      <c r="B150" s="33"/>
      <c r="C150" s="109" t="n">
        <v>37184.4166666667</v>
      </c>
      <c r="D150" s="111"/>
      <c r="E150" s="113" t="s">
        <v>124</v>
      </c>
      <c r="F150" s="47"/>
      <c r="G150" s="80"/>
      <c r="H150" s="113" t="s">
        <v>78</v>
      </c>
      <c r="I150" s="114" t="n">
        <f aca="false">(C150-A150)*24</f>
        <v>14.5</v>
      </c>
      <c r="J150" s="33" t="n">
        <v>55</v>
      </c>
      <c r="K150" s="37"/>
    </row>
    <row r="151" customFormat="false" ht="12.75" hidden="false" customHeight="false" outlineLevel="0" collapsed="false">
      <c r="A151" s="109" t="n">
        <v>37184.4166666667</v>
      </c>
      <c r="C151" s="109" t="n">
        <v>37184.5208333333</v>
      </c>
      <c r="D151" s="111" t="s">
        <v>94</v>
      </c>
      <c r="E151" s="113" t="s">
        <v>125</v>
      </c>
      <c r="F151" s="47"/>
      <c r="G151" s="80"/>
      <c r="H151" s="113" t="s">
        <v>126</v>
      </c>
      <c r="I151" s="114" t="n">
        <f aca="false">(C151-A151)*24</f>
        <v>2.5</v>
      </c>
      <c r="J151" s="33" t="n">
        <v>100</v>
      </c>
      <c r="K151" s="37"/>
    </row>
    <row r="152" customFormat="false" ht="12.75" hidden="false" customHeight="false" outlineLevel="0" collapsed="false">
      <c r="A152" s="109" t="n">
        <v>37184.5208333333</v>
      </c>
      <c r="C152" s="109" t="n">
        <v>37189.3125</v>
      </c>
      <c r="D152" s="111"/>
      <c r="E152" s="113" t="s">
        <v>124</v>
      </c>
      <c r="F152" s="47"/>
      <c r="G152" s="80"/>
      <c r="H152" s="113" t="s">
        <v>78</v>
      </c>
      <c r="I152" s="114" t="n">
        <f aca="false">(C152-A152)*24</f>
        <v>115</v>
      </c>
      <c r="J152" s="33" t="n">
        <v>55</v>
      </c>
      <c r="K152" s="37"/>
    </row>
    <row r="153" customFormat="false" ht="12.75" hidden="false" customHeight="false" outlineLevel="0" collapsed="false">
      <c r="A153" s="109" t="n">
        <v>37189.3125</v>
      </c>
      <c r="C153" s="109" t="n">
        <v>37189.7916666667</v>
      </c>
      <c r="D153" s="111" t="s">
        <v>80</v>
      </c>
      <c r="E153" s="113" t="s">
        <v>127</v>
      </c>
      <c r="F153" s="47"/>
      <c r="G153" s="80"/>
      <c r="H153" s="113" t="s">
        <v>100</v>
      </c>
      <c r="I153" s="114" t="n">
        <f aca="false">(C153-A153)*24</f>
        <v>11.5</v>
      </c>
      <c r="J153" s="33" t="n">
        <v>100</v>
      </c>
      <c r="K153" s="37"/>
    </row>
    <row r="154" customFormat="false" ht="12.75" hidden="false" customHeight="false" outlineLevel="0" collapsed="false">
      <c r="A154" s="109" t="n">
        <v>37189.7916666667</v>
      </c>
      <c r="C154" s="109" t="n">
        <v>37196</v>
      </c>
      <c r="D154" s="111"/>
      <c r="E154" s="113" t="s">
        <v>124</v>
      </c>
      <c r="F154" s="47"/>
      <c r="G154" s="80"/>
      <c r="H154" s="113" t="s">
        <v>78</v>
      </c>
      <c r="I154" s="114" t="n">
        <f aca="false">(C154-A154)*24</f>
        <v>149</v>
      </c>
      <c r="J154" s="33" t="n">
        <v>55</v>
      </c>
      <c r="K154" s="37"/>
    </row>
    <row r="155" customFormat="false" ht="12.75" hidden="false" customHeight="false" outlineLevel="0" collapsed="false">
      <c r="C155" s="116"/>
      <c r="J155" s="33" t="s">
        <v>128</v>
      </c>
      <c r="K155" s="37"/>
    </row>
    <row r="156" customFormat="false" ht="12.75" hidden="false" customHeight="false" outlineLevel="0" collapsed="false">
      <c r="J156" s="33" t="s">
        <v>83</v>
      </c>
      <c r="K156" s="13"/>
    </row>
    <row r="157" customFormat="false" ht="12.75" hidden="false" customHeight="false" outlineLevel="0" collapsed="false">
      <c r="J157" s="33" t="s">
        <v>84</v>
      </c>
      <c r="K157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&amp;CTrentpavout0202&amp;RPage &amp;P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1257"/>
  <sheetViews>
    <sheetView showFormulas="false" showGridLines="true" showRowColHeaders="true" showZeros="true" rightToLeft="false" tabSelected="false" showOutlineSymbols="true" defaultGridColor="true" view="normal" topLeftCell="A121" colorId="64" zoomScale="100" zoomScaleNormal="100" zoomScalePageLayoutView="100" workbookViewId="0">
      <selection pane="topLeft" activeCell="H126" activeCellId="0" sqref="H1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5.41"/>
    <col collapsed="false" customWidth="true" hidden="false" outlineLevel="0" max="3" min="3" style="0" width="12.14"/>
    <col collapsed="false" customWidth="true" hidden="false" outlineLevel="0" max="4" min="4" style="0" width="9.85"/>
    <col collapsed="false" customWidth="true" hidden="false" outlineLevel="0" max="6" min="5" style="0" width="12.7"/>
    <col collapsed="false" customWidth="true" hidden="false" outlineLevel="0" max="7" min="7" style="0" width="12.85"/>
    <col collapsed="false" customWidth="true" hidden="false" outlineLevel="0" max="8" min="8" style="0" width="12.7"/>
    <col collapsed="false" customWidth="true" hidden="false" outlineLevel="0" max="9" min="9" style="85" width="12.7"/>
    <col collapsed="false" customWidth="true" hidden="false" outlineLevel="0" max="10" min="10" style="0" width="12.7"/>
    <col collapsed="false" customWidth="true" hidden="false" outlineLevel="0" max="11" min="11" style="0" width="13.14"/>
  </cols>
  <sheetData>
    <row r="2" customFormat="false" ht="30" hidden="false" customHeight="false" outlineLevel="0" collapsed="false">
      <c r="A2" s="21" t="s">
        <v>129</v>
      </c>
      <c r="B2" s="19"/>
      <c r="C2" s="19"/>
      <c r="D2" s="2"/>
      <c r="E2" s="20"/>
      <c r="F2" s="20"/>
      <c r="G2" s="20"/>
      <c r="H2" s="19"/>
      <c r="J2" s="20"/>
    </row>
    <row r="3" customFormat="false" ht="12.75" hidden="false" customHeight="false" outlineLevel="0" collapsed="false">
      <c r="A3" s="19"/>
      <c r="B3" s="19"/>
      <c r="C3" s="19"/>
      <c r="D3" s="2"/>
      <c r="E3" s="20"/>
      <c r="F3" s="20"/>
      <c r="G3" s="20"/>
      <c r="H3" s="19"/>
      <c r="J3" s="20"/>
    </row>
    <row r="4" customFormat="false" ht="12.75" hidden="false" customHeight="false" outlineLevel="0" collapsed="false">
      <c r="A4" s="19" t="s">
        <v>1</v>
      </c>
      <c r="B4" s="19"/>
      <c r="C4" s="19"/>
      <c r="D4" s="2"/>
      <c r="E4" s="20"/>
      <c r="F4" s="20"/>
      <c r="G4" s="20"/>
      <c r="H4" s="19"/>
      <c r="J4" s="20"/>
    </row>
    <row r="5" customFormat="false" ht="12.75" hidden="false" customHeight="false" outlineLevel="0" collapsed="false">
      <c r="A5" s="19" t="s">
        <v>38</v>
      </c>
      <c r="B5" s="19"/>
      <c r="C5" s="19"/>
      <c r="D5" s="2"/>
      <c r="E5" s="20"/>
      <c r="F5" s="20"/>
      <c r="G5" s="20"/>
      <c r="H5" s="19"/>
      <c r="J5" s="20"/>
    </row>
    <row r="6" customFormat="false" ht="12.75" hidden="false" customHeight="false" outlineLevel="0" collapsed="false">
      <c r="A6" s="19" t="s">
        <v>39</v>
      </c>
      <c r="B6" s="19"/>
      <c r="C6" s="19"/>
      <c r="D6" s="2"/>
      <c r="E6" s="20"/>
      <c r="F6" s="20"/>
      <c r="G6" s="20"/>
      <c r="H6" s="19"/>
      <c r="J6" s="20"/>
    </row>
    <row r="7" customFormat="false" ht="12.75" hidden="false" customHeight="false" outlineLevel="0" collapsed="false">
      <c r="A7" s="19" t="s">
        <v>130</v>
      </c>
      <c r="B7" s="19"/>
      <c r="C7" s="19"/>
      <c r="D7" s="2"/>
      <c r="E7" s="20"/>
      <c r="F7" s="20"/>
      <c r="G7" s="20"/>
      <c r="H7" s="19"/>
      <c r="J7" s="20"/>
    </row>
    <row r="8" customFormat="false" ht="12.75" hidden="false" customHeight="false" outlineLevel="0" collapsed="false">
      <c r="A8" s="19" t="s">
        <v>131</v>
      </c>
      <c r="B8" s="19"/>
      <c r="C8" s="19"/>
      <c r="D8" s="2"/>
      <c r="E8" s="20"/>
      <c r="F8" s="20"/>
      <c r="G8" s="20"/>
      <c r="H8" s="19"/>
      <c r="J8" s="20"/>
    </row>
    <row r="9" customFormat="false" ht="25.5" hidden="false" customHeight="false" outlineLevel="0" collapsed="false">
      <c r="A9" s="6"/>
      <c r="B9" s="6"/>
      <c r="C9" s="6"/>
      <c r="D9" s="6"/>
      <c r="E9" s="23" t="s">
        <v>41</v>
      </c>
      <c r="F9" s="24"/>
      <c r="G9" s="23" t="s">
        <v>41</v>
      </c>
      <c r="H9" s="25"/>
      <c r="I9" s="117"/>
      <c r="J9" s="27"/>
      <c r="K9" s="118"/>
      <c r="L9" s="2"/>
    </row>
    <row r="10" customFormat="false" ht="26.25" hidden="false" customHeight="false" outlineLevel="0" collapsed="false">
      <c r="A10" s="11" t="s">
        <v>13</v>
      </c>
      <c r="B10" s="11" t="s">
        <v>14</v>
      </c>
      <c r="C10" s="11" t="s">
        <v>15</v>
      </c>
      <c r="D10" s="11" t="s">
        <v>132</v>
      </c>
      <c r="E10" s="28" t="s">
        <v>87</v>
      </c>
      <c r="F10" s="29" t="s">
        <v>88</v>
      </c>
      <c r="G10" s="29" t="s">
        <v>45</v>
      </c>
      <c r="H10" s="30" t="s">
        <v>46</v>
      </c>
      <c r="I10" s="119" t="s">
        <v>47</v>
      </c>
      <c r="J10" s="32" t="s">
        <v>48</v>
      </c>
      <c r="K10" s="120"/>
      <c r="L10" s="121"/>
      <c r="M10" s="121"/>
      <c r="N10" s="121"/>
    </row>
    <row r="11" customFormat="false" ht="12.75" hidden="false" customHeight="false" outlineLevel="0" collapsed="false">
      <c r="A11" s="33" t="s">
        <v>25</v>
      </c>
      <c r="B11" s="33" t="n">
        <v>1</v>
      </c>
      <c r="C11" s="33" t="n">
        <v>1</v>
      </c>
      <c r="D11" s="34" t="n">
        <v>37196</v>
      </c>
      <c r="E11" s="122" t="n">
        <v>395472</v>
      </c>
      <c r="F11" s="123" t="n">
        <v>324</v>
      </c>
      <c r="G11" s="87" t="n">
        <f aca="false">E11-F11</f>
        <v>395148</v>
      </c>
      <c r="H11" s="124" t="n">
        <f aca="false">IF(G11&lt;0,0,E11/(30*1500*24))</f>
        <v>0.366177777777778</v>
      </c>
      <c r="I11" s="125" t="n">
        <v>0.8539</v>
      </c>
      <c r="J11" s="36" t="n">
        <f aca="false">I11*(24*30)</f>
        <v>614.808</v>
      </c>
      <c r="K11" s="126"/>
      <c r="L11" s="17"/>
      <c r="M11" s="17"/>
      <c r="N11" s="127"/>
      <c r="O11" s="10"/>
    </row>
    <row r="12" customFormat="false" ht="12.75" hidden="false" customHeight="false" outlineLevel="0" collapsed="false">
      <c r="A12" s="33" t="s">
        <v>25</v>
      </c>
      <c r="B12" s="33" t="n">
        <v>1</v>
      </c>
      <c r="C12" s="33" t="n">
        <v>2</v>
      </c>
      <c r="D12" s="34" t="n">
        <v>37196</v>
      </c>
      <c r="E12" s="128" t="n">
        <v>255695</v>
      </c>
      <c r="F12" s="128" t="n">
        <v>823</v>
      </c>
      <c r="G12" s="87" t="n">
        <f aca="false">E12-F12</f>
        <v>254872</v>
      </c>
      <c r="H12" s="124" t="n">
        <f aca="false">IF(G12&lt;0,0,E12/(30*1500*24))</f>
        <v>0.23675462962963</v>
      </c>
      <c r="I12" s="129" t="n">
        <v>0.659495398265462</v>
      </c>
      <c r="J12" s="36" t="n">
        <f aca="false">I12*(24*30)</f>
        <v>474.836686751133</v>
      </c>
      <c r="K12" s="126"/>
      <c r="L12" s="17"/>
      <c r="M12" s="17"/>
      <c r="N12" s="127"/>
      <c r="O12" s="10"/>
    </row>
    <row r="13" customFormat="false" ht="12.75" hidden="false" customHeight="false" outlineLevel="0" collapsed="false">
      <c r="A13" s="33" t="s">
        <v>25</v>
      </c>
      <c r="B13" s="33" t="n">
        <v>1</v>
      </c>
      <c r="C13" s="33" t="n">
        <v>3</v>
      </c>
      <c r="D13" s="34" t="n">
        <v>37196</v>
      </c>
      <c r="E13" s="130" t="n">
        <v>332891</v>
      </c>
      <c r="F13" s="131" t="n">
        <v>131</v>
      </c>
      <c r="G13" s="87" t="n">
        <f aca="false">E13-F13</f>
        <v>332760</v>
      </c>
      <c r="H13" s="124" t="n">
        <f aca="false">IF(G13&lt;0,0,E13/(30*1500*24))</f>
        <v>0.308232407407407</v>
      </c>
      <c r="I13" s="132" t="n">
        <v>0.8659</v>
      </c>
      <c r="J13" s="36" t="n">
        <f aca="false">I13*(24*30)</f>
        <v>623.448</v>
      </c>
      <c r="K13" s="126"/>
      <c r="L13" s="17"/>
      <c r="M13" s="17"/>
      <c r="N13" s="127"/>
      <c r="O13" s="10"/>
    </row>
    <row r="14" customFormat="false" ht="12.75" hidden="false" customHeight="false" outlineLevel="0" collapsed="false">
      <c r="A14" s="33" t="s">
        <v>25</v>
      </c>
      <c r="B14" s="33" t="n">
        <v>1</v>
      </c>
      <c r="C14" s="33" t="n">
        <v>4</v>
      </c>
      <c r="D14" s="34" t="n">
        <v>37196</v>
      </c>
      <c r="E14" s="130" t="n">
        <v>360576</v>
      </c>
      <c r="F14" s="131" t="n">
        <v>120</v>
      </c>
      <c r="G14" s="87" t="n">
        <f aca="false">E14-F14</f>
        <v>360456</v>
      </c>
      <c r="H14" s="124" t="n">
        <f aca="false">IF(G14&lt;0,0,E14/(30*1500*24))</f>
        <v>0.333866666666667</v>
      </c>
      <c r="I14" s="132" t="n">
        <v>0.9906</v>
      </c>
      <c r="J14" s="36" t="n">
        <f aca="false">I14*(24*30)</f>
        <v>713.232</v>
      </c>
      <c r="K14" s="126"/>
      <c r="L14" s="17"/>
      <c r="M14" s="17"/>
      <c r="N14" s="127"/>
      <c r="O14" s="10"/>
    </row>
    <row r="15" customFormat="false" ht="12.75" hidden="false" customHeight="false" outlineLevel="0" collapsed="false">
      <c r="A15" s="33" t="s">
        <v>25</v>
      </c>
      <c r="B15" s="33" t="n">
        <v>1</v>
      </c>
      <c r="C15" s="33" t="n">
        <v>5</v>
      </c>
      <c r="D15" s="34" t="n">
        <v>37196</v>
      </c>
      <c r="E15" s="130" t="n">
        <f aca="false">13083+266296</f>
        <v>279379</v>
      </c>
      <c r="F15" s="131" t="n">
        <v>9</v>
      </c>
      <c r="G15" s="87" t="n">
        <f aca="false">E15-F15</f>
        <v>279370</v>
      </c>
      <c r="H15" s="124" t="n">
        <f aca="false">IF(G15&lt;0,0,E15/(30*1500*24))</f>
        <v>0.258684259259259</v>
      </c>
      <c r="I15" s="132" t="n">
        <v>0.97</v>
      </c>
      <c r="J15" s="36" t="n">
        <f aca="false">I15*(24*30)</f>
        <v>698.4</v>
      </c>
      <c r="K15" s="126"/>
      <c r="L15" s="17"/>
      <c r="M15" s="17"/>
      <c r="N15" s="127"/>
      <c r="O15" s="10"/>
    </row>
    <row r="16" customFormat="false" ht="12.75" hidden="false" customHeight="false" outlineLevel="0" collapsed="false">
      <c r="A16" s="33" t="s">
        <v>25</v>
      </c>
      <c r="B16" s="33" t="n">
        <v>1</v>
      </c>
      <c r="C16" s="33" t="n">
        <v>6</v>
      </c>
      <c r="D16" s="34" t="n">
        <v>37196</v>
      </c>
      <c r="E16" s="130" t="n">
        <v>348575</v>
      </c>
      <c r="F16" s="131" t="n">
        <v>257</v>
      </c>
      <c r="G16" s="87" t="n">
        <f aca="false">E16-F16</f>
        <v>348318</v>
      </c>
      <c r="H16" s="124" t="n">
        <f aca="false">IF(G16&lt;0,0,E16/(30*1500*24))</f>
        <v>0.32275462962963</v>
      </c>
      <c r="I16" s="132" t="n">
        <v>0.9933</v>
      </c>
      <c r="J16" s="36" t="n">
        <f aca="false">I16*(24*30)</f>
        <v>715.176</v>
      </c>
      <c r="K16" s="126"/>
      <c r="L16" s="17"/>
      <c r="M16" s="17"/>
      <c r="N16" s="127"/>
      <c r="O16" s="10"/>
    </row>
    <row r="17" customFormat="false" ht="12.75" hidden="false" customHeight="false" outlineLevel="0" collapsed="false">
      <c r="A17" s="33" t="s">
        <v>25</v>
      </c>
      <c r="B17" s="33" t="n">
        <v>1</v>
      </c>
      <c r="C17" s="33" t="n">
        <v>7</v>
      </c>
      <c r="D17" s="34" t="n">
        <v>37196</v>
      </c>
      <c r="E17" s="130" t="n">
        <v>312661</v>
      </c>
      <c r="F17" s="131" t="n">
        <v>271</v>
      </c>
      <c r="G17" s="87" t="n">
        <f aca="false">E17-F17</f>
        <v>312390</v>
      </c>
      <c r="H17" s="124" t="n">
        <f aca="false">IF(G17&lt;0,0,E17/(30*1500*24))</f>
        <v>0.289500925925926</v>
      </c>
      <c r="I17" s="132" t="n">
        <v>0.8902</v>
      </c>
      <c r="J17" s="36" t="n">
        <f aca="false">I17*(24*30)</f>
        <v>640.944</v>
      </c>
      <c r="K17" s="126"/>
      <c r="L17" s="17"/>
      <c r="M17" s="17"/>
      <c r="N17" s="127"/>
      <c r="O17" s="10"/>
    </row>
    <row r="18" customFormat="false" ht="12.75" hidden="false" customHeight="false" outlineLevel="0" collapsed="false">
      <c r="A18" s="33" t="s">
        <v>25</v>
      </c>
      <c r="B18" s="33" t="n">
        <v>1</v>
      </c>
      <c r="C18" s="33" t="n">
        <v>8</v>
      </c>
      <c r="D18" s="34" t="n">
        <v>37196</v>
      </c>
      <c r="E18" s="128" t="n">
        <v>469115</v>
      </c>
      <c r="F18" s="128" t="n">
        <v>3471</v>
      </c>
      <c r="G18" s="87" t="n">
        <f aca="false">E18-F18</f>
        <v>465644</v>
      </c>
      <c r="H18" s="124" t="n">
        <f aca="false">IF(G18&lt;0,0,E18/(30*1500*24))</f>
        <v>0.434365740740741</v>
      </c>
      <c r="I18" s="129" t="n">
        <f aca="false">I50</f>
        <v>0.9231</v>
      </c>
      <c r="J18" s="36" t="n">
        <f aca="false">I18*(24*30)</f>
        <v>664.632</v>
      </c>
      <c r="K18" s="126"/>
      <c r="L18" s="17"/>
      <c r="M18" s="17"/>
      <c r="N18" s="127"/>
      <c r="O18" s="10"/>
    </row>
    <row r="19" customFormat="false" ht="12.75" hidden="false" customHeight="false" outlineLevel="0" collapsed="false">
      <c r="A19" s="33" t="s">
        <v>25</v>
      </c>
      <c r="B19" s="33" t="n">
        <v>1</v>
      </c>
      <c r="C19" s="33" t="n">
        <v>9</v>
      </c>
      <c r="D19" s="34" t="n">
        <v>37196</v>
      </c>
      <c r="E19" s="130" t="n">
        <v>245604</v>
      </c>
      <c r="F19" s="131" t="n">
        <v>470</v>
      </c>
      <c r="G19" s="87" t="n">
        <f aca="false">E19-F19</f>
        <v>245134</v>
      </c>
      <c r="H19" s="124" t="n">
        <f aca="false">IF(G19&lt;0,0,E19/(30*1500*24))</f>
        <v>0.227411111111111</v>
      </c>
      <c r="I19" s="132" t="n">
        <v>0.7824</v>
      </c>
      <c r="J19" s="36" t="n">
        <f aca="false">I19*(24*30)</f>
        <v>563.328</v>
      </c>
      <c r="K19" s="126"/>
      <c r="L19" s="17"/>
      <c r="M19" s="17"/>
      <c r="N19" s="127"/>
      <c r="O19" s="10"/>
    </row>
    <row r="20" customFormat="false" ht="12.75" hidden="false" customHeight="false" outlineLevel="0" collapsed="false">
      <c r="A20" s="33" t="s">
        <v>25</v>
      </c>
      <c r="B20" s="33" t="n">
        <v>1</v>
      </c>
      <c r="C20" s="33" t="n">
        <v>10</v>
      </c>
      <c r="D20" s="34" t="n">
        <v>37196</v>
      </c>
      <c r="E20" s="128" t="n">
        <v>184866</v>
      </c>
      <c r="F20" s="128" t="n">
        <v>341</v>
      </c>
      <c r="G20" s="87" t="n">
        <f aca="false">E20-F20</f>
        <v>184525</v>
      </c>
      <c r="H20" s="124" t="n">
        <f aca="false">IF(G20&lt;0,0,E20/(30*1500*24))</f>
        <v>0.171172222222222</v>
      </c>
      <c r="I20" s="132" t="n">
        <v>0.8514</v>
      </c>
      <c r="J20" s="36" t="n">
        <f aca="false">I20*(24*30)</f>
        <v>613.008</v>
      </c>
      <c r="K20" s="126"/>
      <c r="L20" s="17"/>
      <c r="M20" s="17"/>
      <c r="N20" s="127"/>
      <c r="O20" s="10"/>
    </row>
    <row r="21" customFormat="false" ht="12.75" hidden="false" customHeight="false" outlineLevel="0" collapsed="false">
      <c r="A21" s="33" t="s">
        <v>25</v>
      </c>
      <c r="B21" s="33" t="n">
        <v>1</v>
      </c>
      <c r="C21" s="33" t="n">
        <v>11</v>
      </c>
      <c r="D21" s="34" t="n">
        <v>37196</v>
      </c>
      <c r="E21" s="130" t="n">
        <v>323854</v>
      </c>
      <c r="F21" s="131" t="n">
        <v>215</v>
      </c>
      <c r="G21" s="87" t="n">
        <f aca="false">E21-F21</f>
        <v>323639</v>
      </c>
      <c r="H21" s="124" t="n">
        <f aca="false">IF(G21&lt;0,0,E21/(30*1500*24))</f>
        <v>0.299864814814815</v>
      </c>
      <c r="I21" s="132" t="n">
        <v>0.8444</v>
      </c>
      <c r="J21" s="36" t="n">
        <f aca="false">I21*(24*30)</f>
        <v>607.968</v>
      </c>
      <c r="K21" s="126"/>
      <c r="L21" s="17"/>
      <c r="M21" s="17"/>
      <c r="N21" s="127"/>
      <c r="O21" s="10"/>
    </row>
    <row r="22" customFormat="false" ht="12.75" hidden="false" customHeight="false" outlineLevel="0" collapsed="false">
      <c r="A22" s="33" t="s">
        <v>25</v>
      </c>
      <c r="B22" s="33" t="n">
        <v>1</v>
      </c>
      <c r="C22" s="33" t="n">
        <v>12</v>
      </c>
      <c r="D22" s="34" t="n">
        <v>37196</v>
      </c>
      <c r="E22" s="130" t="n">
        <v>359854</v>
      </c>
      <c r="F22" s="131" t="n">
        <v>22</v>
      </c>
      <c r="G22" s="87" t="n">
        <f aca="false">E22-F22</f>
        <v>359832</v>
      </c>
      <c r="H22" s="124" t="n">
        <f aca="false">IF(G22&lt;0,0,E22/(30*1500*24))</f>
        <v>0.333198148148148</v>
      </c>
      <c r="I22" s="132" t="n">
        <v>0.9969</v>
      </c>
      <c r="J22" s="36" t="n">
        <f aca="false">I22*(24*30)</f>
        <v>717.768</v>
      </c>
      <c r="K22" s="126"/>
      <c r="L22" s="17"/>
      <c r="M22" s="17"/>
      <c r="N22" s="127"/>
      <c r="O22" s="10"/>
    </row>
    <row r="23" customFormat="false" ht="12.75" hidden="false" customHeight="false" outlineLevel="0" collapsed="false">
      <c r="A23" s="33" t="s">
        <v>25</v>
      </c>
      <c r="B23" s="33" t="n">
        <v>1</v>
      </c>
      <c r="C23" s="33" t="n">
        <v>13</v>
      </c>
      <c r="D23" s="34" t="n">
        <v>37196</v>
      </c>
      <c r="E23" s="128" t="n">
        <v>161919</v>
      </c>
      <c r="F23" s="128" t="n">
        <v>1088</v>
      </c>
      <c r="G23" s="87" t="n">
        <f aca="false">E23-F23</f>
        <v>160831</v>
      </c>
      <c r="H23" s="124" t="n">
        <f aca="false">IF(G23&lt;0,0,E23/(30*1500*24))</f>
        <v>0.149925</v>
      </c>
      <c r="I23" s="129" t="n">
        <v>0.696430282451667</v>
      </c>
      <c r="J23" s="36" t="n">
        <f aca="false">I23*(24*30)</f>
        <v>501.4298033652</v>
      </c>
      <c r="K23" s="126"/>
      <c r="L23" s="17"/>
      <c r="M23" s="17"/>
      <c r="N23" s="127"/>
      <c r="O23" s="10"/>
    </row>
    <row r="24" customFormat="false" ht="12.75" hidden="false" customHeight="false" outlineLevel="0" collapsed="false">
      <c r="A24" s="33" t="s">
        <v>25</v>
      </c>
      <c r="B24" s="33" t="n">
        <v>1</v>
      </c>
      <c r="C24" s="33" t="n">
        <v>14</v>
      </c>
      <c r="D24" s="34" t="n">
        <v>37196</v>
      </c>
      <c r="E24" s="130" t="n">
        <v>327300</v>
      </c>
      <c r="F24" s="131" t="n">
        <v>31</v>
      </c>
      <c r="G24" s="87" t="n">
        <f aca="false">E24-F24</f>
        <v>327269</v>
      </c>
      <c r="H24" s="124" t="n">
        <f aca="false">IF(G24&lt;0,0,E24/(30*1500*24))</f>
        <v>0.303055555555556</v>
      </c>
      <c r="I24" s="132" t="n">
        <v>0.882</v>
      </c>
      <c r="J24" s="36" t="n">
        <f aca="false">I24*(24*30)</f>
        <v>635.04</v>
      </c>
      <c r="K24" s="126"/>
      <c r="L24" s="17"/>
      <c r="M24" s="17"/>
      <c r="N24" s="127"/>
      <c r="O24" s="10"/>
    </row>
    <row r="25" customFormat="false" ht="12.75" hidden="false" customHeight="false" outlineLevel="0" collapsed="false">
      <c r="A25" s="33" t="s">
        <v>25</v>
      </c>
      <c r="B25" s="33" t="n">
        <v>1</v>
      </c>
      <c r="C25" s="33" t="n">
        <v>15</v>
      </c>
      <c r="D25" s="34" t="n">
        <v>37196</v>
      </c>
      <c r="E25" s="130" t="n">
        <v>301103</v>
      </c>
      <c r="F25" s="131" t="n">
        <v>1016</v>
      </c>
      <c r="G25" s="87" t="n">
        <f aca="false">E25-F25</f>
        <v>300087</v>
      </c>
      <c r="H25" s="124" t="n">
        <f aca="false">IF(G25&lt;0,0,E25/(30*1500*24))</f>
        <v>0.278799074074074</v>
      </c>
      <c r="I25" s="132" t="n">
        <v>0.9878</v>
      </c>
      <c r="J25" s="36" t="n">
        <f aca="false">I25*(24*30)</f>
        <v>711.216</v>
      </c>
      <c r="K25" s="126"/>
      <c r="L25" s="17"/>
      <c r="M25" s="17"/>
      <c r="N25" s="127"/>
      <c r="O25" s="10"/>
    </row>
    <row r="26" customFormat="false" ht="12.75" hidden="false" customHeight="false" outlineLevel="0" collapsed="false">
      <c r="A26" s="33" t="s">
        <v>25</v>
      </c>
      <c r="B26" s="33" t="n">
        <v>1</v>
      </c>
      <c r="C26" s="33" t="n">
        <v>16</v>
      </c>
      <c r="D26" s="34" t="n">
        <v>37196</v>
      </c>
      <c r="E26" s="130" t="n">
        <v>195587</v>
      </c>
      <c r="F26" s="131" t="n">
        <v>525</v>
      </c>
      <c r="G26" s="87" t="n">
        <f aca="false">E26-F26</f>
        <v>195062</v>
      </c>
      <c r="H26" s="124" t="n">
        <f aca="false">IF(G26&lt;0,0,E26/(30*1500*24))</f>
        <v>0.181099074074074</v>
      </c>
      <c r="I26" s="132" t="n">
        <v>0.8185</v>
      </c>
      <c r="J26" s="36" t="n">
        <f aca="false">I26*(24*30)</f>
        <v>589.32</v>
      </c>
      <c r="K26" s="126"/>
      <c r="L26" s="17"/>
      <c r="M26" s="17"/>
      <c r="N26" s="127"/>
      <c r="O26" s="10"/>
    </row>
    <row r="27" customFormat="false" ht="12.75" hidden="false" customHeight="false" outlineLevel="0" collapsed="false">
      <c r="A27" s="33" t="s">
        <v>25</v>
      </c>
      <c r="B27" s="33" t="n">
        <v>1</v>
      </c>
      <c r="C27" s="33" t="n">
        <v>17</v>
      </c>
      <c r="D27" s="34" t="n">
        <v>37196</v>
      </c>
      <c r="E27" s="130" t="n">
        <v>350000</v>
      </c>
      <c r="F27" s="131" t="n">
        <v>3713</v>
      </c>
      <c r="G27" s="87" t="n">
        <f aca="false">E27-F27</f>
        <v>346287</v>
      </c>
      <c r="H27" s="124" t="n">
        <f aca="false">IF(G27&lt;0,0,E27/(30*1500*24))</f>
        <v>0.324074074074074</v>
      </c>
      <c r="I27" s="132" t="n">
        <v>0.8683</v>
      </c>
      <c r="J27" s="36" t="n">
        <f aca="false">I27*(24*30)</f>
        <v>625.176</v>
      </c>
      <c r="K27" s="126"/>
      <c r="L27" s="17"/>
      <c r="M27" s="17"/>
      <c r="N27" s="127"/>
      <c r="O27" s="10"/>
    </row>
    <row r="28" customFormat="false" ht="12.75" hidden="false" customHeight="false" outlineLevel="0" collapsed="false">
      <c r="A28" s="33" t="s">
        <v>25</v>
      </c>
      <c r="B28" s="33" t="n">
        <v>1</v>
      </c>
      <c r="C28" s="33" t="n">
        <v>18</v>
      </c>
      <c r="D28" s="34" t="n">
        <v>37196</v>
      </c>
      <c r="E28" s="130" t="n">
        <v>333963</v>
      </c>
      <c r="F28" s="131" t="n">
        <v>229</v>
      </c>
      <c r="G28" s="87" t="n">
        <f aca="false">E28-F28</f>
        <v>333734</v>
      </c>
      <c r="H28" s="124" t="n">
        <f aca="false">IF(G28&lt;0,0,E28/(30*1500*24))</f>
        <v>0.309225</v>
      </c>
      <c r="I28" s="132" t="n">
        <v>0.9726</v>
      </c>
      <c r="J28" s="36" t="n">
        <f aca="false">I28*(24*30)</f>
        <v>700.272</v>
      </c>
      <c r="K28" s="126"/>
      <c r="L28" s="17"/>
      <c r="M28" s="17"/>
      <c r="N28" s="127"/>
      <c r="O28" s="10"/>
    </row>
    <row r="29" customFormat="false" ht="12.75" hidden="false" customHeight="false" outlineLevel="0" collapsed="false">
      <c r="A29" s="33" t="s">
        <v>25</v>
      </c>
      <c r="B29" s="33" t="n">
        <v>1</v>
      </c>
      <c r="C29" s="33" t="n">
        <v>19</v>
      </c>
      <c r="D29" s="34" t="n">
        <v>37196</v>
      </c>
      <c r="E29" s="130" t="n">
        <v>348790</v>
      </c>
      <c r="F29" s="131" t="n">
        <v>279</v>
      </c>
      <c r="G29" s="87" t="n">
        <f aca="false">E29-F29</f>
        <v>348511</v>
      </c>
      <c r="H29" s="124" t="n">
        <f aca="false">IF(G29&lt;0,0,E29/(30*1500*24))</f>
        <v>0.322953703703704</v>
      </c>
      <c r="I29" s="132" t="n">
        <v>0.972</v>
      </c>
      <c r="J29" s="36" t="n">
        <f aca="false">I29*(24*30)</f>
        <v>699.84</v>
      </c>
      <c r="K29" s="126"/>
      <c r="L29" s="17"/>
      <c r="M29" s="17"/>
      <c r="N29" s="127"/>
      <c r="O29" s="10"/>
    </row>
    <row r="30" customFormat="false" ht="12.75" hidden="false" customHeight="false" outlineLevel="0" collapsed="false">
      <c r="A30" s="33" t="s">
        <v>25</v>
      </c>
      <c r="B30" s="33" t="n">
        <v>1</v>
      </c>
      <c r="C30" s="33" t="n">
        <v>20</v>
      </c>
      <c r="D30" s="34" t="n">
        <v>37196</v>
      </c>
      <c r="E30" s="130" t="n">
        <v>391474</v>
      </c>
      <c r="F30" s="131" t="n">
        <v>424</v>
      </c>
      <c r="G30" s="87" t="n">
        <f aca="false">E30-F30</f>
        <v>391050</v>
      </c>
      <c r="H30" s="124" t="n">
        <f aca="false">IF(G30&lt;0,0,E30/(30*1500*24))</f>
        <v>0.362475925925926</v>
      </c>
      <c r="I30" s="132" t="n">
        <v>0.96967</v>
      </c>
      <c r="J30" s="36" t="n">
        <f aca="false">I30*(24*30)</f>
        <v>698.1624</v>
      </c>
      <c r="K30" s="126"/>
      <c r="L30" s="17"/>
      <c r="M30" s="17"/>
      <c r="N30" s="127"/>
      <c r="O30" s="10"/>
    </row>
    <row r="31" customFormat="false" ht="12.75" hidden="false" customHeight="false" outlineLevel="0" collapsed="false">
      <c r="A31" s="33" t="s">
        <v>25</v>
      </c>
      <c r="B31" s="33" t="n">
        <v>1</v>
      </c>
      <c r="C31" s="33" t="n">
        <v>21</v>
      </c>
      <c r="D31" s="34" t="n">
        <v>37196</v>
      </c>
      <c r="E31" s="130" t="n">
        <v>339269</v>
      </c>
      <c r="F31" s="131" t="n">
        <v>211</v>
      </c>
      <c r="G31" s="87" t="n">
        <f aca="false">E31-F31</f>
        <v>339058</v>
      </c>
      <c r="H31" s="124" t="n">
        <f aca="false">IF(G31&lt;0,0,E31/(30*1500*24))</f>
        <v>0.314137962962963</v>
      </c>
      <c r="I31" s="132" t="n">
        <v>0.7327</v>
      </c>
      <c r="J31" s="36" t="n">
        <f aca="false">I31*(24*30)</f>
        <v>527.544</v>
      </c>
      <c r="K31" s="126"/>
      <c r="L31" s="17"/>
      <c r="M31" s="17"/>
      <c r="N31" s="127"/>
      <c r="O31" s="10"/>
    </row>
    <row r="32" customFormat="false" ht="12.75" hidden="false" customHeight="false" outlineLevel="0" collapsed="false">
      <c r="A32" s="33" t="s">
        <v>25</v>
      </c>
      <c r="B32" s="33" t="n">
        <v>1</v>
      </c>
      <c r="C32" s="33" t="n">
        <v>22</v>
      </c>
      <c r="D32" s="34" t="n">
        <v>37196</v>
      </c>
      <c r="E32" s="130" t="n">
        <v>413736</v>
      </c>
      <c r="F32" s="131" t="n">
        <v>80</v>
      </c>
      <c r="G32" s="87" t="n">
        <f aca="false">E32-F32</f>
        <v>413656</v>
      </c>
      <c r="H32" s="124" t="n">
        <f aca="false">IF(G32&lt;0,0,E32/(30*1500*24))</f>
        <v>0.383088888888889</v>
      </c>
      <c r="I32" s="132" t="n">
        <v>0.89</v>
      </c>
      <c r="J32" s="36" t="n">
        <f aca="false">I32*(24*30)</f>
        <v>640.8</v>
      </c>
      <c r="K32" s="126"/>
      <c r="L32" s="17"/>
      <c r="M32" s="17"/>
      <c r="N32" s="127"/>
      <c r="O32" s="10"/>
    </row>
    <row r="33" customFormat="false" ht="12.75" hidden="false" customHeight="false" outlineLevel="0" collapsed="false">
      <c r="A33" s="33" t="s">
        <v>25</v>
      </c>
      <c r="B33" s="33" t="n">
        <v>1</v>
      </c>
      <c r="C33" s="33" t="n">
        <v>23</v>
      </c>
      <c r="D33" s="34" t="n">
        <v>37196</v>
      </c>
      <c r="E33" s="130" t="n">
        <v>160361</v>
      </c>
      <c r="F33" s="131" t="n">
        <v>744</v>
      </c>
      <c r="G33" s="87" t="n">
        <f aca="false">E33-F33</f>
        <v>159617</v>
      </c>
      <c r="H33" s="124" t="n">
        <f aca="false">IF(G33&lt;0,0,E33/(30*1500*24))</f>
        <v>0.148482407407407</v>
      </c>
      <c r="I33" s="132" t="n">
        <v>0.3772</v>
      </c>
      <c r="J33" s="36" t="n">
        <f aca="false">I33*(24*30)</f>
        <v>271.584</v>
      </c>
      <c r="K33" s="126"/>
      <c r="L33" s="17"/>
      <c r="M33" s="17"/>
      <c r="N33" s="127"/>
      <c r="O33" s="10"/>
    </row>
    <row r="34" customFormat="false" ht="12.75" hidden="false" customHeight="false" outlineLevel="0" collapsed="false">
      <c r="A34" s="33" t="s">
        <v>25</v>
      </c>
      <c r="B34" s="33" t="n">
        <v>1</v>
      </c>
      <c r="C34" s="33" t="n">
        <v>24</v>
      </c>
      <c r="D34" s="34" t="n">
        <v>37196</v>
      </c>
      <c r="E34" s="128" t="n">
        <v>381573</v>
      </c>
      <c r="F34" s="128" t="n">
        <v>306</v>
      </c>
      <c r="G34" s="87" t="n">
        <f aca="false">E34-F34</f>
        <v>381267</v>
      </c>
      <c r="H34" s="124" t="n">
        <f aca="false">IF(G34&lt;0,0,E34/(30*1500*24))</f>
        <v>0.353308333333333</v>
      </c>
      <c r="I34" s="132" t="n">
        <v>0.9889</v>
      </c>
      <c r="J34" s="36" t="n">
        <f aca="false">I34*(24*30)</f>
        <v>712.008</v>
      </c>
      <c r="K34" s="126"/>
      <c r="L34" s="17"/>
      <c r="M34" s="17"/>
      <c r="N34" s="127"/>
      <c r="O34" s="10"/>
    </row>
    <row r="35" customFormat="false" ht="12.75" hidden="false" customHeight="false" outlineLevel="0" collapsed="false">
      <c r="A35" s="33" t="s">
        <v>25</v>
      </c>
      <c r="B35" s="33" t="n">
        <v>1</v>
      </c>
      <c r="C35" s="33" t="n">
        <v>25</v>
      </c>
      <c r="D35" s="34" t="n">
        <v>37196</v>
      </c>
      <c r="E35" s="130" t="n">
        <v>525205</v>
      </c>
      <c r="F35" s="131" t="n">
        <v>125</v>
      </c>
      <c r="G35" s="87" t="n">
        <f aca="false">E35-F35</f>
        <v>525080</v>
      </c>
      <c r="H35" s="124" t="n">
        <f aca="false">IF(G35&lt;0,0,E35/(30*1500*24))</f>
        <v>0.486300925925926</v>
      </c>
      <c r="I35" s="132" t="n">
        <v>0.9879</v>
      </c>
      <c r="J35" s="36" t="n">
        <f aca="false">I35*(24*30)</f>
        <v>711.288</v>
      </c>
      <c r="K35" s="126"/>
      <c r="L35" s="17"/>
      <c r="M35" s="17"/>
      <c r="N35" s="127"/>
      <c r="O35" s="10"/>
    </row>
    <row r="36" customFormat="false" ht="12.75" hidden="false" customHeight="false" outlineLevel="0" collapsed="false">
      <c r="A36" s="33" t="s">
        <v>25</v>
      </c>
      <c r="B36" s="33" t="n">
        <v>1</v>
      </c>
      <c r="C36" s="33" t="n">
        <v>26</v>
      </c>
      <c r="D36" s="34" t="n">
        <v>37196</v>
      </c>
      <c r="E36" s="128" t="n">
        <v>474389</v>
      </c>
      <c r="F36" s="128" t="n">
        <v>224</v>
      </c>
      <c r="G36" s="87" t="n">
        <f aca="false">E36-F36</f>
        <v>474165</v>
      </c>
      <c r="H36" s="124" t="n">
        <f aca="false">IF(G36&lt;0,0,E36/(30*1500*24))</f>
        <v>0.439249074074074</v>
      </c>
      <c r="I36" s="132" t="n">
        <v>0.9719</v>
      </c>
      <c r="J36" s="36" t="n">
        <f aca="false">I36*(24*30)</f>
        <v>699.768</v>
      </c>
      <c r="K36" s="126"/>
      <c r="L36" s="17"/>
      <c r="M36" s="17"/>
      <c r="N36" s="127"/>
      <c r="O36" s="10"/>
    </row>
    <row r="37" customFormat="false" ht="12.75" hidden="false" customHeight="false" outlineLevel="0" collapsed="false">
      <c r="A37" s="33" t="s">
        <v>25</v>
      </c>
      <c r="B37" s="33" t="n">
        <v>1</v>
      </c>
      <c r="C37" s="33" t="n">
        <v>27</v>
      </c>
      <c r="D37" s="34" t="n">
        <v>37196</v>
      </c>
      <c r="E37" s="130" t="n">
        <v>480294</v>
      </c>
      <c r="F37" s="131" t="n">
        <v>497</v>
      </c>
      <c r="G37" s="87" t="n">
        <f aca="false">E37-F37</f>
        <v>479797</v>
      </c>
      <c r="H37" s="124" t="n">
        <f aca="false">IF(G37&lt;0,0,E37/(30*1500*24))</f>
        <v>0.444716666666667</v>
      </c>
      <c r="I37" s="132" t="n">
        <v>0.9957</v>
      </c>
      <c r="J37" s="36" t="n">
        <f aca="false">I37*(24*30)</f>
        <v>716.904</v>
      </c>
      <c r="K37" s="126"/>
      <c r="L37" s="17"/>
      <c r="M37" s="17"/>
      <c r="N37" s="127"/>
      <c r="O37" s="10"/>
    </row>
    <row r="38" customFormat="false" ht="12.75" hidden="false" customHeight="false" outlineLevel="0" collapsed="false">
      <c r="A38" s="33" t="s">
        <v>25</v>
      </c>
      <c r="B38" s="33" t="n">
        <v>1</v>
      </c>
      <c r="C38" s="33" t="n">
        <v>28</v>
      </c>
      <c r="D38" s="34" t="n">
        <v>37196</v>
      </c>
      <c r="E38" s="130" t="n">
        <v>420408</v>
      </c>
      <c r="F38" s="131" t="n">
        <v>203</v>
      </c>
      <c r="G38" s="87" t="n">
        <f aca="false">E38-F38</f>
        <v>420205</v>
      </c>
      <c r="H38" s="124" t="n">
        <f aca="false">IF(G38&lt;0,0,E38/(30*1500*24))</f>
        <v>0.389266666666667</v>
      </c>
      <c r="I38" s="132" t="n">
        <v>0.8406</v>
      </c>
      <c r="J38" s="36" t="n">
        <f aca="false">I38*(24*30)</f>
        <v>605.232</v>
      </c>
      <c r="K38" s="126"/>
      <c r="L38" s="17"/>
      <c r="M38" s="17"/>
      <c r="N38" s="127"/>
      <c r="O38" s="10"/>
    </row>
    <row r="39" customFormat="false" ht="12.75" hidden="false" customHeight="false" outlineLevel="0" collapsed="false">
      <c r="A39" s="33" t="s">
        <v>25</v>
      </c>
      <c r="B39" s="33" t="n">
        <v>1</v>
      </c>
      <c r="C39" s="33" t="n">
        <v>29</v>
      </c>
      <c r="D39" s="34" t="n">
        <v>37196</v>
      </c>
      <c r="E39" s="130" t="n">
        <v>451114</v>
      </c>
      <c r="F39" s="131" t="n">
        <v>653</v>
      </c>
      <c r="G39" s="87" t="n">
        <f aca="false">E39-F39</f>
        <v>450461</v>
      </c>
      <c r="H39" s="124" t="n">
        <f aca="false">IF(G39&lt;0,0,E39/(30*1500*24))</f>
        <v>0.417698148148148</v>
      </c>
      <c r="I39" s="132" t="n">
        <v>0.8785</v>
      </c>
      <c r="J39" s="36" t="n">
        <f aca="false">I39*(24*30)</f>
        <v>632.52</v>
      </c>
      <c r="K39" s="126"/>
      <c r="L39" s="17"/>
      <c r="M39" s="17"/>
      <c r="N39" s="127"/>
      <c r="O39" s="10"/>
    </row>
    <row r="40" customFormat="false" ht="12.75" hidden="false" customHeight="false" outlineLevel="0" collapsed="false">
      <c r="A40" s="33" t="s">
        <v>25</v>
      </c>
      <c r="B40" s="33" t="n">
        <v>1</v>
      </c>
      <c r="C40" s="33" t="n">
        <v>30</v>
      </c>
      <c r="D40" s="34" t="n">
        <v>37196</v>
      </c>
      <c r="E40" s="130" t="n">
        <v>424236</v>
      </c>
      <c r="F40" s="131" t="n">
        <v>410</v>
      </c>
      <c r="G40" s="87" t="n">
        <f aca="false">E40-F40</f>
        <v>423826</v>
      </c>
      <c r="H40" s="124" t="n">
        <f aca="false">IF(G40&lt;0,0,E40/(30*1500*24))</f>
        <v>0.392811111111111</v>
      </c>
      <c r="I40" s="132" t="n">
        <v>0.9115</v>
      </c>
      <c r="J40" s="36" t="n">
        <f aca="false">I40*(24*30)</f>
        <v>656.28</v>
      </c>
      <c r="K40" s="126"/>
      <c r="L40" s="17"/>
      <c r="M40" s="17"/>
      <c r="N40" s="127"/>
      <c r="O40" s="10"/>
    </row>
    <row r="41" customFormat="false" ht="12.75" hidden="false" customHeight="false" outlineLevel="0" collapsed="false">
      <c r="A41" s="33" t="s">
        <v>25</v>
      </c>
      <c r="B41" s="33" t="n">
        <v>1</v>
      </c>
      <c r="C41" s="33" t="n">
        <v>31</v>
      </c>
      <c r="D41" s="34" t="n">
        <v>37196</v>
      </c>
      <c r="E41" s="130" t="n">
        <v>432355</v>
      </c>
      <c r="F41" s="131" t="n">
        <v>694</v>
      </c>
      <c r="G41" s="87" t="n">
        <f aca="false">E41-F41</f>
        <v>431661</v>
      </c>
      <c r="H41" s="124" t="n">
        <f aca="false">IF(G41&lt;0,0,E41/(30*1500*24))</f>
        <v>0.400328703703704</v>
      </c>
      <c r="I41" s="132" t="n">
        <v>0.9158</v>
      </c>
      <c r="J41" s="36" t="n">
        <f aca="false">I41*(24*30)</f>
        <v>659.376</v>
      </c>
      <c r="K41" s="126"/>
      <c r="L41" s="17"/>
      <c r="M41" s="17"/>
      <c r="N41" s="127"/>
      <c r="O41" s="10"/>
    </row>
    <row r="42" customFormat="false" ht="12.75" hidden="false" customHeight="false" outlineLevel="0" collapsed="false">
      <c r="A42" s="33" t="s">
        <v>25</v>
      </c>
      <c r="B42" s="33" t="n">
        <v>1</v>
      </c>
      <c r="C42" s="33" t="n">
        <v>32</v>
      </c>
      <c r="D42" s="34" t="n">
        <v>37196</v>
      </c>
      <c r="E42" s="128" t="n">
        <v>349247</v>
      </c>
      <c r="F42" s="128" t="n">
        <v>283</v>
      </c>
      <c r="G42" s="87" t="n">
        <f aca="false">E42-F42</f>
        <v>348964</v>
      </c>
      <c r="H42" s="124" t="n">
        <f aca="false">IF(G42&lt;0,0,E42/(30*1500*24))</f>
        <v>0.323376851851852</v>
      </c>
      <c r="I42" s="132" t="n">
        <v>0.7278</v>
      </c>
      <c r="J42" s="36" t="n">
        <f aca="false">I42*(24*30)</f>
        <v>524.016</v>
      </c>
      <c r="K42" s="126"/>
      <c r="L42" s="17"/>
      <c r="M42" s="17"/>
      <c r="N42" s="127"/>
      <c r="O42" s="10"/>
    </row>
    <row r="43" customFormat="false" ht="12.75" hidden="false" customHeight="false" outlineLevel="0" collapsed="false">
      <c r="A43" s="33" t="s">
        <v>25</v>
      </c>
      <c r="B43" s="33" t="n">
        <v>1</v>
      </c>
      <c r="C43" s="33" t="n">
        <v>33</v>
      </c>
      <c r="D43" s="34" t="n">
        <v>37196</v>
      </c>
      <c r="E43" s="128" t="n">
        <v>158787</v>
      </c>
      <c r="F43" s="128" t="n">
        <v>884</v>
      </c>
      <c r="G43" s="87" t="n">
        <f aca="false">E43-F43</f>
        <v>157903</v>
      </c>
      <c r="H43" s="124" t="n">
        <f aca="false">IF(G43&lt;0,0,E43/(30*1500*24))</f>
        <v>0.147025</v>
      </c>
      <c r="I43" s="132" t="n">
        <v>0.9907</v>
      </c>
      <c r="J43" s="36" t="n">
        <f aca="false">I43*(24*30)</f>
        <v>713.304</v>
      </c>
      <c r="K43" s="126"/>
      <c r="L43" s="17"/>
      <c r="M43" s="17"/>
      <c r="N43" s="127"/>
      <c r="O43" s="10"/>
    </row>
    <row r="44" customFormat="false" ht="12.75" hidden="false" customHeight="false" outlineLevel="0" collapsed="false">
      <c r="A44" s="33" t="s">
        <v>25</v>
      </c>
      <c r="B44" s="33" t="n">
        <v>1</v>
      </c>
      <c r="C44" s="33" t="n">
        <v>34</v>
      </c>
      <c r="D44" s="34" t="n">
        <v>37196</v>
      </c>
      <c r="E44" s="130" t="n">
        <v>34229</v>
      </c>
      <c r="F44" s="131" t="n">
        <v>348</v>
      </c>
      <c r="G44" s="87" t="n">
        <f aca="false">E44-F44</f>
        <v>33881</v>
      </c>
      <c r="H44" s="124" t="n">
        <f aca="false">IF(G44&lt;0,0,E44/(30*1500*24))</f>
        <v>0.0316935185185185</v>
      </c>
      <c r="I44" s="132" t="n">
        <v>0.2794</v>
      </c>
      <c r="J44" s="36" t="n">
        <f aca="false">I44*(24*30)</f>
        <v>201.168</v>
      </c>
      <c r="K44" s="126"/>
      <c r="L44" s="17"/>
      <c r="M44" s="17"/>
      <c r="N44" s="127"/>
      <c r="O44" s="10"/>
    </row>
    <row r="45" customFormat="false" ht="12.75" hidden="false" customHeight="false" outlineLevel="0" collapsed="false">
      <c r="A45" s="33" t="s">
        <v>25</v>
      </c>
      <c r="B45" s="33" t="n">
        <v>1</v>
      </c>
      <c r="C45" s="33" t="n">
        <v>35</v>
      </c>
      <c r="D45" s="34" t="n">
        <v>37196</v>
      </c>
      <c r="E45" s="130" t="n">
        <v>151</v>
      </c>
      <c r="F45" s="131" t="n">
        <v>2897</v>
      </c>
      <c r="G45" s="87" t="n">
        <v>0</v>
      </c>
      <c r="H45" s="124" t="n">
        <f aca="false">IF(G45&lt;0,0,E45/(30*1500*24))</f>
        <v>0.000139814814814815</v>
      </c>
      <c r="I45" s="129" t="n">
        <v>0.512622686163026</v>
      </c>
      <c r="J45" s="36" t="n">
        <f aca="false">I45*(24*30)</f>
        <v>369.088334037379</v>
      </c>
      <c r="K45" s="126"/>
      <c r="L45" s="17"/>
      <c r="M45" s="17"/>
      <c r="N45" s="127"/>
      <c r="O45" s="10"/>
    </row>
    <row r="46" customFormat="false" ht="12.75" hidden="false" customHeight="false" outlineLevel="0" collapsed="false">
      <c r="A46" s="33" t="s">
        <v>25</v>
      </c>
      <c r="B46" s="33" t="n">
        <v>1</v>
      </c>
      <c r="C46" s="33" t="n">
        <v>36</v>
      </c>
      <c r="D46" s="34" t="n">
        <v>37196</v>
      </c>
      <c r="E46" s="130" t="n">
        <v>230180</v>
      </c>
      <c r="F46" s="131" t="n">
        <v>785</v>
      </c>
      <c r="G46" s="87" t="n">
        <f aca="false">E46-F46</f>
        <v>229395</v>
      </c>
      <c r="H46" s="124" t="n">
        <f aca="false">IF(G46&lt;0,0,E46/(30*1500*24))</f>
        <v>0.21312962962963</v>
      </c>
      <c r="I46" s="132" t="n">
        <v>0.6838</v>
      </c>
      <c r="J46" s="36" t="n">
        <f aca="false">I46*(24*30)</f>
        <v>492.336</v>
      </c>
      <c r="K46" s="126"/>
      <c r="L46" s="17"/>
      <c r="M46" s="17"/>
      <c r="N46" s="127"/>
      <c r="O46" s="10"/>
    </row>
    <row r="47" customFormat="false" ht="12.75" hidden="false" customHeight="false" outlineLevel="0" collapsed="false">
      <c r="A47" s="33" t="s">
        <v>25</v>
      </c>
      <c r="B47" s="33" t="n">
        <v>1</v>
      </c>
      <c r="C47" s="33" t="n">
        <v>37</v>
      </c>
      <c r="D47" s="34" t="n">
        <v>37196</v>
      </c>
      <c r="E47" s="128" t="n">
        <v>278787</v>
      </c>
      <c r="F47" s="128" t="n">
        <v>301</v>
      </c>
      <c r="G47" s="87" t="n">
        <f aca="false">E47-F47</f>
        <v>278486</v>
      </c>
      <c r="H47" s="124" t="n">
        <f aca="false">IF(G47&lt;0,0,E47/(30*1500*24))</f>
        <v>0.258136111111111</v>
      </c>
      <c r="I47" s="132" t="n">
        <v>0.8154</v>
      </c>
      <c r="J47" s="36" t="n">
        <f aca="false">I47*(24*30)</f>
        <v>587.088</v>
      </c>
      <c r="K47" s="126"/>
      <c r="L47" s="17"/>
      <c r="M47" s="17"/>
      <c r="N47" s="127"/>
      <c r="O47" s="10"/>
    </row>
    <row r="48" customFormat="false" ht="12.75" hidden="false" customHeight="false" outlineLevel="0" collapsed="false">
      <c r="A48" s="33" t="s">
        <v>25</v>
      </c>
      <c r="B48" s="33" t="n">
        <v>1</v>
      </c>
      <c r="C48" s="33" t="n">
        <v>38</v>
      </c>
      <c r="D48" s="34" t="n">
        <v>37196</v>
      </c>
      <c r="E48" s="130" t="n">
        <v>435683</v>
      </c>
      <c r="F48" s="131" t="n">
        <v>226</v>
      </c>
      <c r="G48" s="87" t="n">
        <f aca="false">E48-F48</f>
        <v>435457</v>
      </c>
      <c r="H48" s="124" t="n">
        <f aca="false">IF(G48&lt;0,0,E48/(30*1500*24))</f>
        <v>0.403410185185185</v>
      </c>
      <c r="I48" s="132" t="n">
        <v>0.9551</v>
      </c>
      <c r="J48" s="36" t="n">
        <f aca="false">I48*(24*30)</f>
        <v>687.672</v>
      </c>
      <c r="K48" s="126"/>
      <c r="L48" s="17"/>
      <c r="M48" s="17"/>
      <c r="N48" s="127"/>
      <c r="O48" s="10"/>
    </row>
    <row r="49" customFormat="false" ht="12.75" hidden="false" customHeight="false" outlineLevel="0" collapsed="false">
      <c r="A49" s="33" t="s">
        <v>25</v>
      </c>
      <c r="B49" s="33" t="n">
        <v>1</v>
      </c>
      <c r="C49" s="33" t="n">
        <v>39</v>
      </c>
      <c r="D49" s="34" t="n">
        <v>37196</v>
      </c>
      <c r="E49" s="130" t="n">
        <v>512052</v>
      </c>
      <c r="F49" s="131" t="n">
        <v>123</v>
      </c>
      <c r="G49" s="87" t="n">
        <f aca="false">E49-F49</f>
        <v>511929</v>
      </c>
      <c r="H49" s="124" t="n">
        <f aca="false">IF(G49&lt;0,0,E49/(30*1500*24))</f>
        <v>0.474122222222222</v>
      </c>
      <c r="I49" s="132" t="n">
        <v>0.9855</v>
      </c>
      <c r="J49" s="36" t="n">
        <f aca="false">I49*(24*30)</f>
        <v>709.56</v>
      </c>
      <c r="K49" s="126"/>
      <c r="L49" s="17"/>
      <c r="M49" s="17"/>
      <c r="N49" s="127"/>
      <c r="O49" s="10"/>
    </row>
    <row r="50" customFormat="false" ht="12.75" hidden="false" customHeight="false" outlineLevel="0" collapsed="false">
      <c r="A50" s="33" t="s">
        <v>25</v>
      </c>
      <c r="B50" s="33" t="n">
        <v>1</v>
      </c>
      <c r="C50" s="33" t="n">
        <v>40</v>
      </c>
      <c r="D50" s="34" t="n">
        <v>37196</v>
      </c>
      <c r="E50" s="130" t="n">
        <v>475089</v>
      </c>
      <c r="F50" s="131" t="n">
        <v>194</v>
      </c>
      <c r="G50" s="87" t="n">
        <f aca="false">E50-F50</f>
        <v>474895</v>
      </c>
      <c r="H50" s="124" t="n">
        <f aca="false">IF(G50&lt;0,0,E50/(30*1500*24))</f>
        <v>0.439897222222222</v>
      </c>
      <c r="I50" s="132" t="n">
        <v>0.9231</v>
      </c>
      <c r="J50" s="36" t="n">
        <f aca="false">I50*(24*30)</f>
        <v>664.632</v>
      </c>
      <c r="K50" s="126"/>
      <c r="L50" s="17"/>
      <c r="M50" s="17"/>
      <c r="N50" s="127"/>
      <c r="O50" s="10"/>
    </row>
    <row r="51" customFormat="false" ht="12.75" hidden="false" customHeight="false" outlineLevel="0" collapsed="false">
      <c r="A51" s="33" t="s">
        <v>25</v>
      </c>
      <c r="B51" s="33" t="n">
        <v>1</v>
      </c>
      <c r="C51" s="33" t="n">
        <v>41</v>
      </c>
      <c r="D51" s="34" t="n">
        <v>37196</v>
      </c>
      <c r="E51" s="128" t="n">
        <v>359085</v>
      </c>
      <c r="F51" s="128" t="n">
        <v>116</v>
      </c>
      <c r="G51" s="87" t="n">
        <f aca="false">E51-F51</f>
        <v>358969</v>
      </c>
      <c r="H51" s="124" t="n">
        <f aca="false">IF(G51&lt;0,0,E51/(30*1500*24))</f>
        <v>0.332486111111111</v>
      </c>
      <c r="I51" s="132" t="n">
        <v>0.9602</v>
      </c>
      <c r="J51" s="36" t="n">
        <f aca="false">I51*(24*30)</f>
        <v>691.344</v>
      </c>
      <c r="K51" s="126"/>
      <c r="L51" s="17"/>
      <c r="M51" s="17"/>
      <c r="N51" s="127"/>
      <c r="O51" s="10"/>
    </row>
    <row r="52" customFormat="false" ht="12.75" hidden="false" customHeight="false" outlineLevel="0" collapsed="false">
      <c r="A52" s="33" t="s">
        <v>25</v>
      </c>
      <c r="B52" s="33" t="n">
        <v>1</v>
      </c>
      <c r="C52" s="33" t="n">
        <v>42</v>
      </c>
      <c r="D52" s="34" t="n">
        <v>37196</v>
      </c>
      <c r="E52" s="130" t="n">
        <v>465112</v>
      </c>
      <c r="F52" s="131" t="n">
        <v>402</v>
      </c>
      <c r="G52" s="87" t="n">
        <f aca="false">E52-F52</f>
        <v>464710</v>
      </c>
      <c r="H52" s="124" t="n">
        <f aca="false">IF(G52&lt;0,0,E52/(30*1500*24))</f>
        <v>0.430659259259259</v>
      </c>
      <c r="I52" s="132" t="n">
        <v>0.974</v>
      </c>
      <c r="J52" s="36" t="n">
        <f aca="false">I52*(24*30)</f>
        <v>701.28</v>
      </c>
      <c r="K52" s="126"/>
      <c r="L52" s="17"/>
      <c r="M52" s="17"/>
      <c r="N52" s="127"/>
      <c r="O52" s="10"/>
    </row>
    <row r="53" customFormat="false" ht="12.75" hidden="false" customHeight="false" outlineLevel="0" collapsed="false">
      <c r="A53" s="33" t="s">
        <v>25</v>
      </c>
      <c r="B53" s="33" t="n">
        <v>1</v>
      </c>
      <c r="C53" s="33" t="n">
        <v>43</v>
      </c>
      <c r="D53" s="34" t="n">
        <v>37196</v>
      </c>
      <c r="E53" s="130" t="n">
        <v>346671</v>
      </c>
      <c r="F53" s="131" t="n">
        <v>784</v>
      </c>
      <c r="G53" s="87" t="n">
        <f aca="false">E53-F53</f>
        <v>345887</v>
      </c>
      <c r="H53" s="124" t="n">
        <f aca="false">IF(G53&lt;0,0,E53/(30*1500*24))</f>
        <v>0.320991666666667</v>
      </c>
      <c r="I53" s="132" t="n">
        <v>0.8137</v>
      </c>
      <c r="J53" s="36" t="n">
        <f aca="false">I53*(24*30)</f>
        <v>585.864</v>
      </c>
      <c r="K53" s="126"/>
      <c r="L53" s="17"/>
      <c r="M53" s="17"/>
      <c r="N53" s="127"/>
      <c r="O53" s="10"/>
    </row>
    <row r="54" customFormat="false" ht="12.75" hidden="false" customHeight="false" outlineLevel="0" collapsed="false">
      <c r="A54" s="33" t="s">
        <v>25</v>
      </c>
      <c r="B54" s="33" t="n">
        <v>1</v>
      </c>
      <c r="C54" s="33" t="n">
        <v>44</v>
      </c>
      <c r="D54" s="34" t="n">
        <v>37196</v>
      </c>
      <c r="E54" s="130" t="n">
        <v>443215</v>
      </c>
      <c r="F54" s="131" t="n">
        <v>241</v>
      </c>
      <c r="G54" s="87" t="n">
        <f aca="false">E54-F54</f>
        <v>442974</v>
      </c>
      <c r="H54" s="124" t="n">
        <f aca="false">IF(G54&lt;0,0,E54/(30*1500*24))</f>
        <v>0.410384259259259</v>
      </c>
      <c r="I54" s="132" t="n">
        <v>0.9549</v>
      </c>
      <c r="J54" s="36" t="n">
        <f aca="false">I54*(24*30)</f>
        <v>687.528</v>
      </c>
      <c r="K54" s="126"/>
      <c r="L54" s="17"/>
      <c r="M54" s="17"/>
      <c r="N54" s="127"/>
      <c r="O54" s="10"/>
    </row>
    <row r="55" customFormat="false" ht="12.75" hidden="false" customHeight="false" outlineLevel="0" collapsed="false">
      <c r="A55" s="33" t="s">
        <v>25</v>
      </c>
      <c r="B55" s="33" t="n">
        <v>1</v>
      </c>
      <c r="C55" s="33" t="n">
        <v>45</v>
      </c>
      <c r="D55" s="34" t="n">
        <v>37196</v>
      </c>
      <c r="E55" s="130" t="n">
        <v>446918</v>
      </c>
      <c r="F55" s="131" t="n">
        <v>356</v>
      </c>
      <c r="G55" s="87" t="n">
        <f aca="false">E55-F55</f>
        <v>446562</v>
      </c>
      <c r="H55" s="124" t="n">
        <f aca="false">IF(G55&lt;0,0,E55/(30*1500*24))</f>
        <v>0.413812962962963</v>
      </c>
      <c r="I55" s="132" t="n">
        <v>0.9548</v>
      </c>
      <c r="J55" s="36" t="n">
        <f aca="false">I55*(24*30)</f>
        <v>687.456</v>
      </c>
      <c r="K55" s="126"/>
      <c r="L55" s="17"/>
      <c r="M55" s="17"/>
      <c r="N55" s="127"/>
      <c r="O55" s="10"/>
    </row>
    <row r="56" customFormat="false" ht="12.75" hidden="false" customHeight="false" outlineLevel="0" collapsed="false">
      <c r="A56" s="33" t="s">
        <v>25</v>
      </c>
      <c r="B56" s="33" t="n">
        <v>1</v>
      </c>
      <c r="C56" s="33" t="n">
        <v>46</v>
      </c>
      <c r="D56" s="34" t="n">
        <v>37196</v>
      </c>
      <c r="E56" s="130" t="n">
        <v>357468</v>
      </c>
      <c r="F56" s="131" t="n">
        <v>720</v>
      </c>
      <c r="G56" s="87" t="n">
        <f aca="false">E56-F56</f>
        <v>356748</v>
      </c>
      <c r="H56" s="124" t="n">
        <f aca="false">IF(G56&lt;0,0,E56/(30*1500*24))</f>
        <v>0.330988888888889</v>
      </c>
      <c r="I56" s="132" t="n">
        <v>0.7284</v>
      </c>
      <c r="J56" s="36" t="n">
        <f aca="false">I56*(24*30)</f>
        <v>524.448</v>
      </c>
      <c r="K56" s="126"/>
      <c r="L56" s="17"/>
      <c r="M56" s="17"/>
      <c r="N56" s="127"/>
      <c r="O56" s="10"/>
    </row>
    <row r="57" customFormat="false" ht="12.75" hidden="false" customHeight="false" outlineLevel="0" collapsed="false">
      <c r="A57" s="33" t="s">
        <v>25</v>
      </c>
      <c r="B57" s="33" t="n">
        <v>1</v>
      </c>
      <c r="C57" s="33" t="n">
        <v>47</v>
      </c>
      <c r="D57" s="34" t="n">
        <v>37196</v>
      </c>
      <c r="E57" s="128" t="n">
        <v>354444</v>
      </c>
      <c r="F57" s="128" t="n">
        <v>355</v>
      </c>
      <c r="G57" s="87" t="n">
        <f aca="false">E57-F57</f>
        <v>354089</v>
      </c>
      <c r="H57" s="124" t="n">
        <f aca="false">IF(G57&lt;0,0,E57/(30*1500*24))</f>
        <v>0.328188888888889</v>
      </c>
      <c r="I57" s="132" t="n">
        <v>0.965</v>
      </c>
      <c r="J57" s="36" t="n">
        <f aca="false">I57*(24*30)</f>
        <v>694.8</v>
      </c>
      <c r="K57" s="126"/>
      <c r="L57" s="17"/>
      <c r="M57" s="17"/>
      <c r="N57" s="127"/>
      <c r="O57" s="10"/>
    </row>
    <row r="58" customFormat="false" ht="12.75" hidden="false" customHeight="false" outlineLevel="0" collapsed="false">
      <c r="A58" s="33" t="s">
        <v>25</v>
      </c>
      <c r="B58" s="33" t="n">
        <v>1</v>
      </c>
      <c r="C58" s="33" t="n">
        <v>48</v>
      </c>
      <c r="D58" s="34" t="n">
        <v>37196</v>
      </c>
      <c r="E58" s="130" t="n">
        <v>360781</v>
      </c>
      <c r="F58" s="131" t="n">
        <v>151</v>
      </c>
      <c r="G58" s="87" t="n">
        <f aca="false">E58-F58</f>
        <v>360630</v>
      </c>
      <c r="H58" s="124" t="n">
        <f aca="false">IF(G58&lt;0,0,E58/(30*1500*24))</f>
        <v>0.334056481481482</v>
      </c>
      <c r="I58" s="132" t="n">
        <v>0.9131</v>
      </c>
      <c r="J58" s="36" t="n">
        <f aca="false">I58*(24*30)</f>
        <v>657.432</v>
      </c>
      <c r="K58" s="126"/>
      <c r="L58" s="17"/>
      <c r="M58" s="17"/>
      <c r="N58" s="127"/>
      <c r="O58" s="10"/>
    </row>
    <row r="59" customFormat="false" ht="12.75" hidden="false" customHeight="false" outlineLevel="0" collapsed="false">
      <c r="A59" s="33" t="s">
        <v>25</v>
      </c>
      <c r="B59" s="33" t="n">
        <v>1</v>
      </c>
      <c r="C59" s="33" t="n">
        <v>49</v>
      </c>
      <c r="D59" s="34" t="n">
        <v>37196</v>
      </c>
      <c r="E59" s="130" t="n">
        <v>322551</v>
      </c>
      <c r="F59" s="131" t="n">
        <v>722</v>
      </c>
      <c r="G59" s="87" t="n">
        <f aca="false">E59-F59</f>
        <v>321829</v>
      </c>
      <c r="H59" s="124" t="n">
        <f aca="false">IF(G59&lt;0,0,E59/(30*1500*24))</f>
        <v>0.298658333333333</v>
      </c>
      <c r="I59" s="132" t="n">
        <v>0.9239</v>
      </c>
      <c r="J59" s="36" t="n">
        <f aca="false">I59*(24*30)</f>
        <v>665.208</v>
      </c>
      <c r="K59" s="126"/>
      <c r="L59" s="17"/>
      <c r="M59" s="17"/>
      <c r="N59" s="127"/>
      <c r="O59" s="10"/>
    </row>
    <row r="60" customFormat="false" ht="12.75" hidden="false" customHeight="false" outlineLevel="0" collapsed="false">
      <c r="A60" s="33" t="s">
        <v>25</v>
      </c>
      <c r="B60" s="33" t="n">
        <v>1</v>
      </c>
      <c r="C60" s="33" t="n">
        <v>50</v>
      </c>
      <c r="D60" s="34" t="n">
        <v>37196</v>
      </c>
      <c r="E60" s="130" t="n">
        <v>89966</v>
      </c>
      <c r="F60" s="131" t="n">
        <v>838</v>
      </c>
      <c r="G60" s="87" t="n">
        <f aca="false">E60-F60</f>
        <v>89128</v>
      </c>
      <c r="H60" s="124" t="n">
        <f aca="false">IF(G60&lt;0,0,E60/(30*1500*24))</f>
        <v>0.0833018518518519</v>
      </c>
      <c r="I60" s="129" t="n">
        <v>0.841965061735767</v>
      </c>
      <c r="J60" s="36" t="n">
        <f aca="false">I60*(24*30)</f>
        <v>606.214844449752</v>
      </c>
      <c r="K60" s="126"/>
      <c r="L60" s="17"/>
      <c r="M60" s="17"/>
      <c r="N60" s="127"/>
      <c r="O60" s="10"/>
    </row>
    <row r="61" customFormat="false" ht="12.75" hidden="false" customHeight="false" outlineLevel="0" collapsed="false">
      <c r="A61" s="33" t="s">
        <v>25</v>
      </c>
      <c r="B61" s="33" t="n">
        <v>1</v>
      </c>
      <c r="C61" s="33" t="n">
        <v>51</v>
      </c>
      <c r="D61" s="34" t="n">
        <v>37196</v>
      </c>
      <c r="E61" s="130" t="n">
        <v>9314</v>
      </c>
      <c r="F61" s="131" t="n">
        <v>813</v>
      </c>
      <c r="G61" s="87" t="n">
        <f aca="false">E61-F61</f>
        <v>8501</v>
      </c>
      <c r="H61" s="124" t="n">
        <f aca="false">IF(G61&lt;0,0,E61/(30*1500*24))</f>
        <v>0.00862407407407407</v>
      </c>
      <c r="I61" s="132" t="n">
        <v>0.3408</v>
      </c>
      <c r="J61" s="36" t="n">
        <f aca="false">I61*(24*30)</f>
        <v>245.376</v>
      </c>
      <c r="K61" s="126"/>
      <c r="L61" s="17"/>
      <c r="M61" s="17"/>
      <c r="N61" s="127"/>
      <c r="O61" s="10"/>
    </row>
    <row r="62" customFormat="false" ht="12.75" hidden="false" customHeight="false" outlineLevel="0" collapsed="false">
      <c r="A62" s="33" t="s">
        <v>25</v>
      </c>
      <c r="B62" s="33" t="n">
        <v>1</v>
      </c>
      <c r="C62" s="33" t="n">
        <v>52</v>
      </c>
      <c r="D62" s="34" t="n">
        <v>37196</v>
      </c>
      <c r="E62" s="130" t="n">
        <v>298859</v>
      </c>
      <c r="F62" s="131" t="n">
        <v>430</v>
      </c>
      <c r="G62" s="87" t="n">
        <f aca="false">E62-F62</f>
        <v>298429</v>
      </c>
      <c r="H62" s="124" t="n">
        <f aca="false">IF(G62&lt;0,0,E62/(30*1500*24))</f>
        <v>0.276721296296296</v>
      </c>
      <c r="I62" s="132" t="n">
        <v>0.9303</v>
      </c>
      <c r="J62" s="36" t="n">
        <f aca="false">I62*(24*30)</f>
        <v>669.816</v>
      </c>
      <c r="K62" s="126"/>
      <c r="L62" s="17"/>
      <c r="M62" s="17"/>
      <c r="N62" s="127"/>
      <c r="O62" s="10"/>
    </row>
    <row r="63" customFormat="false" ht="12.75" hidden="false" customHeight="false" outlineLevel="0" collapsed="false">
      <c r="A63" s="33" t="s">
        <v>25</v>
      </c>
      <c r="B63" s="33" t="n">
        <v>1</v>
      </c>
      <c r="C63" s="33" t="n">
        <v>53</v>
      </c>
      <c r="D63" s="34" t="n">
        <v>37196</v>
      </c>
      <c r="E63" s="130" t="n">
        <v>185958</v>
      </c>
      <c r="F63" s="131" t="n">
        <v>732</v>
      </c>
      <c r="G63" s="87" t="n">
        <f aca="false">E63-F63</f>
        <v>185226</v>
      </c>
      <c r="H63" s="124" t="n">
        <f aca="false">IF(G63&lt;0,0,E63/(30*1500*24))</f>
        <v>0.172183333333333</v>
      </c>
      <c r="I63" s="132" t="n">
        <v>0.7747</v>
      </c>
      <c r="J63" s="36" t="n">
        <f aca="false">I63*(24*30)</f>
        <v>557.784</v>
      </c>
      <c r="K63" s="126"/>
      <c r="L63" s="17"/>
      <c r="M63" s="17"/>
      <c r="N63" s="127"/>
      <c r="O63" s="10"/>
    </row>
    <row r="64" customFormat="false" ht="12.75" hidden="false" customHeight="false" outlineLevel="0" collapsed="false">
      <c r="A64" s="33" t="s">
        <v>25</v>
      </c>
      <c r="B64" s="33" t="n">
        <v>1</v>
      </c>
      <c r="C64" s="33" t="n">
        <v>54</v>
      </c>
      <c r="D64" s="34" t="n">
        <v>37196</v>
      </c>
      <c r="E64" s="133" t="n">
        <v>338482</v>
      </c>
      <c r="F64" s="134" t="n">
        <v>767</v>
      </c>
      <c r="G64" s="87" t="n">
        <f aca="false">E64-F64</f>
        <v>337715</v>
      </c>
      <c r="H64" s="124" t="n">
        <f aca="false">IF(G64&lt;0,0,E64/(30*1500*24))</f>
        <v>0.313409259259259</v>
      </c>
      <c r="I64" s="135" t="n">
        <v>0.94963</v>
      </c>
      <c r="J64" s="36" t="n">
        <f aca="false">I64*(24*30)</f>
        <v>683.7336</v>
      </c>
      <c r="K64" s="126"/>
      <c r="L64" s="17"/>
      <c r="M64" s="17"/>
      <c r="N64" s="127"/>
      <c r="O64" s="10"/>
    </row>
    <row r="65" customFormat="false" ht="12.75" hidden="false" customHeight="false" outlineLevel="0" collapsed="false">
      <c r="A65" s="33" t="s">
        <v>25</v>
      </c>
      <c r="B65" s="33" t="n">
        <v>1</v>
      </c>
      <c r="C65" s="33" t="n">
        <v>55</v>
      </c>
      <c r="D65" s="34" t="n">
        <v>37196</v>
      </c>
      <c r="E65" s="133" t="n">
        <v>192710</v>
      </c>
      <c r="F65" s="134" t="n">
        <v>1379</v>
      </c>
      <c r="G65" s="87" t="n">
        <f aca="false">E65-F65</f>
        <v>191331</v>
      </c>
      <c r="H65" s="124" t="n">
        <f aca="false">IF(G65&lt;0,0,E65/(30*1500*24))</f>
        <v>0.178435185185185</v>
      </c>
      <c r="I65" s="135" t="n">
        <v>0.511</v>
      </c>
      <c r="J65" s="36" t="n">
        <f aca="false">I65*(24*30)</f>
        <v>367.92</v>
      </c>
      <c r="K65" s="126"/>
      <c r="L65" s="17"/>
      <c r="M65" s="17"/>
      <c r="N65" s="127"/>
      <c r="O65" s="10"/>
    </row>
    <row r="66" customFormat="false" ht="12.75" hidden="false" customHeight="false" outlineLevel="0" collapsed="false">
      <c r="A66" s="33" t="s">
        <v>25</v>
      </c>
      <c r="B66" s="33" t="n">
        <v>1</v>
      </c>
      <c r="C66" s="33" t="n">
        <v>56</v>
      </c>
      <c r="D66" s="34" t="n">
        <v>37196</v>
      </c>
      <c r="E66" s="133" t="n">
        <v>279782</v>
      </c>
      <c r="F66" s="134" t="n">
        <v>1103</v>
      </c>
      <c r="G66" s="87" t="n">
        <f aca="false">E66-F66</f>
        <v>278679</v>
      </c>
      <c r="H66" s="124" t="n">
        <f aca="false">IF(G66&lt;0,0,E66/(30*1500*24))</f>
        <v>0.259057407407407</v>
      </c>
      <c r="I66" s="135" t="n">
        <v>0.8316</v>
      </c>
      <c r="J66" s="36" t="n">
        <f aca="false">I66*(24*30)</f>
        <v>598.752</v>
      </c>
      <c r="K66" s="126"/>
      <c r="L66" s="17"/>
      <c r="M66" s="17"/>
      <c r="N66" s="127"/>
      <c r="O66" s="10"/>
    </row>
    <row r="67" customFormat="false" ht="12.75" hidden="false" customHeight="false" outlineLevel="0" collapsed="false">
      <c r="A67" s="33" t="s">
        <v>25</v>
      </c>
      <c r="B67" s="33" t="n">
        <v>1</v>
      </c>
      <c r="C67" s="33" t="n">
        <v>57</v>
      </c>
      <c r="D67" s="34" t="n">
        <v>37196</v>
      </c>
      <c r="E67" s="133" t="n">
        <v>458324</v>
      </c>
      <c r="F67" s="134" t="n">
        <v>699</v>
      </c>
      <c r="G67" s="87" t="n">
        <f aca="false">E67-F67</f>
        <v>457625</v>
      </c>
      <c r="H67" s="124" t="n">
        <f aca="false">IF(G67&lt;0,0,E67/(30*1500*24))</f>
        <v>0.424374074074074</v>
      </c>
      <c r="I67" s="135" t="n">
        <v>0.9846</v>
      </c>
      <c r="J67" s="36" t="n">
        <f aca="false">I67*(24*30)</f>
        <v>708.912</v>
      </c>
      <c r="K67" s="126"/>
      <c r="L67" s="17"/>
      <c r="M67" s="17"/>
      <c r="N67" s="127"/>
      <c r="O67" s="10"/>
    </row>
    <row r="68" customFormat="false" ht="12.75" hidden="false" customHeight="false" outlineLevel="0" collapsed="false">
      <c r="A68" s="33" t="s">
        <v>25</v>
      </c>
      <c r="B68" s="33" t="n">
        <v>1</v>
      </c>
      <c r="C68" s="33" t="n">
        <v>58</v>
      </c>
      <c r="D68" s="34" t="n">
        <v>37196</v>
      </c>
      <c r="E68" s="128" t="n">
        <v>0</v>
      </c>
      <c r="F68" s="128" t="n">
        <v>1782</v>
      </c>
      <c r="G68" s="87" t="n">
        <f aca="false">E68-F68</f>
        <v>-1782</v>
      </c>
      <c r="H68" s="124" t="n">
        <f aca="false">IF(G68&lt;0,0,E68/(30*1500*24))</f>
        <v>0</v>
      </c>
      <c r="I68" s="135" t="n">
        <v>0.3902</v>
      </c>
      <c r="J68" s="36" t="n">
        <f aca="false">I68*(24*30)</f>
        <v>280.944</v>
      </c>
      <c r="K68" s="126"/>
      <c r="L68" s="17"/>
      <c r="M68" s="17"/>
      <c r="N68" s="127"/>
      <c r="O68" s="10"/>
    </row>
    <row r="69" customFormat="false" ht="12.75" hidden="false" customHeight="false" outlineLevel="0" collapsed="false">
      <c r="A69" s="33" t="s">
        <v>25</v>
      </c>
      <c r="B69" s="33" t="n">
        <v>1</v>
      </c>
      <c r="C69" s="33" t="n">
        <v>59</v>
      </c>
      <c r="D69" s="34" t="n">
        <v>37196</v>
      </c>
      <c r="E69" s="133" t="n">
        <v>405216</v>
      </c>
      <c r="F69" s="134" t="n">
        <v>316</v>
      </c>
      <c r="G69" s="87" t="n">
        <f aca="false">E69-F69</f>
        <v>404900</v>
      </c>
      <c r="H69" s="124" t="n">
        <f aca="false">IF(G69&lt;0,0,E69/(30*1500*24))</f>
        <v>0.3752</v>
      </c>
      <c r="I69" s="135" t="n">
        <v>0.9549</v>
      </c>
      <c r="J69" s="36" t="n">
        <f aca="false">I69*(24*30)</f>
        <v>687.528</v>
      </c>
      <c r="K69" s="126"/>
      <c r="L69" s="17"/>
      <c r="M69" s="17"/>
      <c r="N69" s="127"/>
      <c r="O69" s="10"/>
    </row>
    <row r="70" customFormat="false" ht="12.75" hidden="false" customHeight="false" outlineLevel="0" collapsed="false">
      <c r="A70" s="33" t="s">
        <v>25</v>
      </c>
      <c r="B70" s="33" t="n">
        <v>1</v>
      </c>
      <c r="C70" s="33" t="n">
        <v>60</v>
      </c>
      <c r="D70" s="34" t="n">
        <v>37196</v>
      </c>
      <c r="E70" s="133" t="n">
        <v>260579</v>
      </c>
      <c r="F70" s="134" t="n">
        <v>996</v>
      </c>
      <c r="G70" s="87" t="n">
        <f aca="false">E70-F70</f>
        <v>259583</v>
      </c>
      <c r="H70" s="124" t="n">
        <f aca="false">IF(G70&lt;0,0,E70/(30*1500*24))</f>
        <v>0.241276851851852</v>
      </c>
      <c r="I70" s="129" t="n">
        <v>0.731032072315257</v>
      </c>
      <c r="J70" s="36" t="n">
        <f aca="false">I70*(24*30)</f>
        <v>526.343092066985</v>
      </c>
      <c r="K70" s="126"/>
      <c r="L70" s="17"/>
      <c r="M70" s="17"/>
      <c r="N70" s="127"/>
      <c r="O70" s="10"/>
    </row>
    <row r="71" customFormat="false" ht="12.75" hidden="false" customHeight="false" outlineLevel="0" collapsed="false">
      <c r="A71" s="33" t="s">
        <v>25</v>
      </c>
      <c r="B71" s="33" t="n">
        <v>1</v>
      </c>
      <c r="C71" s="33" t="n">
        <v>61</v>
      </c>
      <c r="D71" s="34" t="n">
        <v>37196</v>
      </c>
      <c r="E71" s="133" t="n">
        <v>142474</v>
      </c>
      <c r="F71" s="134" t="n">
        <v>1781</v>
      </c>
      <c r="G71" s="87" t="n">
        <f aca="false">E71-F71</f>
        <v>140693</v>
      </c>
      <c r="H71" s="124" t="n">
        <f aca="false">IF(G71&lt;0,0,E71/(30*1500*24))</f>
        <v>0.13192037037037</v>
      </c>
      <c r="I71" s="135" t="n">
        <v>0.7569</v>
      </c>
      <c r="J71" s="36" t="n">
        <f aca="false">I71*(24*30)</f>
        <v>544.968</v>
      </c>
      <c r="K71" s="126"/>
      <c r="L71" s="17"/>
      <c r="M71" s="17"/>
      <c r="N71" s="127"/>
      <c r="O71" s="10"/>
    </row>
    <row r="72" customFormat="false" ht="12.75" hidden="false" customHeight="false" outlineLevel="0" collapsed="false">
      <c r="A72" s="33" t="s">
        <v>25</v>
      </c>
      <c r="B72" s="33" t="n">
        <v>1</v>
      </c>
      <c r="C72" s="33" t="n">
        <v>62</v>
      </c>
      <c r="D72" s="34" t="n">
        <v>37196</v>
      </c>
      <c r="E72" s="128" t="n">
        <v>337206</v>
      </c>
      <c r="F72" s="128" t="n">
        <v>700</v>
      </c>
      <c r="G72" s="87" t="n">
        <f aca="false">E72-F72</f>
        <v>336506</v>
      </c>
      <c r="H72" s="124" t="n">
        <f aca="false">IF(G72&lt;0,0,E72/(30*1500*24))</f>
        <v>0.312227777777778</v>
      </c>
      <c r="I72" s="135" t="n">
        <v>0.7912</v>
      </c>
      <c r="J72" s="36" t="n">
        <f aca="false">I72*(24*30)</f>
        <v>569.664</v>
      </c>
      <c r="K72" s="126"/>
      <c r="L72" s="17"/>
      <c r="M72" s="17"/>
      <c r="N72" s="127"/>
      <c r="O72" s="10"/>
    </row>
    <row r="73" customFormat="false" ht="12.75" hidden="false" customHeight="false" outlineLevel="0" collapsed="false">
      <c r="A73" s="33" t="s">
        <v>25</v>
      </c>
      <c r="B73" s="33" t="n">
        <v>1</v>
      </c>
      <c r="C73" s="33" t="n">
        <v>63</v>
      </c>
      <c r="D73" s="34" t="n">
        <v>37196</v>
      </c>
      <c r="E73" s="128" t="n">
        <v>288479</v>
      </c>
      <c r="F73" s="128" t="n">
        <v>1119</v>
      </c>
      <c r="G73" s="87" t="n">
        <f aca="false">E73-F73</f>
        <v>287360</v>
      </c>
      <c r="H73" s="124" t="n">
        <f aca="false">IF(G73&lt;0,0,E73/(30*1500*24))</f>
        <v>0.267110185185185</v>
      </c>
      <c r="I73" s="135" t="n">
        <v>0.7553</v>
      </c>
      <c r="J73" s="36" t="n">
        <f aca="false">I73*(24*30)</f>
        <v>543.816</v>
      </c>
      <c r="K73" s="126"/>
      <c r="L73" s="17"/>
      <c r="M73" s="17"/>
      <c r="N73" s="127"/>
      <c r="O73" s="10"/>
    </row>
    <row r="74" customFormat="false" ht="12.75" hidden="false" customHeight="false" outlineLevel="0" collapsed="false">
      <c r="A74" s="33" t="s">
        <v>25</v>
      </c>
      <c r="B74" s="33" t="n">
        <v>1</v>
      </c>
      <c r="C74" s="33" t="n">
        <v>64</v>
      </c>
      <c r="D74" s="34" t="n">
        <v>37196</v>
      </c>
      <c r="E74" s="128" t="n">
        <v>262333</v>
      </c>
      <c r="F74" s="128" t="n">
        <v>782</v>
      </c>
      <c r="G74" s="87" t="n">
        <f aca="false">E74-F74</f>
        <v>261551</v>
      </c>
      <c r="H74" s="124" t="n">
        <f aca="false">IF(G74&lt;0,0,E74/(30*1500*24))</f>
        <v>0.242900925925926</v>
      </c>
      <c r="I74" s="135" t="n">
        <v>0.8096</v>
      </c>
      <c r="J74" s="36" t="n">
        <f aca="false">I74*(24*30)</f>
        <v>582.912</v>
      </c>
      <c r="K74" s="126"/>
      <c r="L74" s="17"/>
      <c r="M74" s="17"/>
      <c r="N74" s="127"/>
      <c r="O74" s="10"/>
    </row>
    <row r="75" customFormat="false" ht="12.75" hidden="false" customHeight="false" outlineLevel="0" collapsed="false">
      <c r="A75" s="33" t="s">
        <v>25</v>
      </c>
      <c r="B75" s="33" t="n">
        <v>1</v>
      </c>
      <c r="C75" s="33" t="n">
        <v>65</v>
      </c>
      <c r="D75" s="34" t="n">
        <v>37196</v>
      </c>
      <c r="E75" s="133" t="n">
        <v>108595</v>
      </c>
      <c r="F75" s="134" t="n">
        <v>1625</v>
      </c>
      <c r="G75" s="87" t="n">
        <f aca="false">E75-F75</f>
        <v>106970</v>
      </c>
      <c r="H75" s="124" t="n">
        <f aca="false">IF(G75&lt;0,0,E75/(30*1500*24))</f>
        <v>0.100550925925926</v>
      </c>
      <c r="I75" s="135" t="n">
        <v>0.4538</v>
      </c>
      <c r="J75" s="36" t="n">
        <f aca="false">I75*(24*30)</f>
        <v>326.736</v>
      </c>
      <c r="K75" s="126"/>
      <c r="L75" s="17"/>
      <c r="M75" s="17"/>
      <c r="N75" s="127"/>
      <c r="O75" s="10"/>
    </row>
    <row r="76" customFormat="false" ht="12.75" hidden="false" customHeight="false" outlineLevel="0" collapsed="false">
      <c r="A76" s="33" t="s">
        <v>25</v>
      </c>
      <c r="B76" s="33" t="n">
        <v>1</v>
      </c>
      <c r="C76" s="33" t="n">
        <v>66</v>
      </c>
      <c r="D76" s="34" t="n">
        <v>37196</v>
      </c>
      <c r="E76" s="128" t="n">
        <v>252655</v>
      </c>
      <c r="F76" s="128" t="n">
        <v>962</v>
      </c>
      <c r="G76" s="87" t="n">
        <f aca="false">E76-F76</f>
        <v>251693</v>
      </c>
      <c r="H76" s="124" t="n">
        <f aca="false">IF(G76&lt;0,0,E76/(30*1500*24))</f>
        <v>0.233939814814815</v>
      </c>
      <c r="I76" s="135" t="n">
        <v>0.8959</v>
      </c>
      <c r="J76" s="36" t="n">
        <f aca="false">I76*(24*30)</f>
        <v>645.048</v>
      </c>
      <c r="K76" s="126"/>
      <c r="L76" s="17"/>
      <c r="M76" s="17"/>
      <c r="N76" s="127"/>
      <c r="O76" s="10"/>
    </row>
    <row r="77" customFormat="false" ht="12.75" hidden="false" customHeight="false" outlineLevel="0" collapsed="false">
      <c r="A77" s="33" t="s">
        <v>25</v>
      </c>
      <c r="B77" s="33" t="n">
        <v>1</v>
      </c>
      <c r="C77" s="33" t="n">
        <v>67</v>
      </c>
      <c r="D77" s="34" t="n">
        <v>37196</v>
      </c>
      <c r="E77" s="128" t="n">
        <v>0</v>
      </c>
      <c r="F77" s="128" t="n">
        <v>947</v>
      </c>
      <c r="G77" s="87" t="n">
        <f aca="false">E77-F77</f>
        <v>-947</v>
      </c>
      <c r="H77" s="124" t="n">
        <f aca="false">IF(G77&lt;0,0,E77/(30*1500*24))</f>
        <v>0</v>
      </c>
      <c r="I77" s="135" t="n">
        <v>0.3376</v>
      </c>
      <c r="J77" s="36" t="n">
        <f aca="false">I77*(24*30)</f>
        <v>243.072</v>
      </c>
      <c r="K77" s="126"/>
      <c r="L77" s="17"/>
      <c r="M77" s="17"/>
      <c r="N77" s="127"/>
      <c r="O77" s="10"/>
    </row>
    <row r="78" customFormat="false" ht="12.75" hidden="false" customHeight="false" outlineLevel="0" collapsed="false">
      <c r="A78" s="33" t="s">
        <v>25</v>
      </c>
      <c r="B78" s="33" t="n">
        <v>1</v>
      </c>
      <c r="C78" s="33" t="n">
        <v>68</v>
      </c>
      <c r="D78" s="34" t="n">
        <v>37196</v>
      </c>
      <c r="E78" s="128" t="n">
        <v>275349</v>
      </c>
      <c r="F78" s="128" t="n">
        <v>718</v>
      </c>
      <c r="G78" s="87" t="n">
        <f aca="false">E78-F78</f>
        <v>274631</v>
      </c>
      <c r="H78" s="124" t="n">
        <f aca="false">IF(G78&lt;0,0,E78/(30*1500*24))</f>
        <v>0.254952777777778</v>
      </c>
      <c r="I78" s="135" t="n">
        <v>0.8534</v>
      </c>
      <c r="J78" s="36" t="n">
        <f aca="false">I78*(24*30)</f>
        <v>614.448</v>
      </c>
      <c r="K78" s="126"/>
      <c r="L78" s="17"/>
      <c r="M78" s="17"/>
      <c r="N78" s="127"/>
      <c r="O78" s="10"/>
    </row>
    <row r="79" customFormat="false" ht="12.75" hidden="false" customHeight="false" outlineLevel="0" collapsed="false">
      <c r="A79" s="33" t="s">
        <v>25</v>
      </c>
      <c r="B79" s="33" t="n">
        <v>1</v>
      </c>
      <c r="C79" s="33" t="n">
        <v>69</v>
      </c>
      <c r="D79" s="34" t="n">
        <v>37196</v>
      </c>
      <c r="E79" s="133" t="n">
        <v>354403</v>
      </c>
      <c r="F79" s="134" t="n">
        <v>646</v>
      </c>
      <c r="G79" s="87" t="n">
        <f aca="false">E79-F79</f>
        <v>353757</v>
      </c>
      <c r="H79" s="124" t="n">
        <f aca="false">IF(G79&lt;0,0,E79/(30*1500*24))</f>
        <v>0.328150925925926</v>
      </c>
      <c r="I79" s="135" t="n">
        <v>0.9169</v>
      </c>
      <c r="J79" s="36" t="n">
        <f aca="false">I79*(24*30)</f>
        <v>660.168</v>
      </c>
      <c r="K79" s="126"/>
      <c r="L79" s="17"/>
      <c r="M79" s="17"/>
      <c r="N79" s="127"/>
      <c r="O79" s="10"/>
    </row>
    <row r="80" customFormat="false" ht="12.75" hidden="false" customHeight="false" outlineLevel="0" collapsed="false">
      <c r="A80" s="33" t="s">
        <v>25</v>
      </c>
      <c r="B80" s="33" t="n">
        <v>1</v>
      </c>
      <c r="C80" s="33" t="n">
        <v>70</v>
      </c>
      <c r="D80" s="34" t="n">
        <v>37196</v>
      </c>
      <c r="E80" s="133" t="n">
        <v>171450</v>
      </c>
      <c r="F80" s="134" t="n">
        <v>257</v>
      </c>
      <c r="G80" s="87" t="n">
        <f aca="false">E80-F80</f>
        <v>171193</v>
      </c>
      <c r="H80" s="124" t="n">
        <f aca="false">IF(G80&lt;0,0,E80/(30*1500*24))</f>
        <v>0.15875</v>
      </c>
      <c r="I80" s="135" t="n">
        <v>0.7215</v>
      </c>
      <c r="J80" s="36" t="n">
        <f aca="false">I80*(24*30)</f>
        <v>519.48</v>
      </c>
      <c r="K80" s="126"/>
      <c r="L80" s="17"/>
      <c r="M80" s="17"/>
      <c r="N80" s="127"/>
      <c r="O80" s="10"/>
    </row>
    <row r="81" customFormat="false" ht="12.75" hidden="false" customHeight="false" outlineLevel="0" collapsed="false">
      <c r="A81" s="33" t="s">
        <v>25</v>
      </c>
      <c r="B81" s="33" t="n">
        <v>1</v>
      </c>
      <c r="C81" s="33" t="n">
        <v>71</v>
      </c>
      <c r="D81" s="34" t="n">
        <v>37196</v>
      </c>
      <c r="E81" s="133" t="n">
        <v>341325</v>
      </c>
      <c r="F81" s="134" t="n">
        <v>400</v>
      </c>
      <c r="G81" s="87" t="n">
        <f aca="false">E81-F81</f>
        <v>340925</v>
      </c>
      <c r="H81" s="124" t="n">
        <f aca="false">IF(G81&lt;0,0,E81/(30*1500*24))</f>
        <v>0.316041666666667</v>
      </c>
      <c r="I81" s="135" t="n">
        <v>0.9343</v>
      </c>
      <c r="J81" s="36" t="n">
        <f aca="false">I81*(24*30)</f>
        <v>672.696</v>
      </c>
      <c r="K81" s="126"/>
      <c r="L81" s="17"/>
      <c r="M81" s="17"/>
      <c r="N81" s="127"/>
      <c r="O81" s="10"/>
    </row>
    <row r="82" customFormat="false" ht="12.75" hidden="false" customHeight="false" outlineLevel="0" collapsed="false">
      <c r="A82" s="33" t="s">
        <v>25</v>
      </c>
      <c r="B82" s="33" t="n">
        <v>1</v>
      </c>
      <c r="C82" s="33" t="n">
        <v>72</v>
      </c>
      <c r="D82" s="34" t="n">
        <v>37196</v>
      </c>
      <c r="E82" s="133" t="n">
        <v>322151</v>
      </c>
      <c r="F82" s="134" t="n">
        <v>784</v>
      </c>
      <c r="G82" s="87" t="n">
        <f aca="false">E82-F82</f>
        <v>321367</v>
      </c>
      <c r="H82" s="124" t="n">
        <f aca="false">IF(G82&lt;0,0,E82/(30*1500*24))</f>
        <v>0.298287962962963</v>
      </c>
      <c r="I82" s="135" t="n">
        <v>0.8845</v>
      </c>
      <c r="J82" s="36" t="n">
        <f aca="false">I82*(24*30)</f>
        <v>636.84</v>
      </c>
      <c r="K82" s="126"/>
      <c r="L82" s="17"/>
      <c r="M82" s="17"/>
      <c r="N82" s="127"/>
      <c r="O82" s="10"/>
    </row>
    <row r="83" customFormat="false" ht="12.75" hidden="false" customHeight="false" outlineLevel="0" collapsed="false">
      <c r="A83" s="33" t="s">
        <v>25</v>
      </c>
      <c r="B83" s="33" t="n">
        <v>1</v>
      </c>
      <c r="C83" s="33" t="n">
        <v>73</v>
      </c>
      <c r="D83" s="34" t="n">
        <v>37196</v>
      </c>
      <c r="E83" s="133" t="n">
        <v>95346</v>
      </c>
      <c r="F83" s="134" t="n">
        <v>2732</v>
      </c>
      <c r="G83" s="87" t="n">
        <f aca="false">E83-F83</f>
        <v>92614</v>
      </c>
      <c r="H83" s="124" t="n">
        <f aca="false">IF(G83&lt;0,0,E83/(30*1500*24))</f>
        <v>0.0882833333333333</v>
      </c>
      <c r="I83" s="135" t="n">
        <v>0.3249</v>
      </c>
      <c r="J83" s="36" t="n">
        <f aca="false">I83*(24*30)</f>
        <v>233.928</v>
      </c>
      <c r="K83" s="126"/>
      <c r="L83" s="17"/>
      <c r="M83" s="17"/>
      <c r="N83" s="127"/>
      <c r="O83" s="10"/>
    </row>
    <row r="84" customFormat="false" ht="12.75" hidden="false" customHeight="false" outlineLevel="0" collapsed="false">
      <c r="A84" s="33" t="s">
        <v>25</v>
      </c>
      <c r="B84" s="33" t="n">
        <v>1</v>
      </c>
      <c r="C84" s="33" t="n">
        <v>74</v>
      </c>
      <c r="D84" s="34" t="n">
        <v>37196</v>
      </c>
      <c r="E84" s="133" t="n">
        <v>342360</v>
      </c>
      <c r="F84" s="134" t="n">
        <v>1122</v>
      </c>
      <c r="G84" s="87" t="n">
        <f aca="false">E84-F84</f>
        <v>341238</v>
      </c>
      <c r="H84" s="124" t="n">
        <f aca="false">IF(G84&lt;0,0,E84/(30*1500*24))</f>
        <v>0.317</v>
      </c>
      <c r="I84" s="135" t="n">
        <v>0.9532</v>
      </c>
      <c r="J84" s="36" t="n">
        <f aca="false">I84*(24*30)</f>
        <v>686.304</v>
      </c>
      <c r="K84" s="126"/>
      <c r="L84" s="17"/>
      <c r="M84" s="17"/>
      <c r="N84" s="127"/>
      <c r="O84" s="10"/>
    </row>
    <row r="85" customFormat="false" ht="12.75" hidden="false" customHeight="false" outlineLevel="0" collapsed="false">
      <c r="A85" s="33" t="s">
        <v>25</v>
      </c>
      <c r="B85" s="33" t="n">
        <v>1</v>
      </c>
      <c r="C85" s="33" t="n">
        <v>75</v>
      </c>
      <c r="D85" s="34" t="n">
        <v>37196</v>
      </c>
      <c r="E85" s="133" t="n">
        <v>240975</v>
      </c>
      <c r="F85" s="134" t="n">
        <v>1303</v>
      </c>
      <c r="G85" s="87" t="n">
        <f aca="false">E85-F85</f>
        <v>239672</v>
      </c>
      <c r="H85" s="124" t="n">
        <f aca="false">IF(G85&lt;0,0,E85/(30*1500*24))</f>
        <v>0.223125</v>
      </c>
      <c r="I85" s="136" t="n">
        <v>0.6961</v>
      </c>
      <c r="J85" s="36" t="n">
        <f aca="false">I85*(24*30)</f>
        <v>501.192</v>
      </c>
      <c r="K85" s="126"/>
      <c r="L85" s="17"/>
      <c r="M85" s="17"/>
      <c r="N85" s="127"/>
      <c r="O85" s="10"/>
    </row>
    <row r="86" customFormat="false" ht="12.75" hidden="false" customHeight="false" outlineLevel="0" collapsed="false">
      <c r="A86" s="33" t="s">
        <v>25</v>
      </c>
      <c r="B86" s="33" t="n">
        <v>1</v>
      </c>
      <c r="C86" s="33" t="n">
        <v>76</v>
      </c>
      <c r="D86" s="34" t="n">
        <v>37196</v>
      </c>
      <c r="E86" s="128" t="n">
        <v>148426</v>
      </c>
      <c r="F86" s="128" t="n">
        <v>2020</v>
      </c>
      <c r="G86" s="87" t="n">
        <f aca="false">E86-F86</f>
        <v>146406</v>
      </c>
      <c r="H86" s="124" t="n">
        <f aca="false">IF(G86&lt;0,0,E86/(30*1500*24))</f>
        <v>0.137431481481482</v>
      </c>
      <c r="I86" s="135" t="n">
        <v>0.4111</v>
      </c>
      <c r="J86" s="36" t="n">
        <f aca="false">I86*(24*30)</f>
        <v>295.992</v>
      </c>
      <c r="K86" s="126"/>
      <c r="L86" s="17"/>
      <c r="M86" s="17"/>
      <c r="N86" s="127"/>
      <c r="O86" s="10"/>
    </row>
    <row r="87" customFormat="false" ht="14.25" hidden="false" customHeight="false" outlineLevel="0" collapsed="false">
      <c r="A87" s="33" t="s">
        <v>25</v>
      </c>
      <c r="B87" s="33" t="n">
        <v>1</v>
      </c>
      <c r="C87" s="33" t="n">
        <v>77</v>
      </c>
      <c r="D87" s="34" t="n">
        <v>37196</v>
      </c>
      <c r="E87" s="133" t="s">
        <v>133</v>
      </c>
      <c r="F87" s="134"/>
      <c r="G87" s="87"/>
      <c r="H87" s="124"/>
      <c r="I87" s="135"/>
      <c r="J87" s="36"/>
      <c r="K87" s="126"/>
      <c r="L87" s="17"/>
      <c r="M87" s="17"/>
      <c r="N87" s="127"/>
      <c r="O87" s="10"/>
    </row>
    <row r="88" customFormat="false" ht="12.75" hidden="false" customHeight="false" outlineLevel="0" collapsed="false">
      <c r="A88" s="33" t="s">
        <v>25</v>
      </c>
      <c r="B88" s="33" t="n">
        <v>1</v>
      </c>
      <c r="C88" s="33" t="n">
        <v>78</v>
      </c>
      <c r="D88" s="34" t="n">
        <v>37196</v>
      </c>
      <c r="E88" s="133" t="n">
        <v>276809</v>
      </c>
      <c r="F88" s="134" t="n">
        <v>496</v>
      </c>
      <c r="G88" s="87" t="n">
        <f aca="false">E88-F88</f>
        <v>276313</v>
      </c>
      <c r="H88" s="124" t="n">
        <f aca="false">IF(G88&lt;0,0,E88/(30*1500*24))</f>
        <v>0.25630462962963</v>
      </c>
      <c r="I88" s="135" t="n">
        <v>0.7482</v>
      </c>
      <c r="J88" s="36" t="n">
        <f aca="false">I88*(24*30)</f>
        <v>538.704</v>
      </c>
      <c r="K88" s="126"/>
      <c r="L88" s="17"/>
      <c r="M88" s="17"/>
      <c r="N88" s="127"/>
      <c r="O88" s="10"/>
    </row>
    <row r="89" customFormat="false" ht="12.75" hidden="false" customHeight="false" outlineLevel="0" collapsed="false">
      <c r="A89" s="33" t="s">
        <v>25</v>
      </c>
      <c r="B89" s="33" t="n">
        <v>1</v>
      </c>
      <c r="C89" s="33" t="n">
        <v>79</v>
      </c>
      <c r="D89" s="34" t="n">
        <v>37196</v>
      </c>
      <c r="E89" s="128" t="n">
        <v>239194</v>
      </c>
      <c r="F89" s="128" t="n">
        <v>711</v>
      </c>
      <c r="G89" s="87" t="n">
        <f aca="false">E89-F89</f>
        <v>238483</v>
      </c>
      <c r="H89" s="124" t="n">
        <f aca="false">IF(G89&lt;0,0,E89/(30*1500*24))</f>
        <v>0.221475925925926</v>
      </c>
      <c r="I89" s="135" t="n">
        <v>0.8843</v>
      </c>
      <c r="J89" s="36" t="n">
        <f aca="false">I89*(24*30)</f>
        <v>636.696</v>
      </c>
      <c r="K89" s="126"/>
      <c r="L89" s="17"/>
      <c r="M89" s="17"/>
      <c r="N89" s="127"/>
      <c r="O89" s="10"/>
    </row>
    <row r="90" customFormat="false" ht="12.75" hidden="false" customHeight="false" outlineLevel="0" collapsed="false">
      <c r="A90" s="33" t="s">
        <v>25</v>
      </c>
      <c r="B90" s="33" t="n">
        <v>1</v>
      </c>
      <c r="C90" s="33" t="n">
        <v>80</v>
      </c>
      <c r="D90" s="34" t="n">
        <v>37196</v>
      </c>
      <c r="E90" s="133" t="n">
        <v>335051</v>
      </c>
      <c r="F90" s="134" t="n">
        <v>314</v>
      </c>
      <c r="G90" s="87" t="n">
        <f aca="false">E90-F90</f>
        <v>334737</v>
      </c>
      <c r="H90" s="124" t="n">
        <f aca="false">IF(G90&lt;0,0,E90/(30*1500*24))</f>
        <v>0.310232407407407</v>
      </c>
      <c r="I90" s="135" t="n">
        <v>0.9356</v>
      </c>
      <c r="J90" s="36" t="n">
        <f aca="false">I90*(24*30)</f>
        <v>673.632</v>
      </c>
      <c r="K90" s="126"/>
      <c r="L90" s="17"/>
      <c r="M90" s="17"/>
      <c r="N90" s="127"/>
      <c r="O90" s="10"/>
    </row>
    <row r="91" customFormat="false" ht="12.75" hidden="false" customHeight="false" outlineLevel="0" collapsed="false">
      <c r="A91" s="33" t="s">
        <v>25</v>
      </c>
      <c r="B91" s="33" t="n">
        <v>1</v>
      </c>
      <c r="C91" s="33" t="n">
        <v>81</v>
      </c>
      <c r="D91" s="34" t="n">
        <v>37196</v>
      </c>
      <c r="E91" s="133" t="n">
        <v>162579</v>
      </c>
      <c r="F91" s="134" t="n">
        <v>573</v>
      </c>
      <c r="G91" s="87" t="n">
        <f aca="false">E91-F91</f>
        <v>162006</v>
      </c>
      <c r="H91" s="124" t="n">
        <f aca="false">IF(G91&lt;0,0,E91/(30*1500*24))</f>
        <v>0.150536111111111</v>
      </c>
      <c r="I91" s="135" t="n">
        <v>0.946</v>
      </c>
      <c r="J91" s="36" t="n">
        <f aca="false">I91*(24*30)</f>
        <v>681.12</v>
      </c>
      <c r="K91" s="126"/>
      <c r="L91" s="17"/>
      <c r="M91" s="17"/>
      <c r="N91" s="127"/>
      <c r="O91" s="10"/>
    </row>
    <row r="92" customFormat="false" ht="12.75" hidden="false" customHeight="false" outlineLevel="0" collapsed="false">
      <c r="A92" s="33" t="s">
        <v>25</v>
      </c>
      <c r="B92" s="33" t="n">
        <v>1</v>
      </c>
      <c r="C92" s="33" t="n">
        <v>82</v>
      </c>
      <c r="D92" s="34" t="n">
        <v>37196</v>
      </c>
      <c r="E92" s="128" t="n">
        <v>289615</v>
      </c>
      <c r="F92" s="128" t="n">
        <v>1857</v>
      </c>
      <c r="G92" s="87" t="n">
        <f aca="false">E92-F92</f>
        <v>287758</v>
      </c>
      <c r="H92" s="124" t="n">
        <f aca="false">IF(G92&lt;0,0,E92/(30*1500*24))</f>
        <v>0.268162037037037</v>
      </c>
      <c r="I92" s="135" t="n">
        <v>0.7452</v>
      </c>
      <c r="J92" s="36" t="n">
        <f aca="false">I92*(24*30)</f>
        <v>536.544</v>
      </c>
      <c r="K92" s="126"/>
      <c r="L92" s="17"/>
      <c r="M92" s="17"/>
      <c r="N92" s="127"/>
      <c r="O92" s="10"/>
    </row>
    <row r="93" customFormat="false" ht="12.75" hidden="false" customHeight="false" outlineLevel="0" collapsed="false">
      <c r="A93" s="33" t="s">
        <v>25</v>
      </c>
      <c r="B93" s="33" t="n">
        <v>1</v>
      </c>
      <c r="C93" s="33" t="n">
        <v>83</v>
      </c>
      <c r="D93" s="34" t="n">
        <v>37196</v>
      </c>
      <c r="E93" s="133" t="n">
        <v>302585</v>
      </c>
      <c r="F93" s="134" t="n">
        <v>841</v>
      </c>
      <c r="G93" s="87" t="n">
        <f aca="false">E93-F93</f>
        <v>301744</v>
      </c>
      <c r="H93" s="124" t="n">
        <f aca="false">IF(G93&lt;0,0,E93/(30*1500*24))</f>
        <v>0.280171296296296</v>
      </c>
      <c r="I93" s="135" t="n">
        <v>0.7759</v>
      </c>
      <c r="J93" s="36" t="n">
        <f aca="false">I93*(24*30)</f>
        <v>558.648</v>
      </c>
      <c r="K93" s="126"/>
      <c r="L93" s="17"/>
      <c r="M93" s="17"/>
      <c r="N93" s="127"/>
      <c r="O93" s="10"/>
    </row>
    <row r="94" customFormat="false" ht="12.75" hidden="false" customHeight="false" outlineLevel="0" collapsed="false">
      <c r="A94" s="33" t="s">
        <v>25</v>
      </c>
      <c r="B94" s="33" t="n">
        <v>1</v>
      </c>
      <c r="C94" s="33" t="n">
        <v>84</v>
      </c>
      <c r="D94" s="34" t="n">
        <v>37196</v>
      </c>
      <c r="E94" s="128" t="n">
        <v>260867</v>
      </c>
      <c r="F94" s="128" t="n">
        <v>332</v>
      </c>
      <c r="G94" s="87" t="n">
        <f aca="false">E94-F94</f>
        <v>260535</v>
      </c>
      <c r="H94" s="124" t="n">
        <f aca="false">IF(G94&lt;0,0,E94/(30*1500*24))</f>
        <v>0.241543518518519</v>
      </c>
      <c r="I94" s="135" t="n">
        <v>0.8025</v>
      </c>
      <c r="J94" s="36" t="n">
        <f aca="false">I94*(24*30)</f>
        <v>577.8</v>
      </c>
      <c r="K94" s="126"/>
      <c r="L94" s="17"/>
      <c r="M94" s="17"/>
      <c r="N94" s="127"/>
      <c r="O94" s="10"/>
    </row>
    <row r="95" customFormat="false" ht="12.75" hidden="false" customHeight="false" outlineLevel="0" collapsed="false">
      <c r="A95" s="33" t="s">
        <v>25</v>
      </c>
      <c r="B95" s="33" t="n">
        <v>1</v>
      </c>
      <c r="C95" s="33" t="n">
        <v>85</v>
      </c>
      <c r="D95" s="34" t="n">
        <v>37196</v>
      </c>
      <c r="E95" s="128" t="n">
        <v>131032</v>
      </c>
      <c r="F95" s="128" t="n">
        <v>236</v>
      </c>
      <c r="G95" s="87" t="n">
        <f aca="false">E95-F95</f>
        <v>130796</v>
      </c>
      <c r="H95" s="124" t="n">
        <f aca="false">IF(G95&lt;0,0,E95/(30*1500*24))</f>
        <v>0.121325925925926</v>
      </c>
      <c r="I95" s="129" t="n">
        <v>0.907247601280857</v>
      </c>
      <c r="J95" s="36" t="n">
        <f aca="false">I95*(24*30)</f>
        <v>653.218272922217</v>
      </c>
      <c r="K95" s="126"/>
      <c r="L95" s="17"/>
      <c r="M95" s="17"/>
      <c r="N95" s="127"/>
      <c r="O95" s="10"/>
    </row>
    <row r="96" customFormat="false" ht="12.75" hidden="false" customHeight="false" outlineLevel="0" collapsed="false">
      <c r="A96" s="33" t="s">
        <v>25</v>
      </c>
      <c r="B96" s="33" t="n">
        <v>1</v>
      </c>
      <c r="C96" s="33" t="n">
        <v>86</v>
      </c>
      <c r="D96" s="34" t="n">
        <v>37196</v>
      </c>
      <c r="E96" s="128" t="n">
        <v>342674</v>
      </c>
      <c r="F96" s="128" t="n">
        <v>785</v>
      </c>
      <c r="G96" s="87" t="n">
        <f aca="false">E96-F96</f>
        <v>341889</v>
      </c>
      <c r="H96" s="124" t="n">
        <f aca="false">IF(G96&lt;0,0,E96/(30*1500*24))</f>
        <v>0.317290740740741</v>
      </c>
      <c r="I96" s="135" t="n">
        <v>0.9841</v>
      </c>
      <c r="J96" s="36" t="n">
        <f aca="false">I96*(24*30)</f>
        <v>708.552</v>
      </c>
      <c r="K96" s="126"/>
      <c r="L96" s="17"/>
      <c r="M96" s="17"/>
      <c r="N96" s="127"/>
      <c r="O96" s="10"/>
    </row>
    <row r="97" customFormat="false" ht="12.75" hidden="false" customHeight="false" outlineLevel="0" collapsed="false">
      <c r="A97" s="33" t="s">
        <v>25</v>
      </c>
      <c r="B97" s="33" t="n">
        <v>1</v>
      </c>
      <c r="C97" s="33" t="n">
        <v>87</v>
      </c>
      <c r="D97" s="34" t="n">
        <v>37196</v>
      </c>
      <c r="E97" s="128" t="n">
        <v>294856</v>
      </c>
      <c r="F97" s="128" t="n">
        <v>1401</v>
      </c>
      <c r="G97" s="87" t="n">
        <f aca="false">E97-F97</f>
        <v>293455</v>
      </c>
      <c r="H97" s="124" t="n">
        <f aca="false">IF(G97&lt;0,0,E97/(30*1500*24))</f>
        <v>0.273014814814815</v>
      </c>
      <c r="I97" s="135" t="n">
        <v>0.8342</v>
      </c>
      <c r="J97" s="36" t="n">
        <f aca="false">I97*(24*30)</f>
        <v>600.624</v>
      </c>
      <c r="K97" s="126"/>
      <c r="L97" s="17"/>
      <c r="M97" s="17"/>
      <c r="N97" s="127"/>
      <c r="O97" s="10"/>
    </row>
    <row r="98" customFormat="false" ht="12.75" hidden="false" customHeight="false" outlineLevel="0" collapsed="false">
      <c r="A98" s="33" t="s">
        <v>25</v>
      </c>
      <c r="B98" s="33" t="n">
        <v>1</v>
      </c>
      <c r="C98" s="33" t="n">
        <v>88</v>
      </c>
      <c r="D98" s="34" t="n">
        <v>37196</v>
      </c>
      <c r="E98" s="128" t="n">
        <v>7483</v>
      </c>
      <c r="F98" s="128" t="n">
        <v>2759</v>
      </c>
      <c r="G98" s="87" t="n">
        <f aca="false">E98-F98</f>
        <v>4724</v>
      </c>
      <c r="H98" s="124" t="n">
        <f aca="false">IF(G98&lt;0,0,E98/(30*1500*24))</f>
        <v>0.0069287037037037</v>
      </c>
      <c r="I98" s="135" t="n">
        <v>0.4708</v>
      </c>
      <c r="J98" s="36" t="n">
        <f aca="false">I98*(24*30)</f>
        <v>338.976</v>
      </c>
      <c r="K98" s="126"/>
      <c r="L98" s="17"/>
      <c r="M98" s="17"/>
      <c r="N98" s="127"/>
      <c r="O98" s="10"/>
    </row>
    <row r="99" customFormat="false" ht="12.75" hidden="false" customHeight="false" outlineLevel="0" collapsed="false">
      <c r="A99" s="33" t="s">
        <v>25</v>
      </c>
      <c r="B99" s="33" t="n">
        <v>1</v>
      </c>
      <c r="C99" s="33" t="n">
        <v>89</v>
      </c>
      <c r="D99" s="34" t="n">
        <v>37196</v>
      </c>
      <c r="E99" s="128" t="n">
        <v>367528</v>
      </c>
      <c r="F99" s="128" t="n">
        <v>805</v>
      </c>
      <c r="G99" s="87" t="n">
        <f aca="false">E99-F99</f>
        <v>366723</v>
      </c>
      <c r="H99" s="124" t="n">
        <f aca="false">IF(G99&lt;0,0,E99/(30*1500*24))</f>
        <v>0.340303703703704</v>
      </c>
      <c r="I99" s="135" t="n">
        <v>0.949</v>
      </c>
      <c r="J99" s="36" t="n">
        <f aca="false">I99*(24*30)</f>
        <v>683.28</v>
      </c>
      <c r="K99" s="126"/>
      <c r="L99" s="17"/>
      <c r="M99" s="17"/>
      <c r="N99" s="127"/>
      <c r="O99" s="10"/>
    </row>
    <row r="100" customFormat="false" ht="12.75" hidden="false" customHeight="false" outlineLevel="0" collapsed="false">
      <c r="A100" s="33" t="s">
        <v>25</v>
      </c>
      <c r="B100" s="33" t="n">
        <v>1</v>
      </c>
      <c r="C100" s="33" t="n">
        <v>90</v>
      </c>
      <c r="D100" s="34" t="n">
        <v>37196</v>
      </c>
      <c r="E100" s="133" t="n">
        <v>4989</v>
      </c>
      <c r="F100" s="134" t="n">
        <v>1975</v>
      </c>
      <c r="G100" s="87" t="n">
        <f aca="false">E100-F100</f>
        <v>3014</v>
      </c>
      <c r="H100" s="124" t="n">
        <f aca="false">IF(G100&lt;0,0,E100/(30*1500*24))</f>
        <v>0.00461944444444444</v>
      </c>
      <c r="I100" s="135" t="n">
        <v>0.3904</v>
      </c>
      <c r="J100" s="36" t="n">
        <f aca="false">I100*(24*30)</f>
        <v>281.088</v>
      </c>
      <c r="K100" s="126"/>
      <c r="L100" s="17"/>
      <c r="M100" s="17"/>
      <c r="N100" s="127"/>
      <c r="O100" s="10"/>
    </row>
    <row r="101" customFormat="false" ht="12.75" hidden="false" customHeight="false" outlineLevel="0" collapsed="false">
      <c r="A101" s="33" t="s">
        <v>25</v>
      </c>
      <c r="B101" s="33" t="n">
        <v>1</v>
      </c>
      <c r="C101" s="33" t="n">
        <v>91</v>
      </c>
      <c r="D101" s="34" t="n">
        <v>37196</v>
      </c>
      <c r="E101" s="133" t="n">
        <v>135276</v>
      </c>
      <c r="F101" s="134" t="n">
        <v>716</v>
      </c>
      <c r="G101" s="87" t="n">
        <f aca="false">E101-F101</f>
        <v>134560</v>
      </c>
      <c r="H101" s="124" t="n">
        <f aca="false">IF(G101&lt;0,0,E101/(30*1500*24))</f>
        <v>0.125255555555556</v>
      </c>
      <c r="I101" s="136" t="n">
        <v>0.9748</v>
      </c>
      <c r="J101" s="36" t="n">
        <f aca="false">I101*(24*30)</f>
        <v>701.856</v>
      </c>
      <c r="K101" s="126"/>
      <c r="L101" s="17"/>
      <c r="M101" s="17"/>
      <c r="N101" s="127"/>
      <c r="O101" s="10"/>
    </row>
    <row r="102" customFormat="false" ht="12.75" hidden="false" customHeight="false" outlineLevel="0" collapsed="false">
      <c r="A102" s="33" t="s">
        <v>25</v>
      </c>
      <c r="B102" s="33" t="n">
        <v>1</v>
      </c>
      <c r="C102" s="33" t="n">
        <v>92</v>
      </c>
      <c r="D102" s="34" t="n">
        <v>37196</v>
      </c>
      <c r="E102" s="133" t="n">
        <v>159842</v>
      </c>
      <c r="F102" s="134" t="n">
        <v>604</v>
      </c>
      <c r="G102" s="87" t="n">
        <f aca="false">E102-F102</f>
        <v>159238</v>
      </c>
      <c r="H102" s="124" t="n">
        <f aca="false">IF(G102&lt;0,0,E102/(30*1500*24))</f>
        <v>0.148001851851852</v>
      </c>
      <c r="I102" s="136" t="n">
        <v>0.6087</v>
      </c>
      <c r="J102" s="36" t="n">
        <f aca="false">I102*(24*30)</f>
        <v>438.264</v>
      </c>
      <c r="K102" s="126"/>
      <c r="L102" s="17"/>
      <c r="M102" s="17"/>
      <c r="N102" s="127"/>
      <c r="O102" s="10"/>
    </row>
    <row r="103" customFormat="false" ht="12.75" hidden="false" customHeight="false" outlineLevel="0" collapsed="false">
      <c r="A103" s="33" t="s">
        <v>25</v>
      </c>
      <c r="B103" s="33" t="n">
        <v>1</v>
      </c>
      <c r="C103" s="33" t="n">
        <v>93</v>
      </c>
      <c r="D103" s="34" t="n">
        <v>37196</v>
      </c>
      <c r="E103" s="128" t="n">
        <v>150250</v>
      </c>
      <c r="F103" s="128" t="n">
        <v>60</v>
      </c>
      <c r="G103" s="87" t="n">
        <f aca="false">E103-F103</f>
        <v>150190</v>
      </c>
      <c r="H103" s="124" t="n">
        <f aca="false">IF(G103&lt;0,0,E103/(30*1500*24))</f>
        <v>0.13912037037037</v>
      </c>
      <c r="I103" s="135" t="n">
        <v>0.9997</v>
      </c>
      <c r="J103" s="36" t="n">
        <f aca="false">I103*(24*30)</f>
        <v>719.784</v>
      </c>
      <c r="K103" s="126"/>
      <c r="L103" s="17"/>
      <c r="M103" s="17"/>
      <c r="N103" s="127"/>
      <c r="O103" s="10"/>
    </row>
    <row r="104" customFormat="false" ht="12.75" hidden="false" customHeight="false" outlineLevel="0" collapsed="false">
      <c r="A104" s="33" t="s">
        <v>25</v>
      </c>
      <c r="B104" s="33" t="n">
        <v>1</v>
      </c>
      <c r="C104" s="33" t="n">
        <v>94</v>
      </c>
      <c r="D104" s="34" t="n">
        <v>37196</v>
      </c>
      <c r="E104" s="133" t="n">
        <v>225412</v>
      </c>
      <c r="F104" s="134" t="n">
        <v>1023</v>
      </c>
      <c r="G104" s="87" t="n">
        <f aca="false">E104-F104</f>
        <v>224389</v>
      </c>
      <c r="H104" s="124" t="n">
        <f aca="false">IF(G104&lt;0,0,E104/(30*1500*24))</f>
        <v>0.208714814814815</v>
      </c>
      <c r="I104" s="135" t="n">
        <v>0.7281</v>
      </c>
      <c r="J104" s="36" t="n">
        <f aca="false">I104*(24*30)</f>
        <v>524.232</v>
      </c>
      <c r="K104" s="126"/>
      <c r="L104" s="17"/>
      <c r="M104" s="17"/>
      <c r="N104" s="127"/>
      <c r="O104" s="10"/>
    </row>
    <row r="105" customFormat="false" ht="12.75" hidden="false" customHeight="false" outlineLevel="0" collapsed="false">
      <c r="A105" s="33" t="s">
        <v>25</v>
      </c>
      <c r="B105" s="33" t="n">
        <v>1</v>
      </c>
      <c r="C105" s="33" t="n">
        <v>95</v>
      </c>
      <c r="D105" s="34" t="n">
        <v>37196</v>
      </c>
      <c r="E105" s="137" t="n">
        <v>177966</v>
      </c>
      <c r="F105" s="137" t="n">
        <v>532</v>
      </c>
      <c r="G105" s="87" t="n">
        <f aca="false">E105-F105</f>
        <v>177434</v>
      </c>
      <c r="H105" s="124" t="n">
        <f aca="false">IF(G105&lt;0,0,E105/(30*1500*24))</f>
        <v>0.164783333333333</v>
      </c>
      <c r="I105" s="135" t="n">
        <v>0.8402</v>
      </c>
      <c r="J105" s="36" t="n">
        <f aca="false">I105*(24*30)</f>
        <v>604.944</v>
      </c>
      <c r="K105" s="126"/>
      <c r="L105" s="17"/>
      <c r="M105" s="17"/>
      <c r="N105" s="127"/>
      <c r="O105" s="10"/>
    </row>
    <row r="106" customFormat="false" ht="12.75" hidden="false" customHeight="false" outlineLevel="0" collapsed="false">
      <c r="A106" s="33" t="s">
        <v>25</v>
      </c>
      <c r="B106" s="33" t="n">
        <v>1</v>
      </c>
      <c r="C106" s="33" t="n">
        <v>96</v>
      </c>
      <c r="D106" s="34" t="n">
        <v>37196</v>
      </c>
      <c r="E106" s="137" t="n">
        <v>54221</v>
      </c>
      <c r="F106" s="137" t="n">
        <v>356</v>
      </c>
      <c r="G106" s="87" t="n">
        <f aca="false">E106-F106</f>
        <v>53865</v>
      </c>
      <c r="H106" s="124" t="n">
        <f aca="false">IF(G106&lt;0,0,E106/(30*1500*24))</f>
        <v>0.0502046296296296</v>
      </c>
      <c r="I106" s="135" t="n">
        <v>0.599</v>
      </c>
      <c r="J106" s="36" t="n">
        <f aca="false">I106*(24*30)</f>
        <v>431.28</v>
      </c>
      <c r="K106" s="126"/>
      <c r="L106" s="17"/>
      <c r="M106" s="17"/>
      <c r="N106" s="127"/>
      <c r="O106" s="10"/>
    </row>
    <row r="107" customFormat="false" ht="12.75" hidden="false" customHeight="false" outlineLevel="0" collapsed="false">
      <c r="A107" s="33" t="s">
        <v>25</v>
      </c>
      <c r="B107" s="33" t="n">
        <v>1</v>
      </c>
      <c r="C107" s="33" t="n">
        <v>97</v>
      </c>
      <c r="D107" s="34" t="n">
        <v>37196</v>
      </c>
      <c r="E107" s="137" t="n">
        <v>0</v>
      </c>
      <c r="F107" s="137" t="n">
        <v>3586</v>
      </c>
      <c r="G107" s="87" t="n">
        <f aca="false">E107-F107</f>
        <v>-3586</v>
      </c>
      <c r="H107" s="124" t="n">
        <f aca="false">IF(G107&lt;0,0,E107/(30*1500*24))</f>
        <v>0</v>
      </c>
      <c r="I107" s="135" t="n">
        <v>0.084</v>
      </c>
      <c r="J107" s="36" t="n">
        <f aca="false">I107*(24*30)</f>
        <v>60.48</v>
      </c>
      <c r="K107" s="126"/>
      <c r="L107" s="17"/>
      <c r="M107" s="17"/>
      <c r="N107" s="127"/>
      <c r="O107" s="10"/>
    </row>
    <row r="108" customFormat="false" ht="12.75" hidden="false" customHeight="false" outlineLevel="0" collapsed="false">
      <c r="A108" s="33" t="s">
        <v>25</v>
      </c>
      <c r="B108" s="33" t="n">
        <v>1</v>
      </c>
      <c r="C108" s="33" t="n">
        <v>98</v>
      </c>
      <c r="D108" s="34" t="n">
        <v>37196</v>
      </c>
      <c r="E108" s="133" t="n">
        <v>110527</v>
      </c>
      <c r="F108" s="134" t="n">
        <v>897</v>
      </c>
      <c r="G108" s="87" t="n">
        <f aca="false">E108-F108</f>
        <v>109630</v>
      </c>
      <c r="H108" s="124" t="n">
        <f aca="false">IF(G108&lt;0,0,E108/(30*1500*24))</f>
        <v>0.102339814814815</v>
      </c>
      <c r="I108" s="135" t="n">
        <v>0.5727</v>
      </c>
      <c r="J108" s="36" t="n">
        <f aca="false">I108*(24*30)</f>
        <v>412.344</v>
      </c>
      <c r="K108" s="126"/>
      <c r="L108" s="17"/>
      <c r="M108" s="17"/>
      <c r="N108" s="127"/>
      <c r="O108" s="10"/>
    </row>
    <row r="109" customFormat="false" ht="12.75" hidden="false" customHeight="false" outlineLevel="0" collapsed="false">
      <c r="A109" s="33" t="s">
        <v>25</v>
      </c>
      <c r="B109" s="33" t="n">
        <v>1</v>
      </c>
      <c r="C109" s="33" t="n">
        <v>99</v>
      </c>
      <c r="D109" s="34" t="n">
        <v>37196</v>
      </c>
      <c r="E109" s="133" t="s">
        <v>134</v>
      </c>
      <c r="F109" s="134"/>
      <c r="G109" s="87"/>
      <c r="H109" s="124"/>
      <c r="I109" s="135" t="n">
        <f aca="false">(13/30)*(0.8)</f>
        <v>0.346666666666667</v>
      </c>
      <c r="J109" s="36" t="n">
        <f aca="false">I109*(24*30)</f>
        <v>249.6</v>
      </c>
      <c r="K109" s="126"/>
      <c r="M109" s="17"/>
      <c r="N109" s="127"/>
      <c r="O109" s="10"/>
    </row>
    <row r="110" customFormat="false" ht="12.75" hidden="false" customHeight="false" outlineLevel="0" collapsed="false">
      <c r="A110" s="33" t="s">
        <v>25</v>
      </c>
      <c r="B110" s="33" t="n">
        <v>1</v>
      </c>
      <c r="C110" s="33" t="n">
        <v>100</v>
      </c>
      <c r="D110" s="34" t="n">
        <v>37196</v>
      </c>
      <c r="E110" s="133" t="n">
        <v>14366</v>
      </c>
      <c r="F110" s="134" t="n">
        <v>1339</v>
      </c>
      <c r="G110" s="87" t="n">
        <f aca="false">E110-F110</f>
        <v>13027</v>
      </c>
      <c r="H110" s="124" t="n">
        <f aca="false">IF(G110&lt;0,0,E110/(30*1500*24))</f>
        <v>0.0133018518518519</v>
      </c>
      <c r="I110" s="135" t="n">
        <v>0.129</v>
      </c>
      <c r="J110" s="36" t="n">
        <f aca="false">I110*(24*30)</f>
        <v>92.88</v>
      </c>
      <c r="K110" s="126"/>
      <c r="L110" s="17"/>
      <c r="M110" s="17"/>
      <c r="N110" s="127"/>
      <c r="O110" s="10"/>
    </row>
    <row r="111" customFormat="false" ht="12.75" hidden="false" customHeight="false" outlineLevel="0" collapsed="false">
      <c r="A111" s="33"/>
      <c r="B111" s="33"/>
      <c r="C111" s="44" t="s">
        <v>49</v>
      </c>
      <c r="D111" s="34" t="n">
        <v>37196</v>
      </c>
      <c r="E111" s="91" t="n">
        <f aca="false">SUM(E11:E110)</f>
        <v>26957907</v>
      </c>
      <c r="F111" s="91" t="n">
        <f aca="false">SUM(F11:F110)</f>
        <v>77745</v>
      </c>
      <c r="G111" s="91" t="n">
        <f aca="false">SUM(G11:G110)</f>
        <v>26882908</v>
      </c>
      <c r="H111" s="138" t="n">
        <f aca="false">AVERAGE(H11:H110)</f>
        <v>0.254704336734694</v>
      </c>
      <c r="I111" s="139" t="n">
        <f aca="false">AVERAGE(I11:I110)</f>
        <v>0.791255149180593</v>
      </c>
      <c r="J111" s="36" t="n">
        <f aca="false">SUM(J11:J110)</f>
        <v>56400.6670335927</v>
      </c>
      <c r="K111" s="139"/>
      <c r="L111" s="17"/>
      <c r="M111" s="17"/>
      <c r="N111" s="127"/>
      <c r="O111" s="10"/>
    </row>
    <row r="112" customFormat="false" ht="12.75" hidden="false" customHeight="false" outlineLevel="0" collapsed="false">
      <c r="A112" s="46"/>
      <c r="B112" s="47"/>
      <c r="C112" s="48" t="s">
        <v>50</v>
      </c>
      <c r="D112" s="34" t="n">
        <v>37196</v>
      </c>
      <c r="E112" s="95" t="n">
        <f aca="false">0.02*E111</f>
        <v>539158.14</v>
      </c>
      <c r="F112" s="95" t="n">
        <f aca="false">0.02*F111</f>
        <v>1554.9</v>
      </c>
      <c r="G112" s="95" t="n">
        <f aca="false">0.02*G111</f>
        <v>537658.16</v>
      </c>
      <c r="H112" s="124"/>
      <c r="I112" s="140"/>
      <c r="J112" s="141"/>
      <c r="K112" s="140"/>
    </row>
    <row r="113" customFormat="false" ht="12.75" hidden="false" customHeight="false" outlineLevel="0" collapsed="false">
      <c r="A113" s="46"/>
      <c r="B113" s="47"/>
      <c r="C113" s="44" t="s">
        <v>51</v>
      </c>
      <c r="D113" s="34" t="n">
        <v>37196</v>
      </c>
      <c r="E113" s="142" t="n">
        <f aca="false">E111-E112</f>
        <v>26418748.86</v>
      </c>
      <c r="F113" s="95" t="n">
        <f aca="false">F111-F112</f>
        <v>76190.1</v>
      </c>
      <c r="G113" s="142" t="n">
        <f aca="false">G111-G112</f>
        <v>26345249.84</v>
      </c>
      <c r="H113" s="124" t="n">
        <f aca="false">0.98*H111</f>
        <v>0.24961025</v>
      </c>
      <c r="I113" s="140" t="n">
        <f aca="false">I111</f>
        <v>0.791255149180593</v>
      </c>
      <c r="J113" s="141" t="n">
        <f aca="false">J111</f>
        <v>56400.6670335927</v>
      </c>
      <c r="K113" s="140"/>
    </row>
    <row r="114" customFormat="false" ht="27" hidden="false" customHeight="false" outlineLevel="0" collapsed="false">
      <c r="A114" s="46"/>
      <c r="B114" s="47"/>
      <c r="C114" s="44" t="s">
        <v>51</v>
      </c>
      <c r="D114" s="34" t="s">
        <v>52</v>
      </c>
      <c r="E114" s="95" t="n">
        <f aca="false">E113+'1001'!E114</f>
        <v>57723619.94</v>
      </c>
      <c r="F114" s="95" t="n">
        <f aca="false">F113+'1001'!F114</f>
        <v>295202.46</v>
      </c>
      <c r="G114" s="95" t="n">
        <f aca="false">G113+'1001'!G114</f>
        <v>57431108.56</v>
      </c>
      <c r="H114" s="124" t="n">
        <f aca="false">AVERAGE(H113,'1001'!H113,'0901'!H113)</f>
        <v>0.194155625048637</v>
      </c>
      <c r="I114" s="124" t="n">
        <f aca="false">AVERAGE(I113,'1001'!I113,'0901'!I113)</f>
        <v>0.71429566995683</v>
      </c>
      <c r="J114" s="36" t="n">
        <f aca="false">J113+'1001'!J114</f>
        <v>142430.897312328</v>
      </c>
      <c r="K114" s="124"/>
    </row>
    <row r="115" customFormat="false" ht="12.75" hidden="false" customHeight="false" outlineLevel="0" collapsed="false">
      <c r="A115" s="19"/>
      <c r="B115" s="19"/>
      <c r="C115" s="19"/>
      <c r="D115" s="53"/>
      <c r="E115" s="20"/>
      <c r="F115" s="20"/>
      <c r="G115" s="20"/>
      <c r="H115" s="20"/>
      <c r="I115" s="143"/>
      <c r="J115" s="20"/>
    </row>
    <row r="116" customFormat="false" ht="12.75" hidden="false" customHeight="false" outlineLevel="0" collapsed="false">
      <c r="A116" s="19" t="s">
        <v>53</v>
      </c>
      <c r="B116" s="19"/>
      <c r="C116" s="19"/>
      <c r="D116" s="53"/>
      <c r="E116" s="20"/>
      <c r="F116" s="20"/>
      <c r="G116" s="20"/>
      <c r="H116" s="20"/>
      <c r="I116" s="143"/>
      <c r="J116" s="19"/>
    </row>
    <row r="117" customFormat="false" ht="12.75" hidden="false" customHeight="false" outlineLevel="0" collapsed="false">
      <c r="A117" s="19" t="s">
        <v>54</v>
      </c>
      <c r="B117" s="19"/>
      <c r="C117" s="19"/>
      <c r="D117" s="53"/>
      <c r="E117" s="20"/>
      <c r="F117" s="20"/>
      <c r="G117" s="20"/>
      <c r="H117" s="20"/>
      <c r="I117" s="143"/>
      <c r="J117" s="20"/>
    </row>
    <row r="118" customFormat="false" ht="12.75" hidden="false" customHeight="false" outlineLevel="0" collapsed="false">
      <c r="A118" s="19" t="s">
        <v>55</v>
      </c>
      <c r="B118" s="19"/>
      <c r="C118" s="19"/>
      <c r="D118" s="2"/>
      <c r="E118" s="20"/>
      <c r="F118" s="20"/>
      <c r="G118" s="20"/>
      <c r="H118" s="20"/>
      <c r="I118" s="143"/>
      <c r="J118" s="20"/>
    </row>
    <row r="119" customFormat="false" ht="12.75" hidden="false" customHeight="false" outlineLevel="0" collapsed="false">
      <c r="A119" s="19" t="s">
        <v>135</v>
      </c>
      <c r="B119" s="19"/>
      <c r="C119" s="19"/>
      <c r="D119" s="2"/>
      <c r="E119" s="20"/>
      <c r="F119" s="20"/>
      <c r="G119" s="20"/>
      <c r="H119" s="20"/>
      <c r="J119" s="20"/>
    </row>
    <row r="120" customFormat="false" ht="12.75" hidden="false" customHeight="false" outlineLevel="0" collapsed="false">
      <c r="A120" s="19" t="s">
        <v>136</v>
      </c>
      <c r="B120" s="19"/>
      <c r="C120" s="19"/>
      <c r="D120" s="2"/>
      <c r="E120" s="20"/>
      <c r="F120" s="20"/>
      <c r="G120" s="20"/>
      <c r="H120" s="20"/>
      <c r="J120" s="20"/>
    </row>
    <row r="121" customFormat="false" ht="12.75" hidden="false" customHeight="false" outlineLevel="0" collapsed="false">
      <c r="A121" s="19" t="s">
        <v>137</v>
      </c>
      <c r="B121" s="19"/>
      <c r="C121" s="19"/>
      <c r="D121" s="2"/>
      <c r="E121" s="20"/>
      <c r="F121" s="20"/>
      <c r="G121" s="20"/>
      <c r="H121" s="20"/>
      <c r="J121" s="20"/>
    </row>
    <row r="122" customFormat="false" ht="12.75" hidden="false" customHeight="false" outlineLevel="0" collapsed="false">
      <c r="A122" s="19" t="s">
        <v>138</v>
      </c>
      <c r="B122" s="19"/>
      <c r="C122" s="19"/>
      <c r="D122" s="2"/>
      <c r="E122" s="20"/>
      <c r="F122" s="20"/>
      <c r="G122" s="20"/>
      <c r="H122" s="20"/>
      <c r="J122" s="20"/>
    </row>
    <row r="123" customFormat="false" ht="12.75" hidden="false" customHeight="false" outlineLevel="0" collapsed="false">
      <c r="A123" s="19"/>
      <c r="B123" s="19"/>
      <c r="C123" s="19"/>
      <c r="D123" s="2"/>
      <c r="E123" s="20"/>
      <c r="F123" s="20"/>
      <c r="G123" s="20"/>
      <c r="H123" s="20"/>
      <c r="J123" s="20"/>
    </row>
    <row r="124" customFormat="false" ht="12.75" hidden="false" customHeight="false" outlineLevel="0" collapsed="false">
      <c r="A124" s="19"/>
      <c r="B124" s="19"/>
      <c r="C124" s="19"/>
      <c r="D124" s="2"/>
      <c r="E124" s="20"/>
      <c r="F124" s="20"/>
      <c r="G124" s="20"/>
      <c r="H124" s="19"/>
      <c r="J124" s="19"/>
    </row>
    <row r="125" customFormat="false" ht="15.75" hidden="false" customHeight="false" outlineLevel="0" collapsed="false">
      <c r="A125" s="54"/>
      <c r="B125" s="55"/>
      <c r="C125" s="55"/>
      <c r="D125" s="55"/>
      <c r="E125" s="97" t="s">
        <v>139</v>
      </c>
      <c r="F125" s="55"/>
      <c r="G125" s="55"/>
      <c r="H125" s="144"/>
      <c r="I125" s="145"/>
      <c r="J125" s="19"/>
    </row>
    <row r="126" customFormat="false" ht="15.75" hidden="false" customHeight="false" outlineLevel="0" collapsed="false">
      <c r="A126" s="58"/>
      <c r="B126" s="59"/>
      <c r="C126" s="59"/>
      <c r="D126" s="59"/>
      <c r="E126" s="59" t="s">
        <v>59</v>
      </c>
      <c r="F126" s="59"/>
      <c r="G126" s="59"/>
      <c r="H126" s="146"/>
      <c r="I126" s="147"/>
      <c r="J126" s="19"/>
    </row>
    <row r="127" customFormat="false" ht="12.75" hidden="false" customHeight="false" outlineLevel="0" collapsed="false">
      <c r="A127" s="62" t="s">
        <v>60</v>
      </c>
      <c r="B127" s="63"/>
      <c r="C127" s="64" t="n">
        <f aca="false">K143</f>
        <v>0.98175</v>
      </c>
      <c r="D127" s="65"/>
      <c r="E127" s="66"/>
      <c r="F127" s="66"/>
      <c r="G127" s="67"/>
      <c r="H127" s="67"/>
      <c r="I127" s="148"/>
      <c r="J127" s="19"/>
    </row>
    <row r="128" customFormat="false" ht="25.5" hidden="false" customHeight="false" outlineLevel="0" collapsed="false">
      <c r="A128" s="70" t="s">
        <v>61</v>
      </c>
      <c r="B128" s="71"/>
      <c r="C128" s="72" t="s">
        <v>62</v>
      </c>
      <c r="D128" s="73" t="s">
        <v>63</v>
      </c>
      <c r="E128" s="74" t="s">
        <v>64</v>
      </c>
      <c r="F128" s="75"/>
      <c r="G128" s="2"/>
      <c r="H128" s="70" t="s">
        <v>65</v>
      </c>
      <c r="I128" s="149" t="s">
        <v>66</v>
      </c>
      <c r="J128" s="8" t="s">
        <v>67</v>
      </c>
      <c r="K128" s="8" t="s">
        <v>68</v>
      </c>
      <c r="L128" s="2"/>
    </row>
    <row r="129" customFormat="false" ht="12.75" hidden="false" customHeight="false" outlineLevel="0" collapsed="false">
      <c r="A129" s="109" t="n">
        <v>37196.0006944445</v>
      </c>
      <c r="B129" s="77"/>
      <c r="C129" s="109" t="n">
        <v>37197.2916666667</v>
      </c>
      <c r="D129" s="113" t="s">
        <v>120</v>
      </c>
      <c r="E129" s="113" t="s">
        <v>140</v>
      </c>
      <c r="F129" s="79"/>
      <c r="G129" s="80"/>
      <c r="H129" s="113" t="s">
        <v>78</v>
      </c>
      <c r="I129" s="150" t="n">
        <f aca="false">(C129-A129)*24</f>
        <v>30.9833333333333</v>
      </c>
      <c r="J129" s="33" t="n">
        <v>45</v>
      </c>
      <c r="K129" s="37" t="n">
        <f aca="false">J129*I129</f>
        <v>1394.25</v>
      </c>
    </row>
    <row r="130" customFormat="false" ht="12.75" hidden="false" customHeight="false" outlineLevel="0" collapsed="false">
      <c r="A130" s="109" t="n">
        <v>37197.2916666667</v>
      </c>
      <c r="B130" s="77"/>
      <c r="C130" s="109" t="n">
        <v>37197.7638888889</v>
      </c>
      <c r="D130" s="151" t="s">
        <v>80</v>
      </c>
      <c r="E130" s="113" t="s">
        <v>141</v>
      </c>
      <c r="F130" s="79"/>
      <c r="G130" s="80"/>
      <c r="H130" s="113" t="s">
        <v>71</v>
      </c>
      <c r="I130" s="150" t="n">
        <f aca="false">(C130-A130)*24</f>
        <v>11.3333333333333</v>
      </c>
      <c r="J130" s="33" t="n">
        <v>100</v>
      </c>
      <c r="K130" s="37" t="n">
        <f aca="false">J130*I130</f>
        <v>1133.33333333333</v>
      </c>
    </row>
    <row r="131" customFormat="false" ht="12.75" hidden="false" customHeight="false" outlineLevel="0" collapsed="false">
      <c r="A131" s="109" t="n">
        <v>37198.2916666667</v>
      </c>
      <c r="B131" s="77"/>
      <c r="C131" s="109" t="n">
        <v>37198.6458333333</v>
      </c>
      <c r="D131" s="151" t="s">
        <v>142</v>
      </c>
      <c r="E131" s="113" t="s">
        <v>143</v>
      </c>
      <c r="F131" s="79"/>
      <c r="G131" s="80"/>
      <c r="H131" s="113" t="s">
        <v>144</v>
      </c>
      <c r="I131" s="150" t="n">
        <f aca="false">(C131-A131)*24</f>
        <v>8.5</v>
      </c>
      <c r="J131" s="33" t="n">
        <v>8</v>
      </c>
      <c r="K131" s="37" t="n">
        <f aca="false">J131*I131</f>
        <v>68</v>
      </c>
    </row>
    <row r="132" customFormat="false" ht="12.75" hidden="false" customHeight="false" outlineLevel="0" collapsed="false">
      <c r="A132" s="109" t="n">
        <v>37201.5416666667</v>
      </c>
      <c r="B132" s="77"/>
      <c r="C132" s="109" t="n">
        <v>37201.6666666667</v>
      </c>
      <c r="D132" s="151" t="s">
        <v>145</v>
      </c>
      <c r="E132" s="113" t="s">
        <v>146</v>
      </c>
      <c r="F132" s="81"/>
      <c r="G132" s="82"/>
      <c r="H132" s="113" t="s">
        <v>147</v>
      </c>
      <c r="I132" s="150" t="n">
        <f aca="false">(C132-A132)*24</f>
        <v>3</v>
      </c>
      <c r="J132" s="33" t="n">
        <f aca="false">4+24</f>
        <v>28</v>
      </c>
      <c r="K132" s="37" t="n">
        <f aca="false">J132*I132</f>
        <v>84</v>
      </c>
    </row>
    <row r="133" customFormat="false" ht="12.75" hidden="false" customHeight="false" outlineLevel="0" collapsed="false">
      <c r="A133" s="109" t="n">
        <v>37202.2916666667</v>
      </c>
      <c r="B133" s="77"/>
      <c r="C133" s="109" t="n">
        <v>37202.7708333333</v>
      </c>
      <c r="D133" s="151" t="s">
        <v>145</v>
      </c>
      <c r="E133" s="113" t="s">
        <v>143</v>
      </c>
      <c r="F133" s="81"/>
      <c r="G133" s="82"/>
      <c r="H133" s="113" t="s">
        <v>144</v>
      </c>
      <c r="I133" s="150" t="n">
        <f aca="false">(C133-A133)*24</f>
        <v>11.5</v>
      </c>
      <c r="J133" s="33" t="n">
        <f aca="false">4+24</f>
        <v>28</v>
      </c>
      <c r="K133" s="37" t="n">
        <f aca="false">J133*I133</f>
        <v>322</v>
      </c>
    </row>
    <row r="134" customFormat="false" ht="12.75" hidden="false" customHeight="false" outlineLevel="0" collapsed="false">
      <c r="A134" s="109" t="n">
        <v>37203.2916666667</v>
      </c>
      <c r="B134" s="77"/>
      <c r="C134" s="109" t="n">
        <v>37203.7708333333</v>
      </c>
      <c r="D134" s="151" t="s">
        <v>145</v>
      </c>
      <c r="E134" s="113" t="s">
        <v>143</v>
      </c>
      <c r="F134" s="79"/>
      <c r="G134" s="80"/>
      <c r="H134" s="113" t="s">
        <v>144</v>
      </c>
      <c r="I134" s="150" t="n">
        <f aca="false">(C134-A134)*24</f>
        <v>11.5</v>
      </c>
      <c r="J134" s="33" t="n">
        <f aca="false">4+24</f>
        <v>28</v>
      </c>
      <c r="K134" s="37" t="n">
        <f aca="false">J134*I134</f>
        <v>322</v>
      </c>
    </row>
    <row r="135" customFormat="false" ht="12.75" hidden="false" customHeight="false" outlineLevel="0" collapsed="false">
      <c r="A135" s="109" t="n">
        <v>37204.2916666667</v>
      </c>
      <c r="B135" s="83"/>
      <c r="C135" s="109" t="n">
        <v>37204.7708333333</v>
      </c>
      <c r="D135" s="151" t="s">
        <v>145</v>
      </c>
      <c r="E135" s="112" t="s">
        <v>143</v>
      </c>
      <c r="F135" s="47"/>
      <c r="G135" s="80"/>
      <c r="H135" s="113" t="s">
        <v>144</v>
      </c>
      <c r="I135" s="150" t="n">
        <f aca="false">(C135-A135)*24</f>
        <v>11.5</v>
      </c>
      <c r="J135" s="33" t="n">
        <f aca="false">4+24</f>
        <v>28</v>
      </c>
      <c r="K135" s="37" t="n">
        <f aca="false">J135*I135</f>
        <v>322</v>
      </c>
    </row>
    <row r="136" customFormat="false" ht="12.75" hidden="false" customHeight="false" outlineLevel="0" collapsed="false">
      <c r="A136" s="109" t="n">
        <v>37204.5416666667</v>
      </c>
      <c r="B136" s="33"/>
      <c r="C136" s="109" t="n">
        <v>37204.7708333333</v>
      </c>
      <c r="D136" s="151" t="s">
        <v>148</v>
      </c>
      <c r="E136" s="112" t="s">
        <v>143</v>
      </c>
      <c r="F136" s="79"/>
      <c r="G136" s="115"/>
      <c r="H136" s="113" t="s">
        <v>144</v>
      </c>
      <c r="I136" s="150" t="n">
        <f aca="false">(C136-A136)*24</f>
        <v>5.5</v>
      </c>
      <c r="J136" s="33" t="n">
        <v>16</v>
      </c>
      <c r="K136" s="37" t="n">
        <f aca="false">J136*I136</f>
        <v>88</v>
      </c>
    </row>
    <row r="137" customFormat="false" ht="12.75" hidden="false" customHeight="false" outlineLevel="0" collapsed="false">
      <c r="A137" s="109" t="n">
        <v>37207.2916666667</v>
      </c>
      <c r="B137" s="33"/>
      <c r="C137" s="109" t="n">
        <v>37207.7708333333</v>
      </c>
      <c r="D137" s="152" t="s">
        <v>149</v>
      </c>
      <c r="E137" s="112" t="s">
        <v>143</v>
      </c>
      <c r="F137" s="79"/>
      <c r="G137" s="115"/>
      <c r="H137" s="113" t="s">
        <v>144</v>
      </c>
      <c r="I137" s="150" t="n">
        <f aca="false">(C137-A137)*24</f>
        <v>11.5</v>
      </c>
      <c r="J137" s="33" t="n">
        <v>17</v>
      </c>
      <c r="K137" s="37" t="n">
        <f aca="false">J137*I137</f>
        <v>195.5</v>
      </c>
    </row>
    <row r="138" customFormat="false" ht="12.75" hidden="false" customHeight="false" outlineLevel="0" collapsed="false">
      <c r="A138" s="109" t="n">
        <v>37208.4583333333</v>
      </c>
      <c r="B138" s="33"/>
      <c r="C138" s="109" t="n">
        <v>37208.7708333333</v>
      </c>
      <c r="D138" s="152" t="s">
        <v>149</v>
      </c>
      <c r="E138" s="112" t="s">
        <v>143</v>
      </c>
      <c r="F138" s="79"/>
      <c r="G138" s="115"/>
      <c r="H138" s="113" t="s">
        <v>144</v>
      </c>
      <c r="I138" s="150" t="n">
        <f aca="false">(C138-A138)*24</f>
        <v>7.5</v>
      </c>
      <c r="J138" s="33" t="n">
        <v>17</v>
      </c>
      <c r="K138" s="37" t="n">
        <f aca="false">J138*I138</f>
        <v>127.5</v>
      </c>
    </row>
    <row r="139" customFormat="false" ht="12.75" hidden="false" customHeight="false" outlineLevel="0" collapsed="false">
      <c r="A139" s="109" t="n">
        <v>37209.3541666667</v>
      </c>
      <c r="B139" s="33"/>
      <c r="C139" s="109" t="n">
        <v>37209.6458333333</v>
      </c>
      <c r="D139" s="152" t="s">
        <v>150</v>
      </c>
      <c r="E139" s="112" t="s">
        <v>143</v>
      </c>
      <c r="F139" s="79"/>
      <c r="G139" s="115"/>
      <c r="H139" s="113" t="s">
        <v>144</v>
      </c>
      <c r="I139" s="150" t="n">
        <f aca="false">(C139-A139)*24</f>
        <v>7</v>
      </c>
      <c r="J139" s="33" t="n">
        <f aca="false">8+7</f>
        <v>15</v>
      </c>
      <c r="K139" s="37" t="n">
        <f aca="false">J139*I139</f>
        <v>105</v>
      </c>
    </row>
    <row r="140" customFormat="false" ht="12.75" hidden="false" customHeight="false" outlineLevel="0" collapsed="false">
      <c r="A140" s="109" t="n">
        <v>37225.4166666667</v>
      </c>
      <c r="B140" s="33"/>
      <c r="C140" s="109" t="n">
        <v>37225.6458333333</v>
      </c>
      <c r="D140" s="151" t="s">
        <v>145</v>
      </c>
      <c r="E140" s="112" t="s">
        <v>151</v>
      </c>
      <c r="F140" s="79"/>
      <c r="G140" s="115"/>
      <c r="H140" s="113" t="s">
        <v>71</v>
      </c>
      <c r="I140" s="150" t="n">
        <f aca="false">(C140-A140)*24</f>
        <v>5.5</v>
      </c>
      <c r="J140" s="33" t="n">
        <f aca="false">4+24</f>
        <v>28</v>
      </c>
      <c r="K140" s="37" t="n">
        <f aca="false">J140*I140</f>
        <v>154</v>
      </c>
    </row>
    <row r="141" customFormat="false" ht="12.75" hidden="false" customHeight="false" outlineLevel="0" collapsed="false">
      <c r="A141" s="19"/>
      <c r="B141" s="19"/>
      <c r="C141" s="19"/>
      <c r="D141" s="2"/>
      <c r="E141" s="20"/>
      <c r="F141" s="20"/>
      <c r="G141" s="20"/>
      <c r="H141" s="19"/>
      <c r="J141" s="19"/>
      <c r="K141" s="37" t="n">
        <f aca="false">SUM(K134:K140)</f>
        <v>1314</v>
      </c>
      <c r="L141" s="0" t="s">
        <v>82</v>
      </c>
    </row>
    <row r="142" customFormat="false" ht="12.75" hidden="false" customHeight="false" outlineLevel="0" collapsed="false">
      <c r="A142" s="19"/>
      <c r="B142" s="19"/>
      <c r="C142" s="19"/>
      <c r="D142" s="2"/>
      <c r="E142" s="20"/>
      <c r="F142" s="20"/>
      <c r="G142" s="20"/>
      <c r="H142" s="19"/>
      <c r="J142" s="19"/>
      <c r="K142" s="13" t="n">
        <f aca="false">30*24*100</f>
        <v>72000</v>
      </c>
      <c r="L142" s="0" t="s">
        <v>83</v>
      </c>
    </row>
    <row r="143" customFormat="false" ht="12.75" hidden="false" customHeight="false" outlineLevel="0" collapsed="false">
      <c r="A143" s="19"/>
      <c r="B143" s="19"/>
      <c r="C143" s="19"/>
      <c r="D143" s="2"/>
      <c r="E143" s="20"/>
      <c r="F143" s="20"/>
      <c r="G143" s="20"/>
      <c r="H143" s="19"/>
      <c r="J143" s="19"/>
      <c r="K143" s="13" t="n">
        <f aca="false">1-(K141/K142)</f>
        <v>0.98175</v>
      </c>
      <c r="L143" s="0" t="s">
        <v>84</v>
      </c>
    </row>
    <row r="147" customFormat="false" ht="30" hidden="true" customHeight="false" outlineLevel="0" collapsed="false">
      <c r="A147" s="21" t="s">
        <v>129</v>
      </c>
      <c r="B147" s="19"/>
      <c r="C147" s="19"/>
      <c r="D147" s="2"/>
      <c r="E147" s="20"/>
      <c r="F147" s="20"/>
      <c r="G147" s="20"/>
      <c r="H147" s="19"/>
      <c r="J147" s="20"/>
    </row>
    <row r="148" customFormat="false" ht="12.75" hidden="true" customHeight="false" outlineLevel="0" collapsed="false">
      <c r="A148" s="19"/>
      <c r="B148" s="19"/>
      <c r="C148" s="19"/>
      <c r="D148" s="2"/>
      <c r="E148" s="20"/>
      <c r="F148" s="20"/>
      <c r="G148" s="20"/>
      <c r="H148" s="19"/>
      <c r="J148" s="20"/>
    </row>
    <row r="149" customFormat="false" ht="12.75" hidden="true" customHeight="false" outlineLevel="0" collapsed="false">
      <c r="A149" s="19" t="s">
        <v>1</v>
      </c>
      <c r="B149" s="19"/>
      <c r="C149" s="19"/>
      <c r="D149" s="2"/>
      <c r="E149" s="20"/>
      <c r="F149" s="20"/>
      <c r="G149" s="20"/>
      <c r="H149" s="19"/>
      <c r="J149" s="20"/>
    </row>
    <row r="150" customFormat="false" ht="12.75" hidden="true" customHeight="false" outlineLevel="0" collapsed="false">
      <c r="A150" s="19" t="s">
        <v>38</v>
      </c>
      <c r="B150" s="19"/>
      <c r="C150" s="19"/>
      <c r="D150" s="2"/>
      <c r="E150" s="20"/>
      <c r="F150" s="20"/>
      <c r="G150" s="20"/>
      <c r="H150" s="19"/>
      <c r="J150" s="20"/>
    </row>
    <row r="151" customFormat="false" ht="12.75" hidden="true" customHeight="false" outlineLevel="0" collapsed="false">
      <c r="A151" s="19" t="s">
        <v>39</v>
      </c>
      <c r="B151" s="19"/>
      <c r="C151" s="19"/>
      <c r="D151" s="2"/>
      <c r="E151" s="20"/>
      <c r="F151" s="20"/>
      <c r="G151" s="20"/>
      <c r="H151" s="19"/>
      <c r="J151" s="20"/>
    </row>
    <row r="152" customFormat="false" ht="12.75" hidden="true" customHeight="false" outlineLevel="0" collapsed="false">
      <c r="A152" s="19" t="s">
        <v>130</v>
      </c>
      <c r="B152" s="19"/>
      <c r="C152" s="19"/>
      <c r="D152" s="2"/>
      <c r="E152" s="20"/>
      <c r="F152" s="20"/>
      <c r="G152" s="20"/>
      <c r="H152" s="19"/>
      <c r="J152" s="20"/>
    </row>
    <row r="153" customFormat="false" ht="12.75" hidden="true" customHeight="false" outlineLevel="0" collapsed="false">
      <c r="A153" s="19" t="s">
        <v>131</v>
      </c>
      <c r="B153" s="19"/>
      <c r="C153" s="19"/>
      <c r="D153" s="2"/>
      <c r="E153" s="20"/>
      <c r="F153" s="20"/>
      <c r="G153" s="20"/>
      <c r="H153" s="19"/>
      <c r="J153" s="20"/>
    </row>
    <row r="154" customFormat="false" ht="12.75" hidden="true" customHeight="false" outlineLevel="0" collapsed="false"/>
    <row r="155" customFormat="false" ht="25.5" hidden="true" customHeight="false" outlineLevel="0" collapsed="false">
      <c r="A155" s="6"/>
      <c r="B155" s="6"/>
      <c r="C155" s="6"/>
      <c r="D155" s="6"/>
      <c r="E155" s="23" t="s">
        <v>41</v>
      </c>
      <c r="F155" s="24"/>
      <c r="G155" s="23" t="s">
        <v>41</v>
      </c>
      <c r="H155" s="25"/>
      <c r="I155" s="117"/>
      <c r="J155" s="27"/>
      <c r="K155" s="153"/>
    </row>
    <row r="156" customFormat="false" ht="25.5" hidden="true" customHeight="false" outlineLevel="0" collapsed="false">
      <c r="A156" s="11" t="s">
        <v>13</v>
      </c>
      <c r="B156" s="11" t="s">
        <v>14</v>
      </c>
      <c r="C156" s="11" t="s">
        <v>15</v>
      </c>
      <c r="D156" s="11" t="s">
        <v>132</v>
      </c>
      <c r="E156" s="28" t="s">
        <v>87</v>
      </c>
      <c r="F156" s="29" t="s">
        <v>88</v>
      </c>
      <c r="G156" s="29" t="s">
        <v>45</v>
      </c>
      <c r="H156" s="30" t="s">
        <v>46</v>
      </c>
      <c r="I156" s="119" t="s">
        <v>47</v>
      </c>
      <c r="J156" s="32" t="s">
        <v>48</v>
      </c>
      <c r="K156" s="154" t="s">
        <v>152</v>
      </c>
    </row>
    <row r="157" customFormat="false" ht="12.75" hidden="true" customHeight="false" outlineLevel="0" collapsed="false">
      <c r="A157" s="33" t="s">
        <v>25</v>
      </c>
      <c r="B157" s="33" t="n">
        <v>1</v>
      </c>
      <c r="C157" s="33" t="n">
        <v>97</v>
      </c>
      <c r="D157" s="34" t="n">
        <v>37196</v>
      </c>
      <c r="E157" s="155" t="n">
        <v>0</v>
      </c>
      <c r="F157" s="156" t="n">
        <v>3586</v>
      </c>
      <c r="G157" s="87" t="n">
        <f aca="false">E157-F157</f>
        <v>-3586</v>
      </c>
      <c r="H157" s="124" t="n">
        <f aca="false">IF(G157&lt;0,0,E157/(30*1500*24))</f>
        <v>0</v>
      </c>
      <c r="I157" s="125" t="n">
        <v>0.084</v>
      </c>
      <c r="J157" s="36" t="n">
        <f aca="false">I157*(24*30)</f>
        <v>60.48</v>
      </c>
      <c r="K157" s="157" t="s">
        <v>153</v>
      </c>
    </row>
    <row r="158" customFormat="false" ht="12.75" hidden="true" customHeight="false" outlineLevel="0" collapsed="false">
      <c r="A158" s="33" t="s">
        <v>25</v>
      </c>
      <c r="B158" s="33" t="n">
        <v>1</v>
      </c>
      <c r="C158" s="33" t="n">
        <v>35</v>
      </c>
      <c r="D158" s="34" t="n">
        <v>37196</v>
      </c>
      <c r="E158" s="158" t="n">
        <v>151</v>
      </c>
      <c r="F158" s="158" t="n">
        <v>2897</v>
      </c>
      <c r="G158" s="87" t="n">
        <f aca="false">E158-F158</f>
        <v>-2746</v>
      </c>
      <c r="H158" s="124" t="n">
        <f aca="false">IF(G158&lt;0,0,E158/(30*1500*24))</f>
        <v>0</v>
      </c>
      <c r="I158" s="129" t="n">
        <v>0.512622686163026</v>
      </c>
      <c r="J158" s="36" t="n">
        <f aca="false">I158*(24*30)</f>
        <v>369.088334037379</v>
      </c>
      <c r="K158" s="157" t="s">
        <v>153</v>
      </c>
    </row>
    <row r="159" customFormat="false" ht="12.75" hidden="true" customHeight="false" outlineLevel="0" collapsed="false">
      <c r="A159" s="33" t="s">
        <v>25</v>
      </c>
      <c r="B159" s="33" t="n">
        <v>1</v>
      </c>
      <c r="C159" s="33" t="n">
        <v>58</v>
      </c>
      <c r="D159" s="34" t="n">
        <v>37196</v>
      </c>
      <c r="E159" s="159" t="n">
        <v>0</v>
      </c>
      <c r="F159" s="137" t="n">
        <v>1782</v>
      </c>
      <c r="G159" s="87" t="n">
        <f aca="false">E159-F159</f>
        <v>-1782</v>
      </c>
      <c r="H159" s="124" t="n">
        <f aca="false">IF(G159&lt;0,0,E159/(30*1500*24))</f>
        <v>0</v>
      </c>
      <c r="I159" s="132" t="n">
        <v>0.3902</v>
      </c>
      <c r="J159" s="36" t="n">
        <f aca="false">I159*(24*30)</f>
        <v>280.944</v>
      </c>
      <c r="K159" s="157" t="s">
        <v>154</v>
      </c>
    </row>
    <row r="160" customFormat="false" ht="12.75" hidden="true" customHeight="false" outlineLevel="0" collapsed="false">
      <c r="A160" s="33" t="s">
        <v>25</v>
      </c>
      <c r="B160" s="33" t="n">
        <v>1</v>
      </c>
      <c r="C160" s="33" t="n">
        <v>67</v>
      </c>
      <c r="D160" s="34" t="n">
        <v>37196</v>
      </c>
      <c r="E160" s="159" t="n">
        <v>0</v>
      </c>
      <c r="F160" s="137" t="n">
        <v>947</v>
      </c>
      <c r="G160" s="87" t="n">
        <f aca="false">E160-F160</f>
        <v>-947</v>
      </c>
      <c r="H160" s="124" t="n">
        <f aca="false">IF(G160&lt;0,0,E160/(30*1500*24))</f>
        <v>0</v>
      </c>
      <c r="I160" s="132" t="n">
        <v>0.3376</v>
      </c>
      <c r="J160" s="36" t="n">
        <f aca="false">I160*(24*30)</f>
        <v>243.072</v>
      </c>
      <c r="K160" s="157"/>
    </row>
    <row r="161" customFormat="false" ht="12.75" hidden="true" customHeight="false" outlineLevel="0" collapsed="false">
      <c r="A161" s="33" t="s">
        <v>25</v>
      </c>
      <c r="B161" s="33" t="n">
        <v>1</v>
      </c>
      <c r="C161" s="33" t="n">
        <v>90</v>
      </c>
      <c r="D161" s="34" t="n">
        <v>37196</v>
      </c>
      <c r="E161" s="130" t="n">
        <v>4989</v>
      </c>
      <c r="F161" s="131" t="n">
        <v>1975</v>
      </c>
      <c r="G161" s="87" t="n">
        <f aca="false">E161-F161</f>
        <v>3014</v>
      </c>
      <c r="H161" s="124" t="n">
        <f aca="false">IF(G161&lt;0,0,E161/(30*1500*24))</f>
        <v>0.00461944444444444</v>
      </c>
      <c r="I161" s="132" t="n">
        <v>0.3904</v>
      </c>
      <c r="J161" s="36" t="n">
        <f aca="false">I161*(24*30)</f>
        <v>281.088</v>
      </c>
      <c r="K161" s="157" t="s">
        <v>155</v>
      </c>
    </row>
    <row r="162" customFormat="false" ht="12.75" hidden="true" customHeight="false" outlineLevel="0" collapsed="false">
      <c r="A162" s="33" t="s">
        <v>25</v>
      </c>
      <c r="B162" s="33" t="n">
        <v>1</v>
      </c>
      <c r="C162" s="33" t="n">
        <v>88</v>
      </c>
      <c r="D162" s="34" t="n">
        <v>37196</v>
      </c>
      <c r="E162" s="159" t="n">
        <v>7483</v>
      </c>
      <c r="F162" s="137" t="n">
        <v>2759</v>
      </c>
      <c r="G162" s="87" t="n">
        <f aca="false">E162-F162</f>
        <v>4724</v>
      </c>
      <c r="H162" s="124" t="n">
        <f aca="false">IF(G162&lt;0,0,E162/(30*1500*24))</f>
        <v>0.0069287037037037</v>
      </c>
      <c r="I162" s="132" t="n">
        <v>0.4708</v>
      </c>
      <c r="J162" s="36" t="n">
        <f aca="false">I162*(24*30)</f>
        <v>338.976</v>
      </c>
      <c r="K162" s="157"/>
    </row>
    <row r="163" customFormat="false" ht="12.75" hidden="true" customHeight="false" outlineLevel="0" collapsed="false">
      <c r="A163" s="33" t="s">
        <v>25</v>
      </c>
      <c r="B163" s="33" t="n">
        <v>1</v>
      </c>
      <c r="C163" s="33" t="n">
        <v>51</v>
      </c>
      <c r="D163" s="34" t="n">
        <v>37196</v>
      </c>
      <c r="E163" s="130" t="n">
        <v>9314</v>
      </c>
      <c r="F163" s="131" t="n">
        <v>813</v>
      </c>
      <c r="G163" s="87" t="n">
        <f aca="false">E163-F163</f>
        <v>8501</v>
      </c>
      <c r="H163" s="124" t="n">
        <f aca="false">IF(G163&lt;0,0,E163/(30*1500*24))</f>
        <v>0.00862407407407407</v>
      </c>
      <c r="I163" s="132" t="n">
        <v>0.3408</v>
      </c>
      <c r="J163" s="36" t="n">
        <f aca="false">I163*(24*30)</f>
        <v>245.376</v>
      </c>
      <c r="K163" s="157"/>
    </row>
    <row r="164" customFormat="false" ht="12.75" hidden="true" customHeight="false" outlineLevel="0" collapsed="false">
      <c r="A164" s="33" t="s">
        <v>25</v>
      </c>
      <c r="B164" s="33" t="n">
        <v>1</v>
      </c>
      <c r="C164" s="33" t="n">
        <v>100</v>
      </c>
      <c r="D164" s="34" t="n">
        <v>37196</v>
      </c>
      <c r="E164" s="158" t="n">
        <v>14366</v>
      </c>
      <c r="F164" s="158" t="n">
        <v>1339</v>
      </c>
      <c r="G164" s="87" t="n">
        <f aca="false">E164-F164</f>
        <v>13027</v>
      </c>
      <c r="H164" s="124" t="n">
        <f aca="false">IF(G164&lt;0,0,E164/(30*1500*24))</f>
        <v>0.0133018518518519</v>
      </c>
      <c r="I164" s="160" t="n">
        <v>0.129</v>
      </c>
      <c r="J164" s="36" t="n">
        <f aca="false">I164*(24*30)</f>
        <v>92.88</v>
      </c>
      <c r="K164" s="157"/>
    </row>
    <row r="165" customFormat="false" ht="12.75" hidden="true" customHeight="false" outlineLevel="0" collapsed="false">
      <c r="A165" s="33" t="s">
        <v>25</v>
      </c>
      <c r="B165" s="33" t="n">
        <v>1</v>
      </c>
      <c r="C165" s="33" t="n">
        <v>5</v>
      </c>
      <c r="D165" s="34" t="n">
        <v>37196</v>
      </c>
      <c r="E165" s="130" t="n">
        <v>13083</v>
      </c>
      <c r="F165" s="131" t="n">
        <v>9</v>
      </c>
      <c r="G165" s="87" t="n">
        <f aca="false">E165-F165</f>
        <v>13074</v>
      </c>
      <c r="H165" s="124" t="n">
        <f aca="false">IF(G165&lt;0,0,E165/(30*1500*24))</f>
        <v>0.0121138888888889</v>
      </c>
      <c r="I165" s="132" t="n">
        <v>0.97</v>
      </c>
      <c r="J165" s="36" t="n">
        <f aca="false">I165*(24*30)</f>
        <v>698.4</v>
      </c>
      <c r="K165" s="157"/>
    </row>
    <row r="166" customFormat="false" ht="12.75" hidden="true" customHeight="false" outlineLevel="0" collapsed="false">
      <c r="A166" s="33" t="s">
        <v>25</v>
      </c>
      <c r="B166" s="33" t="n">
        <v>1</v>
      </c>
      <c r="C166" s="33" t="n">
        <v>34</v>
      </c>
      <c r="D166" s="34" t="n">
        <v>37196</v>
      </c>
      <c r="E166" s="158" t="n">
        <v>34229</v>
      </c>
      <c r="F166" s="158" t="n">
        <v>348</v>
      </c>
      <c r="G166" s="87" t="n">
        <f aca="false">E166-F166</f>
        <v>33881</v>
      </c>
      <c r="H166" s="124" t="n">
        <f aca="false">IF(G166&lt;0,0,E166/(30*1500*24))</f>
        <v>0.0316935185185185</v>
      </c>
      <c r="I166" s="132" t="n">
        <v>0.2794</v>
      </c>
      <c r="J166" s="36" t="n">
        <f aca="false">I166*(24*30)</f>
        <v>201.168</v>
      </c>
      <c r="K166" s="157" t="s">
        <v>156</v>
      </c>
    </row>
    <row r="167" customFormat="false" ht="12.75" hidden="true" customHeight="false" outlineLevel="0" collapsed="false">
      <c r="A167" s="33" t="s">
        <v>25</v>
      </c>
      <c r="B167" s="33" t="n">
        <v>1</v>
      </c>
      <c r="C167" s="33" t="n">
        <v>96</v>
      </c>
      <c r="D167" s="34" t="n">
        <v>37196</v>
      </c>
      <c r="E167" s="159" t="n">
        <v>54221</v>
      </c>
      <c r="F167" s="137" t="n">
        <v>356</v>
      </c>
      <c r="G167" s="87" t="n">
        <f aca="false">E167-F167</f>
        <v>53865</v>
      </c>
      <c r="H167" s="124" t="n">
        <f aca="false">IF(G167&lt;0,0,E167/(30*1500*24))</f>
        <v>0.0502046296296296</v>
      </c>
      <c r="I167" s="132" t="n">
        <v>0.599</v>
      </c>
      <c r="J167" s="36" t="n">
        <f aca="false">I167*(24*30)</f>
        <v>431.28</v>
      </c>
      <c r="K167" s="161"/>
    </row>
    <row r="168" customFormat="false" ht="12.75" hidden="true" customHeight="false" outlineLevel="0" collapsed="false">
      <c r="A168" s="33" t="s">
        <v>25</v>
      </c>
      <c r="B168" s="33" t="n">
        <v>1</v>
      </c>
      <c r="C168" s="33" t="n">
        <v>50</v>
      </c>
      <c r="D168" s="34" t="n">
        <v>37196</v>
      </c>
      <c r="E168" s="130" t="n">
        <v>89966</v>
      </c>
      <c r="F168" s="131" t="n">
        <v>838</v>
      </c>
      <c r="G168" s="87" t="n">
        <f aca="false">E168-F168</f>
        <v>89128</v>
      </c>
      <c r="H168" s="124" t="n">
        <f aca="false">IF(G168&lt;0,0,E168/(30*1500*24))</f>
        <v>0.0833018518518519</v>
      </c>
      <c r="I168" s="162" t="n">
        <v>0.841965061735767</v>
      </c>
      <c r="J168" s="36" t="n">
        <f aca="false">I168*(24*30)</f>
        <v>606.214844449752</v>
      </c>
      <c r="K168" s="163"/>
    </row>
    <row r="169" customFormat="false" ht="12.75" hidden="true" customHeight="false" outlineLevel="0" collapsed="false">
      <c r="A169" s="33" t="s">
        <v>25</v>
      </c>
      <c r="B169" s="33" t="n">
        <v>1</v>
      </c>
      <c r="C169" s="33" t="n">
        <v>73</v>
      </c>
      <c r="D169" s="34" t="n">
        <v>37196</v>
      </c>
      <c r="E169" s="158" t="n">
        <v>95346</v>
      </c>
      <c r="F169" s="158" t="n">
        <v>2732</v>
      </c>
      <c r="G169" s="87" t="n">
        <f aca="false">E169-F169</f>
        <v>92614</v>
      </c>
      <c r="H169" s="124" t="n">
        <f aca="false">IF(G169&lt;0,0,E169/(30*1500*24))</f>
        <v>0.0882833333333333</v>
      </c>
      <c r="I169" s="160" t="n">
        <v>0.3249</v>
      </c>
      <c r="J169" s="36" t="n">
        <f aca="false">I169*(24*30)</f>
        <v>233.928</v>
      </c>
      <c r="K169" s="163"/>
    </row>
    <row r="170" customFormat="false" ht="12.75" hidden="true" customHeight="false" outlineLevel="0" collapsed="false">
      <c r="A170" s="33" t="s">
        <v>25</v>
      </c>
      <c r="B170" s="33" t="n">
        <v>1</v>
      </c>
      <c r="C170" s="33" t="n">
        <v>65</v>
      </c>
      <c r="D170" s="34" t="n">
        <v>37196</v>
      </c>
      <c r="E170" s="130" t="n">
        <v>108595</v>
      </c>
      <c r="F170" s="131" t="n">
        <v>1625</v>
      </c>
      <c r="G170" s="87" t="n">
        <f aca="false">E170-F170</f>
        <v>106970</v>
      </c>
      <c r="H170" s="124" t="n">
        <f aca="false">IF(G170&lt;0,0,E170/(30*1500*24))</f>
        <v>0.100550925925926</v>
      </c>
      <c r="I170" s="132" t="n">
        <v>0.4538</v>
      </c>
      <c r="J170" s="36" t="n">
        <f aca="false">I170*(24*30)</f>
        <v>326.736</v>
      </c>
      <c r="K170" s="163"/>
    </row>
    <row r="171" customFormat="false" ht="12.75" hidden="true" customHeight="false" outlineLevel="0" collapsed="false">
      <c r="A171" s="33" t="s">
        <v>25</v>
      </c>
      <c r="B171" s="33" t="n">
        <v>1</v>
      </c>
      <c r="C171" s="33" t="n">
        <v>98</v>
      </c>
      <c r="D171" s="34" t="n">
        <v>37196</v>
      </c>
      <c r="E171" s="130" t="n">
        <v>110527</v>
      </c>
      <c r="F171" s="131" t="n">
        <v>897</v>
      </c>
      <c r="G171" s="87" t="n">
        <f aca="false">E171-F171</f>
        <v>109630</v>
      </c>
      <c r="H171" s="124" t="n">
        <f aca="false">IF(G171&lt;0,0,E171/(30*1500*24))</f>
        <v>0.102339814814815</v>
      </c>
      <c r="I171" s="132" t="n">
        <v>0.5727</v>
      </c>
      <c r="J171" s="36" t="n">
        <f aca="false">I171*(24*30)</f>
        <v>412.344</v>
      </c>
      <c r="K171" s="163"/>
    </row>
    <row r="172" customFormat="false" ht="12.75" hidden="true" customHeight="false" outlineLevel="0" collapsed="false">
      <c r="A172" s="33" t="s">
        <v>25</v>
      </c>
      <c r="B172" s="33" t="n">
        <v>1</v>
      </c>
      <c r="C172" s="33" t="n">
        <v>85</v>
      </c>
      <c r="D172" s="34" t="n">
        <v>37196</v>
      </c>
      <c r="E172" s="159" t="n">
        <v>131032</v>
      </c>
      <c r="F172" s="137" t="n">
        <v>236</v>
      </c>
      <c r="G172" s="87" t="n">
        <f aca="false">E172-F172</f>
        <v>130796</v>
      </c>
      <c r="H172" s="124" t="n">
        <f aca="false">IF(G172&lt;0,0,E172/(30*1500*24))</f>
        <v>0.121325925925926</v>
      </c>
      <c r="I172" s="162" t="n">
        <v>0.907247601280857</v>
      </c>
      <c r="J172" s="36" t="n">
        <f aca="false">I172*(24*30)</f>
        <v>653.218272922217</v>
      </c>
      <c r="K172" s="163"/>
    </row>
    <row r="173" customFormat="false" ht="12.75" hidden="true" customHeight="false" outlineLevel="0" collapsed="false">
      <c r="A173" s="33" t="s">
        <v>25</v>
      </c>
      <c r="B173" s="33" t="n">
        <v>1</v>
      </c>
      <c r="C173" s="33" t="n">
        <v>91</v>
      </c>
      <c r="D173" s="34" t="n">
        <v>37196</v>
      </c>
      <c r="E173" s="130" t="n">
        <v>135276</v>
      </c>
      <c r="F173" s="131" t="n">
        <v>716</v>
      </c>
      <c r="G173" s="87" t="n">
        <f aca="false">E173-F173</f>
        <v>134560</v>
      </c>
      <c r="H173" s="124" t="n">
        <f aca="false">IF(G173&lt;0,0,E173/(30*1500*24))</f>
        <v>0.125255555555556</v>
      </c>
      <c r="I173" s="164" t="n">
        <v>0.9748</v>
      </c>
      <c r="J173" s="36" t="n">
        <f aca="false">I173*(24*30)</f>
        <v>701.856</v>
      </c>
      <c r="K173" s="163"/>
    </row>
    <row r="174" customFormat="false" ht="12.75" hidden="true" customHeight="false" outlineLevel="0" collapsed="false">
      <c r="A174" s="33" t="s">
        <v>25</v>
      </c>
      <c r="B174" s="33" t="n">
        <v>1</v>
      </c>
      <c r="C174" s="33" t="n">
        <v>61</v>
      </c>
      <c r="D174" s="34" t="n">
        <v>37196</v>
      </c>
      <c r="E174" s="130" t="n">
        <v>142474</v>
      </c>
      <c r="F174" s="131" t="n">
        <v>1781</v>
      </c>
      <c r="G174" s="87" t="n">
        <f aca="false">E174-F174</f>
        <v>140693</v>
      </c>
      <c r="H174" s="124" t="n">
        <f aca="false">IF(G174&lt;0,0,E174/(30*1500*24))</f>
        <v>0.13192037037037</v>
      </c>
      <c r="I174" s="132" t="n">
        <v>0.7569</v>
      </c>
      <c r="J174" s="36" t="n">
        <f aca="false">I174*(24*30)</f>
        <v>544.968</v>
      </c>
      <c r="K174" s="163"/>
    </row>
    <row r="175" customFormat="false" ht="12.75" hidden="true" customHeight="false" outlineLevel="0" collapsed="false">
      <c r="A175" s="33" t="s">
        <v>25</v>
      </c>
      <c r="B175" s="33" t="n">
        <v>1</v>
      </c>
      <c r="C175" s="33" t="n">
        <v>76</v>
      </c>
      <c r="D175" s="34" t="n">
        <v>37196</v>
      </c>
      <c r="E175" s="159" t="n">
        <v>148426</v>
      </c>
      <c r="F175" s="137" t="n">
        <v>2020</v>
      </c>
      <c r="G175" s="87" t="n">
        <f aca="false">E175-F175</f>
        <v>146406</v>
      </c>
      <c r="H175" s="124" t="n">
        <f aca="false">IF(G175&lt;0,0,E175/(30*1500*24))</f>
        <v>0.137431481481482</v>
      </c>
      <c r="I175" s="132" t="n">
        <v>0.4111</v>
      </c>
      <c r="J175" s="36" t="n">
        <f aca="false">I175*(24*30)</f>
        <v>295.992</v>
      </c>
      <c r="K175" s="163"/>
    </row>
    <row r="176" customFormat="false" ht="12.75" hidden="true" customHeight="false" outlineLevel="0" collapsed="false">
      <c r="A176" s="33" t="s">
        <v>25</v>
      </c>
      <c r="B176" s="33" t="n">
        <v>1</v>
      </c>
      <c r="C176" s="33" t="n">
        <v>93</v>
      </c>
      <c r="D176" s="34" t="n">
        <v>37196</v>
      </c>
      <c r="E176" s="159" t="n">
        <v>150250</v>
      </c>
      <c r="F176" s="137" t="n">
        <v>60</v>
      </c>
      <c r="G176" s="87" t="n">
        <f aca="false">E176-F176</f>
        <v>150190</v>
      </c>
      <c r="H176" s="124" t="n">
        <f aca="false">IF(G176&lt;0,0,E176/(30*1500*24))</f>
        <v>0.13912037037037</v>
      </c>
      <c r="I176" s="132" t="n">
        <v>0.9997</v>
      </c>
      <c r="J176" s="36" t="n">
        <f aca="false">I176*(24*30)</f>
        <v>719.784</v>
      </c>
      <c r="K176" s="163"/>
    </row>
    <row r="177" customFormat="false" ht="12.75" hidden="true" customHeight="false" outlineLevel="0" collapsed="false">
      <c r="A177" s="33" t="s">
        <v>25</v>
      </c>
      <c r="B177" s="33" t="n">
        <v>1</v>
      </c>
      <c r="C177" s="33" t="n">
        <v>33</v>
      </c>
      <c r="D177" s="34" t="n">
        <v>37196</v>
      </c>
      <c r="E177" s="159" t="n">
        <v>158787</v>
      </c>
      <c r="F177" s="137" t="n">
        <v>884</v>
      </c>
      <c r="G177" s="87" t="n">
        <f aca="false">E177-F177</f>
        <v>157903</v>
      </c>
      <c r="H177" s="124" t="n">
        <f aca="false">IF(G177&lt;0,0,E177/(30*1500*24))</f>
        <v>0.147025</v>
      </c>
      <c r="I177" s="132" t="n">
        <v>0.9907</v>
      </c>
      <c r="J177" s="36" t="n">
        <f aca="false">I177*(24*30)</f>
        <v>713.304</v>
      </c>
      <c r="K177" s="163"/>
    </row>
    <row r="178" customFormat="false" ht="12.75" hidden="true" customHeight="false" outlineLevel="0" collapsed="false">
      <c r="A178" s="33" t="s">
        <v>25</v>
      </c>
      <c r="B178" s="33" t="n">
        <v>1</v>
      </c>
      <c r="C178" s="33" t="n">
        <v>92</v>
      </c>
      <c r="D178" s="34" t="n">
        <v>37196</v>
      </c>
      <c r="E178" s="130" t="n">
        <v>159842</v>
      </c>
      <c r="F178" s="131" t="n">
        <v>604</v>
      </c>
      <c r="G178" s="87" t="n">
        <f aca="false">E178-F178</f>
        <v>159238</v>
      </c>
      <c r="H178" s="124" t="n">
        <f aca="false">IF(G178&lt;0,0,E178/(30*1500*24))</f>
        <v>0.148001851851852</v>
      </c>
      <c r="I178" s="164" t="n">
        <v>0.6087</v>
      </c>
      <c r="J178" s="36" t="n">
        <f aca="false">I178*(24*30)</f>
        <v>438.264</v>
      </c>
      <c r="K178" s="163"/>
    </row>
    <row r="179" customFormat="false" ht="12.75" hidden="true" customHeight="false" outlineLevel="0" collapsed="false">
      <c r="A179" s="33" t="s">
        <v>25</v>
      </c>
      <c r="B179" s="33" t="n">
        <v>1</v>
      </c>
      <c r="C179" s="33" t="n">
        <v>23</v>
      </c>
      <c r="D179" s="34" t="n">
        <v>37196</v>
      </c>
      <c r="E179" s="130" t="n">
        <v>160361</v>
      </c>
      <c r="F179" s="131" t="n">
        <v>744</v>
      </c>
      <c r="G179" s="87" t="n">
        <f aca="false">E179-F179</f>
        <v>159617</v>
      </c>
      <c r="H179" s="124" t="n">
        <f aca="false">IF(G179&lt;0,0,E179/(30*1500*24))</f>
        <v>0.148482407407407</v>
      </c>
      <c r="I179" s="132" t="n">
        <v>0.3772</v>
      </c>
      <c r="J179" s="36" t="n">
        <f aca="false">I179*(24*30)</f>
        <v>271.584</v>
      </c>
      <c r="K179" s="163"/>
    </row>
    <row r="180" customFormat="false" ht="12.75" hidden="true" customHeight="false" outlineLevel="0" collapsed="false">
      <c r="A180" s="33" t="s">
        <v>25</v>
      </c>
      <c r="B180" s="33" t="n">
        <v>1</v>
      </c>
      <c r="C180" s="33" t="n">
        <v>13</v>
      </c>
      <c r="D180" s="34" t="n">
        <v>37196</v>
      </c>
      <c r="E180" s="165" t="n">
        <v>161919</v>
      </c>
      <c r="F180" s="165" t="n">
        <v>1088</v>
      </c>
      <c r="G180" s="87" t="n">
        <f aca="false">E180-F180</f>
        <v>160831</v>
      </c>
      <c r="H180" s="124" t="n">
        <f aca="false">IF(G180&lt;0,0,E180/(30*1500*24))</f>
        <v>0.149925</v>
      </c>
      <c r="I180" s="162" t="n">
        <v>0.696430282451667</v>
      </c>
      <c r="J180" s="36" t="n">
        <f aca="false">I180*(24*30)</f>
        <v>501.4298033652</v>
      </c>
      <c r="K180" s="163"/>
    </row>
    <row r="181" customFormat="false" ht="12.75" hidden="true" customHeight="false" outlineLevel="0" collapsed="false">
      <c r="A181" s="33" t="s">
        <v>25</v>
      </c>
      <c r="B181" s="33" t="n">
        <v>1</v>
      </c>
      <c r="C181" s="33" t="n">
        <v>81</v>
      </c>
      <c r="D181" s="34" t="n">
        <v>37196</v>
      </c>
      <c r="E181" s="130" t="n">
        <v>162579</v>
      </c>
      <c r="F181" s="131" t="n">
        <v>573</v>
      </c>
      <c r="G181" s="87" t="n">
        <f aca="false">E181-F181</f>
        <v>162006</v>
      </c>
      <c r="H181" s="124" t="n">
        <f aca="false">IF(G181&lt;0,0,E181/(30*1500*24))</f>
        <v>0.150536111111111</v>
      </c>
      <c r="I181" s="132" t="n">
        <v>0.946</v>
      </c>
      <c r="J181" s="36" t="n">
        <f aca="false">I181*(24*30)</f>
        <v>681.12</v>
      </c>
      <c r="K181" s="163"/>
    </row>
    <row r="182" customFormat="false" ht="12.75" hidden="true" customHeight="false" outlineLevel="0" collapsed="false">
      <c r="A182" s="33" t="s">
        <v>25</v>
      </c>
      <c r="B182" s="33" t="n">
        <v>1</v>
      </c>
      <c r="C182" s="33" t="n">
        <v>70</v>
      </c>
      <c r="D182" s="34" t="n">
        <v>37196</v>
      </c>
      <c r="E182" s="158" t="n">
        <v>171450</v>
      </c>
      <c r="F182" s="158" t="n">
        <v>257</v>
      </c>
      <c r="G182" s="87" t="n">
        <f aca="false">E182-F182</f>
        <v>171193</v>
      </c>
      <c r="H182" s="124" t="n">
        <f aca="false">IF(G182&lt;0,0,E182/(30*1500*24))</f>
        <v>0.15875</v>
      </c>
      <c r="I182" s="132" t="n">
        <v>0.7215</v>
      </c>
      <c r="J182" s="36" t="n">
        <f aca="false">I182*(24*30)</f>
        <v>519.48</v>
      </c>
      <c r="K182" s="163"/>
    </row>
    <row r="183" customFormat="false" ht="12.75" hidden="true" customHeight="false" outlineLevel="0" collapsed="false">
      <c r="A183" s="33" t="s">
        <v>25</v>
      </c>
      <c r="B183" s="33" t="n">
        <v>1</v>
      </c>
      <c r="C183" s="33" t="n">
        <v>95</v>
      </c>
      <c r="D183" s="34" t="n">
        <v>37196</v>
      </c>
      <c r="E183" s="159" t="n">
        <v>177966</v>
      </c>
      <c r="F183" s="137" t="n">
        <v>532</v>
      </c>
      <c r="G183" s="87" t="n">
        <f aca="false">E183-F183</f>
        <v>177434</v>
      </c>
      <c r="H183" s="124" t="n">
        <f aca="false">IF(G183&lt;0,0,E183/(30*1500*24))</f>
        <v>0.164783333333333</v>
      </c>
      <c r="I183" s="132" t="n">
        <v>0.8402</v>
      </c>
      <c r="J183" s="36" t="n">
        <f aca="false">I183*(24*30)</f>
        <v>604.944</v>
      </c>
      <c r="K183" s="163"/>
    </row>
    <row r="184" customFormat="false" ht="12.75" hidden="true" customHeight="false" outlineLevel="0" collapsed="false">
      <c r="A184" s="33" t="s">
        <v>25</v>
      </c>
      <c r="B184" s="33" t="n">
        <v>1</v>
      </c>
      <c r="C184" s="33" t="n">
        <v>10</v>
      </c>
      <c r="D184" s="34" t="n">
        <v>37196</v>
      </c>
      <c r="E184" s="159" t="n">
        <v>184866</v>
      </c>
      <c r="F184" s="137" t="n">
        <v>341</v>
      </c>
      <c r="G184" s="87" t="n">
        <f aca="false">E184-F184</f>
        <v>184525</v>
      </c>
      <c r="H184" s="124" t="n">
        <f aca="false">IF(G184&lt;0,0,E184/(30*1500*24))</f>
        <v>0.171172222222222</v>
      </c>
      <c r="I184" s="132" t="n">
        <v>0.8514</v>
      </c>
      <c r="J184" s="36" t="n">
        <f aca="false">I184*(24*30)</f>
        <v>613.008</v>
      </c>
      <c r="K184" s="163"/>
    </row>
    <row r="185" customFormat="false" ht="12.75" hidden="true" customHeight="false" outlineLevel="0" collapsed="false">
      <c r="A185" s="33" t="s">
        <v>25</v>
      </c>
      <c r="B185" s="33" t="n">
        <v>1</v>
      </c>
      <c r="C185" s="33" t="n">
        <v>53</v>
      </c>
      <c r="D185" s="34" t="n">
        <v>37196</v>
      </c>
      <c r="E185" s="130" t="n">
        <v>185958</v>
      </c>
      <c r="F185" s="131" t="n">
        <v>732</v>
      </c>
      <c r="G185" s="87" t="n">
        <f aca="false">E185-F185</f>
        <v>185226</v>
      </c>
      <c r="H185" s="124" t="n">
        <f aca="false">IF(G185&lt;0,0,E185/(30*1500*24))</f>
        <v>0.172183333333333</v>
      </c>
      <c r="I185" s="132" t="n">
        <v>0.7747</v>
      </c>
      <c r="J185" s="36" t="n">
        <f aca="false">I185*(24*30)</f>
        <v>557.784</v>
      </c>
      <c r="K185" s="163"/>
    </row>
    <row r="186" customFormat="false" ht="12.75" hidden="true" customHeight="false" outlineLevel="0" collapsed="false">
      <c r="A186" s="33" t="s">
        <v>25</v>
      </c>
      <c r="B186" s="33" t="n">
        <v>1</v>
      </c>
      <c r="C186" s="33" t="n">
        <v>55</v>
      </c>
      <c r="D186" s="34" t="n">
        <v>37196</v>
      </c>
      <c r="E186" s="130" t="n">
        <v>192710</v>
      </c>
      <c r="F186" s="131" t="n">
        <v>1379</v>
      </c>
      <c r="G186" s="87" t="n">
        <f aca="false">E186-F186</f>
        <v>191331</v>
      </c>
      <c r="H186" s="124" t="n">
        <f aca="false">IF(G186&lt;0,0,E186/(30*1500*24))</f>
        <v>0.178435185185185</v>
      </c>
      <c r="I186" s="132" t="n">
        <v>0.511</v>
      </c>
      <c r="J186" s="36" t="n">
        <f aca="false">I186*(24*30)</f>
        <v>367.92</v>
      </c>
      <c r="K186" s="163"/>
    </row>
    <row r="187" customFormat="false" ht="12.75" hidden="true" customHeight="false" outlineLevel="0" collapsed="false">
      <c r="A187" s="33" t="s">
        <v>25</v>
      </c>
      <c r="B187" s="33" t="n">
        <v>1</v>
      </c>
      <c r="C187" s="33" t="n">
        <v>16</v>
      </c>
      <c r="D187" s="34" t="n">
        <v>37196</v>
      </c>
      <c r="E187" s="130" t="n">
        <v>195587</v>
      </c>
      <c r="F187" s="131" t="n">
        <v>525</v>
      </c>
      <c r="G187" s="87" t="n">
        <f aca="false">E187-F187</f>
        <v>195062</v>
      </c>
      <c r="H187" s="124" t="n">
        <f aca="false">IF(G187&lt;0,0,E187/(30*1500*24))</f>
        <v>0.181099074074074</v>
      </c>
      <c r="I187" s="132" t="n">
        <v>0.8185</v>
      </c>
      <c r="J187" s="36" t="n">
        <f aca="false">I187*(24*30)</f>
        <v>589.32</v>
      </c>
      <c r="K187" s="163"/>
    </row>
    <row r="188" customFormat="false" ht="12.75" hidden="true" customHeight="false" outlineLevel="0" collapsed="false">
      <c r="A188" s="33" t="s">
        <v>25</v>
      </c>
      <c r="B188" s="33" t="n">
        <v>1</v>
      </c>
      <c r="C188" s="33" t="n">
        <v>94</v>
      </c>
      <c r="D188" s="34" t="n">
        <v>37196</v>
      </c>
      <c r="E188" s="158" t="n">
        <v>225412</v>
      </c>
      <c r="F188" s="158" t="n">
        <v>1023</v>
      </c>
      <c r="G188" s="87" t="n">
        <f aca="false">E188-F188</f>
        <v>224389</v>
      </c>
      <c r="H188" s="124" t="n">
        <f aca="false">IF(G188&lt;0,0,E188/(30*1500*24))</f>
        <v>0.208714814814815</v>
      </c>
      <c r="I188" s="132" t="n">
        <v>0.7281</v>
      </c>
      <c r="J188" s="36" t="n">
        <f aca="false">I188*(24*30)</f>
        <v>524.232</v>
      </c>
      <c r="K188" s="163"/>
    </row>
    <row r="189" customFormat="false" ht="12.75" hidden="true" customHeight="false" outlineLevel="0" collapsed="false">
      <c r="A189" s="33" t="s">
        <v>25</v>
      </c>
      <c r="B189" s="33" t="n">
        <v>1</v>
      </c>
      <c r="C189" s="33" t="n">
        <v>36</v>
      </c>
      <c r="D189" s="34" t="n">
        <v>37196</v>
      </c>
      <c r="E189" s="158" t="n">
        <v>230180</v>
      </c>
      <c r="F189" s="158" t="n">
        <v>785</v>
      </c>
      <c r="G189" s="87" t="n">
        <f aca="false">E189-F189</f>
        <v>229395</v>
      </c>
      <c r="H189" s="124" t="n">
        <f aca="false">IF(G189&lt;0,0,E189/(30*1500*24))</f>
        <v>0.21312962962963</v>
      </c>
      <c r="I189" s="132" t="n">
        <v>0.6838</v>
      </c>
      <c r="J189" s="36" t="n">
        <f aca="false">I189*(24*30)</f>
        <v>492.336</v>
      </c>
      <c r="K189" s="163"/>
    </row>
    <row r="190" customFormat="false" ht="12.75" hidden="true" customHeight="false" outlineLevel="0" collapsed="false">
      <c r="A190" s="33" t="s">
        <v>25</v>
      </c>
      <c r="B190" s="33" t="n">
        <v>1</v>
      </c>
      <c r="C190" s="33" t="n">
        <v>79</v>
      </c>
      <c r="D190" s="34" t="n">
        <v>37196</v>
      </c>
      <c r="E190" s="159" t="n">
        <v>239194</v>
      </c>
      <c r="F190" s="137" t="n">
        <v>711</v>
      </c>
      <c r="G190" s="87" t="n">
        <f aca="false">E190-F190</f>
        <v>238483</v>
      </c>
      <c r="H190" s="124" t="n">
        <f aca="false">IF(G190&lt;0,0,E190/(30*1500*24))</f>
        <v>0.221475925925926</v>
      </c>
      <c r="I190" s="132" t="n">
        <v>0.8843</v>
      </c>
      <c r="J190" s="36" t="n">
        <f aca="false">I190*(24*30)</f>
        <v>636.696</v>
      </c>
      <c r="K190" s="163"/>
    </row>
    <row r="191" customFormat="false" ht="12.75" hidden="true" customHeight="false" outlineLevel="0" collapsed="false">
      <c r="A191" s="33" t="s">
        <v>25</v>
      </c>
      <c r="B191" s="33" t="n">
        <v>1</v>
      </c>
      <c r="C191" s="33" t="n">
        <v>75</v>
      </c>
      <c r="D191" s="34" t="n">
        <v>37196</v>
      </c>
      <c r="E191" s="130" t="n">
        <v>240975</v>
      </c>
      <c r="F191" s="131" t="n">
        <v>1303</v>
      </c>
      <c r="G191" s="87" t="n">
        <f aca="false">E191-F191</f>
        <v>239672</v>
      </c>
      <c r="H191" s="124" t="n">
        <f aca="false">IF(G191&lt;0,0,E191/(30*1500*24))</f>
        <v>0.223125</v>
      </c>
      <c r="I191" s="166" t="n">
        <v>0.6961</v>
      </c>
      <c r="J191" s="36" t="n">
        <f aca="false">I191*(24*30)</f>
        <v>501.192</v>
      </c>
      <c r="K191" s="163"/>
    </row>
    <row r="192" customFormat="false" ht="12.75" hidden="true" customHeight="false" outlineLevel="0" collapsed="false">
      <c r="A192" s="33" t="s">
        <v>25</v>
      </c>
      <c r="B192" s="33" t="n">
        <v>1</v>
      </c>
      <c r="C192" s="33" t="n">
        <v>9</v>
      </c>
      <c r="D192" s="34" t="n">
        <v>37196</v>
      </c>
      <c r="E192" s="130" t="n">
        <v>245604</v>
      </c>
      <c r="F192" s="131" t="n">
        <v>470</v>
      </c>
      <c r="G192" s="87" t="n">
        <f aca="false">E192-F192</f>
        <v>245134</v>
      </c>
      <c r="H192" s="124" t="n">
        <f aca="false">IF(G192&lt;0,0,E192/(30*1500*24))</f>
        <v>0.227411111111111</v>
      </c>
      <c r="I192" s="132" t="n">
        <v>0.7824</v>
      </c>
      <c r="J192" s="36" t="n">
        <f aca="false">I192*(24*30)</f>
        <v>563.328</v>
      </c>
      <c r="K192" s="163"/>
    </row>
    <row r="193" customFormat="false" ht="12.75" hidden="true" customHeight="false" outlineLevel="0" collapsed="false">
      <c r="A193" s="33" t="s">
        <v>25</v>
      </c>
      <c r="B193" s="33" t="n">
        <v>1</v>
      </c>
      <c r="C193" s="33" t="n">
        <v>66</v>
      </c>
      <c r="D193" s="34" t="n">
        <v>37196</v>
      </c>
      <c r="E193" s="165" t="n">
        <v>252655</v>
      </c>
      <c r="F193" s="165" t="n">
        <v>962</v>
      </c>
      <c r="G193" s="87" t="n">
        <f aca="false">E193-F193</f>
        <v>251693</v>
      </c>
      <c r="H193" s="124" t="n">
        <f aca="false">IF(G193&lt;0,0,E193/(30*1500*24))</f>
        <v>0.233939814814815</v>
      </c>
      <c r="I193" s="132" t="n">
        <v>0.8959</v>
      </c>
      <c r="J193" s="36" t="n">
        <f aca="false">I193*(24*30)</f>
        <v>645.048</v>
      </c>
      <c r="K193" s="163"/>
    </row>
    <row r="194" customFormat="false" ht="12.75" hidden="true" customHeight="false" outlineLevel="0" collapsed="false">
      <c r="A194" s="33" t="s">
        <v>25</v>
      </c>
      <c r="B194" s="33" t="n">
        <v>1</v>
      </c>
      <c r="C194" s="33" t="n">
        <v>2</v>
      </c>
      <c r="D194" s="34" t="n">
        <v>37196</v>
      </c>
      <c r="E194" s="159" t="n">
        <v>255695</v>
      </c>
      <c r="F194" s="137" t="n">
        <v>823</v>
      </c>
      <c r="G194" s="87" t="n">
        <f aca="false">E194-F194</f>
        <v>254872</v>
      </c>
      <c r="H194" s="124" t="n">
        <f aca="false">IF(G194&lt;0,0,E194/(30*1500*24))</f>
        <v>0.23675462962963</v>
      </c>
      <c r="I194" s="162" t="n">
        <v>0.659495398265462</v>
      </c>
      <c r="J194" s="36" t="n">
        <f aca="false">I194*(24*30)</f>
        <v>474.836686751133</v>
      </c>
      <c r="K194" s="163"/>
    </row>
    <row r="195" customFormat="false" ht="12.75" hidden="true" customHeight="false" outlineLevel="0" collapsed="false">
      <c r="A195" s="33" t="s">
        <v>25</v>
      </c>
      <c r="B195" s="33" t="n">
        <v>1</v>
      </c>
      <c r="C195" s="33" t="n">
        <v>60</v>
      </c>
      <c r="D195" s="34" t="n">
        <v>37196</v>
      </c>
      <c r="E195" s="130" t="n">
        <v>260579</v>
      </c>
      <c r="F195" s="131" t="n">
        <v>996</v>
      </c>
      <c r="G195" s="87" t="n">
        <f aca="false">E195-F195</f>
        <v>259583</v>
      </c>
      <c r="H195" s="124" t="n">
        <f aca="false">IF(G195&lt;0,0,E195/(30*1500*24))</f>
        <v>0.241276851851852</v>
      </c>
      <c r="I195" s="162" t="n">
        <v>0.731032072315257</v>
      </c>
      <c r="J195" s="36" t="n">
        <f aca="false">I195*(24*30)</f>
        <v>526.343092066985</v>
      </c>
      <c r="K195" s="163"/>
    </row>
    <row r="196" customFormat="false" ht="12.75" hidden="true" customHeight="false" outlineLevel="0" collapsed="false">
      <c r="A196" s="33" t="s">
        <v>25</v>
      </c>
      <c r="B196" s="33" t="n">
        <v>1</v>
      </c>
      <c r="C196" s="33" t="n">
        <v>84</v>
      </c>
      <c r="D196" s="34" t="n">
        <v>37196</v>
      </c>
      <c r="E196" s="159" t="n">
        <v>260867</v>
      </c>
      <c r="F196" s="137" t="n">
        <v>332</v>
      </c>
      <c r="G196" s="87" t="n">
        <f aca="false">E196-F196</f>
        <v>260535</v>
      </c>
      <c r="H196" s="124" t="n">
        <f aca="false">IF(G196&lt;0,0,E196/(30*1500*24))</f>
        <v>0.241543518518519</v>
      </c>
      <c r="I196" s="132" t="n">
        <v>0.8025</v>
      </c>
      <c r="J196" s="36" t="n">
        <f aca="false">I196*(24*30)</f>
        <v>577.8</v>
      </c>
      <c r="K196" s="163"/>
    </row>
    <row r="197" customFormat="false" ht="12.75" hidden="true" customHeight="false" outlineLevel="0" collapsed="false">
      <c r="A197" s="33" t="s">
        <v>25</v>
      </c>
      <c r="B197" s="33" t="n">
        <v>1</v>
      </c>
      <c r="C197" s="33" t="n">
        <v>64</v>
      </c>
      <c r="D197" s="34" t="n">
        <v>37196</v>
      </c>
      <c r="E197" s="165" t="n">
        <v>262333</v>
      </c>
      <c r="F197" s="165" t="n">
        <v>782</v>
      </c>
      <c r="G197" s="87" t="n">
        <f aca="false">E197-F197</f>
        <v>261551</v>
      </c>
      <c r="H197" s="124" t="n">
        <f aca="false">IF(G197&lt;0,0,E197/(30*1500*24))</f>
        <v>0.242900925925926</v>
      </c>
      <c r="I197" s="132" t="n">
        <v>0.8096</v>
      </c>
      <c r="J197" s="36" t="n">
        <f aca="false">I197*(24*30)</f>
        <v>582.912</v>
      </c>
      <c r="K197" s="163"/>
    </row>
    <row r="198" customFormat="false" ht="12.75" hidden="true" customHeight="false" outlineLevel="0" collapsed="false">
      <c r="A198" s="33" t="s">
        <v>25</v>
      </c>
      <c r="B198" s="33" t="n">
        <v>1</v>
      </c>
      <c r="C198" s="33" t="n">
        <v>68</v>
      </c>
      <c r="D198" s="34" t="n">
        <v>37196</v>
      </c>
      <c r="E198" s="159" t="n">
        <v>275349</v>
      </c>
      <c r="F198" s="137" t="n">
        <v>718</v>
      </c>
      <c r="G198" s="87" t="n">
        <f aca="false">E198-F198</f>
        <v>274631</v>
      </c>
      <c r="H198" s="124" t="n">
        <f aca="false">IF(G198&lt;0,0,E198/(30*1500*24))</f>
        <v>0.254952777777778</v>
      </c>
      <c r="I198" s="132" t="n">
        <v>0.8534</v>
      </c>
      <c r="J198" s="36" t="n">
        <f aca="false">I198*(24*30)</f>
        <v>614.448</v>
      </c>
      <c r="K198" s="163"/>
    </row>
    <row r="199" customFormat="false" ht="12.75" hidden="true" customHeight="false" outlineLevel="0" collapsed="false">
      <c r="A199" s="33" t="s">
        <v>25</v>
      </c>
      <c r="B199" s="33" t="n">
        <v>1</v>
      </c>
      <c r="C199" s="33" t="n">
        <v>78</v>
      </c>
      <c r="D199" s="34" t="n">
        <v>37196</v>
      </c>
      <c r="E199" s="130" t="n">
        <v>276809</v>
      </c>
      <c r="F199" s="131" t="n">
        <v>496</v>
      </c>
      <c r="G199" s="87" t="n">
        <f aca="false">E199-F199</f>
        <v>276313</v>
      </c>
      <c r="H199" s="124" t="n">
        <f aca="false">IF(G199&lt;0,0,E199/(30*1500*24))</f>
        <v>0.25630462962963</v>
      </c>
      <c r="I199" s="132" t="n">
        <v>0.7482</v>
      </c>
      <c r="J199" s="36" t="n">
        <f aca="false">I199*(24*30)</f>
        <v>538.704</v>
      </c>
      <c r="K199" s="163"/>
    </row>
    <row r="200" customFormat="false" ht="12.75" hidden="true" customHeight="false" outlineLevel="0" collapsed="false">
      <c r="A200" s="33" t="s">
        <v>25</v>
      </c>
      <c r="B200" s="33" t="n">
        <v>1</v>
      </c>
      <c r="C200" s="33" t="n">
        <v>37</v>
      </c>
      <c r="D200" s="34" t="n">
        <v>37196</v>
      </c>
      <c r="E200" s="159" t="n">
        <v>278787</v>
      </c>
      <c r="F200" s="137" t="n">
        <v>301</v>
      </c>
      <c r="G200" s="87" t="n">
        <f aca="false">E200-F200</f>
        <v>278486</v>
      </c>
      <c r="H200" s="124" t="n">
        <f aca="false">IF(G200&lt;0,0,E200/(30*1500*24))</f>
        <v>0.258136111111111</v>
      </c>
      <c r="I200" s="132" t="n">
        <v>0.8154</v>
      </c>
      <c r="J200" s="36" t="n">
        <f aca="false">I200*(24*30)</f>
        <v>587.088</v>
      </c>
      <c r="K200" s="163"/>
    </row>
    <row r="201" customFormat="false" ht="12.75" hidden="true" customHeight="false" outlineLevel="0" collapsed="false">
      <c r="A201" s="33" t="s">
        <v>25</v>
      </c>
      <c r="B201" s="33" t="n">
        <v>1</v>
      </c>
      <c r="C201" s="33" t="n">
        <v>56</v>
      </c>
      <c r="D201" s="34" t="n">
        <v>37196</v>
      </c>
      <c r="E201" s="130" t="n">
        <v>279782</v>
      </c>
      <c r="F201" s="131" t="n">
        <v>1103</v>
      </c>
      <c r="G201" s="87" t="n">
        <f aca="false">E201-F201</f>
        <v>278679</v>
      </c>
      <c r="H201" s="124" t="n">
        <f aca="false">IF(G201&lt;0,0,E201/(30*1500*24))</f>
        <v>0.259057407407407</v>
      </c>
      <c r="I201" s="132" t="n">
        <v>0.8316</v>
      </c>
      <c r="J201" s="36" t="n">
        <f aca="false">I201*(24*30)</f>
        <v>598.752</v>
      </c>
      <c r="K201" s="163"/>
    </row>
    <row r="202" customFormat="false" ht="12.75" hidden="true" customHeight="false" outlineLevel="0" collapsed="false">
      <c r="A202" s="33" t="s">
        <v>25</v>
      </c>
      <c r="B202" s="33" t="n">
        <v>1</v>
      </c>
      <c r="C202" s="33" t="n">
        <v>63</v>
      </c>
      <c r="D202" s="34" t="n">
        <v>37196</v>
      </c>
      <c r="E202" s="159" t="n">
        <v>288479</v>
      </c>
      <c r="F202" s="137" t="n">
        <v>1119</v>
      </c>
      <c r="G202" s="87" t="n">
        <f aca="false">E202-F202</f>
        <v>287360</v>
      </c>
      <c r="H202" s="124" t="n">
        <f aca="false">IF(G202&lt;0,0,E202/(30*1500*24))</f>
        <v>0.267110185185185</v>
      </c>
      <c r="I202" s="132" t="n">
        <v>0.7553</v>
      </c>
      <c r="J202" s="36" t="n">
        <f aca="false">I202*(24*30)</f>
        <v>543.816</v>
      </c>
      <c r="K202" s="163"/>
    </row>
    <row r="203" customFormat="false" ht="12.75" hidden="true" customHeight="false" outlineLevel="0" collapsed="false">
      <c r="A203" s="33" t="s">
        <v>25</v>
      </c>
      <c r="B203" s="33" t="n">
        <v>1</v>
      </c>
      <c r="C203" s="33" t="n">
        <v>82</v>
      </c>
      <c r="D203" s="34" t="n">
        <v>37196</v>
      </c>
      <c r="E203" s="128" t="n">
        <v>289615</v>
      </c>
      <c r="F203" s="128" t="n">
        <v>1857</v>
      </c>
      <c r="G203" s="87" t="n">
        <f aca="false">E203-F203</f>
        <v>287758</v>
      </c>
      <c r="H203" s="124" t="n">
        <f aca="false">IF(G203&lt;0,0,E203/(30*1500*24))</f>
        <v>0.268162037037037</v>
      </c>
      <c r="I203" s="132" t="n">
        <v>0.7452</v>
      </c>
      <c r="J203" s="36" t="n">
        <f aca="false">I203*(24*30)</f>
        <v>536.544</v>
      </c>
      <c r="K203" s="163"/>
    </row>
    <row r="204" customFormat="false" ht="12.75" hidden="true" customHeight="false" outlineLevel="0" collapsed="false">
      <c r="A204" s="33" t="s">
        <v>25</v>
      </c>
      <c r="B204" s="33" t="n">
        <v>1</v>
      </c>
      <c r="C204" s="33" t="n">
        <v>87</v>
      </c>
      <c r="D204" s="34" t="n">
        <v>37196</v>
      </c>
      <c r="E204" s="159" t="n">
        <v>294856</v>
      </c>
      <c r="F204" s="137" t="n">
        <v>1401</v>
      </c>
      <c r="G204" s="87" t="n">
        <f aca="false">E204-F204</f>
        <v>293455</v>
      </c>
      <c r="H204" s="124" t="n">
        <f aca="false">IF(G204&lt;0,0,E204/(30*1500*24))</f>
        <v>0.273014814814815</v>
      </c>
      <c r="I204" s="132" t="n">
        <v>0.8342</v>
      </c>
      <c r="J204" s="36" t="n">
        <f aca="false">I204*(24*30)</f>
        <v>600.624</v>
      </c>
      <c r="K204" s="163"/>
    </row>
    <row r="205" customFormat="false" ht="12.75" hidden="true" customHeight="false" outlineLevel="0" collapsed="false">
      <c r="A205" s="33" t="s">
        <v>25</v>
      </c>
      <c r="B205" s="33" t="n">
        <v>1</v>
      </c>
      <c r="C205" s="33" t="n">
        <v>52</v>
      </c>
      <c r="D205" s="34" t="n">
        <v>37196</v>
      </c>
      <c r="E205" s="130" t="n">
        <v>298859</v>
      </c>
      <c r="F205" s="131" t="n">
        <v>430</v>
      </c>
      <c r="G205" s="87" t="n">
        <f aca="false">E205-F205</f>
        <v>298429</v>
      </c>
      <c r="H205" s="124" t="n">
        <f aca="false">IF(G205&lt;0,0,E205/(30*1500*24))</f>
        <v>0.276721296296296</v>
      </c>
      <c r="I205" s="132" t="n">
        <v>0.9303</v>
      </c>
      <c r="J205" s="36" t="n">
        <f aca="false">I205*(24*30)</f>
        <v>669.816</v>
      </c>
      <c r="K205" s="163"/>
    </row>
    <row r="206" customFormat="false" ht="12.75" hidden="true" customHeight="false" outlineLevel="0" collapsed="false">
      <c r="A206" s="33" t="s">
        <v>25</v>
      </c>
      <c r="B206" s="33" t="n">
        <v>1</v>
      </c>
      <c r="C206" s="33" t="n">
        <v>15</v>
      </c>
      <c r="D206" s="34" t="n">
        <v>37196</v>
      </c>
      <c r="E206" s="130" t="n">
        <v>301103</v>
      </c>
      <c r="F206" s="131" t="n">
        <v>1016</v>
      </c>
      <c r="G206" s="87" t="n">
        <f aca="false">E206-F206</f>
        <v>300087</v>
      </c>
      <c r="H206" s="124" t="n">
        <f aca="false">IF(G206&lt;0,0,E206/(30*1500*24))</f>
        <v>0.278799074074074</v>
      </c>
      <c r="I206" s="160" t="n">
        <v>0.9878</v>
      </c>
      <c r="J206" s="36" t="n">
        <f aca="false">I206*(24*30)</f>
        <v>711.216</v>
      </c>
      <c r="K206" s="163"/>
    </row>
    <row r="207" customFormat="false" ht="12.75" hidden="true" customHeight="false" outlineLevel="0" collapsed="false">
      <c r="A207" s="33" t="s">
        <v>25</v>
      </c>
      <c r="B207" s="33" t="n">
        <v>1</v>
      </c>
      <c r="C207" s="33" t="n">
        <v>83</v>
      </c>
      <c r="D207" s="34" t="n">
        <v>37196</v>
      </c>
      <c r="E207" s="130" t="n">
        <v>302585</v>
      </c>
      <c r="F207" s="131" t="n">
        <v>841</v>
      </c>
      <c r="G207" s="87" t="n">
        <f aca="false">E207-F207</f>
        <v>301744</v>
      </c>
      <c r="H207" s="124" t="n">
        <f aca="false">IF(G207&lt;0,0,E207/(30*1500*24))</f>
        <v>0.280171296296296</v>
      </c>
      <c r="I207" s="132" t="n">
        <v>0.7759</v>
      </c>
      <c r="J207" s="36" t="n">
        <f aca="false">I207*(24*30)</f>
        <v>558.648</v>
      </c>
      <c r="K207" s="163"/>
    </row>
    <row r="208" customFormat="false" ht="12.75" hidden="true" customHeight="false" outlineLevel="0" collapsed="false">
      <c r="A208" s="33" t="s">
        <v>25</v>
      </c>
      <c r="B208" s="33" t="n">
        <v>1</v>
      </c>
      <c r="C208" s="33" t="n">
        <v>7</v>
      </c>
      <c r="D208" s="34" t="n">
        <v>37196</v>
      </c>
      <c r="E208" s="130" t="n">
        <v>312661</v>
      </c>
      <c r="F208" s="131" t="n">
        <v>271</v>
      </c>
      <c r="G208" s="87" t="n">
        <f aca="false">E208-F208</f>
        <v>312390</v>
      </c>
      <c r="H208" s="124" t="n">
        <f aca="false">IF(G208&lt;0,0,E208/(30*1500*24))</f>
        <v>0.289500925925926</v>
      </c>
      <c r="I208" s="132" t="n">
        <v>0.8902</v>
      </c>
      <c r="J208" s="36" t="n">
        <f aca="false">I208*(24*30)</f>
        <v>640.944</v>
      </c>
      <c r="K208" s="163"/>
    </row>
    <row r="209" customFormat="false" ht="12.75" hidden="true" customHeight="false" outlineLevel="0" collapsed="false">
      <c r="A209" s="33" t="s">
        <v>25</v>
      </c>
      <c r="B209" s="33" t="n">
        <v>1</v>
      </c>
      <c r="C209" s="33" t="n">
        <v>72</v>
      </c>
      <c r="D209" s="34" t="n">
        <v>37196</v>
      </c>
      <c r="E209" s="130" t="n">
        <v>322151</v>
      </c>
      <c r="F209" s="131" t="n">
        <v>784</v>
      </c>
      <c r="G209" s="87" t="n">
        <f aca="false">E209-F209</f>
        <v>321367</v>
      </c>
      <c r="H209" s="124" t="n">
        <f aca="false">IF(G209&lt;0,0,E209/(30*1500*24))</f>
        <v>0.298287962962963</v>
      </c>
      <c r="I209" s="132" t="n">
        <v>0.8845</v>
      </c>
      <c r="J209" s="36" t="n">
        <f aca="false">I209*(24*30)</f>
        <v>636.84</v>
      </c>
      <c r="K209" s="163"/>
    </row>
    <row r="210" customFormat="false" ht="12.75" hidden="true" customHeight="false" outlineLevel="0" collapsed="false">
      <c r="A210" s="33" t="s">
        <v>25</v>
      </c>
      <c r="B210" s="33" t="n">
        <v>1</v>
      </c>
      <c r="C210" s="33" t="n">
        <v>49</v>
      </c>
      <c r="D210" s="34" t="n">
        <v>37196</v>
      </c>
      <c r="E210" s="133" t="n">
        <v>322551</v>
      </c>
      <c r="F210" s="134" t="n">
        <v>722</v>
      </c>
      <c r="G210" s="87" t="n">
        <f aca="false">E210-F210</f>
        <v>321829</v>
      </c>
      <c r="H210" s="124" t="n">
        <f aca="false">IF(G210&lt;0,0,E210/(30*1500*24))</f>
        <v>0.298658333333333</v>
      </c>
      <c r="I210" s="135" t="n">
        <v>0.9239</v>
      </c>
      <c r="J210" s="36" t="n">
        <f aca="false">I210*(24*30)</f>
        <v>665.208</v>
      </c>
      <c r="K210" s="163"/>
    </row>
    <row r="211" customFormat="false" ht="12.75" hidden="true" customHeight="false" outlineLevel="0" collapsed="false">
      <c r="A211" s="33" t="s">
        <v>25</v>
      </c>
      <c r="B211" s="33" t="n">
        <v>1</v>
      </c>
      <c r="C211" s="33" t="n">
        <v>11</v>
      </c>
      <c r="D211" s="34" t="n">
        <v>37196</v>
      </c>
      <c r="E211" s="133" t="n">
        <v>323854</v>
      </c>
      <c r="F211" s="134" t="n">
        <v>215</v>
      </c>
      <c r="G211" s="87" t="n">
        <f aca="false">E211-F211</f>
        <v>323639</v>
      </c>
      <c r="H211" s="124" t="n">
        <f aca="false">IF(G211&lt;0,0,E211/(30*1500*24))</f>
        <v>0.299864814814815</v>
      </c>
      <c r="I211" s="135" t="n">
        <v>0.8444</v>
      </c>
      <c r="J211" s="36" t="n">
        <f aca="false">I211*(24*30)</f>
        <v>607.968</v>
      </c>
      <c r="K211" s="163"/>
    </row>
    <row r="212" customFormat="false" ht="12.75" hidden="true" customHeight="false" outlineLevel="0" collapsed="false">
      <c r="A212" s="33" t="s">
        <v>25</v>
      </c>
      <c r="B212" s="33" t="n">
        <v>1</v>
      </c>
      <c r="C212" s="33" t="n">
        <v>14</v>
      </c>
      <c r="D212" s="34" t="n">
        <v>37196</v>
      </c>
      <c r="E212" s="133" t="n">
        <v>327300</v>
      </c>
      <c r="F212" s="134" t="n">
        <v>31</v>
      </c>
      <c r="G212" s="87" t="n">
        <f aca="false">E212-F212</f>
        <v>327269</v>
      </c>
      <c r="H212" s="124" t="n">
        <f aca="false">IF(G212&lt;0,0,E212/(30*1500*24))</f>
        <v>0.303055555555556</v>
      </c>
      <c r="I212" s="135" t="n">
        <v>0.882</v>
      </c>
      <c r="J212" s="36" t="n">
        <f aca="false">I212*(24*30)</f>
        <v>635.04</v>
      </c>
      <c r="K212" s="163"/>
    </row>
    <row r="213" customFormat="false" ht="12.75" hidden="true" customHeight="false" outlineLevel="0" collapsed="false">
      <c r="A213" s="33" t="s">
        <v>25</v>
      </c>
      <c r="B213" s="33" t="n">
        <v>1</v>
      </c>
      <c r="C213" s="33" t="n">
        <v>3</v>
      </c>
      <c r="D213" s="34" t="n">
        <v>37196</v>
      </c>
      <c r="E213" s="133" t="n">
        <v>332891</v>
      </c>
      <c r="F213" s="134" t="n">
        <v>131</v>
      </c>
      <c r="G213" s="87" t="n">
        <f aca="false">E213-F213</f>
        <v>332760</v>
      </c>
      <c r="H213" s="124" t="n">
        <f aca="false">IF(G213&lt;0,0,E213/(30*1500*24))</f>
        <v>0.308232407407407</v>
      </c>
      <c r="I213" s="135" t="n">
        <v>0.8659</v>
      </c>
      <c r="J213" s="36" t="n">
        <f aca="false">I213*(24*30)</f>
        <v>623.448</v>
      </c>
      <c r="K213" s="163"/>
    </row>
    <row r="214" customFormat="false" ht="12.75" hidden="true" customHeight="false" outlineLevel="0" collapsed="false">
      <c r="A214" s="33" t="s">
        <v>25</v>
      </c>
      <c r="B214" s="33" t="n">
        <v>1</v>
      </c>
      <c r="C214" s="33" t="n">
        <v>18</v>
      </c>
      <c r="D214" s="34" t="n">
        <v>37196</v>
      </c>
      <c r="E214" s="158" t="n">
        <v>333963</v>
      </c>
      <c r="F214" s="158" t="n">
        <v>229</v>
      </c>
      <c r="G214" s="87" t="n">
        <f aca="false">E214-F214</f>
        <v>333734</v>
      </c>
      <c r="H214" s="124" t="n">
        <f aca="false">IF(G214&lt;0,0,E214/(30*1500*24))</f>
        <v>0.309225</v>
      </c>
      <c r="I214" s="135" t="n">
        <v>0.9726</v>
      </c>
      <c r="J214" s="36" t="n">
        <f aca="false">I214*(24*30)</f>
        <v>700.272</v>
      </c>
      <c r="K214" s="163"/>
    </row>
    <row r="215" customFormat="false" ht="12.75" hidden="true" customHeight="false" outlineLevel="0" collapsed="false">
      <c r="A215" s="33" t="s">
        <v>25</v>
      </c>
      <c r="B215" s="33" t="n">
        <v>1</v>
      </c>
      <c r="C215" s="33" t="n">
        <v>80</v>
      </c>
      <c r="D215" s="34" t="n">
        <v>37196</v>
      </c>
      <c r="E215" s="133" t="n">
        <v>335051</v>
      </c>
      <c r="F215" s="134" t="n">
        <v>314</v>
      </c>
      <c r="G215" s="87" t="n">
        <f aca="false">E215-F215</f>
        <v>334737</v>
      </c>
      <c r="H215" s="124" t="n">
        <f aca="false">IF(G215&lt;0,0,E215/(30*1500*24))</f>
        <v>0.310232407407407</v>
      </c>
      <c r="I215" s="135" t="n">
        <v>0.9356</v>
      </c>
      <c r="J215" s="36" t="n">
        <f aca="false">I215*(24*30)</f>
        <v>673.632</v>
      </c>
      <c r="K215" s="163"/>
    </row>
    <row r="216" customFormat="false" ht="12.75" hidden="true" customHeight="false" outlineLevel="0" collapsed="false">
      <c r="A216" s="33" t="s">
        <v>25</v>
      </c>
      <c r="B216" s="33" t="n">
        <v>1</v>
      </c>
      <c r="C216" s="33" t="n">
        <v>62</v>
      </c>
      <c r="D216" s="34" t="n">
        <v>37196</v>
      </c>
      <c r="E216" s="167" t="n">
        <v>337206</v>
      </c>
      <c r="F216" s="168" t="n">
        <v>700</v>
      </c>
      <c r="G216" s="87" t="n">
        <f aca="false">E216-F216</f>
        <v>336506</v>
      </c>
      <c r="H216" s="124" t="n">
        <f aca="false">IF(G216&lt;0,0,E216/(30*1500*24))</f>
        <v>0.312227777777778</v>
      </c>
      <c r="I216" s="160" t="n">
        <v>0.7912</v>
      </c>
      <c r="J216" s="36" t="n">
        <f aca="false">I216*(24*30)</f>
        <v>569.664</v>
      </c>
      <c r="K216" s="163"/>
    </row>
    <row r="217" customFormat="false" ht="12.75" hidden="true" customHeight="false" outlineLevel="0" collapsed="false">
      <c r="A217" s="33" t="s">
        <v>25</v>
      </c>
      <c r="B217" s="33" t="n">
        <v>1</v>
      </c>
      <c r="C217" s="33" t="n">
        <v>54</v>
      </c>
      <c r="D217" s="34" t="n">
        <v>37196</v>
      </c>
      <c r="E217" s="133" t="n">
        <v>338482</v>
      </c>
      <c r="F217" s="134" t="n">
        <v>767</v>
      </c>
      <c r="G217" s="87" t="n">
        <f aca="false">E217-F217</f>
        <v>337715</v>
      </c>
      <c r="H217" s="124" t="n">
        <f aca="false">IF(G217&lt;0,0,E217/(30*1500*24))</f>
        <v>0.313409259259259</v>
      </c>
      <c r="I217" s="135" t="n">
        <v>0.94963</v>
      </c>
      <c r="J217" s="36" t="n">
        <f aca="false">I217*(24*30)</f>
        <v>683.7336</v>
      </c>
      <c r="K217" s="163"/>
    </row>
    <row r="218" customFormat="false" ht="12.75" hidden="true" customHeight="false" outlineLevel="0" collapsed="false">
      <c r="A218" s="33" t="s">
        <v>25</v>
      </c>
      <c r="B218" s="33" t="n">
        <v>1</v>
      </c>
      <c r="C218" s="33" t="n">
        <v>21</v>
      </c>
      <c r="D218" s="34" t="n">
        <v>37196</v>
      </c>
      <c r="E218" s="158" t="n">
        <v>339269</v>
      </c>
      <c r="F218" s="158" t="n">
        <v>211</v>
      </c>
      <c r="G218" s="87" t="n">
        <f aca="false">E218-F218</f>
        <v>339058</v>
      </c>
      <c r="H218" s="124" t="n">
        <f aca="false">IF(G218&lt;0,0,E218/(30*1500*24))</f>
        <v>0.314137962962963</v>
      </c>
      <c r="I218" s="135" t="n">
        <v>0.7327</v>
      </c>
      <c r="J218" s="36" t="n">
        <f aca="false">I218*(24*30)</f>
        <v>527.544</v>
      </c>
      <c r="K218" s="163"/>
    </row>
    <row r="219" customFormat="false" ht="12.75" hidden="true" customHeight="false" outlineLevel="0" collapsed="false">
      <c r="A219" s="33" t="s">
        <v>25</v>
      </c>
      <c r="B219" s="33" t="n">
        <v>1</v>
      </c>
      <c r="C219" s="33" t="n">
        <v>71</v>
      </c>
      <c r="D219" s="34" t="n">
        <v>37196</v>
      </c>
      <c r="E219" s="158" t="n">
        <v>341325</v>
      </c>
      <c r="F219" s="158" t="n">
        <v>400</v>
      </c>
      <c r="G219" s="87" t="n">
        <f aca="false">E219-F219</f>
        <v>340925</v>
      </c>
      <c r="H219" s="124" t="n">
        <f aca="false">IF(G219&lt;0,0,E219/(30*1500*24))</f>
        <v>0.316041666666667</v>
      </c>
      <c r="I219" s="135" t="n">
        <v>0.9343</v>
      </c>
      <c r="J219" s="36" t="n">
        <f aca="false">I219*(24*30)</f>
        <v>672.696</v>
      </c>
      <c r="K219" s="163"/>
    </row>
    <row r="220" customFormat="false" ht="12.75" hidden="true" customHeight="false" outlineLevel="0" collapsed="false">
      <c r="A220" s="33" t="s">
        <v>25</v>
      </c>
      <c r="B220" s="33" t="n">
        <v>1</v>
      </c>
      <c r="C220" s="33" t="n">
        <v>74</v>
      </c>
      <c r="D220" s="34" t="n">
        <v>37196</v>
      </c>
      <c r="E220" s="158" t="n">
        <v>342360</v>
      </c>
      <c r="F220" s="158" t="n">
        <v>1122</v>
      </c>
      <c r="G220" s="87" t="n">
        <f aca="false">E220-F220</f>
        <v>341238</v>
      </c>
      <c r="H220" s="124" t="n">
        <f aca="false">IF(G220&lt;0,0,E220/(30*1500*24))</f>
        <v>0.317</v>
      </c>
      <c r="I220" s="135" t="n">
        <v>0.9532</v>
      </c>
      <c r="J220" s="36" t="n">
        <f aca="false">I220*(24*30)</f>
        <v>686.304</v>
      </c>
      <c r="K220" s="163"/>
    </row>
    <row r="221" customFormat="false" ht="12.75" hidden="true" customHeight="false" outlineLevel="0" collapsed="false">
      <c r="A221" s="33" t="s">
        <v>25</v>
      </c>
      <c r="B221" s="33" t="n">
        <v>1</v>
      </c>
      <c r="C221" s="33" t="n">
        <v>86</v>
      </c>
      <c r="D221" s="34" t="n">
        <v>37196</v>
      </c>
      <c r="E221" s="167" t="n">
        <v>342674</v>
      </c>
      <c r="F221" s="168" t="n">
        <v>785</v>
      </c>
      <c r="G221" s="87" t="n">
        <f aca="false">E221-F221</f>
        <v>341889</v>
      </c>
      <c r="H221" s="124" t="n">
        <f aca="false">IF(G221&lt;0,0,E221/(30*1500*24))</f>
        <v>0.317290740740741</v>
      </c>
      <c r="I221" s="135" t="n">
        <v>0.9841</v>
      </c>
      <c r="J221" s="36" t="n">
        <f aca="false">I221*(24*30)</f>
        <v>708.552</v>
      </c>
      <c r="K221" s="163"/>
    </row>
    <row r="222" customFormat="false" ht="12.75" hidden="true" customHeight="false" outlineLevel="0" collapsed="false">
      <c r="A222" s="33" t="s">
        <v>25</v>
      </c>
      <c r="B222" s="33" t="n">
        <v>1</v>
      </c>
      <c r="C222" s="33" t="n">
        <v>43</v>
      </c>
      <c r="D222" s="34" t="n">
        <v>37196</v>
      </c>
      <c r="E222" s="158" t="n">
        <v>346671</v>
      </c>
      <c r="F222" s="158" t="n">
        <v>784</v>
      </c>
      <c r="G222" s="87" t="n">
        <f aca="false">E222-F222</f>
        <v>345887</v>
      </c>
      <c r="H222" s="124" t="n">
        <f aca="false">IF(G222&lt;0,0,E222/(30*1500*24))</f>
        <v>0.320991666666667</v>
      </c>
      <c r="I222" s="135" t="n">
        <v>0.8137</v>
      </c>
      <c r="J222" s="36" t="n">
        <f aca="false">I222*(24*30)</f>
        <v>585.864</v>
      </c>
      <c r="K222" s="163"/>
    </row>
    <row r="223" customFormat="false" ht="12.75" hidden="true" customHeight="false" outlineLevel="0" collapsed="false">
      <c r="A223" s="33" t="s">
        <v>25</v>
      </c>
      <c r="B223" s="33" t="n">
        <v>1</v>
      </c>
      <c r="C223" s="33" t="n">
        <v>6</v>
      </c>
      <c r="D223" s="34" t="n">
        <v>37196</v>
      </c>
      <c r="E223" s="158" t="n">
        <v>348575</v>
      </c>
      <c r="F223" s="158" t="n">
        <v>257</v>
      </c>
      <c r="G223" s="87" t="n">
        <f aca="false">E223-F223</f>
        <v>348318</v>
      </c>
      <c r="H223" s="124" t="n">
        <f aca="false">IF(G223&lt;0,0,E223/(30*1500*24))</f>
        <v>0.32275462962963</v>
      </c>
      <c r="I223" s="135" t="n">
        <v>0.9933</v>
      </c>
      <c r="J223" s="36" t="n">
        <f aca="false">I223*(24*30)</f>
        <v>715.176</v>
      </c>
      <c r="K223" s="163"/>
    </row>
    <row r="224" customFormat="false" ht="12.75" hidden="true" customHeight="false" outlineLevel="0" collapsed="false">
      <c r="A224" s="33" t="s">
        <v>25</v>
      </c>
      <c r="B224" s="33" t="n">
        <v>1</v>
      </c>
      <c r="C224" s="33" t="n">
        <v>19</v>
      </c>
      <c r="D224" s="34" t="n">
        <v>37196</v>
      </c>
      <c r="E224" s="158" t="n">
        <v>348790</v>
      </c>
      <c r="F224" s="158" t="n">
        <v>279</v>
      </c>
      <c r="G224" s="87" t="n">
        <f aca="false">E224-F224</f>
        <v>348511</v>
      </c>
      <c r="H224" s="124" t="n">
        <f aca="false">IF(G224&lt;0,0,E224/(30*1500*24))</f>
        <v>0.322953703703704</v>
      </c>
      <c r="I224" s="135" t="n">
        <v>0.972</v>
      </c>
      <c r="J224" s="36" t="n">
        <f aca="false">I224*(24*30)</f>
        <v>699.84</v>
      </c>
      <c r="K224" s="163"/>
    </row>
    <row r="225" customFormat="false" ht="12.75" hidden="true" customHeight="false" outlineLevel="0" collapsed="false">
      <c r="A225" s="33" t="s">
        <v>25</v>
      </c>
      <c r="B225" s="33" t="n">
        <v>1</v>
      </c>
      <c r="C225" s="33" t="n">
        <v>32</v>
      </c>
      <c r="D225" s="34" t="n">
        <v>37196</v>
      </c>
      <c r="E225" s="167" t="n">
        <v>349247</v>
      </c>
      <c r="F225" s="168" t="n">
        <v>283</v>
      </c>
      <c r="G225" s="87" t="n">
        <f aca="false">E225-F225</f>
        <v>348964</v>
      </c>
      <c r="H225" s="124" t="n">
        <f aca="false">IF(G225&lt;0,0,E225/(30*1500*24))</f>
        <v>0.323376851851852</v>
      </c>
      <c r="I225" s="135" t="n">
        <v>0.7278</v>
      </c>
      <c r="J225" s="36" t="n">
        <f aca="false">I225*(24*30)</f>
        <v>524.016</v>
      </c>
      <c r="K225" s="163"/>
    </row>
    <row r="226" customFormat="false" ht="12.75" hidden="true" customHeight="false" outlineLevel="0" collapsed="false">
      <c r="A226" s="33" t="s">
        <v>25</v>
      </c>
      <c r="B226" s="33" t="n">
        <v>1</v>
      </c>
      <c r="C226" s="33" t="n">
        <v>69</v>
      </c>
      <c r="D226" s="34" t="n">
        <v>37196</v>
      </c>
      <c r="E226" s="133" t="n">
        <v>354403</v>
      </c>
      <c r="F226" s="134" t="n">
        <v>646</v>
      </c>
      <c r="G226" s="87" t="n">
        <f aca="false">E226-F226</f>
        <v>353757</v>
      </c>
      <c r="H226" s="124" t="n">
        <f aca="false">IF(G226&lt;0,0,E226/(30*1500*24))</f>
        <v>0.328150925925926</v>
      </c>
      <c r="I226" s="135" t="n">
        <v>0.9169</v>
      </c>
      <c r="J226" s="36" t="n">
        <f aca="false">I226*(24*30)</f>
        <v>660.168</v>
      </c>
      <c r="K226" s="163"/>
    </row>
    <row r="227" customFormat="false" ht="12.75" hidden="true" customHeight="false" outlineLevel="0" collapsed="false">
      <c r="A227" s="33" t="s">
        <v>25</v>
      </c>
      <c r="B227" s="33" t="n">
        <v>1</v>
      </c>
      <c r="C227" s="33" t="n">
        <v>47</v>
      </c>
      <c r="D227" s="34" t="n">
        <v>37196</v>
      </c>
      <c r="E227" s="167" t="n">
        <v>354444</v>
      </c>
      <c r="F227" s="168" t="n">
        <v>355</v>
      </c>
      <c r="G227" s="87" t="n">
        <f aca="false">E227-F227</f>
        <v>354089</v>
      </c>
      <c r="H227" s="124" t="n">
        <f aca="false">IF(G227&lt;0,0,E227/(30*1500*24))</f>
        <v>0.328188888888889</v>
      </c>
      <c r="I227" s="135" t="n">
        <v>0.965</v>
      </c>
      <c r="J227" s="36" t="n">
        <f aca="false">I227*(24*30)</f>
        <v>694.8</v>
      </c>
      <c r="K227" s="163"/>
    </row>
    <row r="228" customFormat="false" ht="12.75" hidden="true" customHeight="false" outlineLevel="0" collapsed="false">
      <c r="A228" s="33" t="s">
        <v>25</v>
      </c>
      <c r="B228" s="33" t="n">
        <v>1</v>
      </c>
      <c r="C228" s="33" t="n">
        <v>46</v>
      </c>
      <c r="D228" s="34" t="n">
        <v>37196</v>
      </c>
      <c r="E228" s="133" t="n">
        <v>357468</v>
      </c>
      <c r="F228" s="134" t="n">
        <v>720</v>
      </c>
      <c r="G228" s="87" t="n">
        <f aca="false">E228-F228</f>
        <v>356748</v>
      </c>
      <c r="H228" s="124" t="n">
        <f aca="false">IF(G228&lt;0,0,E228/(30*1500*24))</f>
        <v>0.330988888888889</v>
      </c>
      <c r="I228" s="135" t="n">
        <v>0.7284</v>
      </c>
      <c r="J228" s="36" t="n">
        <f aca="false">I228*(24*30)</f>
        <v>524.448</v>
      </c>
      <c r="K228" s="163"/>
    </row>
    <row r="229" customFormat="false" ht="12.75" hidden="true" customHeight="false" outlineLevel="0" collapsed="false">
      <c r="A229" s="33" t="s">
        <v>25</v>
      </c>
      <c r="B229" s="33" t="n">
        <v>1</v>
      </c>
      <c r="C229" s="33" t="n">
        <v>41</v>
      </c>
      <c r="D229" s="34" t="n">
        <v>37196</v>
      </c>
      <c r="E229" s="167" t="n">
        <v>359085</v>
      </c>
      <c r="F229" s="168" t="n">
        <v>116</v>
      </c>
      <c r="G229" s="87" t="n">
        <f aca="false">E229-F229</f>
        <v>358969</v>
      </c>
      <c r="H229" s="124" t="n">
        <f aca="false">IF(G229&lt;0,0,E229/(30*1500*24))</f>
        <v>0.332486111111111</v>
      </c>
      <c r="I229" s="135" t="n">
        <v>0.9602</v>
      </c>
      <c r="J229" s="36" t="n">
        <f aca="false">I229*(24*30)</f>
        <v>691.344</v>
      </c>
      <c r="K229" s="163"/>
    </row>
    <row r="230" customFormat="false" ht="12.75" hidden="true" customHeight="false" outlineLevel="0" collapsed="false">
      <c r="A230" s="33" t="s">
        <v>25</v>
      </c>
      <c r="B230" s="33" t="n">
        <v>1</v>
      </c>
      <c r="C230" s="33" t="n">
        <v>12</v>
      </c>
      <c r="D230" s="34" t="n">
        <v>37196</v>
      </c>
      <c r="E230" s="133" t="n">
        <v>359854</v>
      </c>
      <c r="F230" s="134" t="n">
        <v>22</v>
      </c>
      <c r="G230" s="87" t="n">
        <f aca="false">E230-F230</f>
        <v>359832</v>
      </c>
      <c r="H230" s="124" t="n">
        <f aca="false">IF(G230&lt;0,0,E230/(30*1500*24))</f>
        <v>0.333198148148148</v>
      </c>
      <c r="I230" s="135" t="n">
        <v>0.9969</v>
      </c>
      <c r="J230" s="36" t="n">
        <f aca="false">I230*(24*30)</f>
        <v>717.768</v>
      </c>
      <c r="K230" s="163"/>
    </row>
    <row r="231" customFormat="false" ht="12.75" hidden="true" customHeight="false" outlineLevel="0" collapsed="false">
      <c r="A231" s="33" t="s">
        <v>25</v>
      </c>
      <c r="B231" s="33" t="n">
        <v>1</v>
      </c>
      <c r="C231" s="33" t="n">
        <v>4</v>
      </c>
      <c r="D231" s="34" t="n">
        <v>37196</v>
      </c>
      <c r="E231" s="133" t="n">
        <v>360576</v>
      </c>
      <c r="F231" s="134" t="n">
        <v>120</v>
      </c>
      <c r="G231" s="87" t="n">
        <f aca="false">E231-F231</f>
        <v>360456</v>
      </c>
      <c r="H231" s="124" t="n">
        <f aca="false">IF(G231&lt;0,0,E231/(30*1500*24))</f>
        <v>0.333866666666667</v>
      </c>
      <c r="I231" s="135" t="n">
        <v>0.9906</v>
      </c>
      <c r="J231" s="36" t="n">
        <f aca="false">I231*(24*30)</f>
        <v>713.232</v>
      </c>
      <c r="K231" s="163"/>
    </row>
    <row r="232" customFormat="false" ht="12.75" hidden="true" customHeight="false" outlineLevel="0" collapsed="false">
      <c r="A232" s="33" t="s">
        <v>25</v>
      </c>
      <c r="B232" s="33" t="n">
        <v>1</v>
      </c>
      <c r="C232" s="33" t="n">
        <v>48</v>
      </c>
      <c r="D232" s="34" t="n">
        <v>37196</v>
      </c>
      <c r="E232" s="158" t="n">
        <v>360781</v>
      </c>
      <c r="F232" s="158" t="n">
        <v>151</v>
      </c>
      <c r="G232" s="87" t="n">
        <f aca="false">E232-F232</f>
        <v>360630</v>
      </c>
      <c r="H232" s="124" t="n">
        <f aca="false">IF(G232&lt;0,0,E232/(30*1500*24))</f>
        <v>0.334056481481482</v>
      </c>
      <c r="I232" s="135" t="n">
        <v>0.9131</v>
      </c>
      <c r="J232" s="36" t="n">
        <f aca="false">I232*(24*30)</f>
        <v>657.432</v>
      </c>
      <c r="K232" s="163"/>
    </row>
    <row r="233" customFormat="false" ht="12.75" hidden="true" customHeight="false" outlineLevel="0" collapsed="false">
      <c r="A233" s="33" t="s">
        <v>25</v>
      </c>
      <c r="B233" s="33" t="n">
        <v>1</v>
      </c>
      <c r="C233" s="33" t="n">
        <v>89</v>
      </c>
      <c r="D233" s="34" t="n">
        <v>37196</v>
      </c>
      <c r="E233" s="167" t="n">
        <v>367528</v>
      </c>
      <c r="F233" s="168" t="n">
        <v>805</v>
      </c>
      <c r="G233" s="87" t="n">
        <f aca="false">E233-F233</f>
        <v>366723</v>
      </c>
      <c r="H233" s="124" t="n">
        <f aca="false">IF(G233&lt;0,0,E233/(30*1500*24))</f>
        <v>0.340303703703704</v>
      </c>
      <c r="I233" s="135" t="n">
        <v>0.949</v>
      </c>
      <c r="J233" s="36" t="n">
        <f aca="false">I233*(24*30)</f>
        <v>683.28</v>
      </c>
      <c r="K233" s="163"/>
    </row>
    <row r="234" customFormat="false" ht="12.75" hidden="true" customHeight="false" outlineLevel="0" collapsed="false">
      <c r="A234" s="33" t="s">
        <v>25</v>
      </c>
      <c r="B234" s="33" t="n">
        <v>1</v>
      </c>
      <c r="C234" s="33" t="n">
        <v>24</v>
      </c>
      <c r="D234" s="34" t="n">
        <v>37196</v>
      </c>
      <c r="E234" s="167" t="n">
        <v>381573</v>
      </c>
      <c r="F234" s="168" t="n">
        <v>306</v>
      </c>
      <c r="G234" s="87" t="n">
        <f aca="false">E234-F234</f>
        <v>381267</v>
      </c>
      <c r="H234" s="124" t="n">
        <f aca="false">IF(G234&lt;0,0,E234/(30*1500*24))</f>
        <v>0.353308333333333</v>
      </c>
      <c r="I234" s="135" t="n">
        <v>0.9889</v>
      </c>
      <c r="J234" s="36" t="n">
        <f aca="false">I234*(24*30)</f>
        <v>712.008</v>
      </c>
      <c r="K234" s="163"/>
    </row>
    <row r="235" customFormat="false" ht="12.75" hidden="true" customHeight="false" outlineLevel="0" collapsed="false">
      <c r="A235" s="33" t="s">
        <v>25</v>
      </c>
      <c r="B235" s="33" t="n">
        <v>1</v>
      </c>
      <c r="C235" s="33" t="n">
        <v>20</v>
      </c>
      <c r="D235" s="34" t="n">
        <v>37196</v>
      </c>
      <c r="E235" s="158" t="n">
        <v>391474</v>
      </c>
      <c r="F235" s="158" t="n">
        <v>424</v>
      </c>
      <c r="G235" s="87" t="n">
        <f aca="false">E235-F235</f>
        <v>391050</v>
      </c>
      <c r="H235" s="124" t="n">
        <f aca="false">IF(G235&lt;0,0,E235/(30*1500*24))</f>
        <v>0.362475925925926</v>
      </c>
      <c r="I235" s="135" t="n">
        <v>0.96967</v>
      </c>
      <c r="J235" s="36" t="n">
        <f aca="false">I235*(24*30)</f>
        <v>698.1624</v>
      </c>
      <c r="K235" s="163"/>
    </row>
    <row r="236" customFormat="false" ht="12.75" hidden="true" customHeight="false" outlineLevel="0" collapsed="false">
      <c r="A236" s="33" t="s">
        <v>25</v>
      </c>
      <c r="B236" s="33" t="n">
        <v>1</v>
      </c>
      <c r="C236" s="33" t="n">
        <v>1</v>
      </c>
      <c r="D236" s="34" t="n">
        <v>37196</v>
      </c>
      <c r="E236" s="133" t="n">
        <v>395472</v>
      </c>
      <c r="F236" s="134" t="n">
        <v>324</v>
      </c>
      <c r="G236" s="87" t="n">
        <f aca="false">E236-F236</f>
        <v>395148</v>
      </c>
      <c r="H236" s="124" t="n">
        <f aca="false">IF(G236&lt;0,0,E236/(30*1500*24))</f>
        <v>0.366177777777778</v>
      </c>
      <c r="I236" s="135" t="n">
        <v>0.8539</v>
      </c>
      <c r="J236" s="36" t="n">
        <f aca="false">I236*(24*30)</f>
        <v>614.808</v>
      </c>
      <c r="K236" s="163"/>
    </row>
    <row r="237" customFormat="false" ht="12.75" hidden="true" customHeight="false" outlineLevel="0" collapsed="false">
      <c r="A237" s="33" t="s">
        <v>25</v>
      </c>
      <c r="B237" s="33" t="n">
        <v>1</v>
      </c>
      <c r="C237" s="33" t="n">
        <v>59</v>
      </c>
      <c r="D237" s="34" t="n">
        <v>37196</v>
      </c>
      <c r="E237" s="133" t="n">
        <v>405216</v>
      </c>
      <c r="F237" s="134" t="n">
        <v>316</v>
      </c>
      <c r="G237" s="87" t="n">
        <f aca="false">E237-F237</f>
        <v>404900</v>
      </c>
      <c r="H237" s="124" t="n">
        <f aca="false">IF(G237&lt;0,0,E237/(30*1500*24))</f>
        <v>0.3752</v>
      </c>
      <c r="I237" s="135" t="n">
        <v>0.9549</v>
      </c>
      <c r="J237" s="36" t="n">
        <f aca="false">I237*(24*30)</f>
        <v>687.528</v>
      </c>
      <c r="K237" s="163"/>
    </row>
    <row r="238" customFormat="false" ht="12.75" hidden="true" customHeight="false" outlineLevel="0" collapsed="false">
      <c r="A238" s="33" t="s">
        <v>25</v>
      </c>
      <c r="B238" s="33" t="n">
        <v>1</v>
      </c>
      <c r="C238" s="33" t="n">
        <v>22</v>
      </c>
      <c r="D238" s="34" t="n">
        <v>37196</v>
      </c>
      <c r="E238" s="158" t="n">
        <v>413736</v>
      </c>
      <c r="F238" s="158" t="n">
        <v>80</v>
      </c>
      <c r="G238" s="87" t="n">
        <f aca="false">E238-F238</f>
        <v>413656</v>
      </c>
      <c r="H238" s="124" t="n">
        <f aca="false">IF(G238&lt;0,0,E238/(30*1500*24))</f>
        <v>0.383088888888889</v>
      </c>
      <c r="I238" s="135" t="n">
        <v>0.89</v>
      </c>
      <c r="J238" s="36" t="n">
        <f aca="false">I238*(24*30)</f>
        <v>640.8</v>
      </c>
      <c r="K238" s="163"/>
    </row>
    <row r="239" customFormat="false" ht="12.75" hidden="true" customHeight="false" outlineLevel="0" collapsed="false">
      <c r="A239" s="33" t="s">
        <v>25</v>
      </c>
      <c r="B239" s="33" t="n">
        <v>1</v>
      </c>
      <c r="C239" s="33" t="n">
        <v>28</v>
      </c>
      <c r="D239" s="34" t="n">
        <v>37196</v>
      </c>
      <c r="E239" s="133" t="n">
        <v>420408</v>
      </c>
      <c r="F239" s="134" t="n">
        <v>203</v>
      </c>
      <c r="G239" s="87" t="n">
        <f aca="false">E239-F239</f>
        <v>420205</v>
      </c>
      <c r="H239" s="124" t="n">
        <f aca="false">IF(G239&lt;0,0,E239/(30*1500*24))</f>
        <v>0.389266666666667</v>
      </c>
      <c r="I239" s="135" t="n">
        <v>0.8406</v>
      </c>
      <c r="J239" s="36" t="n">
        <f aca="false">I239*(24*30)</f>
        <v>605.232</v>
      </c>
      <c r="K239" s="163"/>
    </row>
    <row r="240" customFormat="false" ht="12.75" hidden="true" customHeight="false" outlineLevel="0" collapsed="false">
      <c r="A240" s="33" t="s">
        <v>25</v>
      </c>
      <c r="B240" s="33" t="n">
        <v>1</v>
      </c>
      <c r="C240" s="33" t="n">
        <v>30</v>
      </c>
      <c r="D240" s="34" t="n">
        <v>37196</v>
      </c>
      <c r="E240" s="158" t="n">
        <v>424236</v>
      </c>
      <c r="F240" s="158" t="n">
        <v>410</v>
      </c>
      <c r="G240" s="87" t="n">
        <f aca="false">E240-F240</f>
        <v>423826</v>
      </c>
      <c r="H240" s="124" t="n">
        <f aca="false">IF(G240&lt;0,0,E240/(30*1500*24))</f>
        <v>0.392811111111111</v>
      </c>
      <c r="I240" s="135" t="n">
        <v>0.9115</v>
      </c>
      <c r="J240" s="36" t="n">
        <f aca="false">I240*(24*30)</f>
        <v>656.28</v>
      </c>
      <c r="K240" s="163"/>
    </row>
    <row r="241" customFormat="false" ht="12.75" hidden="true" customHeight="false" outlineLevel="0" collapsed="false">
      <c r="A241" s="33" t="s">
        <v>25</v>
      </c>
      <c r="B241" s="33" t="n">
        <v>1</v>
      </c>
      <c r="C241" s="33" t="n">
        <v>31</v>
      </c>
      <c r="D241" s="34" t="n">
        <v>37196</v>
      </c>
      <c r="E241" s="158" t="n">
        <v>432355</v>
      </c>
      <c r="F241" s="158" t="n">
        <v>694</v>
      </c>
      <c r="G241" s="87" t="n">
        <f aca="false">E241-F241</f>
        <v>431661</v>
      </c>
      <c r="H241" s="124" t="n">
        <f aca="false">IF(G241&lt;0,0,E241/(30*1500*24))</f>
        <v>0.400328703703704</v>
      </c>
      <c r="I241" s="160" t="n">
        <v>0.9158</v>
      </c>
      <c r="J241" s="36" t="n">
        <f aca="false">I241*(24*30)</f>
        <v>659.376</v>
      </c>
      <c r="K241" s="163"/>
    </row>
    <row r="242" customFormat="false" ht="12.75" hidden="true" customHeight="false" outlineLevel="0" collapsed="false">
      <c r="A242" s="33" t="s">
        <v>25</v>
      </c>
      <c r="B242" s="33" t="n">
        <v>1</v>
      </c>
      <c r="C242" s="33" t="n">
        <v>38</v>
      </c>
      <c r="D242" s="34" t="n">
        <v>37196</v>
      </c>
      <c r="E242" s="158" t="n">
        <v>435683</v>
      </c>
      <c r="F242" s="158" t="n">
        <v>226</v>
      </c>
      <c r="G242" s="87" t="n">
        <f aca="false">E242-F242</f>
        <v>435457</v>
      </c>
      <c r="H242" s="124" t="n">
        <f aca="false">IF(G242&lt;0,0,E242/(30*1500*24))</f>
        <v>0.403410185185185</v>
      </c>
      <c r="I242" s="135" t="n">
        <v>0.9551</v>
      </c>
      <c r="J242" s="36" t="n">
        <f aca="false">I242*(24*30)</f>
        <v>687.672</v>
      </c>
      <c r="K242" s="163"/>
    </row>
    <row r="243" customFormat="false" ht="12.75" hidden="true" customHeight="false" outlineLevel="0" collapsed="false">
      <c r="A243" s="33" t="s">
        <v>25</v>
      </c>
      <c r="B243" s="33" t="n">
        <v>1</v>
      </c>
      <c r="C243" s="33" t="n">
        <v>44</v>
      </c>
      <c r="D243" s="34" t="n">
        <v>37196</v>
      </c>
      <c r="E243" s="158" t="n">
        <v>443215</v>
      </c>
      <c r="F243" s="158" t="n">
        <v>241</v>
      </c>
      <c r="G243" s="87" t="n">
        <f aca="false">E243-F243</f>
        <v>442974</v>
      </c>
      <c r="H243" s="124" t="n">
        <f aca="false">IF(G243&lt;0,0,E243/(30*1500*24))</f>
        <v>0.410384259259259</v>
      </c>
      <c r="I243" s="135" t="n">
        <v>0.9549</v>
      </c>
      <c r="J243" s="36" t="n">
        <f aca="false">I243*(24*30)</f>
        <v>687.528</v>
      </c>
      <c r="K243" s="163"/>
    </row>
    <row r="244" customFormat="false" ht="12.75" hidden="true" customHeight="false" outlineLevel="0" collapsed="false">
      <c r="A244" s="33" t="s">
        <v>25</v>
      </c>
      <c r="B244" s="33" t="n">
        <v>1</v>
      </c>
      <c r="C244" s="33" t="n">
        <v>45</v>
      </c>
      <c r="D244" s="34" t="n">
        <v>37196</v>
      </c>
      <c r="E244" s="158" t="n">
        <v>446918</v>
      </c>
      <c r="F244" s="158" t="n">
        <v>356</v>
      </c>
      <c r="G244" s="87" t="n">
        <f aca="false">E244-F244</f>
        <v>446562</v>
      </c>
      <c r="H244" s="124" t="n">
        <f aca="false">IF(G244&lt;0,0,E244/(30*1500*24))</f>
        <v>0.413812962962963</v>
      </c>
      <c r="I244" s="135" t="n">
        <v>0.9548</v>
      </c>
      <c r="J244" s="36" t="n">
        <f aca="false">I244*(24*30)</f>
        <v>687.456</v>
      </c>
      <c r="K244" s="163"/>
    </row>
    <row r="245" customFormat="false" ht="12.75" hidden="true" customHeight="false" outlineLevel="0" collapsed="false">
      <c r="A245" s="33" t="s">
        <v>25</v>
      </c>
      <c r="B245" s="33" t="n">
        <v>1</v>
      </c>
      <c r="C245" s="33" t="n">
        <v>29</v>
      </c>
      <c r="D245" s="34" t="n">
        <v>37196</v>
      </c>
      <c r="E245" s="158" t="n">
        <v>451114</v>
      </c>
      <c r="F245" s="158" t="n">
        <v>653</v>
      </c>
      <c r="G245" s="87" t="n">
        <f aca="false">E245-F245</f>
        <v>450461</v>
      </c>
      <c r="H245" s="124" t="n">
        <f aca="false">IF(G245&lt;0,0,E245/(30*1500*24))</f>
        <v>0.417698148148148</v>
      </c>
      <c r="I245" s="135" t="n">
        <v>0.8785</v>
      </c>
      <c r="J245" s="36" t="n">
        <f aca="false">I245*(24*30)</f>
        <v>632.52</v>
      </c>
      <c r="K245" s="163"/>
    </row>
    <row r="246" customFormat="false" ht="12.75" hidden="true" customHeight="false" outlineLevel="0" collapsed="false">
      <c r="A246" s="33" t="s">
        <v>25</v>
      </c>
      <c r="B246" s="33" t="n">
        <v>1</v>
      </c>
      <c r="C246" s="33" t="n">
        <v>57</v>
      </c>
      <c r="D246" s="34" t="n">
        <v>37196</v>
      </c>
      <c r="E246" s="133" t="n">
        <v>458324</v>
      </c>
      <c r="F246" s="134" t="n">
        <v>699</v>
      </c>
      <c r="G246" s="87" t="n">
        <f aca="false">E246-F246</f>
        <v>457625</v>
      </c>
      <c r="H246" s="124" t="n">
        <f aca="false">IF(G246&lt;0,0,E246/(30*1500*24))</f>
        <v>0.424374074074074</v>
      </c>
      <c r="I246" s="135" t="n">
        <v>0.9846</v>
      </c>
      <c r="J246" s="36" t="n">
        <f aca="false">I246*(24*30)</f>
        <v>708.912</v>
      </c>
      <c r="K246" s="163"/>
    </row>
    <row r="247" customFormat="false" ht="12.75" hidden="true" customHeight="false" outlineLevel="0" collapsed="false">
      <c r="A247" s="33" t="s">
        <v>25</v>
      </c>
      <c r="B247" s="33" t="n">
        <v>1</v>
      </c>
      <c r="C247" s="33" t="n">
        <v>42</v>
      </c>
      <c r="D247" s="34" t="n">
        <v>37196</v>
      </c>
      <c r="E247" s="133" t="n">
        <v>465112</v>
      </c>
      <c r="F247" s="134" t="n">
        <v>402</v>
      </c>
      <c r="G247" s="87" t="n">
        <f aca="false">E247-F247</f>
        <v>464710</v>
      </c>
      <c r="H247" s="124" t="n">
        <f aca="false">IF(G247&lt;0,0,E247/(30*1500*24))</f>
        <v>0.430659259259259</v>
      </c>
      <c r="I247" s="135" t="n">
        <v>0.974</v>
      </c>
      <c r="J247" s="36" t="n">
        <f aca="false">I247*(24*30)</f>
        <v>701.28</v>
      </c>
      <c r="K247" s="163"/>
    </row>
    <row r="248" customFormat="false" ht="12.75" hidden="true" customHeight="false" outlineLevel="0" collapsed="false">
      <c r="A248" s="33" t="s">
        <v>25</v>
      </c>
      <c r="B248" s="33" t="n">
        <v>1</v>
      </c>
      <c r="C248" s="33" t="n">
        <v>8</v>
      </c>
      <c r="D248" s="34" t="n">
        <v>37196</v>
      </c>
      <c r="E248" s="167" t="n">
        <v>469115</v>
      </c>
      <c r="F248" s="168" t="n">
        <v>3471</v>
      </c>
      <c r="G248" s="87" t="n">
        <f aca="false">E248-F248</f>
        <v>465644</v>
      </c>
      <c r="H248" s="124" t="n">
        <f aca="false">IF(G248&lt;0,0,E248/(30*1500*24))</f>
        <v>0.434365740740741</v>
      </c>
      <c r="I248" s="169" t="n">
        <v>0.504326866681094</v>
      </c>
      <c r="J248" s="36" t="n">
        <f aca="false">I248*(24*30)</f>
        <v>363.115344010388</v>
      </c>
      <c r="K248" s="163"/>
    </row>
    <row r="249" customFormat="false" ht="12.75" hidden="true" customHeight="false" outlineLevel="0" collapsed="false">
      <c r="A249" s="33" t="s">
        <v>25</v>
      </c>
      <c r="B249" s="33" t="n">
        <v>1</v>
      </c>
      <c r="C249" s="33" t="n">
        <v>26</v>
      </c>
      <c r="D249" s="34" t="n">
        <v>37196</v>
      </c>
      <c r="E249" s="165" t="n">
        <v>474389</v>
      </c>
      <c r="F249" s="165" t="n">
        <v>224</v>
      </c>
      <c r="G249" s="87" t="n">
        <f aca="false">E249-F249</f>
        <v>474165</v>
      </c>
      <c r="H249" s="124" t="n">
        <f aca="false">IF(G249&lt;0,0,E249/(30*1500*24))</f>
        <v>0.439249074074074</v>
      </c>
      <c r="I249" s="135" t="n">
        <v>0.9719</v>
      </c>
      <c r="J249" s="36" t="n">
        <f aca="false">I249*(24*30)</f>
        <v>699.768</v>
      </c>
      <c r="K249" s="163"/>
    </row>
    <row r="250" customFormat="false" ht="12.75" hidden="true" customHeight="false" outlineLevel="0" collapsed="false">
      <c r="A250" s="33" t="s">
        <v>25</v>
      </c>
      <c r="B250" s="33" t="n">
        <v>1</v>
      </c>
      <c r="C250" s="33" t="n">
        <v>40</v>
      </c>
      <c r="D250" s="34" t="n">
        <v>37196</v>
      </c>
      <c r="E250" s="133" t="n">
        <v>475089</v>
      </c>
      <c r="F250" s="134" t="n">
        <v>194</v>
      </c>
      <c r="G250" s="87" t="n">
        <f aca="false">E250-F250</f>
        <v>474895</v>
      </c>
      <c r="H250" s="124" t="n">
        <f aca="false">IF(G250&lt;0,0,E250/(30*1500*24))</f>
        <v>0.439897222222222</v>
      </c>
      <c r="I250" s="135" t="n">
        <v>0.9231</v>
      </c>
      <c r="J250" s="36" t="n">
        <f aca="false">I250*(24*30)</f>
        <v>664.632</v>
      </c>
      <c r="K250" s="163"/>
    </row>
    <row r="251" customFormat="false" ht="12.75" hidden="true" customHeight="false" outlineLevel="0" collapsed="false">
      <c r="A251" s="33" t="s">
        <v>25</v>
      </c>
      <c r="B251" s="33" t="n">
        <v>1</v>
      </c>
      <c r="C251" s="33" t="n">
        <v>27</v>
      </c>
      <c r="D251" s="34" t="n">
        <v>37196</v>
      </c>
      <c r="E251" s="131" t="n">
        <v>480294</v>
      </c>
      <c r="F251" s="131" t="n">
        <v>497</v>
      </c>
      <c r="G251" s="87" t="n">
        <f aca="false">E251-F251</f>
        <v>479797</v>
      </c>
      <c r="H251" s="124" t="n">
        <f aca="false">IF(G251&lt;0,0,E251/(30*1500*24))</f>
        <v>0.444716666666667</v>
      </c>
      <c r="I251" s="135" t="n">
        <v>0.9957</v>
      </c>
      <c r="J251" s="36" t="n">
        <f aca="false">I251*(24*30)</f>
        <v>716.904</v>
      </c>
      <c r="K251" s="163"/>
    </row>
    <row r="252" customFormat="false" ht="12.75" hidden="true" customHeight="false" outlineLevel="0" collapsed="false">
      <c r="A252" s="33" t="s">
        <v>25</v>
      </c>
      <c r="B252" s="33" t="n">
        <v>1</v>
      </c>
      <c r="C252" s="33" t="n">
        <v>39</v>
      </c>
      <c r="D252" s="34" t="n">
        <v>37196</v>
      </c>
      <c r="E252" s="131" t="n">
        <v>512052</v>
      </c>
      <c r="F252" s="131" t="n">
        <v>123</v>
      </c>
      <c r="G252" s="87" t="n">
        <f aca="false">E252-F252</f>
        <v>511929</v>
      </c>
      <c r="H252" s="124" t="n">
        <f aca="false">IF(G252&lt;0,0,E252/(30*1500*24))</f>
        <v>0.474122222222222</v>
      </c>
      <c r="I252" s="135" t="n">
        <v>0.9855</v>
      </c>
      <c r="J252" s="36" t="n">
        <f aca="false">I252*(24*30)</f>
        <v>709.56</v>
      </c>
      <c r="K252" s="163"/>
    </row>
    <row r="253" customFormat="false" ht="12.75" hidden="true" customHeight="false" outlineLevel="0" collapsed="false">
      <c r="A253" s="33" t="s">
        <v>25</v>
      </c>
      <c r="B253" s="33" t="n">
        <v>1</v>
      </c>
      <c r="C253" s="33" t="n">
        <v>25</v>
      </c>
      <c r="D253" s="34" t="n">
        <v>37196</v>
      </c>
      <c r="E253" s="131" t="n">
        <v>525205</v>
      </c>
      <c r="F253" s="131" t="n">
        <v>125</v>
      </c>
      <c r="G253" s="87" t="n">
        <f aca="false">E253-F253</f>
        <v>525080</v>
      </c>
      <c r="H253" s="124" t="n">
        <f aca="false">IF(G253&lt;0,0,E253/(30*1500*24))</f>
        <v>0.486300925925926</v>
      </c>
      <c r="I253" s="135" t="n">
        <v>0.9879</v>
      </c>
      <c r="J253" s="36" t="n">
        <f aca="false">I253*(24*30)</f>
        <v>711.288</v>
      </c>
      <c r="K253" s="163"/>
    </row>
    <row r="254" customFormat="false" ht="12.75" hidden="true" customHeight="false" outlineLevel="0" collapsed="false">
      <c r="A254" s="33" t="s">
        <v>25</v>
      </c>
      <c r="B254" s="33" t="n">
        <v>1</v>
      </c>
      <c r="C254" s="33" t="n">
        <v>17</v>
      </c>
      <c r="D254" s="34" t="n">
        <v>37196</v>
      </c>
      <c r="E254" s="133" t="n">
        <v>674754</v>
      </c>
      <c r="F254" s="134" t="n">
        <v>3713</v>
      </c>
      <c r="G254" s="87" t="n">
        <f aca="false">E254-F254</f>
        <v>671041</v>
      </c>
      <c r="H254" s="124" t="n">
        <f aca="false">IF(G254&lt;0,0,E254/(30*1500*24))</f>
        <v>0.624772222222222</v>
      </c>
      <c r="I254" s="135" t="n">
        <v>0.8683</v>
      </c>
      <c r="J254" s="36" t="n">
        <f aca="false">I254*(24*30)</f>
        <v>625.176</v>
      </c>
      <c r="K254" s="163"/>
    </row>
    <row r="255" customFormat="false" ht="14.25" hidden="true" customHeight="false" outlineLevel="0" collapsed="false">
      <c r="A255" s="33" t="s">
        <v>25</v>
      </c>
      <c r="B255" s="33" t="n">
        <v>1</v>
      </c>
      <c r="C255" s="33" t="n">
        <v>77</v>
      </c>
      <c r="D255" s="34" t="n">
        <v>37196</v>
      </c>
      <c r="E255" s="133" t="s">
        <v>133</v>
      </c>
      <c r="F255" s="134"/>
      <c r="G255" s="87"/>
      <c r="H255" s="124"/>
      <c r="I255" s="135"/>
      <c r="J255" s="36"/>
      <c r="K255" s="163"/>
    </row>
    <row r="256" customFormat="false" ht="12.75" hidden="true" customHeight="false" outlineLevel="0" collapsed="false">
      <c r="A256" s="33" t="s">
        <v>25</v>
      </c>
      <c r="B256" s="33" t="n">
        <v>1</v>
      </c>
      <c r="C256" s="33" t="n">
        <v>99</v>
      </c>
      <c r="D256" s="34" t="n">
        <v>37196</v>
      </c>
      <c r="E256" s="133" t="s">
        <v>134</v>
      </c>
      <c r="F256" s="134"/>
      <c r="G256" s="87"/>
      <c r="H256" s="124"/>
      <c r="I256" s="135" t="n">
        <v>0</v>
      </c>
      <c r="J256" s="36" t="n">
        <f aca="false">I256*(24*30)</f>
        <v>0</v>
      </c>
      <c r="K256" s="170"/>
    </row>
    <row r="257" customFormat="false" ht="12.75" hidden="true" customHeight="false" outlineLevel="0" collapsed="false"/>
    <row r="258" customFormat="false" ht="12.75" hidden="true" customHeight="false" outlineLevel="0" collapsed="false"/>
    <row r="259" customFormat="false" ht="12.75" hidden="true" customHeight="false" outlineLevel="0" collapsed="false"/>
    <row r="260" customFormat="false" ht="12.75" hidden="true" customHeight="false" outlineLevel="0" collapsed="false"/>
    <row r="261" customFormat="false" ht="12.75" hidden="true" customHeight="false" outlineLevel="0" collapsed="false"/>
    <row r="262" customFormat="false" ht="12.75" hidden="true" customHeight="false" outlineLevel="0" collapsed="false"/>
    <row r="263" customFormat="false" ht="12.75" hidden="true" customHeight="false" outlineLevel="0" collapsed="false"/>
    <row r="264" customFormat="false" ht="12.75" hidden="true" customHeight="false" outlineLevel="0" collapsed="false"/>
    <row r="265" customFormat="false" ht="12.75" hidden="true" customHeight="false" outlineLevel="0" collapsed="false"/>
    <row r="266" customFormat="false" ht="12.75" hidden="true" customHeight="false" outlineLevel="0" collapsed="false"/>
    <row r="267" customFormat="false" ht="12.75" hidden="true" customHeight="false" outlineLevel="0" collapsed="false"/>
    <row r="268" customFormat="false" ht="12.75" hidden="true" customHeight="false" outlineLevel="0" collapsed="false"/>
    <row r="269" customFormat="false" ht="12.75" hidden="true" customHeight="false" outlineLevel="0" collapsed="false"/>
    <row r="270" customFormat="false" ht="12.75" hidden="true" customHeight="false" outlineLevel="0" collapsed="false"/>
    <row r="271" customFormat="false" ht="12.75" hidden="true" customHeight="false" outlineLevel="0" collapsed="false"/>
    <row r="272" customFormat="false" ht="12.75" hidden="true" customHeight="false" outlineLevel="0" collapsed="false"/>
    <row r="273" customFormat="false" ht="12.75" hidden="true" customHeight="false" outlineLevel="0" collapsed="false"/>
    <row r="274" customFormat="false" ht="12.75" hidden="true" customHeight="false" outlineLevel="0" collapsed="false"/>
    <row r="275" customFormat="false" ht="12.75" hidden="true" customHeight="false" outlineLevel="0" collapsed="false"/>
    <row r="276" customFormat="false" ht="12.75" hidden="true" customHeight="false" outlineLevel="0" collapsed="false"/>
    <row r="277" customFormat="false" ht="12.75" hidden="true" customHeight="false" outlineLevel="0" collapsed="false"/>
    <row r="278" customFormat="false" ht="12.75" hidden="true" customHeight="false" outlineLevel="0" collapsed="false"/>
    <row r="279" customFormat="false" ht="12.75" hidden="true" customHeight="false" outlineLevel="0" collapsed="false"/>
    <row r="280" customFormat="false" ht="12.75" hidden="true" customHeight="false" outlineLevel="0" collapsed="false"/>
    <row r="281" customFormat="false" ht="12.75" hidden="true" customHeight="false" outlineLevel="0" collapsed="false"/>
    <row r="282" customFormat="false" ht="12.75" hidden="true" customHeight="false" outlineLevel="0" collapsed="false"/>
    <row r="283" customFormat="false" ht="12.75" hidden="true" customHeight="false" outlineLevel="0" collapsed="false"/>
    <row r="284" customFormat="false" ht="12.75" hidden="true" customHeight="false" outlineLevel="0" collapsed="false"/>
    <row r="285" customFormat="false" ht="12.75" hidden="true" customHeight="false" outlineLevel="0" collapsed="false"/>
    <row r="286" customFormat="false" ht="12.75" hidden="true" customHeight="false" outlineLevel="0" collapsed="false"/>
    <row r="287" customFormat="false" ht="12.75" hidden="true" customHeight="false" outlineLevel="0" collapsed="false"/>
    <row r="288" customFormat="false" ht="12.75" hidden="true" customHeight="false" outlineLevel="0" collapsed="false"/>
    <row r="289" customFormat="false" ht="12.75" hidden="true" customHeight="false" outlineLevel="0" collapsed="false"/>
    <row r="290" customFormat="false" ht="12.75" hidden="true" customHeight="false" outlineLevel="0" collapsed="false"/>
    <row r="291" customFormat="false" ht="12.75" hidden="true" customHeight="false" outlineLevel="0" collapsed="false"/>
    <row r="292" customFormat="false" ht="12.75" hidden="true" customHeight="false" outlineLevel="0" collapsed="false"/>
    <row r="293" customFormat="false" ht="12.75" hidden="true" customHeight="false" outlineLevel="0" collapsed="false"/>
    <row r="294" customFormat="false" ht="12.75" hidden="true" customHeight="false" outlineLevel="0" collapsed="false"/>
    <row r="295" customFormat="false" ht="12.75" hidden="true" customHeight="false" outlineLevel="0" collapsed="false"/>
    <row r="296" customFormat="false" ht="12.75" hidden="true" customHeight="false" outlineLevel="0" collapsed="false"/>
    <row r="297" customFormat="false" ht="12.75" hidden="true" customHeight="false" outlineLevel="0" collapsed="false"/>
    <row r="298" customFormat="false" ht="12.75" hidden="true" customHeight="false" outlineLevel="0" collapsed="false"/>
    <row r="299" customFormat="false" ht="12.75" hidden="true" customHeight="false" outlineLevel="0" collapsed="false"/>
    <row r="300" customFormat="false" ht="12.75" hidden="true" customHeight="false" outlineLevel="0" collapsed="false"/>
    <row r="301" customFormat="false" ht="12.75" hidden="true" customHeight="false" outlineLevel="0" collapsed="false"/>
    <row r="302" customFormat="false" ht="12.75" hidden="true" customHeight="false" outlineLevel="0" collapsed="false"/>
    <row r="303" customFormat="false" ht="12.75" hidden="true" customHeight="false" outlineLevel="0" collapsed="false"/>
    <row r="304" customFormat="false" ht="12.75" hidden="true" customHeight="false" outlineLevel="0" collapsed="false"/>
    <row r="305" customFormat="false" ht="12.75" hidden="true" customHeight="false" outlineLevel="0" collapsed="false"/>
    <row r="306" customFormat="false" ht="12.75" hidden="true" customHeight="false" outlineLevel="0" collapsed="false"/>
    <row r="307" customFormat="false" ht="12.75" hidden="true" customHeight="false" outlineLevel="0" collapsed="false"/>
    <row r="308" customFormat="false" ht="12.75" hidden="true" customHeight="false" outlineLevel="0" collapsed="false"/>
    <row r="309" customFormat="false" ht="12.75" hidden="true" customHeight="false" outlineLevel="0" collapsed="false"/>
    <row r="310" customFormat="false" ht="12.75" hidden="true" customHeight="false" outlineLevel="0" collapsed="false"/>
    <row r="311" customFormat="false" ht="12.75" hidden="true" customHeight="false" outlineLevel="0" collapsed="false"/>
    <row r="312" customFormat="false" ht="12.75" hidden="true" customHeight="false" outlineLevel="0" collapsed="false"/>
    <row r="313" customFormat="false" ht="12.75" hidden="true" customHeight="false" outlineLevel="0" collapsed="false"/>
    <row r="314" customFormat="false" ht="12.75" hidden="true" customHeight="false" outlineLevel="0" collapsed="false"/>
    <row r="315" customFormat="false" ht="12.75" hidden="true" customHeight="false" outlineLevel="0" collapsed="false"/>
    <row r="316" customFormat="false" ht="12.75" hidden="true" customHeight="false" outlineLevel="0" collapsed="false"/>
    <row r="317" customFormat="false" ht="12.75" hidden="true" customHeight="false" outlineLevel="0" collapsed="false"/>
    <row r="318" customFormat="false" ht="12.75" hidden="true" customHeight="false" outlineLevel="0" collapsed="false"/>
    <row r="319" customFormat="false" ht="12.75" hidden="true" customHeight="false" outlineLevel="0" collapsed="false"/>
    <row r="320" customFormat="false" ht="12.75" hidden="true" customHeight="false" outlineLevel="0" collapsed="false"/>
    <row r="321" customFormat="false" ht="12.75" hidden="true" customHeight="false" outlineLevel="0" collapsed="false"/>
    <row r="322" customFormat="false" ht="12.75" hidden="true" customHeight="false" outlineLevel="0" collapsed="false"/>
    <row r="323" customFormat="false" ht="12.75" hidden="true" customHeight="false" outlineLevel="0" collapsed="false"/>
    <row r="324" customFormat="false" ht="12.75" hidden="true" customHeight="false" outlineLevel="0" collapsed="false"/>
    <row r="325" customFormat="false" ht="12.75" hidden="true" customHeight="false" outlineLevel="0" collapsed="false"/>
    <row r="326" customFormat="false" ht="12.75" hidden="true" customHeight="false" outlineLevel="0" collapsed="false"/>
    <row r="327" customFormat="false" ht="12.75" hidden="true" customHeight="false" outlineLevel="0" collapsed="false"/>
    <row r="328" customFormat="false" ht="12.75" hidden="true" customHeight="false" outlineLevel="0" collapsed="false"/>
    <row r="329" customFormat="false" ht="12.75" hidden="true" customHeight="false" outlineLevel="0" collapsed="false"/>
    <row r="330" customFormat="false" ht="12.75" hidden="true" customHeight="false" outlineLevel="0" collapsed="false"/>
    <row r="331" customFormat="false" ht="12.75" hidden="true" customHeight="false" outlineLevel="0" collapsed="false"/>
    <row r="332" customFormat="false" ht="12.75" hidden="true" customHeight="false" outlineLevel="0" collapsed="false"/>
    <row r="333" customFormat="false" ht="12.75" hidden="true" customHeight="false" outlineLevel="0" collapsed="false"/>
    <row r="334" customFormat="false" ht="12.75" hidden="true" customHeight="false" outlineLevel="0" collapsed="false"/>
    <row r="335" customFormat="false" ht="12.75" hidden="true" customHeight="false" outlineLevel="0" collapsed="false"/>
    <row r="336" customFormat="false" ht="12.75" hidden="true" customHeight="false" outlineLevel="0" collapsed="false"/>
    <row r="337" customFormat="false" ht="12.75" hidden="true" customHeight="false" outlineLevel="0" collapsed="false"/>
    <row r="338" customFormat="false" ht="12.75" hidden="true" customHeight="false" outlineLevel="0" collapsed="false"/>
    <row r="339" customFormat="false" ht="12.75" hidden="true" customHeight="false" outlineLevel="0" collapsed="false"/>
    <row r="340" customFormat="false" ht="12.75" hidden="true" customHeight="false" outlineLevel="0" collapsed="false"/>
    <row r="341" customFormat="false" ht="12.75" hidden="true" customHeight="false" outlineLevel="0" collapsed="false"/>
    <row r="342" customFormat="false" ht="12.75" hidden="true" customHeight="false" outlineLevel="0" collapsed="false"/>
    <row r="343" customFormat="false" ht="12.75" hidden="true" customHeight="false" outlineLevel="0" collapsed="false"/>
    <row r="344" customFormat="false" ht="12.75" hidden="true" customHeight="false" outlineLevel="0" collapsed="false"/>
    <row r="345" customFormat="false" ht="12.75" hidden="true" customHeight="false" outlineLevel="0" collapsed="false"/>
    <row r="346" customFormat="false" ht="12.75" hidden="true" customHeight="false" outlineLevel="0" collapsed="false"/>
    <row r="347" customFormat="false" ht="12.75" hidden="true" customHeight="false" outlineLevel="0" collapsed="false"/>
    <row r="348" customFormat="false" ht="12.75" hidden="true" customHeight="false" outlineLevel="0" collapsed="false"/>
    <row r="349" customFormat="false" ht="12.75" hidden="true" customHeight="false" outlineLevel="0" collapsed="false"/>
    <row r="350" customFormat="false" ht="12.75" hidden="true" customHeight="false" outlineLevel="0" collapsed="false"/>
    <row r="351" customFormat="false" ht="12.75" hidden="true" customHeight="false" outlineLevel="0" collapsed="false"/>
    <row r="352" customFormat="false" ht="12.75" hidden="true" customHeight="false" outlineLevel="0" collapsed="false"/>
    <row r="353" customFormat="false" ht="12.75" hidden="true" customHeight="false" outlineLevel="0" collapsed="false"/>
    <row r="354" customFormat="false" ht="12.75" hidden="true" customHeight="false" outlineLevel="0" collapsed="false"/>
    <row r="355" customFormat="false" ht="12.75" hidden="true" customHeight="false" outlineLevel="0" collapsed="false"/>
    <row r="356" customFormat="false" ht="12.75" hidden="true" customHeight="false" outlineLevel="0" collapsed="false"/>
    <row r="357" customFormat="false" ht="12.75" hidden="true" customHeight="false" outlineLevel="0" collapsed="false"/>
    <row r="358" customFormat="false" ht="12.75" hidden="true" customHeight="false" outlineLevel="0" collapsed="false"/>
    <row r="359" customFormat="false" ht="12.75" hidden="true" customHeight="false" outlineLevel="0" collapsed="false"/>
    <row r="360" customFormat="false" ht="12.75" hidden="true" customHeight="false" outlineLevel="0" collapsed="false"/>
    <row r="361" customFormat="false" ht="12.75" hidden="true" customHeight="false" outlineLevel="0" collapsed="false"/>
    <row r="362" customFormat="false" ht="12.75" hidden="true" customHeight="false" outlineLevel="0" collapsed="false"/>
    <row r="363" customFormat="false" ht="12.75" hidden="true" customHeight="false" outlineLevel="0" collapsed="false"/>
    <row r="364" customFormat="false" ht="12.75" hidden="true" customHeight="false" outlineLevel="0" collapsed="false"/>
    <row r="365" customFormat="false" ht="12.75" hidden="true" customHeight="false" outlineLevel="0" collapsed="false"/>
    <row r="366" customFormat="false" ht="12.75" hidden="true" customHeight="false" outlineLevel="0" collapsed="false"/>
    <row r="367" customFormat="false" ht="12.75" hidden="true" customHeight="false" outlineLevel="0" collapsed="false"/>
    <row r="368" customFormat="false" ht="12.75" hidden="true" customHeight="false" outlineLevel="0" collapsed="false"/>
    <row r="369" customFormat="false" ht="12.75" hidden="true" customHeight="false" outlineLevel="0" collapsed="false"/>
    <row r="370" customFormat="false" ht="12.75" hidden="true" customHeight="false" outlineLevel="0" collapsed="false"/>
    <row r="371" customFormat="false" ht="12.75" hidden="true" customHeight="false" outlineLevel="0" collapsed="false"/>
    <row r="372" customFormat="false" ht="12.75" hidden="true" customHeight="false" outlineLevel="0" collapsed="false"/>
    <row r="373" customFormat="false" ht="12.75" hidden="true" customHeight="false" outlineLevel="0" collapsed="false"/>
    <row r="374" customFormat="false" ht="12.75" hidden="true" customHeight="false" outlineLevel="0" collapsed="false"/>
    <row r="375" customFormat="false" ht="12.75" hidden="true" customHeight="false" outlineLevel="0" collapsed="false"/>
    <row r="376" customFormat="false" ht="12.75" hidden="true" customHeight="false" outlineLevel="0" collapsed="false"/>
    <row r="377" customFormat="false" ht="12.75" hidden="true" customHeight="false" outlineLevel="0" collapsed="false"/>
    <row r="378" customFormat="false" ht="12.75" hidden="true" customHeight="false" outlineLevel="0" collapsed="false"/>
    <row r="379" customFormat="false" ht="12.75" hidden="true" customHeight="false" outlineLevel="0" collapsed="false"/>
    <row r="380" customFormat="false" ht="12.75" hidden="true" customHeight="false" outlineLevel="0" collapsed="false"/>
    <row r="381" customFormat="false" ht="12.75" hidden="true" customHeight="false" outlineLevel="0" collapsed="false"/>
    <row r="382" customFormat="false" ht="12.75" hidden="true" customHeight="false" outlineLevel="0" collapsed="false"/>
    <row r="383" customFormat="false" ht="12.75" hidden="true" customHeight="false" outlineLevel="0" collapsed="false"/>
    <row r="384" customFormat="false" ht="12.75" hidden="true" customHeight="false" outlineLevel="0" collapsed="false"/>
    <row r="385" customFormat="false" ht="12.75" hidden="true" customHeight="false" outlineLevel="0" collapsed="false"/>
    <row r="386" customFormat="false" ht="12.75" hidden="true" customHeight="false" outlineLevel="0" collapsed="false"/>
    <row r="387" customFormat="false" ht="12.75" hidden="true" customHeight="false" outlineLevel="0" collapsed="false"/>
    <row r="388" customFormat="false" ht="12.75" hidden="true" customHeight="false" outlineLevel="0" collapsed="false"/>
    <row r="389" customFormat="false" ht="12.75" hidden="true" customHeight="false" outlineLevel="0" collapsed="false"/>
    <row r="390" customFormat="false" ht="12.75" hidden="true" customHeight="false" outlineLevel="0" collapsed="false"/>
    <row r="391" customFormat="false" ht="12.75" hidden="true" customHeight="false" outlineLevel="0" collapsed="false"/>
    <row r="392" customFormat="false" ht="12.75" hidden="true" customHeight="false" outlineLevel="0" collapsed="false"/>
    <row r="393" customFormat="false" ht="12.75" hidden="true" customHeight="false" outlineLevel="0" collapsed="false"/>
    <row r="394" customFormat="false" ht="12.75" hidden="true" customHeight="false" outlineLevel="0" collapsed="false"/>
    <row r="395" customFormat="false" ht="12.75" hidden="true" customHeight="false" outlineLevel="0" collapsed="false"/>
    <row r="396" customFormat="false" ht="12.75" hidden="true" customHeight="false" outlineLevel="0" collapsed="false"/>
    <row r="397" customFormat="false" ht="12.75" hidden="true" customHeight="false" outlineLevel="0" collapsed="false"/>
    <row r="398" customFormat="false" ht="12.75" hidden="true" customHeight="false" outlineLevel="0" collapsed="false"/>
    <row r="399" customFormat="false" ht="12.75" hidden="true" customHeight="false" outlineLevel="0" collapsed="false"/>
    <row r="400" customFormat="false" ht="12.75" hidden="true" customHeight="false" outlineLevel="0" collapsed="false"/>
    <row r="401" customFormat="false" ht="12.75" hidden="true" customHeight="false" outlineLevel="0" collapsed="false"/>
    <row r="402" customFormat="false" ht="12.75" hidden="true" customHeight="false" outlineLevel="0" collapsed="false"/>
    <row r="403" customFormat="false" ht="12.75" hidden="true" customHeight="false" outlineLevel="0" collapsed="false"/>
    <row r="404" customFormat="false" ht="12.75" hidden="true" customHeight="false" outlineLevel="0" collapsed="false"/>
    <row r="405" customFormat="false" ht="12.75" hidden="true" customHeight="false" outlineLevel="0" collapsed="false"/>
    <row r="406" customFormat="false" ht="12.75" hidden="true" customHeight="false" outlineLevel="0" collapsed="false"/>
    <row r="407" customFormat="false" ht="12.75" hidden="true" customHeight="false" outlineLevel="0" collapsed="false"/>
    <row r="408" customFormat="false" ht="12.75" hidden="true" customHeight="false" outlineLevel="0" collapsed="false"/>
    <row r="409" customFormat="false" ht="12.75" hidden="true" customHeight="false" outlineLevel="0" collapsed="false"/>
    <row r="410" customFormat="false" ht="12.75" hidden="true" customHeight="false" outlineLevel="0" collapsed="false"/>
    <row r="411" customFormat="false" ht="12.75" hidden="true" customHeight="false" outlineLevel="0" collapsed="false"/>
    <row r="412" customFormat="false" ht="12.75" hidden="true" customHeight="false" outlineLevel="0" collapsed="false"/>
    <row r="413" customFormat="false" ht="12.75" hidden="true" customHeight="false" outlineLevel="0" collapsed="false"/>
    <row r="414" customFormat="false" ht="12.75" hidden="true" customHeight="false" outlineLevel="0" collapsed="false"/>
    <row r="415" customFormat="false" ht="12.75" hidden="true" customHeight="false" outlineLevel="0" collapsed="false"/>
    <row r="416" customFormat="false" ht="12.75" hidden="true" customHeight="false" outlineLevel="0" collapsed="false"/>
    <row r="417" customFormat="false" ht="12.75" hidden="true" customHeight="false" outlineLevel="0" collapsed="false"/>
    <row r="418" customFormat="false" ht="12.75" hidden="true" customHeight="false" outlineLevel="0" collapsed="false"/>
    <row r="419" customFormat="false" ht="12.75" hidden="true" customHeight="false" outlineLevel="0" collapsed="false"/>
    <row r="420" customFormat="false" ht="12.75" hidden="true" customHeight="false" outlineLevel="0" collapsed="false"/>
    <row r="421" customFormat="false" ht="12.75" hidden="true" customHeight="false" outlineLevel="0" collapsed="false"/>
    <row r="422" customFormat="false" ht="12.75" hidden="true" customHeight="false" outlineLevel="0" collapsed="false"/>
    <row r="423" customFormat="false" ht="12.75" hidden="true" customHeight="false" outlineLevel="0" collapsed="false"/>
    <row r="424" customFormat="false" ht="12.75" hidden="true" customHeight="false" outlineLevel="0" collapsed="false"/>
    <row r="425" customFormat="false" ht="12.75" hidden="true" customHeight="false" outlineLevel="0" collapsed="false"/>
    <row r="426" customFormat="false" ht="12.75" hidden="true" customHeight="false" outlineLevel="0" collapsed="false"/>
    <row r="427" customFormat="false" ht="12.75" hidden="true" customHeight="false" outlineLevel="0" collapsed="false"/>
    <row r="428" customFormat="false" ht="12.75" hidden="true" customHeight="false" outlineLevel="0" collapsed="false"/>
    <row r="429" customFormat="false" ht="12.75" hidden="true" customHeight="false" outlineLevel="0" collapsed="false"/>
    <row r="430" customFormat="false" ht="12.75" hidden="true" customHeight="false" outlineLevel="0" collapsed="false"/>
    <row r="431" customFormat="false" ht="12.75" hidden="true" customHeight="false" outlineLevel="0" collapsed="false"/>
    <row r="432" customFormat="false" ht="12.75" hidden="true" customHeight="false" outlineLevel="0" collapsed="false"/>
    <row r="433" customFormat="false" ht="12.75" hidden="true" customHeight="false" outlineLevel="0" collapsed="false"/>
    <row r="434" customFormat="false" ht="12.75" hidden="true" customHeight="false" outlineLevel="0" collapsed="false"/>
    <row r="435" customFormat="false" ht="12.75" hidden="true" customHeight="false" outlineLevel="0" collapsed="false"/>
    <row r="436" customFormat="false" ht="12.75" hidden="true" customHeight="false" outlineLevel="0" collapsed="false"/>
    <row r="437" customFormat="false" ht="12.75" hidden="true" customHeight="false" outlineLevel="0" collapsed="false"/>
    <row r="438" customFormat="false" ht="12.75" hidden="true" customHeight="false" outlineLevel="0" collapsed="false"/>
    <row r="439" customFormat="false" ht="12.75" hidden="true" customHeight="false" outlineLevel="0" collapsed="false"/>
    <row r="440" customFormat="false" ht="12.75" hidden="true" customHeight="false" outlineLevel="0" collapsed="false"/>
    <row r="441" customFormat="false" ht="12.75" hidden="true" customHeight="false" outlineLevel="0" collapsed="false"/>
    <row r="442" customFormat="false" ht="12.75" hidden="true" customHeight="false" outlineLevel="0" collapsed="false"/>
    <row r="443" customFormat="false" ht="12.75" hidden="true" customHeight="false" outlineLevel="0" collapsed="false"/>
    <row r="444" customFormat="false" ht="12.75" hidden="true" customHeight="false" outlineLevel="0" collapsed="false"/>
    <row r="445" customFormat="false" ht="12.75" hidden="true" customHeight="false" outlineLevel="0" collapsed="false"/>
    <row r="446" customFormat="false" ht="12.75" hidden="true" customHeight="false" outlineLevel="0" collapsed="false"/>
    <row r="447" customFormat="false" ht="12.75" hidden="true" customHeight="false" outlineLevel="0" collapsed="false"/>
    <row r="448" customFormat="false" ht="12.75" hidden="true" customHeight="false" outlineLevel="0" collapsed="false"/>
    <row r="449" customFormat="false" ht="12.75" hidden="true" customHeight="false" outlineLevel="0" collapsed="false"/>
    <row r="450" customFormat="false" ht="12.75" hidden="true" customHeight="false" outlineLevel="0" collapsed="false"/>
    <row r="451" customFormat="false" ht="12.75" hidden="true" customHeight="false" outlineLevel="0" collapsed="false"/>
    <row r="452" customFormat="false" ht="12.75" hidden="true" customHeight="false" outlineLevel="0" collapsed="false"/>
    <row r="453" customFormat="false" ht="12.75" hidden="true" customHeight="false" outlineLevel="0" collapsed="false"/>
    <row r="454" customFormat="false" ht="12.75" hidden="true" customHeight="false" outlineLevel="0" collapsed="false"/>
    <row r="455" customFormat="false" ht="12.75" hidden="true" customHeight="false" outlineLevel="0" collapsed="false"/>
    <row r="456" customFormat="false" ht="12.75" hidden="true" customHeight="false" outlineLevel="0" collapsed="false"/>
    <row r="457" customFormat="false" ht="12.75" hidden="true" customHeight="false" outlineLevel="0" collapsed="false"/>
    <row r="458" customFormat="false" ht="12.75" hidden="true" customHeight="false" outlineLevel="0" collapsed="false"/>
    <row r="459" customFormat="false" ht="12.75" hidden="true" customHeight="false" outlineLevel="0" collapsed="false"/>
    <row r="460" customFormat="false" ht="12.75" hidden="true" customHeight="false" outlineLevel="0" collapsed="false"/>
    <row r="461" customFormat="false" ht="12.75" hidden="true" customHeight="false" outlineLevel="0" collapsed="false"/>
    <row r="462" customFormat="false" ht="12.75" hidden="true" customHeight="false" outlineLevel="0" collapsed="false"/>
    <row r="463" customFormat="false" ht="12.75" hidden="true" customHeight="false" outlineLevel="0" collapsed="false"/>
    <row r="464" customFormat="false" ht="12.75" hidden="true" customHeight="false" outlineLevel="0" collapsed="false"/>
    <row r="465" customFormat="false" ht="12.75" hidden="true" customHeight="false" outlineLevel="0" collapsed="false"/>
    <row r="466" customFormat="false" ht="12.75" hidden="true" customHeight="false" outlineLevel="0" collapsed="false"/>
    <row r="467" customFormat="false" ht="12.75" hidden="true" customHeight="false" outlineLevel="0" collapsed="false"/>
    <row r="468" customFormat="false" ht="12.75" hidden="true" customHeight="false" outlineLevel="0" collapsed="false"/>
    <row r="469" customFormat="false" ht="12.75" hidden="true" customHeight="false" outlineLevel="0" collapsed="false"/>
    <row r="470" customFormat="false" ht="12.75" hidden="true" customHeight="false" outlineLevel="0" collapsed="false"/>
    <row r="471" customFormat="false" ht="12.75" hidden="true" customHeight="false" outlineLevel="0" collapsed="false"/>
    <row r="472" customFormat="false" ht="12.75" hidden="true" customHeight="false" outlineLevel="0" collapsed="false"/>
    <row r="473" customFormat="false" ht="12.75" hidden="true" customHeight="false" outlineLevel="0" collapsed="false"/>
    <row r="474" customFormat="false" ht="12.75" hidden="true" customHeight="false" outlineLevel="0" collapsed="false"/>
    <row r="475" customFormat="false" ht="12.75" hidden="true" customHeight="false" outlineLevel="0" collapsed="false"/>
    <row r="476" customFormat="false" ht="12.75" hidden="true" customHeight="false" outlineLevel="0" collapsed="false"/>
    <row r="477" customFormat="false" ht="12.75" hidden="true" customHeight="false" outlineLevel="0" collapsed="false"/>
    <row r="478" customFormat="false" ht="12.75" hidden="true" customHeight="false" outlineLevel="0" collapsed="false"/>
    <row r="479" customFormat="false" ht="12.75" hidden="true" customHeight="false" outlineLevel="0" collapsed="false"/>
    <row r="480" customFormat="false" ht="12.75" hidden="true" customHeight="false" outlineLevel="0" collapsed="false"/>
    <row r="481" customFormat="false" ht="12.75" hidden="true" customHeight="false" outlineLevel="0" collapsed="false"/>
    <row r="482" customFormat="false" ht="12.75" hidden="true" customHeight="false" outlineLevel="0" collapsed="false"/>
    <row r="483" customFormat="false" ht="12.75" hidden="true" customHeight="false" outlineLevel="0" collapsed="false"/>
    <row r="484" customFormat="false" ht="12.75" hidden="true" customHeight="false" outlineLevel="0" collapsed="false"/>
    <row r="485" customFormat="false" ht="12.75" hidden="true" customHeight="false" outlineLevel="0" collapsed="false"/>
    <row r="486" customFormat="false" ht="12.75" hidden="true" customHeight="false" outlineLevel="0" collapsed="false"/>
    <row r="487" customFormat="false" ht="12.75" hidden="true" customHeight="false" outlineLevel="0" collapsed="false"/>
    <row r="488" customFormat="false" ht="12.75" hidden="true" customHeight="false" outlineLevel="0" collapsed="false"/>
    <row r="489" customFormat="false" ht="12.75" hidden="true" customHeight="false" outlineLevel="0" collapsed="false"/>
    <row r="490" customFormat="false" ht="12.75" hidden="true" customHeight="false" outlineLevel="0" collapsed="false"/>
    <row r="491" customFormat="false" ht="12.75" hidden="true" customHeight="false" outlineLevel="0" collapsed="false"/>
    <row r="492" customFormat="false" ht="12.75" hidden="true" customHeight="false" outlineLevel="0" collapsed="false"/>
    <row r="493" customFormat="false" ht="12.75" hidden="true" customHeight="false" outlineLevel="0" collapsed="false"/>
    <row r="494" customFormat="false" ht="12.75" hidden="true" customHeight="false" outlineLevel="0" collapsed="false"/>
    <row r="495" customFormat="false" ht="12.75" hidden="true" customHeight="false" outlineLevel="0" collapsed="false"/>
    <row r="496" customFormat="false" ht="12.75" hidden="true" customHeight="false" outlineLevel="0" collapsed="false"/>
    <row r="497" customFormat="false" ht="12.75" hidden="true" customHeight="false" outlineLevel="0" collapsed="false"/>
    <row r="498" customFormat="false" ht="12.75" hidden="true" customHeight="false" outlineLevel="0" collapsed="false"/>
    <row r="499" customFormat="false" ht="12.75" hidden="true" customHeight="false" outlineLevel="0" collapsed="false"/>
    <row r="500" customFormat="false" ht="12.75" hidden="true" customHeight="false" outlineLevel="0" collapsed="false"/>
    <row r="501" customFormat="false" ht="12.75" hidden="true" customHeight="false" outlineLevel="0" collapsed="false"/>
    <row r="502" customFormat="false" ht="12.75" hidden="true" customHeight="false" outlineLevel="0" collapsed="false"/>
    <row r="503" customFormat="false" ht="12.75" hidden="true" customHeight="false" outlineLevel="0" collapsed="false"/>
    <row r="504" customFormat="false" ht="12.75" hidden="true" customHeight="false" outlineLevel="0" collapsed="false"/>
    <row r="505" customFormat="false" ht="12.75" hidden="true" customHeight="false" outlineLevel="0" collapsed="false"/>
    <row r="506" customFormat="false" ht="12.75" hidden="true" customHeight="false" outlineLevel="0" collapsed="false"/>
    <row r="507" customFormat="false" ht="12.75" hidden="true" customHeight="false" outlineLevel="0" collapsed="false"/>
    <row r="508" customFormat="false" ht="12.75" hidden="true" customHeight="false" outlineLevel="0" collapsed="false"/>
    <row r="509" customFormat="false" ht="12.75" hidden="true" customHeight="false" outlineLevel="0" collapsed="false"/>
    <row r="510" customFormat="false" ht="12.75" hidden="true" customHeight="false" outlineLevel="0" collapsed="false"/>
    <row r="511" customFormat="false" ht="12.75" hidden="true" customHeight="false" outlineLevel="0" collapsed="false"/>
    <row r="512" customFormat="false" ht="12.75" hidden="true" customHeight="false" outlineLevel="0" collapsed="false"/>
    <row r="513" customFormat="false" ht="12.75" hidden="true" customHeight="false" outlineLevel="0" collapsed="false"/>
    <row r="514" customFormat="false" ht="12.75" hidden="true" customHeight="false" outlineLevel="0" collapsed="false"/>
    <row r="515" customFormat="false" ht="12.75" hidden="true" customHeight="false" outlineLevel="0" collapsed="false"/>
    <row r="516" customFormat="false" ht="12.75" hidden="true" customHeight="false" outlineLevel="0" collapsed="false"/>
    <row r="517" customFormat="false" ht="12.75" hidden="true" customHeight="false" outlineLevel="0" collapsed="false"/>
    <row r="518" customFormat="false" ht="12.75" hidden="true" customHeight="false" outlineLevel="0" collapsed="false"/>
    <row r="519" customFormat="false" ht="12.75" hidden="true" customHeight="false" outlineLevel="0" collapsed="false"/>
    <row r="520" customFormat="false" ht="12.75" hidden="true" customHeight="false" outlineLevel="0" collapsed="false"/>
    <row r="521" customFormat="false" ht="12.75" hidden="true" customHeight="false" outlineLevel="0" collapsed="false"/>
    <row r="522" customFormat="false" ht="12.75" hidden="true" customHeight="false" outlineLevel="0" collapsed="false"/>
    <row r="523" customFormat="false" ht="12.75" hidden="true" customHeight="false" outlineLevel="0" collapsed="false"/>
    <row r="524" customFormat="false" ht="12.75" hidden="true" customHeight="false" outlineLevel="0" collapsed="false"/>
    <row r="525" customFormat="false" ht="12.75" hidden="true" customHeight="false" outlineLevel="0" collapsed="false"/>
    <row r="526" customFormat="false" ht="12.75" hidden="true" customHeight="false" outlineLevel="0" collapsed="false"/>
    <row r="527" customFormat="false" ht="12.75" hidden="true" customHeight="false" outlineLevel="0" collapsed="false"/>
    <row r="528" customFormat="false" ht="12.75" hidden="true" customHeight="false" outlineLevel="0" collapsed="false"/>
    <row r="529" customFormat="false" ht="12.75" hidden="true" customHeight="false" outlineLevel="0" collapsed="false"/>
    <row r="530" customFormat="false" ht="12.75" hidden="true" customHeight="false" outlineLevel="0" collapsed="false"/>
    <row r="531" customFormat="false" ht="12.75" hidden="true" customHeight="false" outlineLevel="0" collapsed="false"/>
    <row r="532" customFormat="false" ht="12.75" hidden="true" customHeight="false" outlineLevel="0" collapsed="false"/>
    <row r="533" customFormat="false" ht="12.75" hidden="true" customHeight="false" outlineLevel="0" collapsed="false"/>
    <row r="534" customFormat="false" ht="12.75" hidden="true" customHeight="false" outlineLevel="0" collapsed="false"/>
    <row r="535" customFormat="false" ht="12.75" hidden="true" customHeight="false" outlineLevel="0" collapsed="false"/>
    <row r="536" customFormat="false" ht="12.75" hidden="true" customHeight="false" outlineLevel="0" collapsed="false"/>
    <row r="537" customFormat="false" ht="12.75" hidden="true" customHeight="false" outlineLevel="0" collapsed="false"/>
    <row r="538" customFormat="false" ht="12.75" hidden="true" customHeight="false" outlineLevel="0" collapsed="false"/>
    <row r="539" customFormat="false" ht="12.75" hidden="true" customHeight="false" outlineLevel="0" collapsed="false"/>
    <row r="540" customFormat="false" ht="12.75" hidden="true" customHeight="false" outlineLevel="0" collapsed="false"/>
    <row r="541" customFormat="false" ht="12.75" hidden="true" customHeight="false" outlineLevel="0" collapsed="false"/>
    <row r="542" customFormat="false" ht="12.75" hidden="true" customHeight="false" outlineLevel="0" collapsed="false"/>
    <row r="543" customFormat="false" ht="12.75" hidden="true" customHeight="false" outlineLevel="0" collapsed="false"/>
    <row r="544" customFormat="false" ht="12.75" hidden="true" customHeight="false" outlineLevel="0" collapsed="false"/>
    <row r="545" customFormat="false" ht="12.75" hidden="true" customHeight="false" outlineLevel="0" collapsed="false"/>
    <row r="546" customFormat="false" ht="12.75" hidden="true" customHeight="false" outlineLevel="0" collapsed="false"/>
    <row r="547" customFormat="false" ht="12.75" hidden="true" customHeight="false" outlineLevel="0" collapsed="false"/>
    <row r="548" customFormat="false" ht="12.75" hidden="true" customHeight="false" outlineLevel="0" collapsed="false"/>
    <row r="549" customFormat="false" ht="12.75" hidden="true" customHeight="false" outlineLevel="0" collapsed="false"/>
    <row r="550" customFormat="false" ht="12.75" hidden="true" customHeight="false" outlineLevel="0" collapsed="false"/>
    <row r="551" customFormat="false" ht="12.75" hidden="true" customHeight="false" outlineLevel="0" collapsed="false"/>
    <row r="552" customFormat="false" ht="12.75" hidden="true" customHeight="false" outlineLevel="0" collapsed="false"/>
    <row r="553" customFormat="false" ht="12.75" hidden="true" customHeight="false" outlineLevel="0" collapsed="false"/>
    <row r="554" customFormat="false" ht="12.75" hidden="true" customHeight="false" outlineLevel="0" collapsed="false"/>
    <row r="555" customFormat="false" ht="12.75" hidden="true" customHeight="false" outlineLevel="0" collapsed="false"/>
    <row r="556" customFormat="false" ht="12.75" hidden="true" customHeight="false" outlineLevel="0" collapsed="false"/>
    <row r="557" customFormat="false" ht="12.75" hidden="true" customHeight="false" outlineLevel="0" collapsed="false"/>
    <row r="558" customFormat="false" ht="12.75" hidden="true" customHeight="false" outlineLevel="0" collapsed="false"/>
    <row r="559" customFormat="false" ht="12.75" hidden="true" customHeight="false" outlineLevel="0" collapsed="false"/>
    <row r="560" customFormat="false" ht="12.75" hidden="true" customHeight="false" outlineLevel="0" collapsed="false"/>
    <row r="561" customFormat="false" ht="12.75" hidden="true" customHeight="false" outlineLevel="0" collapsed="false"/>
    <row r="562" customFormat="false" ht="12.75" hidden="true" customHeight="false" outlineLevel="0" collapsed="false"/>
    <row r="563" customFormat="false" ht="12.75" hidden="true" customHeight="false" outlineLevel="0" collapsed="false"/>
    <row r="564" customFormat="false" ht="12.75" hidden="true" customHeight="false" outlineLevel="0" collapsed="false"/>
    <row r="565" customFormat="false" ht="12.75" hidden="true" customHeight="false" outlineLevel="0" collapsed="false"/>
    <row r="566" customFormat="false" ht="12.75" hidden="true" customHeight="false" outlineLevel="0" collapsed="false"/>
    <row r="567" customFormat="false" ht="12.75" hidden="true" customHeight="false" outlineLevel="0" collapsed="false"/>
    <row r="568" customFormat="false" ht="12.75" hidden="true" customHeight="false" outlineLevel="0" collapsed="false"/>
    <row r="569" customFormat="false" ht="12.75" hidden="true" customHeight="false" outlineLevel="0" collapsed="false"/>
    <row r="570" customFormat="false" ht="12.75" hidden="true" customHeight="false" outlineLevel="0" collapsed="false"/>
    <row r="571" customFormat="false" ht="12.75" hidden="true" customHeight="false" outlineLevel="0" collapsed="false"/>
    <row r="572" customFormat="false" ht="12.75" hidden="true" customHeight="false" outlineLevel="0" collapsed="false"/>
    <row r="573" customFormat="false" ht="12.75" hidden="true" customHeight="false" outlineLevel="0" collapsed="false"/>
    <row r="574" customFormat="false" ht="12.75" hidden="true" customHeight="false" outlineLevel="0" collapsed="false"/>
    <row r="575" customFormat="false" ht="12.75" hidden="true" customHeight="false" outlineLevel="0" collapsed="false"/>
    <row r="576" customFormat="false" ht="12.75" hidden="true" customHeight="false" outlineLevel="0" collapsed="false"/>
    <row r="577" customFormat="false" ht="12.75" hidden="true" customHeight="false" outlineLevel="0" collapsed="false"/>
    <row r="578" customFormat="false" ht="12.75" hidden="true" customHeight="false" outlineLevel="0" collapsed="false"/>
    <row r="579" customFormat="false" ht="12.75" hidden="true" customHeight="false" outlineLevel="0" collapsed="false"/>
    <row r="580" customFormat="false" ht="12.75" hidden="true" customHeight="false" outlineLevel="0" collapsed="false"/>
    <row r="581" customFormat="false" ht="12.75" hidden="true" customHeight="false" outlineLevel="0" collapsed="false"/>
    <row r="582" customFormat="false" ht="12.75" hidden="true" customHeight="false" outlineLevel="0" collapsed="false"/>
    <row r="583" customFormat="false" ht="12.75" hidden="true" customHeight="false" outlineLevel="0" collapsed="false"/>
    <row r="584" customFormat="false" ht="12.75" hidden="true" customHeight="false" outlineLevel="0" collapsed="false"/>
    <row r="585" customFormat="false" ht="12.75" hidden="true" customHeight="false" outlineLevel="0" collapsed="false"/>
    <row r="586" customFormat="false" ht="12.75" hidden="true" customHeight="false" outlineLevel="0" collapsed="false"/>
    <row r="587" customFormat="false" ht="12.75" hidden="true" customHeight="false" outlineLevel="0" collapsed="false"/>
    <row r="588" customFormat="false" ht="12.75" hidden="true" customHeight="false" outlineLevel="0" collapsed="false"/>
    <row r="589" customFormat="false" ht="12.75" hidden="true" customHeight="false" outlineLevel="0" collapsed="false"/>
    <row r="590" customFormat="false" ht="12.75" hidden="true" customHeight="false" outlineLevel="0" collapsed="false"/>
    <row r="591" customFormat="false" ht="12.75" hidden="true" customHeight="false" outlineLevel="0" collapsed="false"/>
    <row r="592" customFormat="false" ht="12.75" hidden="true" customHeight="false" outlineLevel="0" collapsed="false"/>
    <row r="593" customFormat="false" ht="12.75" hidden="true" customHeight="false" outlineLevel="0" collapsed="false"/>
    <row r="594" customFormat="false" ht="12.75" hidden="true" customHeight="false" outlineLevel="0" collapsed="false"/>
    <row r="595" customFormat="false" ht="12.75" hidden="true" customHeight="false" outlineLevel="0" collapsed="false"/>
    <row r="596" customFormat="false" ht="12.75" hidden="true" customHeight="false" outlineLevel="0" collapsed="false"/>
    <row r="597" customFormat="false" ht="12.75" hidden="true" customHeight="false" outlineLevel="0" collapsed="false"/>
    <row r="598" customFormat="false" ht="12.75" hidden="true" customHeight="false" outlineLevel="0" collapsed="false"/>
    <row r="599" customFormat="false" ht="12.75" hidden="true" customHeight="false" outlineLevel="0" collapsed="false"/>
    <row r="600" customFormat="false" ht="12.75" hidden="true" customHeight="false" outlineLevel="0" collapsed="false"/>
    <row r="601" customFormat="false" ht="12.75" hidden="true" customHeight="false" outlineLevel="0" collapsed="false"/>
    <row r="602" customFormat="false" ht="12.75" hidden="true" customHeight="false" outlineLevel="0" collapsed="false"/>
    <row r="603" customFormat="false" ht="12.75" hidden="true" customHeight="false" outlineLevel="0" collapsed="false"/>
    <row r="604" customFormat="false" ht="12.75" hidden="true" customHeight="false" outlineLevel="0" collapsed="false"/>
    <row r="605" customFormat="false" ht="12.75" hidden="true" customHeight="false" outlineLevel="0" collapsed="false"/>
    <row r="606" customFormat="false" ht="12.75" hidden="true" customHeight="false" outlineLevel="0" collapsed="false"/>
    <row r="607" customFormat="false" ht="12.75" hidden="true" customHeight="false" outlineLevel="0" collapsed="false"/>
    <row r="608" customFormat="false" ht="12.75" hidden="true" customHeight="false" outlineLevel="0" collapsed="false"/>
    <row r="609" customFormat="false" ht="12.75" hidden="true" customHeight="false" outlineLevel="0" collapsed="false"/>
    <row r="610" customFormat="false" ht="12.75" hidden="true" customHeight="false" outlineLevel="0" collapsed="false"/>
    <row r="611" customFormat="false" ht="12.75" hidden="true" customHeight="false" outlineLevel="0" collapsed="false"/>
    <row r="612" customFormat="false" ht="12.75" hidden="true" customHeight="false" outlineLevel="0" collapsed="false"/>
    <row r="613" customFormat="false" ht="12.75" hidden="true" customHeight="false" outlineLevel="0" collapsed="false"/>
    <row r="614" customFormat="false" ht="12.75" hidden="true" customHeight="false" outlineLevel="0" collapsed="false"/>
    <row r="615" customFormat="false" ht="12.75" hidden="true" customHeight="false" outlineLevel="0" collapsed="false"/>
    <row r="616" customFormat="false" ht="12.75" hidden="true" customHeight="false" outlineLevel="0" collapsed="false"/>
    <row r="617" customFormat="false" ht="12.75" hidden="true" customHeight="false" outlineLevel="0" collapsed="false"/>
    <row r="618" customFormat="false" ht="12.75" hidden="true" customHeight="false" outlineLevel="0" collapsed="false"/>
    <row r="619" customFormat="false" ht="12.75" hidden="true" customHeight="false" outlineLevel="0" collapsed="false"/>
    <row r="620" customFormat="false" ht="12.75" hidden="true" customHeight="false" outlineLevel="0" collapsed="false"/>
    <row r="621" customFormat="false" ht="12.75" hidden="true" customHeight="false" outlineLevel="0" collapsed="false"/>
    <row r="622" customFormat="false" ht="12.75" hidden="true" customHeight="false" outlineLevel="0" collapsed="false"/>
    <row r="623" customFormat="false" ht="12.75" hidden="true" customHeight="false" outlineLevel="0" collapsed="false"/>
    <row r="624" customFormat="false" ht="12.75" hidden="true" customHeight="false" outlineLevel="0" collapsed="false"/>
    <row r="625" customFormat="false" ht="12.75" hidden="true" customHeight="false" outlineLevel="0" collapsed="false"/>
    <row r="626" customFormat="false" ht="12.75" hidden="true" customHeight="false" outlineLevel="0" collapsed="false"/>
    <row r="627" customFormat="false" ht="12.75" hidden="true" customHeight="false" outlineLevel="0" collapsed="false"/>
    <row r="628" customFormat="false" ht="12.75" hidden="true" customHeight="false" outlineLevel="0" collapsed="false"/>
    <row r="629" customFormat="false" ht="12.75" hidden="true" customHeight="false" outlineLevel="0" collapsed="false"/>
    <row r="630" customFormat="false" ht="12.75" hidden="true" customHeight="false" outlineLevel="0" collapsed="false"/>
    <row r="631" customFormat="false" ht="12.75" hidden="true" customHeight="false" outlineLevel="0" collapsed="false"/>
    <row r="632" customFormat="false" ht="12.75" hidden="true" customHeight="false" outlineLevel="0" collapsed="false"/>
    <row r="633" customFormat="false" ht="12.75" hidden="true" customHeight="false" outlineLevel="0" collapsed="false"/>
    <row r="634" customFormat="false" ht="12.75" hidden="true" customHeight="false" outlineLevel="0" collapsed="false"/>
    <row r="635" customFormat="false" ht="12.75" hidden="true" customHeight="false" outlineLevel="0" collapsed="false"/>
    <row r="636" customFormat="false" ht="12.75" hidden="true" customHeight="false" outlineLevel="0" collapsed="false"/>
    <row r="637" customFormat="false" ht="12.75" hidden="true" customHeight="false" outlineLevel="0" collapsed="false"/>
    <row r="638" customFormat="false" ht="12.75" hidden="true" customHeight="false" outlineLevel="0" collapsed="false"/>
    <row r="639" customFormat="false" ht="12.75" hidden="true" customHeight="false" outlineLevel="0" collapsed="false"/>
    <row r="640" customFormat="false" ht="12.75" hidden="true" customHeight="false" outlineLevel="0" collapsed="false"/>
    <row r="641" customFormat="false" ht="12.75" hidden="true" customHeight="false" outlineLevel="0" collapsed="false"/>
    <row r="642" customFormat="false" ht="12.75" hidden="true" customHeight="false" outlineLevel="0" collapsed="false"/>
    <row r="643" customFormat="false" ht="12.75" hidden="true" customHeight="false" outlineLevel="0" collapsed="false"/>
    <row r="644" customFormat="false" ht="12.75" hidden="true" customHeight="false" outlineLevel="0" collapsed="false"/>
    <row r="645" customFormat="false" ht="12.75" hidden="true" customHeight="false" outlineLevel="0" collapsed="false"/>
    <row r="646" customFormat="false" ht="12.75" hidden="true" customHeight="false" outlineLevel="0" collapsed="false"/>
    <row r="647" customFormat="false" ht="12.75" hidden="true" customHeight="false" outlineLevel="0" collapsed="false"/>
    <row r="648" customFormat="false" ht="12.75" hidden="true" customHeight="false" outlineLevel="0" collapsed="false"/>
    <row r="649" customFormat="false" ht="12.75" hidden="true" customHeight="false" outlineLevel="0" collapsed="false"/>
    <row r="650" customFormat="false" ht="12.75" hidden="true" customHeight="false" outlineLevel="0" collapsed="false"/>
    <row r="651" customFormat="false" ht="12.75" hidden="true" customHeight="false" outlineLevel="0" collapsed="false"/>
    <row r="652" customFormat="false" ht="12.75" hidden="true" customHeight="false" outlineLevel="0" collapsed="false"/>
    <row r="653" customFormat="false" ht="12.75" hidden="true" customHeight="false" outlineLevel="0" collapsed="false"/>
    <row r="654" customFormat="false" ht="12.75" hidden="true" customHeight="false" outlineLevel="0" collapsed="false"/>
    <row r="655" customFormat="false" ht="12.75" hidden="true" customHeight="false" outlineLevel="0" collapsed="false"/>
    <row r="656" customFormat="false" ht="12.75" hidden="true" customHeight="false" outlineLevel="0" collapsed="false"/>
    <row r="657" customFormat="false" ht="12.75" hidden="true" customHeight="false" outlineLevel="0" collapsed="false"/>
    <row r="658" customFormat="false" ht="12.75" hidden="true" customHeight="false" outlineLevel="0" collapsed="false"/>
    <row r="659" customFormat="false" ht="12.75" hidden="true" customHeight="false" outlineLevel="0" collapsed="false"/>
    <row r="660" customFormat="false" ht="12.75" hidden="true" customHeight="false" outlineLevel="0" collapsed="false"/>
    <row r="661" customFormat="false" ht="12.75" hidden="true" customHeight="false" outlineLevel="0" collapsed="false"/>
    <row r="662" customFormat="false" ht="12.75" hidden="true" customHeight="false" outlineLevel="0" collapsed="false"/>
    <row r="663" customFormat="false" ht="12.75" hidden="true" customHeight="false" outlineLevel="0" collapsed="false"/>
    <row r="664" customFormat="false" ht="12.75" hidden="true" customHeight="false" outlineLevel="0" collapsed="false"/>
    <row r="665" customFormat="false" ht="12.75" hidden="true" customHeight="false" outlineLevel="0" collapsed="false"/>
    <row r="666" customFormat="false" ht="12.75" hidden="true" customHeight="false" outlineLevel="0" collapsed="false"/>
    <row r="667" customFormat="false" ht="12.75" hidden="true" customHeight="false" outlineLevel="0" collapsed="false"/>
    <row r="668" customFormat="false" ht="12.75" hidden="true" customHeight="false" outlineLevel="0" collapsed="false"/>
    <row r="669" customFormat="false" ht="12.75" hidden="true" customHeight="false" outlineLevel="0" collapsed="false"/>
    <row r="670" customFormat="false" ht="12.75" hidden="true" customHeight="false" outlineLevel="0" collapsed="false"/>
    <row r="671" customFormat="false" ht="12.75" hidden="true" customHeight="false" outlineLevel="0" collapsed="false"/>
    <row r="672" customFormat="false" ht="12.75" hidden="true" customHeight="false" outlineLevel="0" collapsed="false"/>
    <row r="673" customFormat="false" ht="12.75" hidden="true" customHeight="false" outlineLevel="0" collapsed="false"/>
    <row r="674" customFormat="false" ht="12.75" hidden="true" customHeight="false" outlineLevel="0" collapsed="false"/>
    <row r="675" customFormat="false" ht="12.75" hidden="true" customHeight="false" outlineLevel="0" collapsed="false"/>
    <row r="676" customFormat="false" ht="12.75" hidden="true" customHeight="false" outlineLevel="0" collapsed="false"/>
    <row r="677" customFormat="false" ht="12.75" hidden="true" customHeight="false" outlineLevel="0" collapsed="false"/>
    <row r="678" customFormat="false" ht="12.75" hidden="true" customHeight="false" outlineLevel="0" collapsed="false"/>
    <row r="679" customFormat="false" ht="12.75" hidden="true" customHeight="false" outlineLevel="0" collapsed="false"/>
    <row r="680" customFormat="false" ht="12.75" hidden="true" customHeight="false" outlineLevel="0" collapsed="false"/>
    <row r="681" customFormat="false" ht="12.75" hidden="true" customHeight="false" outlineLevel="0" collapsed="false"/>
    <row r="682" customFormat="false" ht="12.75" hidden="true" customHeight="false" outlineLevel="0" collapsed="false"/>
    <row r="683" customFormat="false" ht="12.75" hidden="true" customHeight="false" outlineLevel="0" collapsed="false"/>
    <row r="684" customFormat="false" ht="12.75" hidden="true" customHeight="false" outlineLevel="0" collapsed="false"/>
    <row r="685" customFormat="false" ht="12.75" hidden="true" customHeight="false" outlineLevel="0" collapsed="false"/>
    <row r="686" customFormat="false" ht="12.75" hidden="true" customHeight="false" outlineLevel="0" collapsed="false"/>
    <row r="687" customFormat="false" ht="12.75" hidden="true" customHeight="false" outlineLevel="0" collapsed="false"/>
    <row r="688" customFormat="false" ht="12.75" hidden="true" customHeight="false" outlineLevel="0" collapsed="false"/>
    <row r="689" customFormat="false" ht="12.75" hidden="true" customHeight="false" outlineLevel="0" collapsed="false"/>
    <row r="690" customFormat="false" ht="12.75" hidden="true" customHeight="false" outlineLevel="0" collapsed="false"/>
    <row r="691" customFormat="false" ht="12.75" hidden="true" customHeight="false" outlineLevel="0" collapsed="false"/>
    <row r="692" customFormat="false" ht="12.75" hidden="true" customHeight="false" outlineLevel="0" collapsed="false"/>
    <row r="693" customFormat="false" ht="12.75" hidden="true" customHeight="false" outlineLevel="0" collapsed="false"/>
    <row r="694" customFormat="false" ht="12.75" hidden="true" customHeight="false" outlineLevel="0" collapsed="false"/>
    <row r="695" customFormat="false" ht="12.75" hidden="true" customHeight="false" outlineLevel="0" collapsed="false"/>
    <row r="696" customFormat="false" ht="12.75" hidden="true" customHeight="false" outlineLevel="0" collapsed="false"/>
    <row r="697" customFormat="false" ht="12.75" hidden="true" customHeight="false" outlineLevel="0" collapsed="false"/>
    <row r="698" customFormat="false" ht="12.75" hidden="true" customHeight="false" outlineLevel="0" collapsed="false"/>
    <row r="699" customFormat="false" ht="12.75" hidden="true" customHeight="false" outlineLevel="0" collapsed="false"/>
    <row r="700" customFormat="false" ht="12.75" hidden="true" customHeight="false" outlineLevel="0" collapsed="false"/>
    <row r="701" customFormat="false" ht="12.75" hidden="true" customHeight="false" outlineLevel="0" collapsed="false"/>
    <row r="702" customFormat="false" ht="12.75" hidden="true" customHeight="false" outlineLevel="0" collapsed="false"/>
    <row r="703" customFormat="false" ht="12.75" hidden="true" customHeight="false" outlineLevel="0" collapsed="false"/>
    <row r="704" customFormat="false" ht="12.75" hidden="true" customHeight="false" outlineLevel="0" collapsed="false"/>
    <row r="705" customFormat="false" ht="12.75" hidden="true" customHeight="false" outlineLevel="0" collapsed="false"/>
    <row r="706" customFormat="false" ht="12.75" hidden="true" customHeight="false" outlineLevel="0" collapsed="false"/>
    <row r="707" customFormat="false" ht="12.75" hidden="true" customHeight="false" outlineLevel="0" collapsed="false"/>
    <row r="708" customFormat="false" ht="12.75" hidden="true" customHeight="false" outlineLevel="0" collapsed="false"/>
    <row r="709" customFormat="false" ht="12.75" hidden="true" customHeight="false" outlineLevel="0" collapsed="false"/>
    <row r="710" customFormat="false" ht="12.75" hidden="true" customHeight="false" outlineLevel="0" collapsed="false"/>
    <row r="711" customFormat="false" ht="12.75" hidden="true" customHeight="false" outlineLevel="0" collapsed="false"/>
    <row r="712" customFormat="false" ht="12.75" hidden="true" customHeight="false" outlineLevel="0" collapsed="false"/>
    <row r="713" customFormat="false" ht="12.75" hidden="true" customHeight="false" outlineLevel="0" collapsed="false"/>
    <row r="714" customFormat="false" ht="12.75" hidden="true" customHeight="false" outlineLevel="0" collapsed="false"/>
    <row r="715" customFormat="false" ht="12.75" hidden="true" customHeight="false" outlineLevel="0" collapsed="false"/>
    <row r="716" customFormat="false" ht="12.75" hidden="true" customHeight="false" outlineLevel="0" collapsed="false"/>
    <row r="717" customFormat="false" ht="12.75" hidden="true" customHeight="false" outlineLevel="0" collapsed="false"/>
    <row r="718" customFormat="false" ht="12.75" hidden="true" customHeight="false" outlineLevel="0" collapsed="false"/>
    <row r="719" customFormat="false" ht="12.75" hidden="true" customHeight="false" outlineLevel="0" collapsed="false"/>
    <row r="720" customFormat="false" ht="12.75" hidden="true" customHeight="false" outlineLevel="0" collapsed="false"/>
    <row r="721" customFormat="false" ht="12.75" hidden="true" customHeight="false" outlineLevel="0" collapsed="false"/>
    <row r="722" customFormat="false" ht="12.75" hidden="true" customHeight="false" outlineLevel="0" collapsed="false"/>
    <row r="723" customFormat="false" ht="12.75" hidden="true" customHeight="false" outlineLevel="0" collapsed="false"/>
    <row r="724" customFormat="false" ht="12.75" hidden="true" customHeight="false" outlineLevel="0" collapsed="false"/>
    <row r="725" customFormat="false" ht="12.75" hidden="true" customHeight="false" outlineLevel="0" collapsed="false"/>
    <row r="726" customFormat="false" ht="12.75" hidden="true" customHeight="false" outlineLevel="0" collapsed="false"/>
    <row r="727" customFormat="false" ht="12.75" hidden="true" customHeight="false" outlineLevel="0" collapsed="false"/>
    <row r="728" customFormat="false" ht="12.75" hidden="true" customHeight="false" outlineLevel="0" collapsed="false"/>
    <row r="729" customFormat="false" ht="12.75" hidden="true" customHeight="false" outlineLevel="0" collapsed="false"/>
    <row r="730" customFormat="false" ht="12.75" hidden="true" customHeight="false" outlineLevel="0" collapsed="false"/>
    <row r="731" customFormat="false" ht="12.75" hidden="true" customHeight="false" outlineLevel="0" collapsed="false"/>
    <row r="732" customFormat="false" ht="12.75" hidden="true" customHeight="false" outlineLevel="0" collapsed="false"/>
    <row r="733" customFormat="false" ht="12.75" hidden="true" customHeight="false" outlineLevel="0" collapsed="false"/>
    <row r="734" customFormat="false" ht="12.75" hidden="true" customHeight="false" outlineLevel="0" collapsed="false"/>
    <row r="735" customFormat="false" ht="12.75" hidden="true" customHeight="false" outlineLevel="0" collapsed="false"/>
    <row r="736" customFormat="false" ht="12.75" hidden="true" customHeight="false" outlineLevel="0" collapsed="false"/>
    <row r="737" customFormat="false" ht="12.75" hidden="true" customHeight="false" outlineLevel="0" collapsed="false"/>
    <row r="738" customFormat="false" ht="12.75" hidden="true" customHeight="false" outlineLevel="0" collapsed="false"/>
    <row r="739" customFormat="false" ht="12.75" hidden="true" customHeight="false" outlineLevel="0" collapsed="false"/>
    <row r="740" customFormat="false" ht="12.75" hidden="true" customHeight="false" outlineLevel="0" collapsed="false"/>
    <row r="741" customFormat="false" ht="12.75" hidden="true" customHeight="false" outlineLevel="0" collapsed="false"/>
    <row r="742" customFormat="false" ht="12.75" hidden="true" customHeight="false" outlineLevel="0" collapsed="false"/>
    <row r="743" customFormat="false" ht="12.75" hidden="true" customHeight="false" outlineLevel="0" collapsed="false"/>
    <row r="744" customFormat="false" ht="12.75" hidden="true" customHeight="false" outlineLevel="0" collapsed="false"/>
    <row r="745" customFormat="false" ht="12.75" hidden="true" customHeight="false" outlineLevel="0" collapsed="false"/>
    <row r="746" customFormat="false" ht="12.75" hidden="true" customHeight="false" outlineLevel="0" collapsed="false"/>
    <row r="747" customFormat="false" ht="12.75" hidden="true" customHeight="false" outlineLevel="0" collapsed="false"/>
    <row r="748" customFormat="false" ht="12.75" hidden="true" customHeight="false" outlineLevel="0" collapsed="false"/>
    <row r="749" customFormat="false" ht="12.75" hidden="true" customHeight="false" outlineLevel="0" collapsed="false"/>
    <row r="750" customFormat="false" ht="12.75" hidden="true" customHeight="false" outlineLevel="0" collapsed="false"/>
    <row r="751" customFormat="false" ht="12.75" hidden="true" customHeight="false" outlineLevel="0" collapsed="false"/>
    <row r="752" customFormat="false" ht="12.75" hidden="true" customHeight="false" outlineLevel="0" collapsed="false"/>
    <row r="753" customFormat="false" ht="12.75" hidden="true" customHeight="false" outlineLevel="0" collapsed="false"/>
    <row r="754" customFormat="false" ht="12.75" hidden="true" customHeight="false" outlineLevel="0" collapsed="false"/>
    <row r="755" customFormat="false" ht="12.75" hidden="true" customHeight="false" outlineLevel="0" collapsed="false"/>
    <row r="756" customFormat="false" ht="12.75" hidden="true" customHeight="false" outlineLevel="0" collapsed="false"/>
    <row r="757" customFormat="false" ht="12.75" hidden="true" customHeight="false" outlineLevel="0" collapsed="false"/>
    <row r="758" customFormat="false" ht="12.75" hidden="true" customHeight="false" outlineLevel="0" collapsed="false"/>
    <row r="759" customFormat="false" ht="12.75" hidden="true" customHeight="false" outlineLevel="0" collapsed="false"/>
    <row r="760" customFormat="false" ht="12.75" hidden="true" customHeight="false" outlineLevel="0" collapsed="false"/>
    <row r="761" customFormat="false" ht="12.75" hidden="true" customHeight="false" outlineLevel="0" collapsed="false"/>
    <row r="762" customFormat="false" ht="12.75" hidden="true" customHeight="false" outlineLevel="0" collapsed="false"/>
    <row r="763" customFormat="false" ht="12.75" hidden="true" customHeight="false" outlineLevel="0" collapsed="false"/>
    <row r="764" customFormat="false" ht="12.75" hidden="true" customHeight="false" outlineLevel="0" collapsed="false"/>
    <row r="765" customFormat="false" ht="12.75" hidden="true" customHeight="false" outlineLevel="0" collapsed="false"/>
    <row r="766" customFormat="false" ht="12.75" hidden="true" customHeight="false" outlineLevel="0" collapsed="false"/>
    <row r="767" customFormat="false" ht="12.75" hidden="true" customHeight="false" outlineLevel="0" collapsed="false"/>
    <row r="768" customFormat="false" ht="12.75" hidden="true" customHeight="false" outlineLevel="0" collapsed="false"/>
    <row r="769" customFormat="false" ht="12.75" hidden="true" customHeight="false" outlineLevel="0" collapsed="false"/>
    <row r="770" customFormat="false" ht="12.75" hidden="true" customHeight="false" outlineLevel="0" collapsed="false"/>
    <row r="771" customFormat="false" ht="12.75" hidden="true" customHeight="false" outlineLevel="0" collapsed="false"/>
    <row r="772" customFormat="false" ht="12.75" hidden="true" customHeight="false" outlineLevel="0" collapsed="false"/>
    <row r="773" customFormat="false" ht="12.75" hidden="true" customHeight="false" outlineLevel="0" collapsed="false"/>
    <row r="774" customFormat="false" ht="12.75" hidden="true" customHeight="false" outlineLevel="0" collapsed="false"/>
    <row r="775" customFormat="false" ht="12.75" hidden="true" customHeight="false" outlineLevel="0" collapsed="false"/>
    <row r="776" customFormat="false" ht="12.75" hidden="true" customHeight="false" outlineLevel="0" collapsed="false"/>
    <row r="777" customFormat="false" ht="12.75" hidden="true" customHeight="false" outlineLevel="0" collapsed="false"/>
    <row r="778" customFormat="false" ht="12.75" hidden="true" customHeight="false" outlineLevel="0" collapsed="false"/>
    <row r="779" customFormat="false" ht="12.75" hidden="true" customHeight="false" outlineLevel="0" collapsed="false"/>
    <row r="780" customFormat="false" ht="12.75" hidden="true" customHeight="false" outlineLevel="0" collapsed="false"/>
    <row r="781" customFormat="false" ht="12.75" hidden="true" customHeight="false" outlineLevel="0" collapsed="false"/>
    <row r="782" customFormat="false" ht="12.75" hidden="true" customHeight="false" outlineLevel="0" collapsed="false"/>
    <row r="783" customFormat="false" ht="12.75" hidden="true" customHeight="false" outlineLevel="0" collapsed="false"/>
    <row r="784" customFormat="false" ht="12.75" hidden="true" customHeight="false" outlineLevel="0" collapsed="false"/>
    <row r="785" customFormat="false" ht="12.75" hidden="true" customHeight="false" outlineLevel="0" collapsed="false"/>
    <row r="786" customFormat="false" ht="12.75" hidden="true" customHeight="false" outlineLevel="0" collapsed="false"/>
    <row r="787" customFormat="false" ht="12.75" hidden="true" customHeight="false" outlineLevel="0" collapsed="false"/>
    <row r="788" customFormat="false" ht="12.75" hidden="true" customHeight="false" outlineLevel="0" collapsed="false"/>
    <row r="789" customFormat="false" ht="12.75" hidden="true" customHeight="false" outlineLevel="0" collapsed="false"/>
    <row r="790" customFormat="false" ht="12.75" hidden="true" customHeight="false" outlineLevel="0" collapsed="false"/>
    <row r="791" customFormat="false" ht="12.75" hidden="true" customHeight="false" outlineLevel="0" collapsed="false"/>
    <row r="792" customFormat="false" ht="12.75" hidden="true" customHeight="false" outlineLevel="0" collapsed="false"/>
    <row r="793" customFormat="false" ht="12.75" hidden="true" customHeight="false" outlineLevel="0" collapsed="false"/>
    <row r="794" customFormat="false" ht="12.75" hidden="true" customHeight="false" outlineLevel="0" collapsed="false"/>
    <row r="795" customFormat="false" ht="12.75" hidden="true" customHeight="false" outlineLevel="0" collapsed="false"/>
    <row r="796" customFormat="false" ht="12.75" hidden="true" customHeight="false" outlineLevel="0" collapsed="false"/>
    <row r="797" customFormat="false" ht="12.75" hidden="true" customHeight="false" outlineLevel="0" collapsed="false"/>
    <row r="798" customFormat="false" ht="12.75" hidden="true" customHeight="false" outlineLevel="0" collapsed="false"/>
    <row r="799" customFormat="false" ht="12.75" hidden="true" customHeight="false" outlineLevel="0" collapsed="false"/>
    <row r="800" customFormat="false" ht="12.75" hidden="true" customHeight="false" outlineLevel="0" collapsed="false"/>
    <row r="801" customFormat="false" ht="12.75" hidden="true" customHeight="false" outlineLevel="0" collapsed="false"/>
    <row r="802" customFormat="false" ht="12.75" hidden="true" customHeight="false" outlineLevel="0" collapsed="false"/>
    <row r="803" customFormat="false" ht="12.75" hidden="true" customHeight="false" outlineLevel="0" collapsed="false"/>
    <row r="804" customFormat="false" ht="12.75" hidden="true" customHeight="false" outlineLevel="0" collapsed="false"/>
    <row r="805" customFormat="false" ht="12.75" hidden="true" customHeight="false" outlineLevel="0" collapsed="false"/>
    <row r="806" customFormat="false" ht="12.75" hidden="true" customHeight="false" outlineLevel="0" collapsed="false"/>
    <row r="807" customFormat="false" ht="12.75" hidden="true" customHeight="false" outlineLevel="0" collapsed="false"/>
    <row r="808" customFormat="false" ht="12.75" hidden="true" customHeight="false" outlineLevel="0" collapsed="false"/>
    <row r="809" customFormat="false" ht="12.75" hidden="true" customHeight="false" outlineLevel="0" collapsed="false"/>
    <row r="810" customFormat="false" ht="12.75" hidden="true" customHeight="false" outlineLevel="0" collapsed="false"/>
    <row r="811" customFormat="false" ht="12.75" hidden="true" customHeight="false" outlineLevel="0" collapsed="false"/>
    <row r="812" customFormat="false" ht="12.75" hidden="true" customHeight="false" outlineLevel="0" collapsed="false"/>
    <row r="813" customFormat="false" ht="12.75" hidden="true" customHeight="false" outlineLevel="0" collapsed="false"/>
    <row r="814" customFormat="false" ht="12.75" hidden="true" customHeight="false" outlineLevel="0" collapsed="false"/>
    <row r="815" customFormat="false" ht="12.75" hidden="true" customHeight="false" outlineLevel="0" collapsed="false"/>
    <row r="816" customFormat="false" ht="12.75" hidden="true" customHeight="false" outlineLevel="0" collapsed="false"/>
    <row r="817" customFormat="false" ht="12.75" hidden="true" customHeight="false" outlineLevel="0" collapsed="false"/>
    <row r="818" customFormat="false" ht="12.75" hidden="true" customHeight="false" outlineLevel="0" collapsed="false"/>
    <row r="819" customFormat="false" ht="12.75" hidden="true" customHeight="false" outlineLevel="0" collapsed="false"/>
    <row r="820" customFormat="false" ht="12.75" hidden="true" customHeight="false" outlineLevel="0" collapsed="false"/>
    <row r="821" customFormat="false" ht="12.75" hidden="true" customHeight="false" outlineLevel="0" collapsed="false"/>
    <row r="822" customFormat="false" ht="12.75" hidden="true" customHeight="false" outlineLevel="0" collapsed="false"/>
    <row r="823" customFormat="false" ht="12.75" hidden="true" customHeight="false" outlineLevel="0" collapsed="false"/>
    <row r="824" customFormat="false" ht="12.75" hidden="true" customHeight="false" outlineLevel="0" collapsed="false"/>
    <row r="825" customFormat="false" ht="12.75" hidden="true" customHeight="false" outlineLevel="0" collapsed="false"/>
    <row r="826" customFormat="false" ht="12.75" hidden="true" customHeight="false" outlineLevel="0" collapsed="false"/>
    <row r="827" customFormat="false" ht="12.75" hidden="true" customHeight="false" outlineLevel="0" collapsed="false"/>
    <row r="828" customFormat="false" ht="12.75" hidden="true" customHeight="false" outlineLevel="0" collapsed="false"/>
    <row r="829" customFormat="false" ht="12.75" hidden="true" customHeight="false" outlineLevel="0" collapsed="false"/>
    <row r="830" customFormat="false" ht="12.75" hidden="true" customHeight="false" outlineLevel="0" collapsed="false"/>
    <row r="831" customFormat="false" ht="12.75" hidden="true" customHeight="false" outlineLevel="0" collapsed="false"/>
    <row r="832" customFormat="false" ht="12.75" hidden="true" customHeight="false" outlineLevel="0" collapsed="false"/>
    <row r="833" customFormat="false" ht="12.75" hidden="true" customHeight="false" outlineLevel="0" collapsed="false"/>
    <row r="834" customFormat="false" ht="12.75" hidden="true" customHeight="false" outlineLevel="0" collapsed="false"/>
    <row r="835" customFormat="false" ht="12.75" hidden="true" customHeight="false" outlineLevel="0" collapsed="false"/>
    <row r="836" customFormat="false" ht="12.75" hidden="true" customHeight="false" outlineLevel="0" collapsed="false"/>
    <row r="837" customFormat="false" ht="12.75" hidden="true" customHeight="false" outlineLevel="0" collapsed="false"/>
    <row r="838" customFormat="false" ht="12.75" hidden="true" customHeight="false" outlineLevel="0" collapsed="false"/>
    <row r="839" customFormat="false" ht="12.75" hidden="true" customHeight="false" outlineLevel="0" collapsed="false"/>
    <row r="840" customFormat="false" ht="12.75" hidden="true" customHeight="false" outlineLevel="0" collapsed="false"/>
    <row r="841" customFormat="false" ht="12.75" hidden="true" customHeight="false" outlineLevel="0" collapsed="false"/>
    <row r="842" customFormat="false" ht="12.75" hidden="true" customHeight="false" outlineLevel="0" collapsed="false"/>
    <row r="843" customFormat="false" ht="12.75" hidden="true" customHeight="false" outlineLevel="0" collapsed="false"/>
    <row r="844" customFormat="false" ht="12.75" hidden="true" customHeight="false" outlineLevel="0" collapsed="false"/>
    <row r="845" customFormat="false" ht="12.75" hidden="true" customHeight="false" outlineLevel="0" collapsed="false"/>
    <row r="846" customFormat="false" ht="12.75" hidden="true" customHeight="false" outlineLevel="0" collapsed="false"/>
    <row r="847" customFormat="false" ht="12.75" hidden="true" customHeight="false" outlineLevel="0" collapsed="false"/>
    <row r="848" customFormat="false" ht="12.75" hidden="true" customHeight="false" outlineLevel="0" collapsed="false"/>
    <row r="849" customFormat="false" ht="12.75" hidden="true" customHeight="false" outlineLevel="0" collapsed="false"/>
    <row r="850" customFormat="false" ht="12.75" hidden="true" customHeight="false" outlineLevel="0" collapsed="false"/>
    <row r="851" customFormat="false" ht="12.75" hidden="true" customHeight="false" outlineLevel="0" collapsed="false"/>
    <row r="852" customFormat="false" ht="12.75" hidden="true" customHeight="false" outlineLevel="0" collapsed="false"/>
    <row r="853" customFormat="false" ht="12.75" hidden="true" customHeight="false" outlineLevel="0" collapsed="false"/>
    <row r="854" customFormat="false" ht="12.75" hidden="true" customHeight="false" outlineLevel="0" collapsed="false"/>
    <row r="855" customFormat="false" ht="12.75" hidden="true" customHeight="false" outlineLevel="0" collapsed="false"/>
    <row r="856" customFormat="false" ht="12.75" hidden="true" customHeight="false" outlineLevel="0" collapsed="false"/>
    <row r="857" customFormat="false" ht="12.75" hidden="true" customHeight="false" outlineLevel="0" collapsed="false"/>
    <row r="858" customFormat="false" ht="12.75" hidden="true" customHeight="false" outlineLevel="0" collapsed="false"/>
    <row r="859" customFormat="false" ht="12.75" hidden="true" customHeight="false" outlineLevel="0" collapsed="false"/>
    <row r="860" customFormat="false" ht="12.75" hidden="true" customHeight="false" outlineLevel="0" collapsed="false"/>
    <row r="861" customFormat="false" ht="12.75" hidden="true" customHeight="false" outlineLevel="0" collapsed="false"/>
    <row r="862" customFormat="false" ht="12.75" hidden="true" customHeight="false" outlineLevel="0" collapsed="false"/>
    <row r="863" customFormat="false" ht="12.75" hidden="true" customHeight="false" outlineLevel="0" collapsed="false"/>
    <row r="864" customFormat="false" ht="12.75" hidden="true" customHeight="false" outlineLevel="0" collapsed="false"/>
    <row r="865" customFormat="false" ht="12.75" hidden="true" customHeight="false" outlineLevel="0" collapsed="false"/>
    <row r="866" customFormat="false" ht="12.75" hidden="true" customHeight="false" outlineLevel="0" collapsed="false"/>
    <row r="867" customFormat="false" ht="12.75" hidden="true" customHeight="false" outlineLevel="0" collapsed="false"/>
    <row r="868" customFormat="false" ht="12.75" hidden="true" customHeight="false" outlineLevel="0" collapsed="false"/>
    <row r="869" customFormat="false" ht="12.75" hidden="true" customHeight="false" outlineLevel="0" collapsed="false"/>
    <row r="870" customFormat="false" ht="12.75" hidden="true" customHeight="false" outlineLevel="0" collapsed="false"/>
    <row r="871" customFormat="false" ht="12.75" hidden="true" customHeight="false" outlineLevel="0" collapsed="false"/>
    <row r="872" customFormat="false" ht="12.75" hidden="true" customHeight="false" outlineLevel="0" collapsed="false"/>
    <row r="873" customFormat="false" ht="12.75" hidden="true" customHeight="false" outlineLevel="0" collapsed="false"/>
    <row r="874" customFormat="false" ht="12.75" hidden="true" customHeight="false" outlineLevel="0" collapsed="false"/>
    <row r="875" customFormat="false" ht="12.75" hidden="true" customHeight="false" outlineLevel="0" collapsed="false"/>
    <row r="876" customFormat="false" ht="12.75" hidden="true" customHeight="false" outlineLevel="0" collapsed="false"/>
    <row r="877" customFormat="false" ht="12.75" hidden="true" customHeight="false" outlineLevel="0" collapsed="false"/>
    <row r="878" customFormat="false" ht="12.75" hidden="true" customHeight="false" outlineLevel="0" collapsed="false"/>
    <row r="879" customFormat="false" ht="12.75" hidden="true" customHeight="false" outlineLevel="0" collapsed="false"/>
    <row r="880" customFormat="false" ht="12.75" hidden="true" customHeight="false" outlineLevel="0" collapsed="false"/>
    <row r="881" customFormat="false" ht="12.75" hidden="true" customHeight="false" outlineLevel="0" collapsed="false"/>
    <row r="882" customFormat="false" ht="12.75" hidden="true" customHeight="false" outlineLevel="0" collapsed="false"/>
    <row r="883" customFormat="false" ht="12.75" hidden="true" customHeight="false" outlineLevel="0" collapsed="false"/>
    <row r="884" customFormat="false" ht="12.75" hidden="true" customHeight="false" outlineLevel="0" collapsed="false"/>
    <row r="885" customFormat="false" ht="12.75" hidden="true" customHeight="false" outlineLevel="0" collapsed="false"/>
    <row r="886" customFormat="false" ht="12.75" hidden="true" customHeight="false" outlineLevel="0" collapsed="false"/>
    <row r="887" customFormat="false" ht="12.75" hidden="true" customHeight="false" outlineLevel="0" collapsed="false"/>
    <row r="888" customFormat="false" ht="12.75" hidden="true" customHeight="false" outlineLevel="0" collapsed="false"/>
    <row r="889" customFormat="false" ht="12.75" hidden="true" customHeight="false" outlineLevel="0" collapsed="false"/>
    <row r="890" customFormat="false" ht="12.75" hidden="true" customHeight="false" outlineLevel="0" collapsed="false"/>
    <row r="891" customFormat="false" ht="12.75" hidden="true" customHeight="false" outlineLevel="0" collapsed="false"/>
    <row r="892" customFormat="false" ht="12.75" hidden="true" customHeight="false" outlineLevel="0" collapsed="false"/>
    <row r="893" customFormat="false" ht="12.75" hidden="true" customHeight="false" outlineLevel="0" collapsed="false"/>
    <row r="894" customFormat="false" ht="12.75" hidden="true" customHeight="false" outlineLevel="0" collapsed="false"/>
    <row r="895" customFormat="false" ht="12.75" hidden="true" customHeight="false" outlineLevel="0" collapsed="false"/>
    <row r="896" customFormat="false" ht="12.75" hidden="true" customHeight="false" outlineLevel="0" collapsed="false"/>
    <row r="897" customFormat="false" ht="12.75" hidden="true" customHeight="false" outlineLevel="0" collapsed="false"/>
    <row r="898" customFormat="false" ht="12.75" hidden="true" customHeight="false" outlineLevel="0" collapsed="false"/>
    <row r="899" customFormat="false" ht="12.75" hidden="true" customHeight="false" outlineLevel="0" collapsed="false"/>
    <row r="900" customFormat="false" ht="12.75" hidden="true" customHeight="false" outlineLevel="0" collapsed="false"/>
    <row r="901" customFormat="false" ht="12.75" hidden="true" customHeight="false" outlineLevel="0" collapsed="false"/>
    <row r="902" customFormat="false" ht="12.75" hidden="true" customHeight="false" outlineLevel="0" collapsed="false"/>
    <row r="903" customFormat="false" ht="12.75" hidden="true" customHeight="false" outlineLevel="0" collapsed="false"/>
    <row r="904" customFormat="false" ht="12.75" hidden="true" customHeight="false" outlineLevel="0" collapsed="false"/>
    <row r="905" customFormat="false" ht="12.75" hidden="true" customHeight="false" outlineLevel="0" collapsed="false"/>
    <row r="906" customFormat="false" ht="12.75" hidden="true" customHeight="false" outlineLevel="0" collapsed="false"/>
    <row r="907" customFormat="false" ht="12.75" hidden="true" customHeight="false" outlineLevel="0" collapsed="false"/>
    <row r="908" customFormat="false" ht="12.75" hidden="true" customHeight="false" outlineLevel="0" collapsed="false"/>
    <row r="909" customFormat="false" ht="12.75" hidden="true" customHeight="false" outlineLevel="0" collapsed="false"/>
    <row r="910" customFormat="false" ht="12.75" hidden="true" customHeight="false" outlineLevel="0" collapsed="false"/>
    <row r="911" customFormat="false" ht="12.75" hidden="true" customHeight="false" outlineLevel="0" collapsed="false"/>
    <row r="912" customFormat="false" ht="12.75" hidden="true" customHeight="false" outlineLevel="0" collapsed="false"/>
    <row r="913" customFormat="false" ht="12.75" hidden="true" customHeight="false" outlineLevel="0" collapsed="false"/>
    <row r="914" customFormat="false" ht="12.75" hidden="true" customHeight="false" outlineLevel="0" collapsed="false"/>
    <row r="915" customFormat="false" ht="12.75" hidden="true" customHeight="false" outlineLevel="0" collapsed="false"/>
    <row r="916" customFormat="false" ht="12.75" hidden="true" customHeight="false" outlineLevel="0" collapsed="false"/>
    <row r="917" customFormat="false" ht="12.75" hidden="true" customHeight="false" outlineLevel="0" collapsed="false"/>
    <row r="918" customFormat="false" ht="12.75" hidden="true" customHeight="false" outlineLevel="0" collapsed="false"/>
    <row r="919" customFormat="false" ht="12.75" hidden="true" customHeight="false" outlineLevel="0" collapsed="false"/>
    <row r="920" customFormat="false" ht="12.75" hidden="true" customHeight="false" outlineLevel="0" collapsed="false"/>
    <row r="921" customFormat="false" ht="12.75" hidden="true" customHeight="false" outlineLevel="0" collapsed="false"/>
    <row r="922" customFormat="false" ht="12.75" hidden="true" customHeight="false" outlineLevel="0" collapsed="false"/>
    <row r="923" customFormat="false" ht="12.75" hidden="true" customHeight="false" outlineLevel="0" collapsed="false"/>
    <row r="924" customFormat="false" ht="12.75" hidden="true" customHeight="false" outlineLevel="0" collapsed="false"/>
    <row r="925" customFormat="false" ht="12.75" hidden="true" customHeight="false" outlineLevel="0" collapsed="false"/>
    <row r="926" customFormat="false" ht="12.75" hidden="true" customHeight="false" outlineLevel="0" collapsed="false"/>
    <row r="927" customFormat="false" ht="12.75" hidden="true" customHeight="false" outlineLevel="0" collapsed="false"/>
    <row r="928" customFormat="false" ht="12.75" hidden="true" customHeight="false" outlineLevel="0" collapsed="false"/>
    <row r="929" customFormat="false" ht="12.75" hidden="true" customHeight="false" outlineLevel="0" collapsed="false"/>
    <row r="930" customFormat="false" ht="12.75" hidden="true" customHeight="false" outlineLevel="0" collapsed="false"/>
    <row r="931" customFormat="false" ht="12.75" hidden="true" customHeight="false" outlineLevel="0" collapsed="false"/>
    <row r="932" customFormat="false" ht="12.75" hidden="true" customHeight="false" outlineLevel="0" collapsed="false"/>
    <row r="933" customFormat="false" ht="12.75" hidden="true" customHeight="false" outlineLevel="0" collapsed="false"/>
    <row r="934" customFormat="false" ht="12.75" hidden="true" customHeight="false" outlineLevel="0" collapsed="false"/>
    <row r="935" customFormat="false" ht="12.75" hidden="true" customHeight="false" outlineLevel="0" collapsed="false"/>
    <row r="936" customFormat="false" ht="12.75" hidden="true" customHeight="false" outlineLevel="0" collapsed="false"/>
    <row r="937" customFormat="false" ht="12.75" hidden="true" customHeight="false" outlineLevel="0" collapsed="false"/>
    <row r="938" customFormat="false" ht="12.75" hidden="true" customHeight="false" outlineLevel="0" collapsed="false"/>
    <row r="939" customFormat="false" ht="12.75" hidden="true" customHeight="false" outlineLevel="0" collapsed="false"/>
    <row r="940" customFormat="false" ht="12.75" hidden="true" customHeight="false" outlineLevel="0" collapsed="false"/>
    <row r="941" customFormat="false" ht="12.75" hidden="true" customHeight="false" outlineLevel="0" collapsed="false"/>
    <row r="942" customFormat="false" ht="12.75" hidden="true" customHeight="false" outlineLevel="0" collapsed="false"/>
    <row r="943" customFormat="false" ht="12.75" hidden="true" customHeight="false" outlineLevel="0" collapsed="false"/>
    <row r="944" customFormat="false" ht="12.75" hidden="true" customHeight="false" outlineLevel="0" collapsed="false"/>
    <row r="945" customFormat="false" ht="12.75" hidden="true" customHeight="false" outlineLevel="0" collapsed="false"/>
    <row r="946" customFormat="false" ht="12.75" hidden="true" customHeight="false" outlineLevel="0" collapsed="false"/>
    <row r="947" customFormat="false" ht="12.75" hidden="true" customHeight="false" outlineLevel="0" collapsed="false"/>
    <row r="948" customFormat="false" ht="12.75" hidden="true" customHeight="false" outlineLevel="0" collapsed="false"/>
    <row r="949" customFormat="false" ht="12.75" hidden="true" customHeight="false" outlineLevel="0" collapsed="false"/>
    <row r="950" customFormat="false" ht="12.75" hidden="true" customHeight="false" outlineLevel="0" collapsed="false"/>
    <row r="951" customFormat="false" ht="12.75" hidden="true" customHeight="false" outlineLevel="0" collapsed="false"/>
    <row r="952" customFormat="false" ht="12.75" hidden="true" customHeight="false" outlineLevel="0" collapsed="false"/>
    <row r="953" customFormat="false" ht="12.75" hidden="true" customHeight="false" outlineLevel="0" collapsed="false"/>
    <row r="954" customFormat="false" ht="12.75" hidden="true" customHeight="false" outlineLevel="0" collapsed="false"/>
    <row r="955" customFormat="false" ht="12.75" hidden="true" customHeight="false" outlineLevel="0" collapsed="false"/>
    <row r="956" customFormat="false" ht="12.75" hidden="true" customHeight="false" outlineLevel="0" collapsed="false"/>
    <row r="957" customFormat="false" ht="12.75" hidden="true" customHeight="false" outlineLevel="0" collapsed="false"/>
    <row r="958" customFormat="false" ht="12.75" hidden="true" customHeight="false" outlineLevel="0" collapsed="false"/>
    <row r="959" customFormat="false" ht="12.75" hidden="true" customHeight="false" outlineLevel="0" collapsed="false"/>
    <row r="960" customFormat="false" ht="12.75" hidden="true" customHeight="false" outlineLevel="0" collapsed="false"/>
    <row r="961" customFormat="false" ht="12.75" hidden="true" customHeight="false" outlineLevel="0" collapsed="false"/>
    <row r="962" customFormat="false" ht="12.75" hidden="true" customHeight="false" outlineLevel="0" collapsed="false"/>
    <row r="963" customFormat="false" ht="12.75" hidden="true" customHeight="false" outlineLevel="0" collapsed="false"/>
    <row r="964" customFormat="false" ht="12.75" hidden="true" customHeight="false" outlineLevel="0" collapsed="false"/>
    <row r="965" customFormat="false" ht="12.75" hidden="true" customHeight="false" outlineLevel="0" collapsed="false"/>
    <row r="966" customFormat="false" ht="12.75" hidden="true" customHeight="false" outlineLevel="0" collapsed="false"/>
    <row r="967" customFormat="false" ht="12.75" hidden="true" customHeight="false" outlineLevel="0" collapsed="false"/>
    <row r="968" customFormat="false" ht="12.75" hidden="true" customHeight="false" outlineLevel="0" collapsed="false"/>
    <row r="969" customFormat="false" ht="12.75" hidden="true" customHeight="false" outlineLevel="0" collapsed="false"/>
    <row r="970" customFormat="false" ht="12.75" hidden="true" customHeight="false" outlineLevel="0" collapsed="false"/>
    <row r="971" customFormat="false" ht="12.75" hidden="true" customHeight="false" outlineLevel="0" collapsed="false"/>
    <row r="972" customFormat="false" ht="12.75" hidden="true" customHeight="false" outlineLevel="0" collapsed="false"/>
    <row r="973" customFormat="false" ht="12.75" hidden="true" customHeight="false" outlineLevel="0" collapsed="false"/>
    <row r="974" customFormat="false" ht="12.75" hidden="true" customHeight="false" outlineLevel="0" collapsed="false"/>
    <row r="975" customFormat="false" ht="12.75" hidden="true" customHeight="false" outlineLevel="0" collapsed="false"/>
    <row r="976" customFormat="false" ht="12.75" hidden="true" customHeight="false" outlineLevel="0" collapsed="false"/>
    <row r="977" customFormat="false" ht="12.75" hidden="true" customHeight="false" outlineLevel="0" collapsed="false"/>
    <row r="978" customFormat="false" ht="12.75" hidden="true" customHeight="false" outlineLevel="0" collapsed="false"/>
    <row r="979" customFormat="false" ht="12.75" hidden="true" customHeight="false" outlineLevel="0" collapsed="false"/>
    <row r="980" customFormat="false" ht="12.75" hidden="true" customHeight="false" outlineLevel="0" collapsed="false"/>
    <row r="981" customFormat="false" ht="12.75" hidden="true" customHeight="false" outlineLevel="0" collapsed="false"/>
    <row r="982" customFormat="false" ht="12.75" hidden="true" customHeight="false" outlineLevel="0" collapsed="false"/>
    <row r="983" customFormat="false" ht="12.75" hidden="true" customHeight="false" outlineLevel="0" collapsed="false"/>
    <row r="984" customFormat="false" ht="12.75" hidden="true" customHeight="false" outlineLevel="0" collapsed="false"/>
    <row r="985" customFormat="false" ht="12.75" hidden="true" customHeight="false" outlineLevel="0" collapsed="false"/>
    <row r="986" customFormat="false" ht="12.75" hidden="true" customHeight="false" outlineLevel="0" collapsed="false"/>
    <row r="987" customFormat="false" ht="12.75" hidden="true" customHeight="false" outlineLevel="0" collapsed="false"/>
    <row r="988" customFormat="false" ht="12.75" hidden="true" customHeight="false" outlineLevel="0" collapsed="false"/>
    <row r="989" customFormat="false" ht="12.75" hidden="true" customHeight="false" outlineLevel="0" collapsed="false"/>
    <row r="990" customFormat="false" ht="12.75" hidden="true" customHeight="false" outlineLevel="0" collapsed="false"/>
    <row r="991" customFormat="false" ht="12.75" hidden="true" customHeight="false" outlineLevel="0" collapsed="false"/>
    <row r="992" customFormat="false" ht="12.75" hidden="true" customHeight="false" outlineLevel="0" collapsed="false"/>
    <row r="993" customFormat="false" ht="12.75" hidden="true" customHeight="false" outlineLevel="0" collapsed="false"/>
    <row r="994" customFormat="false" ht="12.75" hidden="true" customHeight="false" outlineLevel="0" collapsed="false"/>
    <row r="995" customFormat="false" ht="12.75" hidden="true" customHeight="false" outlineLevel="0" collapsed="false"/>
    <row r="996" customFormat="false" ht="12.75" hidden="true" customHeight="false" outlineLevel="0" collapsed="false"/>
    <row r="997" customFormat="false" ht="12.75" hidden="true" customHeight="false" outlineLevel="0" collapsed="false"/>
    <row r="998" customFormat="false" ht="12.75" hidden="true" customHeight="false" outlineLevel="0" collapsed="false"/>
    <row r="999" customFormat="false" ht="12.75" hidden="true" customHeight="false" outlineLevel="0" collapsed="false"/>
    <row r="1000" customFormat="false" ht="12.75" hidden="true" customHeight="false" outlineLevel="0" collapsed="false"/>
    <row r="1001" customFormat="false" ht="12.75" hidden="true" customHeight="false" outlineLevel="0" collapsed="false"/>
    <row r="1002" customFormat="false" ht="12.75" hidden="true" customHeight="false" outlineLevel="0" collapsed="false"/>
    <row r="1003" customFormat="false" ht="12.75" hidden="true" customHeight="false" outlineLevel="0" collapsed="false"/>
    <row r="1004" customFormat="false" ht="12.75" hidden="true" customHeight="false" outlineLevel="0" collapsed="false"/>
    <row r="1005" customFormat="false" ht="12.75" hidden="true" customHeight="false" outlineLevel="0" collapsed="false"/>
    <row r="1006" customFormat="false" ht="12.75" hidden="true" customHeight="false" outlineLevel="0" collapsed="false"/>
    <row r="1007" customFormat="false" ht="12.75" hidden="true" customHeight="false" outlineLevel="0" collapsed="false"/>
    <row r="1008" customFormat="false" ht="12.75" hidden="true" customHeight="false" outlineLevel="0" collapsed="false"/>
    <row r="1009" customFormat="false" ht="12.75" hidden="true" customHeight="false" outlineLevel="0" collapsed="false"/>
    <row r="1010" customFormat="false" ht="12.75" hidden="true" customHeight="false" outlineLevel="0" collapsed="false"/>
    <row r="1011" customFormat="false" ht="12.75" hidden="true" customHeight="false" outlineLevel="0" collapsed="false"/>
    <row r="1012" customFormat="false" ht="12.75" hidden="true" customHeight="false" outlineLevel="0" collapsed="false"/>
    <row r="1013" customFormat="false" ht="12.75" hidden="true" customHeight="false" outlineLevel="0" collapsed="false"/>
    <row r="1014" customFormat="false" ht="12.75" hidden="true" customHeight="false" outlineLevel="0" collapsed="false"/>
    <row r="1015" customFormat="false" ht="12.75" hidden="true" customHeight="false" outlineLevel="0" collapsed="false"/>
    <row r="1016" customFormat="false" ht="12.75" hidden="true" customHeight="false" outlineLevel="0" collapsed="false"/>
    <row r="1017" customFormat="false" ht="12.75" hidden="true" customHeight="false" outlineLevel="0" collapsed="false"/>
    <row r="1018" customFormat="false" ht="12.75" hidden="true" customHeight="false" outlineLevel="0" collapsed="false"/>
    <row r="1019" customFormat="false" ht="12.75" hidden="true" customHeight="false" outlineLevel="0" collapsed="false"/>
    <row r="1020" customFormat="false" ht="12.75" hidden="true" customHeight="false" outlineLevel="0" collapsed="false"/>
    <row r="1021" customFormat="false" ht="12.75" hidden="true" customHeight="false" outlineLevel="0" collapsed="false"/>
    <row r="1022" customFormat="false" ht="12.75" hidden="true" customHeight="false" outlineLevel="0" collapsed="false"/>
    <row r="1023" customFormat="false" ht="12.75" hidden="true" customHeight="false" outlineLevel="0" collapsed="false"/>
    <row r="1024" customFormat="false" ht="12.75" hidden="true" customHeight="false" outlineLevel="0" collapsed="false"/>
    <row r="1025" customFormat="false" ht="12.75" hidden="true" customHeight="false" outlineLevel="0" collapsed="false"/>
    <row r="1026" customFormat="false" ht="12.75" hidden="true" customHeight="false" outlineLevel="0" collapsed="false"/>
    <row r="1027" customFormat="false" ht="12.75" hidden="true" customHeight="false" outlineLevel="0" collapsed="false"/>
    <row r="1028" customFormat="false" ht="12.75" hidden="true" customHeight="false" outlineLevel="0" collapsed="false"/>
    <row r="1029" customFormat="false" ht="12.75" hidden="true" customHeight="false" outlineLevel="0" collapsed="false"/>
    <row r="1030" customFormat="false" ht="12.75" hidden="true" customHeight="false" outlineLevel="0" collapsed="false"/>
    <row r="1031" customFormat="false" ht="12.75" hidden="true" customHeight="false" outlineLevel="0" collapsed="false"/>
    <row r="1032" customFormat="false" ht="12.75" hidden="true" customHeight="false" outlineLevel="0" collapsed="false"/>
    <row r="1033" customFormat="false" ht="12.75" hidden="true" customHeight="false" outlineLevel="0" collapsed="false"/>
    <row r="1034" customFormat="false" ht="12.75" hidden="true" customHeight="false" outlineLevel="0" collapsed="false"/>
    <row r="1035" customFormat="false" ht="12.75" hidden="true" customHeight="false" outlineLevel="0" collapsed="false"/>
    <row r="1036" customFormat="false" ht="12.75" hidden="true" customHeight="false" outlineLevel="0" collapsed="false"/>
    <row r="1037" customFormat="false" ht="12.75" hidden="true" customHeight="false" outlineLevel="0" collapsed="false"/>
    <row r="1038" customFormat="false" ht="12.75" hidden="true" customHeight="false" outlineLevel="0" collapsed="false"/>
    <row r="1039" customFormat="false" ht="12.75" hidden="true" customHeight="false" outlineLevel="0" collapsed="false"/>
    <row r="1040" customFormat="false" ht="12.75" hidden="true" customHeight="false" outlineLevel="0" collapsed="false"/>
    <row r="1041" customFormat="false" ht="12.75" hidden="true" customHeight="false" outlineLevel="0" collapsed="false"/>
    <row r="1042" customFormat="false" ht="12.75" hidden="true" customHeight="false" outlineLevel="0" collapsed="false"/>
    <row r="1043" customFormat="false" ht="12.75" hidden="true" customHeight="false" outlineLevel="0" collapsed="false"/>
    <row r="1044" customFormat="false" ht="12.75" hidden="true" customHeight="false" outlineLevel="0" collapsed="false"/>
    <row r="1045" customFormat="false" ht="12.75" hidden="true" customHeight="false" outlineLevel="0" collapsed="false"/>
    <row r="1046" customFormat="false" ht="12.75" hidden="true" customHeight="false" outlineLevel="0" collapsed="false"/>
    <row r="1047" customFormat="false" ht="12.75" hidden="true" customHeight="false" outlineLevel="0" collapsed="false"/>
    <row r="1048" customFormat="false" ht="12.75" hidden="true" customHeight="false" outlineLevel="0" collapsed="false"/>
    <row r="1049" customFormat="false" ht="12.75" hidden="true" customHeight="false" outlineLevel="0" collapsed="false"/>
    <row r="1050" customFormat="false" ht="12.75" hidden="true" customHeight="false" outlineLevel="0" collapsed="false"/>
    <row r="1051" customFormat="false" ht="12.75" hidden="true" customHeight="false" outlineLevel="0" collapsed="false"/>
    <row r="1052" customFormat="false" ht="12.75" hidden="true" customHeight="false" outlineLevel="0" collapsed="false"/>
    <row r="1053" customFormat="false" ht="12.75" hidden="true" customHeight="false" outlineLevel="0" collapsed="false"/>
    <row r="1054" customFormat="false" ht="12.75" hidden="true" customHeight="false" outlineLevel="0" collapsed="false"/>
    <row r="1055" customFormat="false" ht="12.75" hidden="true" customHeight="false" outlineLevel="0" collapsed="false"/>
    <row r="1056" customFormat="false" ht="12.75" hidden="true" customHeight="false" outlineLevel="0" collapsed="false"/>
    <row r="1057" customFormat="false" ht="12.75" hidden="true" customHeight="false" outlineLevel="0" collapsed="false"/>
    <row r="1058" customFormat="false" ht="12.75" hidden="true" customHeight="false" outlineLevel="0" collapsed="false"/>
    <row r="1059" customFormat="false" ht="12.75" hidden="true" customHeight="false" outlineLevel="0" collapsed="false"/>
    <row r="1060" customFormat="false" ht="12.75" hidden="true" customHeight="false" outlineLevel="0" collapsed="false"/>
    <row r="1061" customFormat="false" ht="12.75" hidden="true" customHeight="false" outlineLevel="0" collapsed="false"/>
    <row r="1062" customFormat="false" ht="12.75" hidden="true" customHeight="false" outlineLevel="0" collapsed="false"/>
    <row r="1063" customFormat="false" ht="12.75" hidden="true" customHeight="false" outlineLevel="0" collapsed="false"/>
    <row r="1064" customFormat="false" ht="12.75" hidden="true" customHeight="false" outlineLevel="0" collapsed="false"/>
    <row r="1065" customFormat="false" ht="12.75" hidden="true" customHeight="false" outlineLevel="0" collapsed="false"/>
    <row r="1066" customFormat="false" ht="12.75" hidden="true" customHeight="false" outlineLevel="0" collapsed="false"/>
    <row r="1067" customFormat="false" ht="12.75" hidden="true" customHeight="false" outlineLevel="0" collapsed="false"/>
    <row r="1068" customFormat="false" ht="12.75" hidden="true" customHeight="false" outlineLevel="0" collapsed="false"/>
    <row r="1069" customFormat="false" ht="12.75" hidden="true" customHeight="false" outlineLevel="0" collapsed="false"/>
    <row r="1070" customFormat="false" ht="12.75" hidden="true" customHeight="false" outlineLevel="0" collapsed="false"/>
    <row r="1071" customFormat="false" ht="12.75" hidden="true" customHeight="false" outlineLevel="0" collapsed="false"/>
    <row r="1072" customFormat="false" ht="12.75" hidden="true" customHeight="false" outlineLevel="0" collapsed="false"/>
    <row r="1073" customFormat="false" ht="12.75" hidden="true" customHeight="false" outlineLevel="0" collapsed="false"/>
    <row r="1074" customFormat="false" ht="12.75" hidden="true" customHeight="false" outlineLevel="0" collapsed="false"/>
    <row r="1075" customFormat="false" ht="12.75" hidden="true" customHeight="false" outlineLevel="0" collapsed="false"/>
    <row r="1076" customFormat="false" ht="12.75" hidden="true" customHeight="false" outlineLevel="0" collapsed="false"/>
    <row r="1077" customFormat="false" ht="12.75" hidden="true" customHeight="false" outlineLevel="0" collapsed="false"/>
    <row r="1078" customFormat="false" ht="12.75" hidden="true" customHeight="false" outlineLevel="0" collapsed="false"/>
    <row r="1079" customFormat="false" ht="12.75" hidden="true" customHeight="false" outlineLevel="0" collapsed="false"/>
    <row r="1080" customFormat="false" ht="12.75" hidden="true" customHeight="false" outlineLevel="0" collapsed="false"/>
    <row r="1081" customFormat="false" ht="12.75" hidden="true" customHeight="false" outlineLevel="0" collapsed="false"/>
    <row r="1082" customFormat="false" ht="12.75" hidden="true" customHeight="false" outlineLevel="0" collapsed="false"/>
    <row r="1083" customFormat="false" ht="12.75" hidden="true" customHeight="false" outlineLevel="0" collapsed="false"/>
    <row r="1084" customFormat="false" ht="12.75" hidden="true" customHeight="false" outlineLevel="0" collapsed="false"/>
    <row r="1085" customFormat="false" ht="12.75" hidden="true" customHeight="false" outlineLevel="0" collapsed="false"/>
    <row r="1086" customFormat="false" ht="12.75" hidden="true" customHeight="false" outlineLevel="0" collapsed="false"/>
    <row r="1087" customFormat="false" ht="12.75" hidden="true" customHeight="false" outlineLevel="0" collapsed="false"/>
    <row r="1088" customFormat="false" ht="12.75" hidden="true" customHeight="false" outlineLevel="0" collapsed="false"/>
    <row r="1089" customFormat="false" ht="12.75" hidden="true" customHeight="false" outlineLevel="0" collapsed="false"/>
    <row r="1090" customFormat="false" ht="12.75" hidden="true" customHeight="false" outlineLevel="0" collapsed="false"/>
    <row r="1091" customFormat="false" ht="12.75" hidden="true" customHeight="false" outlineLevel="0" collapsed="false"/>
    <row r="1092" customFormat="false" ht="12.75" hidden="true" customHeight="false" outlineLevel="0" collapsed="false"/>
    <row r="1093" customFormat="false" ht="12.75" hidden="true" customHeight="false" outlineLevel="0" collapsed="false"/>
    <row r="1094" customFormat="false" ht="12.75" hidden="true" customHeight="false" outlineLevel="0" collapsed="false"/>
    <row r="1095" customFormat="false" ht="12.75" hidden="true" customHeight="false" outlineLevel="0" collapsed="false"/>
    <row r="1096" customFormat="false" ht="12.75" hidden="true" customHeight="false" outlineLevel="0" collapsed="false"/>
    <row r="1097" customFormat="false" ht="12.75" hidden="true" customHeight="false" outlineLevel="0" collapsed="false"/>
    <row r="1098" customFormat="false" ht="12.75" hidden="true" customHeight="false" outlineLevel="0" collapsed="false"/>
    <row r="1099" customFormat="false" ht="12.75" hidden="true" customHeight="false" outlineLevel="0" collapsed="false"/>
    <row r="1100" customFormat="false" ht="12.75" hidden="true" customHeight="false" outlineLevel="0" collapsed="false"/>
    <row r="1101" customFormat="false" ht="12.75" hidden="true" customHeight="false" outlineLevel="0" collapsed="false"/>
    <row r="1102" customFormat="false" ht="12.75" hidden="true" customHeight="false" outlineLevel="0" collapsed="false"/>
    <row r="1103" customFormat="false" ht="12.75" hidden="true" customHeight="false" outlineLevel="0" collapsed="false"/>
    <row r="1104" customFormat="false" ht="12.75" hidden="true" customHeight="false" outlineLevel="0" collapsed="false"/>
    <row r="1105" customFormat="false" ht="12.75" hidden="true" customHeight="false" outlineLevel="0" collapsed="false"/>
    <row r="1106" customFormat="false" ht="12.75" hidden="true" customHeight="false" outlineLevel="0" collapsed="false"/>
    <row r="1107" customFormat="false" ht="12.75" hidden="true" customHeight="false" outlineLevel="0" collapsed="false"/>
    <row r="1108" customFormat="false" ht="12.75" hidden="true" customHeight="false" outlineLevel="0" collapsed="false"/>
    <row r="1109" customFormat="false" ht="12.75" hidden="true" customHeight="false" outlineLevel="0" collapsed="false"/>
    <row r="1110" customFormat="false" ht="12.75" hidden="true" customHeight="false" outlineLevel="0" collapsed="false"/>
    <row r="1111" customFormat="false" ht="12.75" hidden="true" customHeight="false" outlineLevel="0" collapsed="false"/>
    <row r="1112" customFormat="false" ht="12.75" hidden="true" customHeight="false" outlineLevel="0" collapsed="false"/>
    <row r="1113" customFormat="false" ht="12.75" hidden="true" customHeight="false" outlineLevel="0" collapsed="false"/>
    <row r="1114" customFormat="false" ht="12.75" hidden="true" customHeight="false" outlineLevel="0" collapsed="false"/>
    <row r="1115" customFormat="false" ht="12.75" hidden="true" customHeight="false" outlineLevel="0" collapsed="false"/>
    <row r="1116" customFormat="false" ht="12.75" hidden="true" customHeight="false" outlineLevel="0" collapsed="false"/>
    <row r="1117" customFormat="false" ht="12.75" hidden="true" customHeight="false" outlineLevel="0" collapsed="false"/>
    <row r="1118" customFormat="false" ht="12.75" hidden="true" customHeight="false" outlineLevel="0" collapsed="false"/>
    <row r="1119" customFormat="false" ht="12.75" hidden="true" customHeight="false" outlineLevel="0" collapsed="false"/>
    <row r="1120" customFormat="false" ht="12.75" hidden="true" customHeight="false" outlineLevel="0" collapsed="false"/>
    <row r="1121" customFormat="false" ht="12.75" hidden="true" customHeight="false" outlineLevel="0" collapsed="false"/>
    <row r="1122" customFormat="false" ht="12.75" hidden="true" customHeight="false" outlineLevel="0" collapsed="false"/>
    <row r="1123" customFormat="false" ht="12.75" hidden="true" customHeight="false" outlineLevel="0" collapsed="false"/>
    <row r="1124" customFormat="false" ht="12.75" hidden="true" customHeight="false" outlineLevel="0" collapsed="false"/>
    <row r="1125" customFormat="false" ht="12.75" hidden="true" customHeight="false" outlineLevel="0" collapsed="false"/>
    <row r="1126" customFormat="false" ht="12.75" hidden="true" customHeight="false" outlineLevel="0" collapsed="false"/>
    <row r="1127" customFormat="false" ht="12.75" hidden="true" customHeight="false" outlineLevel="0" collapsed="false"/>
    <row r="1128" customFormat="false" ht="12.75" hidden="true" customHeight="false" outlineLevel="0" collapsed="false"/>
    <row r="1129" customFormat="false" ht="12.75" hidden="true" customHeight="false" outlineLevel="0" collapsed="false"/>
    <row r="1130" customFormat="false" ht="12.75" hidden="true" customHeight="false" outlineLevel="0" collapsed="false"/>
    <row r="1131" customFormat="false" ht="12.75" hidden="true" customHeight="false" outlineLevel="0" collapsed="false"/>
    <row r="1132" customFormat="false" ht="12.75" hidden="true" customHeight="false" outlineLevel="0" collapsed="false"/>
    <row r="1133" customFormat="false" ht="12.75" hidden="true" customHeight="false" outlineLevel="0" collapsed="false"/>
    <row r="1134" customFormat="false" ht="12.75" hidden="true" customHeight="false" outlineLevel="0" collapsed="false"/>
    <row r="1135" customFormat="false" ht="12.75" hidden="true" customHeight="false" outlineLevel="0" collapsed="false"/>
    <row r="1136" customFormat="false" ht="12.75" hidden="true" customHeight="false" outlineLevel="0" collapsed="false"/>
    <row r="1137" customFormat="false" ht="12.75" hidden="true" customHeight="false" outlineLevel="0" collapsed="false"/>
    <row r="1138" customFormat="false" ht="12.75" hidden="true" customHeight="false" outlineLevel="0" collapsed="false"/>
    <row r="1139" customFormat="false" ht="12.75" hidden="true" customHeight="false" outlineLevel="0" collapsed="false"/>
    <row r="1140" customFormat="false" ht="12.75" hidden="true" customHeight="false" outlineLevel="0" collapsed="false"/>
    <row r="1141" customFormat="false" ht="12.75" hidden="true" customHeight="false" outlineLevel="0" collapsed="false"/>
    <row r="1142" customFormat="false" ht="12.75" hidden="true" customHeight="false" outlineLevel="0" collapsed="false"/>
    <row r="1143" customFormat="false" ht="12.75" hidden="true" customHeight="false" outlineLevel="0" collapsed="false"/>
    <row r="1144" customFormat="false" ht="12.75" hidden="true" customHeight="false" outlineLevel="0" collapsed="false"/>
    <row r="1145" customFormat="false" ht="12.75" hidden="true" customHeight="false" outlineLevel="0" collapsed="false"/>
    <row r="1146" customFormat="false" ht="12.75" hidden="true" customHeight="false" outlineLevel="0" collapsed="false"/>
    <row r="1147" customFormat="false" ht="12.75" hidden="true" customHeight="false" outlineLevel="0" collapsed="false"/>
    <row r="1148" customFormat="false" ht="12.75" hidden="true" customHeight="false" outlineLevel="0" collapsed="false"/>
    <row r="1149" customFormat="false" ht="12.75" hidden="true" customHeight="false" outlineLevel="0" collapsed="false"/>
    <row r="1150" customFormat="false" ht="12.75" hidden="true" customHeight="false" outlineLevel="0" collapsed="false"/>
    <row r="1151" customFormat="false" ht="12.75" hidden="true" customHeight="false" outlineLevel="0" collapsed="false"/>
    <row r="1152" customFormat="false" ht="12.75" hidden="true" customHeight="false" outlineLevel="0" collapsed="false"/>
    <row r="1153" customFormat="false" ht="12.75" hidden="true" customHeight="false" outlineLevel="0" collapsed="false"/>
    <row r="1154" customFormat="false" ht="12.75" hidden="true" customHeight="false" outlineLevel="0" collapsed="false"/>
    <row r="1155" customFormat="false" ht="12.75" hidden="true" customHeight="false" outlineLevel="0" collapsed="false"/>
    <row r="1156" customFormat="false" ht="12.75" hidden="true" customHeight="false" outlineLevel="0" collapsed="false"/>
    <row r="1157" customFormat="false" ht="12.75" hidden="true" customHeight="false" outlineLevel="0" collapsed="false"/>
    <row r="1158" customFormat="false" ht="12.75" hidden="true" customHeight="false" outlineLevel="0" collapsed="false"/>
    <row r="1159" customFormat="false" ht="12.75" hidden="true" customHeight="false" outlineLevel="0" collapsed="false"/>
    <row r="1160" customFormat="false" ht="12.75" hidden="true" customHeight="false" outlineLevel="0" collapsed="false"/>
    <row r="1161" customFormat="false" ht="12.75" hidden="true" customHeight="false" outlineLevel="0" collapsed="false"/>
    <row r="1162" customFormat="false" ht="12.75" hidden="true" customHeight="false" outlineLevel="0" collapsed="false"/>
    <row r="1163" customFormat="false" ht="12.75" hidden="true" customHeight="false" outlineLevel="0" collapsed="false"/>
    <row r="1164" customFormat="false" ht="12.75" hidden="true" customHeight="false" outlineLevel="0" collapsed="false"/>
    <row r="1165" customFormat="false" ht="12.75" hidden="true" customHeight="false" outlineLevel="0" collapsed="false"/>
    <row r="1166" customFormat="false" ht="12.75" hidden="true" customHeight="false" outlineLevel="0" collapsed="false"/>
    <row r="1167" customFormat="false" ht="12.75" hidden="true" customHeight="false" outlineLevel="0" collapsed="false"/>
    <row r="1168" customFormat="false" ht="12.75" hidden="true" customHeight="false" outlineLevel="0" collapsed="false"/>
    <row r="1169" customFormat="false" ht="12.75" hidden="true" customHeight="false" outlineLevel="0" collapsed="false"/>
    <row r="1170" customFormat="false" ht="12.75" hidden="true" customHeight="false" outlineLevel="0" collapsed="false"/>
    <row r="1171" customFormat="false" ht="12.75" hidden="true" customHeight="false" outlineLevel="0" collapsed="false"/>
    <row r="1172" customFormat="false" ht="12.75" hidden="true" customHeight="false" outlineLevel="0" collapsed="false"/>
    <row r="1173" customFormat="false" ht="12.75" hidden="true" customHeight="false" outlineLevel="0" collapsed="false"/>
    <row r="1174" customFormat="false" ht="12.75" hidden="true" customHeight="false" outlineLevel="0" collapsed="false"/>
    <row r="1175" customFormat="false" ht="12.75" hidden="true" customHeight="false" outlineLevel="0" collapsed="false"/>
    <row r="1176" customFormat="false" ht="12.75" hidden="true" customHeight="false" outlineLevel="0" collapsed="false"/>
    <row r="1177" customFormat="false" ht="12.75" hidden="true" customHeight="false" outlineLevel="0" collapsed="false"/>
    <row r="1178" customFormat="false" ht="12.75" hidden="true" customHeight="false" outlineLevel="0" collapsed="false"/>
    <row r="1179" customFormat="false" ht="12.75" hidden="true" customHeight="false" outlineLevel="0" collapsed="false"/>
    <row r="1180" customFormat="false" ht="12.75" hidden="true" customHeight="false" outlineLevel="0" collapsed="false"/>
    <row r="1181" customFormat="false" ht="12.75" hidden="true" customHeight="false" outlineLevel="0" collapsed="false"/>
    <row r="1182" customFormat="false" ht="12.75" hidden="true" customHeight="false" outlineLevel="0" collapsed="false"/>
    <row r="1183" customFormat="false" ht="12.75" hidden="true" customHeight="false" outlineLevel="0" collapsed="false"/>
    <row r="1184" customFormat="false" ht="12.75" hidden="true" customHeight="false" outlineLevel="0" collapsed="false"/>
    <row r="1185" customFormat="false" ht="12.75" hidden="true" customHeight="false" outlineLevel="0" collapsed="false"/>
    <row r="1186" customFormat="false" ht="12.75" hidden="true" customHeight="false" outlineLevel="0" collapsed="false"/>
    <row r="1187" customFormat="false" ht="12.75" hidden="true" customHeight="false" outlineLevel="0" collapsed="false"/>
    <row r="1188" customFormat="false" ht="12.75" hidden="true" customHeight="false" outlineLevel="0" collapsed="false"/>
    <row r="1189" customFormat="false" ht="12.75" hidden="true" customHeight="false" outlineLevel="0" collapsed="false"/>
    <row r="1190" customFormat="false" ht="12.75" hidden="true" customHeight="false" outlineLevel="0" collapsed="false"/>
    <row r="1191" customFormat="false" ht="12.75" hidden="true" customHeight="false" outlineLevel="0" collapsed="false"/>
    <row r="1192" customFormat="false" ht="12.75" hidden="true" customHeight="false" outlineLevel="0" collapsed="false"/>
    <row r="1193" customFormat="false" ht="12.75" hidden="true" customHeight="false" outlineLevel="0" collapsed="false"/>
    <row r="1194" customFormat="false" ht="12.75" hidden="true" customHeight="false" outlineLevel="0" collapsed="false"/>
    <row r="1195" customFormat="false" ht="12.75" hidden="true" customHeight="false" outlineLevel="0" collapsed="false"/>
    <row r="1196" customFormat="false" ht="12.75" hidden="true" customHeight="false" outlineLevel="0" collapsed="false"/>
    <row r="1197" customFormat="false" ht="12.75" hidden="true" customHeight="false" outlineLevel="0" collapsed="false"/>
    <row r="1198" customFormat="false" ht="12.75" hidden="true" customHeight="false" outlineLevel="0" collapsed="false"/>
    <row r="1199" customFormat="false" ht="12.75" hidden="true" customHeight="false" outlineLevel="0" collapsed="false"/>
    <row r="1200" customFormat="false" ht="12.75" hidden="true" customHeight="false" outlineLevel="0" collapsed="false"/>
    <row r="1201" customFormat="false" ht="12.75" hidden="true" customHeight="false" outlineLevel="0" collapsed="false"/>
    <row r="1202" customFormat="false" ht="12.75" hidden="true" customHeight="false" outlineLevel="0" collapsed="false"/>
    <row r="1203" customFormat="false" ht="12.75" hidden="true" customHeight="false" outlineLevel="0" collapsed="false"/>
    <row r="1204" customFormat="false" ht="12.75" hidden="true" customHeight="false" outlineLevel="0" collapsed="false"/>
    <row r="1205" customFormat="false" ht="12.75" hidden="true" customHeight="false" outlineLevel="0" collapsed="false"/>
    <row r="1206" customFormat="false" ht="12.75" hidden="true" customHeight="false" outlineLevel="0" collapsed="false"/>
    <row r="1207" customFormat="false" ht="12.75" hidden="true" customHeight="false" outlineLevel="0" collapsed="false"/>
    <row r="1208" customFormat="false" ht="12.75" hidden="true" customHeight="false" outlineLevel="0" collapsed="false"/>
    <row r="1209" customFormat="false" ht="12.75" hidden="true" customHeight="false" outlineLevel="0" collapsed="false"/>
    <row r="1210" customFormat="false" ht="12.75" hidden="true" customHeight="false" outlineLevel="0" collapsed="false"/>
    <row r="1211" customFormat="false" ht="12.75" hidden="true" customHeight="false" outlineLevel="0" collapsed="false"/>
    <row r="1212" customFormat="false" ht="12.75" hidden="true" customHeight="false" outlineLevel="0" collapsed="false"/>
    <row r="1213" customFormat="false" ht="12.75" hidden="true" customHeight="false" outlineLevel="0" collapsed="false"/>
    <row r="1214" customFormat="false" ht="12.75" hidden="true" customHeight="false" outlineLevel="0" collapsed="false"/>
    <row r="1215" customFormat="false" ht="12.75" hidden="true" customHeight="false" outlineLevel="0" collapsed="false"/>
    <row r="1216" customFormat="false" ht="12.75" hidden="true" customHeight="false" outlineLevel="0" collapsed="false"/>
    <row r="1217" customFormat="false" ht="12.75" hidden="true" customHeight="false" outlineLevel="0" collapsed="false"/>
    <row r="1218" customFormat="false" ht="12.75" hidden="true" customHeight="false" outlineLevel="0" collapsed="false"/>
    <row r="1219" customFormat="false" ht="12.75" hidden="true" customHeight="false" outlineLevel="0" collapsed="false"/>
    <row r="1220" customFormat="false" ht="12.75" hidden="true" customHeight="false" outlineLevel="0" collapsed="false"/>
    <row r="1221" customFormat="false" ht="12.75" hidden="true" customHeight="false" outlineLevel="0" collapsed="false"/>
    <row r="1222" customFormat="false" ht="12.75" hidden="true" customHeight="false" outlineLevel="0" collapsed="false"/>
    <row r="1223" customFormat="false" ht="12.75" hidden="true" customHeight="false" outlineLevel="0" collapsed="false"/>
    <row r="1224" customFormat="false" ht="12.75" hidden="true" customHeight="false" outlineLevel="0" collapsed="false"/>
    <row r="1225" customFormat="false" ht="12.75" hidden="true" customHeight="false" outlineLevel="0" collapsed="false"/>
    <row r="1226" customFormat="false" ht="12.75" hidden="true" customHeight="false" outlineLevel="0" collapsed="false"/>
    <row r="1227" customFormat="false" ht="12.75" hidden="true" customHeight="false" outlineLevel="0" collapsed="false"/>
    <row r="1228" customFormat="false" ht="12.75" hidden="true" customHeight="false" outlineLevel="0" collapsed="false"/>
    <row r="1229" customFormat="false" ht="12.75" hidden="true" customHeight="false" outlineLevel="0" collapsed="false"/>
    <row r="1230" customFormat="false" ht="12.75" hidden="true" customHeight="false" outlineLevel="0" collapsed="false"/>
    <row r="1231" customFormat="false" ht="12.75" hidden="true" customHeight="false" outlineLevel="0" collapsed="false"/>
    <row r="1232" customFormat="false" ht="12.75" hidden="true" customHeight="false" outlineLevel="0" collapsed="false"/>
    <row r="1233" customFormat="false" ht="12.75" hidden="true" customHeight="false" outlineLevel="0" collapsed="false"/>
    <row r="1234" customFormat="false" ht="12.75" hidden="true" customHeight="false" outlineLevel="0" collapsed="false"/>
    <row r="1235" customFormat="false" ht="12.75" hidden="true" customHeight="false" outlineLevel="0" collapsed="false"/>
    <row r="1236" customFormat="false" ht="12.75" hidden="true" customHeight="false" outlineLevel="0" collapsed="false"/>
    <row r="1237" customFormat="false" ht="12.75" hidden="true" customHeight="false" outlineLevel="0" collapsed="false"/>
    <row r="1238" customFormat="false" ht="12.75" hidden="true" customHeight="false" outlineLevel="0" collapsed="false"/>
    <row r="1239" customFormat="false" ht="12.75" hidden="true" customHeight="false" outlineLevel="0" collapsed="false"/>
    <row r="1240" customFormat="false" ht="12.75" hidden="true" customHeight="false" outlineLevel="0" collapsed="false"/>
    <row r="1241" customFormat="false" ht="12.75" hidden="true" customHeight="false" outlineLevel="0" collapsed="false"/>
    <row r="1242" customFormat="false" ht="12.75" hidden="true" customHeight="false" outlineLevel="0" collapsed="false"/>
    <row r="1243" customFormat="false" ht="12.75" hidden="true" customHeight="false" outlineLevel="0" collapsed="false"/>
    <row r="1244" customFormat="false" ht="12.75" hidden="true" customHeight="false" outlineLevel="0" collapsed="false"/>
    <row r="1245" customFormat="false" ht="12.75" hidden="true" customHeight="false" outlineLevel="0" collapsed="false"/>
    <row r="1246" customFormat="false" ht="12.75" hidden="true" customHeight="false" outlineLevel="0" collapsed="false"/>
    <row r="1247" customFormat="false" ht="12.75" hidden="true" customHeight="false" outlineLevel="0" collapsed="false"/>
    <row r="1248" customFormat="false" ht="12.75" hidden="true" customHeight="false" outlineLevel="0" collapsed="false"/>
    <row r="1249" customFormat="false" ht="12.75" hidden="true" customHeight="false" outlineLevel="0" collapsed="false"/>
    <row r="1250" customFormat="false" ht="12.75" hidden="true" customHeight="false" outlineLevel="0" collapsed="false"/>
    <row r="1251" customFormat="false" ht="12.75" hidden="true" customHeight="false" outlineLevel="0" collapsed="false"/>
    <row r="1252" customFormat="false" ht="12.75" hidden="true" customHeight="false" outlineLevel="0" collapsed="false"/>
    <row r="1253" customFormat="false" ht="12.75" hidden="true" customHeight="false" outlineLevel="0" collapsed="false"/>
    <row r="1254" customFormat="false" ht="12.75" hidden="true" customHeight="false" outlineLevel="0" collapsed="false"/>
    <row r="1255" customFormat="false" ht="12.75" hidden="true" customHeight="false" outlineLevel="0" collapsed="false"/>
    <row r="1256" customFormat="false" ht="12.75" hidden="true" customHeight="false" outlineLevel="0" collapsed="false"/>
    <row r="1257" customFormat="false" ht="12.75" hidden="true" customHeight="false" outlineLevel="0" collapsed="false"/>
    <row r="1258" customFormat="false" ht="12.75" hidden="true" customHeight="false" outlineLevel="0" collapsed="false"/>
    <row r="1259" customFormat="false" ht="12.75" hidden="true" customHeight="false" outlineLevel="0" collapsed="false"/>
    <row r="1260" customFormat="false" ht="12.75" hidden="true" customHeight="false" outlineLevel="0" collapsed="false"/>
    <row r="1261" customFormat="false" ht="12.75" hidden="true" customHeight="false" outlineLevel="0" collapsed="false"/>
    <row r="1262" customFormat="false" ht="12.75" hidden="true" customHeight="false" outlineLevel="0" collapsed="false"/>
    <row r="1263" customFormat="false" ht="12.75" hidden="true" customHeight="false" outlineLevel="0" collapsed="false"/>
    <row r="1264" customFormat="false" ht="12.75" hidden="true" customHeight="false" outlineLevel="0" collapsed="false"/>
    <row r="1265" customFormat="false" ht="12.75" hidden="true" customHeight="false" outlineLevel="0" collapsed="false"/>
    <row r="1266" customFormat="false" ht="12.75" hidden="true" customHeight="false" outlineLevel="0" collapsed="false"/>
    <row r="1267" customFormat="false" ht="12.75" hidden="true" customHeight="false" outlineLevel="0" collapsed="false"/>
    <row r="1268" customFormat="false" ht="12.75" hidden="true" customHeight="false" outlineLevel="0" collapsed="false"/>
    <row r="1269" customFormat="false" ht="12.75" hidden="true" customHeight="false" outlineLevel="0" collapsed="false"/>
    <row r="1270" customFormat="false" ht="12.75" hidden="true" customHeight="false" outlineLevel="0" collapsed="false"/>
    <row r="1271" customFormat="false" ht="12.75" hidden="true" customHeight="false" outlineLevel="0" collapsed="false"/>
    <row r="1272" customFormat="false" ht="12.75" hidden="true" customHeight="false" outlineLevel="0" collapsed="false"/>
    <row r="1273" customFormat="false" ht="12.75" hidden="true" customHeight="false" outlineLevel="0" collapsed="false"/>
    <row r="1274" customFormat="false" ht="12.75" hidden="true" customHeight="false" outlineLevel="0" collapsed="false"/>
    <row r="1275" customFormat="false" ht="12.75" hidden="true" customHeight="false" outlineLevel="0" collapsed="false"/>
    <row r="1276" customFormat="false" ht="12.75" hidden="true" customHeight="false" outlineLevel="0" collapsed="false"/>
    <row r="1277" customFormat="false" ht="12.75" hidden="true" customHeight="false" outlineLevel="0" collapsed="false"/>
    <row r="1278" customFormat="false" ht="12.75" hidden="true" customHeight="false" outlineLevel="0" collapsed="false"/>
    <row r="1279" customFormat="false" ht="12.75" hidden="true" customHeight="false" outlineLevel="0" collapsed="false"/>
    <row r="1280" customFormat="false" ht="12.75" hidden="true" customHeight="false" outlineLevel="0" collapsed="false"/>
    <row r="1281" customFormat="false" ht="12.75" hidden="true" customHeight="false" outlineLevel="0" collapsed="false"/>
    <row r="1282" customFormat="false" ht="12.75" hidden="true" customHeight="false" outlineLevel="0" collapsed="false"/>
    <row r="1283" customFormat="false" ht="12.75" hidden="true" customHeight="false" outlineLevel="0" collapsed="false"/>
    <row r="1284" customFormat="false" ht="12.75" hidden="true" customHeight="false" outlineLevel="0" collapsed="false"/>
    <row r="1285" customFormat="false" ht="12.75" hidden="true" customHeight="false" outlineLevel="0" collapsed="false"/>
    <row r="1286" customFormat="false" ht="12.75" hidden="true" customHeight="false" outlineLevel="0" collapsed="false"/>
    <row r="1287" customFormat="false" ht="12.75" hidden="true" customHeight="false" outlineLevel="0" collapsed="false"/>
    <row r="1288" customFormat="false" ht="12.75" hidden="true" customHeight="false" outlineLevel="0" collapsed="false"/>
    <row r="1289" customFormat="false" ht="12.75" hidden="true" customHeight="false" outlineLevel="0" collapsed="false"/>
    <row r="1290" customFormat="false" ht="12.75" hidden="true" customHeight="false" outlineLevel="0" collapsed="false"/>
    <row r="1291" customFormat="false" ht="12.75" hidden="true" customHeight="false" outlineLevel="0" collapsed="false"/>
    <row r="1292" customFormat="false" ht="12.75" hidden="true" customHeight="false" outlineLevel="0" collapsed="false"/>
    <row r="1293" customFormat="false" ht="12.75" hidden="true" customHeight="false" outlineLevel="0" collapsed="false"/>
    <row r="1294" customFormat="false" ht="12.75" hidden="true" customHeight="false" outlineLevel="0" collapsed="false"/>
    <row r="1295" customFormat="false" ht="12.75" hidden="true" customHeight="false" outlineLevel="0" collapsed="false"/>
    <row r="1296" customFormat="false" ht="12.75" hidden="true" customHeight="false" outlineLevel="0" collapsed="false"/>
    <row r="1297" customFormat="false" ht="12.75" hidden="true" customHeight="false" outlineLevel="0" collapsed="false"/>
    <row r="1298" customFormat="false" ht="12.75" hidden="true" customHeight="false" outlineLevel="0" collapsed="false"/>
    <row r="1299" customFormat="false" ht="12.75" hidden="true" customHeight="false" outlineLevel="0" collapsed="false"/>
    <row r="1300" customFormat="false" ht="12.75" hidden="true" customHeight="false" outlineLevel="0" collapsed="false"/>
    <row r="1301" customFormat="false" ht="12.75" hidden="true" customHeight="false" outlineLevel="0" collapsed="false"/>
    <row r="1302" customFormat="false" ht="12.75" hidden="true" customHeight="false" outlineLevel="0" collapsed="false"/>
    <row r="1303" customFormat="false" ht="12.75" hidden="true" customHeight="false" outlineLevel="0" collapsed="false"/>
    <row r="1304" customFormat="false" ht="12.75" hidden="true" customHeight="false" outlineLevel="0" collapsed="false"/>
    <row r="1305" customFormat="false" ht="12.75" hidden="true" customHeight="false" outlineLevel="0" collapsed="false"/>
    <row r="1306" customFormat="false" ht="12.75" hidden="true" customHeight="false" outlineLevel="0" collapsed="false"/>
    <row r="1307" customFormat="false" ht="12.75" hidden="true" customHeight="false" outlineLevel="0" collapsed="false"/>
    <row r="1308" customFormat="false" ht="12.75" hidden="true" customHeight="false" outlineLevel="0" collapsed="false"/>
    <row r="1309" customFormat="false" ht="12.75" hidden="true" customHeight="false" outlineLevel="0" collapsed="false"/>
    <row r="1310" customFormat="false" ht="12.75" hidden="true" customHeight="false" outlineLevel="0" collapsed="false"/>
    <row r="1311" customFormat="false" ht="12.75" hidden="true" customHeight="false" outlineLevel="0" collapsed="false"/>
    <row r="1312" customFormat="false" ht="12.75" hidden="true" customHeight="false" outlineLevel="0" collapsed="false"/>
    <row r="1313" customFormat="false" ht="12.75" hidden="true" customHeight="false" outlineLevel="0" collapsed="false"/>
    <row r="1314" customFormat="false" ht="12.75" hidden="true" customHeight="false" outlineLevel="0" collapsed="false"/>
    <row r="1315" customFormat="false" ht="12.75" hidden="true" customHeight="false" outlineLevel="0" collapsed="false"/>
    <row r="1316" customFormat="false" ht="12.75" hidden="true" customHeight="false" outlineLevel="0" collapsed="false"/>
    <row r="1317" customFormat="false" ht="12.75" hidden="true" customHeight="false" outlineLevel="0" collapsed="false"/>
    <row r="1318" customFormat="false" ht="12.75" hidden="true" customHeight="false" outlineLevel="0" collapsed="false"/>
    <row r="1319" customFormat="false" ht="12.75" hidden="true" customHeight="false" outlineLevel="0" collapsed="false"/>
    <row r="1320" customFormat="false" ht="12.75" hidden="true" customHeight="false" outlineLevel="0" collapsed="false"/>
    <row r="1321" customFormat="false" ht="12.75" hidden="true" customHeight="false" outlineLevel="0" collapsed="false"/>
    <row r="1322" customFormat="false" ht="12.75" hidden="true" customHeight="false" outlineLevel="0" collapsed="false"/>
    <row r="1323" customFormat="false" ht="12.75" hidden="true" customHeight="false" outlineLevel="0" collapsed="false"/>
    <row r="1324" customFormat="false" ht="12.75" hidden="true" customHeight="false" outlineLevel="0" collapsed="false"/>
    <row r="1325" customFormat="false" ht="12.75" hidden="true" customHeight="false" outlineLevel="0" collapsed="false"/>
    <row r="1326" customFormat="false" ht="12.75" hidden="true" customHeight="false" outlineLevel="0" collapsed="false"/>
    <row r="1327" customFormat="false" ht="12.75" hidden="true" customHeight="false" outlineLevel="0" collapsed="false"/>
    <row r="1328" customFormat="false" ht="12.75" hidden="true" customHeight="false" outlineLevel="0" collapsed="false"/>
    <row r="1329" customFormat="false" ht="12.75" hidden="true" customHeight="false" outlineLevel="0" collapsed="false"/>
    <row r="1330" customFormat="false" ht="12.75" hidden="true" customHeight="false" outlineLevel="0" collapsed="false"/>
    <row r="1331" customFormat="false" ht="12.75" hidden="true" customHeight="false" outlineLevel="0" collapsed="false"/>
    <row r="1332" customFormat="false" ht="12.75" hidden="true" customHeight="false" outlineLevel="0" collapsed="false"/>
    <row r="1333" customFormat="false" ht="12.75" hidden="true" customHeight="false" outlineLevel="0" collapsed="false"/>
    <row r="1334" customFormat="false" ht="12.75" hidden="true" customHeight="false" outlineLevel="0" collapsed="false"/>
    <row r="1335" customFormat="false" ht="12.75" hidden="true" customHeight="false" outlineLevel="0" collapsed="false"/>
    <row r="1336" customFormat="false" ht="12.75" hidden="true" customHeight="false" outlineLevel="0" collapsed="false"/>
    <row r="1337" customFormat="false" ht="12.75" hidden="true" customHeight="false" outlineLevel="0" collapsed="false"/>
    <row r="1338" customFormat="false" ht="12.75" hidden="true" customHeight="false" outlineLevel="0" collapsed="false"/>
    <row r="1339" customFormat="false" ht="12.75" hidden="true" customHeight="false" outlineLevel="0" collapsed="false"/>
    <row r="1340" customFormat="false" ht="12.75" hidden="true" customHeight="false" outlineLevel="0" collapsed="false"/>
    <row r="1341" customFormat="false" ht="12.75" hidden="true" customHeight="false" outlineLevel="0" collapsed="false"/>
    <row r="1342" customFormat="false" ht="12.75" hidden="true" customHeight="false" outlineLevel="0" collapsed="false"/>
    <row r="1343" customFormat="false" ht="12.75" hidden="true" customHeight="false" outlineLevel="0" collapsed="false"/>
    <row r="1344" customFormat="false" ht="12.75" hidden="true" customHeight="false" outlineLevel="0" collapsed="false"/>
    <row r="1345" customFormat="false" ht="12.75" hidden="true" customHeight="false" outlineLevel="0" collapsed="false"/>
    <row r="1346" customFormat="false" ht="12.75" hidden="true" customHeight="false" outlineLevel="0" collapsed="false"/>
    <row r="1347" customFormat="false" ht="12.75" hidden="true" customHeight="false" outlineLevel="0" collapsed="false"/>
    <row r="1348" customFormat="false" ht="12.75" hidden="true" customHeight="false" outlineLevel="0" collapsed="false"/>
    <row r="1349" customFormat="false" ht="12.75" hidden="true" customHeight="false" outlineLevel="0" collapsed="false"/>
    <row r="1350" customFormat="false" ht="12.75" hidden="true" customHeight="false" outlineLevel="0" collapsed="false"/>
    <row r="1351" customFormat="false" ht="12.75" hidden="true" customHeight="false" outlineLevel="0" collapsed="false"/>
    <row r="1352" customFormat="false" ht="12.75" hidden="true" customHeight="false" outlineLevel="0" collapsed="false"/>
    <row r="1353" customFormat="false" ht="12.75" hidden="true" customHeight="false" outlineLevel="0" collapsed="false"/>
    <row r="1354" customFormat="false" ht="12.75" hidden="true" customHeight="false" outlineLevel="0" collapsed="false"/>
    <row r="1355" customFormat="false" ht="12.75" hidden="true" customHeight="false" outlineLevel="0" collapsed="false"/>
    <row r="1356" customFormat="false" ht="12.75" hidden="true" customHeight="false" outlineLevel="0" collapsed="false"/>
    <row r="1357" customFormat="false" ht="12.75" hidden="true" customHeight="false" outlineLevel="0" collapsed="false"/>
    <row r="1358" customFormat="false" ht="12.75" hidden="true" customHeight="false" outlineLevel="0" collapsed="false"/>
    <row r="1359" customFormat="false" ht="12.75" hidden="true" customHeight="false" outlineLevel="0" collapsed="false"/>
    <row r="1360" customFormat="false" ht="12.75" hidden="true" customHeight="false" outlineLevel="0" collapsed="false"/>
    <row r="1361" customFormat="false" ht="12.75" hidden="true" customHeight="false" outlineLevel="0" collapsed="false"/>
    <row r="1362" customFormat="false" ht="12.75" hidden="true" customHeight="false" outlineLevel="0" collapsed="false"/>
    <row r="1363" customFormat="false" ht="12.75" hidden="true" customHeight="false" outlineLevel="0" collapsed="false"/>
    <row r="1364" customFormat="false" ht="12.75" hidden="true" customHeight="false" outlineLevel="0" collapsed="false"/>
    <row r="1365" customFormat="false" ht="12.75" hidden="true" customHeight="false" outlineLevel="0" collapsed="false"/>
    <row r="1366" customFormat="false" ht="12.75" hidden="true" customHeight="false" outlineLevel="0" collapsed="false"/>
    <row r="1367" customFormat="false" ht="12.75" hidden="true" customHeight="false" outlineLevel="0" collapsed="false"/>
    <row r="1368" customFormat="false" ht="12.75" hidden="true" customHeight="false" outlineLevel="0" collapsed="false"/>
    <row r="1369" customFormat="false" ht="12.75" hidden="true" customHeight="false" outlineLevel="0" collapsed="false"/>
    <row r="1370" customFormat="false" ht="12.75" hidden="true" customHeight="false" outlineLevel="0" collapsed="false"/>
    <row r="1371" customFormat="false" ht="12.75" hidden="true" customHeight="false" outlineLevel="0" collapsed="false"/>
    <row r="1372" customFormat="false" ht="12.75" hidden="true" customHeight="false" outlineLevel="0" collapsed="false"/>
    <row r="1373" customFormat="false" ht="12.75" hidden="true" customHeight="false" outlineLevel="0" collapsed="false"/>
    <row r="1374" customFormat="false" ht="12.75" hidden="true" customHeight="false" outlineLevel="0" collapsed="false"/>
    <row r="1375" customFormat="false" ht="12.75" hidden="true" customHeight="false" outlineLevel="0" collapsed="false"/>
    <row r="1376" customFormat="false" ht="12.75" hidden="true" customHeight="false" outlineLevel="0" collapsed="false"/>
    <row r="1377" customFormat="false" ht="12.75" hidden="true" customHeight="false" outlineLevel="0" collapsed="false"/>
    <row r="1378" customFormat="false" ht="12.75" hidden="true" customHeight="false" outlineLevel="0" collapsed="false"/>
    <row r="1379" customFormat="false" ht="12.75" hidden="true" customHeight="false" outlineLevel="0" collapsed="false"/>
    <row r="1380" customFormat="false" ht="12.75" hidden="true" customHeight="false" outlineLevel="0" collapsed="false"/>
    <row r="1381" customFormat="false" ht="12.75" hidden="true" customHeight="false" outlineLevel="0" collapsed="false"/>
    <row r="1382" customFormat="false" ht="12.75" hidden="true" customHeight="false" outlineLevel="0" collapsed="false"/>
    <row r="1383" customFormat="false" ht="12.75" hidden="true" customHeight="false" outlineLevel="0" collapsed="false"/>
    <row r="1384" customFormat="false" ht="12.75" hidden="true" customHeight="false" outlineLevel="0" collapsed="false"/>
    <row r="1385" customFormat="false" ht="12.75" hidden="true" customHeight="false" outlineLevel="0" collapsed="false"/>
    <row r="1386" customFormat="false" ht="12.75" hidden="true" customHeight="false" outlineLevel="0" collapsed="false"/>
    <row r="1387" customFormat="false" ht="12.75" hidden="true" customHeight="false" outlineLevel="0" collapsed="false"/>
    <row r="1388" customFormat="false" ht="12.75" hidden="true" customHeight="false" outlineLevel="0" collapsed="false"/>
    <row r="1389" customFormat="false" ht="12.75" hidden="true" customHeight="false" outlineLevel="0" collapsed="false"/>
    <row r="1390" customFormat="false" ht="12.75" hidden="true" customHeight="false" outlineLevel="0" collapsed="false"/>
    <row r="1391" customFormat="false" ht="12.75" hidden="true" customHeight="false" outlineLevel="0" collapsed="false"/>
    <row r="1392" customFormat="false" ht="12.75" hidden="true" customHeight="false" outlineLevel="0" collapsed="false"/>
    <row r="1393" customFormat="false" ht="12.75" hidden="true" customHeight="false" outlineLevel="0" collapsed="false"/>
    <row r="1394" customFormat="false" ht="12.75" hidden="true" customHeight="false" outlineLevel="0" collapsed="false"/>
    <row r="1395" customFormat="false" ht="12.75" hidden="true" customHeight="false" outlineLevel="0" collapsed="false"/>
    <row r="1396" customFormat="false" ht="12.75" hidden="true" customHeight="false" outlineLevel="0" collapsed="false"/>
    <row r="1397" customFormat="false" ht="12.75" hidden="true" customHeight="false" outlineLevel="0" collapsed="false"/>
    <row r="1398" customFormat="false" ht="12.75" hidden="true" customHeight="false" outlineLevel="0" collapsed="false"/>
    <row r="1399" customFormat="false" ht="12.75" hidden="true" customHeight="false" outlineLevel="0" collapsed="false"/>
    <row r="1400" customFormat="false" ht="12.75" hidden="true" customHeight="false" outlineLevel="0" collapsed="false"/>
    <row r="1401" customFormat="false" ht="12.75" hidden="true" customHeight="false" outlineLevel="0" collapsed="false"/>
    <row r="1402" customFormat="false" ht="12.75" hidden="true" customHeight="false" outlineLevel="0" collapsed="false"/>
    <row r="1403" customFormat="false" ht="12.75" hidden="true" customHeight="false" outlineLevel="0" collapsed="false"/>
    <row r="1404" customFormat="false" ht="12.75" hidden="true" customHeight="false" outlineLevel="0" collapsed="false"/>
    <row r="1405" customFormat="false" ht="12.75" hidden="true" customHeight="false" outlineLevel="0" collapsed="false"/>
    <row r="1406" customFormat="false" ht="12.75" hidden="true" customHeight="false" outlineLevel="0" collapsed="false"/>
    <row r="1407" customFormat="false" ht="12.75" hidden="true" customHeight="false" outlineLevel="0" collapsed="false"/>
    <row r="1408" customFormat="false" ht="12.75" hidden="true" customHeight="false" outlineLevel="0" collapsed="false"/>
    <row r="1409" customFormat="false" ht="12.75" hidden="true" customHeight="false" outlineLevel="0" collapsed="false"/>
    <row r="1410" customFormat="false" ht="12.75" hidden="true" customHeight="false" outlineLevel="0" collapsed="false"/>
    <row r="1411" customFormat="false" ht="12.75" hidden="true" customHeight="false" outlineLevel="0" collapsed="false"/>
    <row r="1412" customFormat="false" ht="12.75" hidden="true" customHeight="false" outlineLevel="0" collapsed="false"/>
    <row r="1413" customFormat="false" ht="12.75" hidden="true" customHeight="false" outlineLevel="0" collapsed="false"/>
    <row r="1414" customFormat="false" ht="12.75" hidden="true" customHeight="false" outlineLevel="0" collapsed="false"/>
    <row r="1415" customFormat="false" ht="12.75" hidden="true" customHeight="false" outlineLevel="0" collapsed="false"/>
    <row r="1416" customFormat="false" ht="12.75" hidden="true" customHeight="false" outlineLevel="0" collapsed="false"/>
    <row r="1417" customFormat="false" ht="12.75" hidden="true" customHeight="false" outlineLevel="0" collapsed="false"/>
    <row r="1418" customFormat="false" ht="12.75" hidden="true" customHeight="false" outlineLevel="0" collapsed="false"/>
    <row r="1419" customFormat="false" ht="12.75" hidden="true" customHeight="false" outlineLevel="0" collapsed="false"/>
    <row r="1420" customFormat="false" ht="12.75" hidden="true" customHeight="false" outlineLevel="0" collapsed="false"/>
    <row r="1421" customFormat="false" ht="12.75" hidden="true" customHeight="false" outlineLevel="0" collapsed="false"/>
    <row r="1422" customFormat="false" ht="12.75" hidden="true" customHeight="false" outlineLevel="0" collapsed="false"/>
    <row r="1423" customFormat="false" ht="12.75" hidden="true" customHeight="false" outlineLevel="0" collapsed="false"/>
    <row r="1424" customFormat="false" ht="12.75" hidden="true" customHeight="false" outlineLevel="0" collapsed="false"/>
    <row r="1425" customFormat="false" ht="12.75" hidden="true" customHeight="false" outlineLevel="0" collapsed="false"/>
    <row r="1426" customFormat="false" ht="12.75" hidden="true" customHeight="false" outlineLevel="0" collapsed="false"/>
    <row r="1427" customFormat="false" ht="12.75" hidden="true" customHeight="false" outlineLevel="0" collapsed="false"/>
    <row r="1428" customFormat="false" ht="12.75" hidden="true" customHeight="false" outlineLevel="0" collapsed="false"/>
    <row r="1429" customFormat="false" ht="12.75" hidden="true" customHeight="false" outlineLevel="0" collapsed="false"/>
    <row r="1430" customFormat="false" ht="12.75" hidden="true" customHeight="false" outlineLevel="0" collapsed="false"/>
    <row r="1431" customFormat="false" ht="12.75" hidden="true" customHeight="false" outlineLevel="0" collapsed="false"/>
    <row r="1432" customFormat="false" ht="12.75" hidden="true" customHeight="false" outlineLevel="0" collapsed="false"/>
    <row r="1433" customFormat="false" ht="12.75" hidden="true" customHeight="false" outlineLevel="0" collapsed="false"/>
    <row r="1434" customFormat="false" ht="12.75" hidden="true" customHeight="false" outlineLevel="0" collapsed="false"/>
    <row r="1435" customFormat="false" ht="12.75" hidden="true" customHeight="false" outlineLevel="0" collapsed="false"/>
    <row r="1436" customFormat="false" ht="12.75" hidden="true" customHeight="false" outlineLevel="0" collapsed="false"/>
    <row r="1437" customFormat="false" ht="12.75" hidden="true" customHeight="false" outlineLevel="0" collapsed="false"/>
    <row r="1438" customFormat="false" ht="12.75" hidden="true" customHeight="false" outlineLevel="0" collapsed="false"/>
    <row r="1439" customFormat="false" ht="12.75" hidden="true" customHeight="false" outlineLevel="0" collapsed="false"/>
    <row r="1440" customFormat="false" ht="12.75" hidden="true" customHeight="false" outlineLevel="0" collapsed="false"/>
    <row r="1441" customFormat="false" ht="12.75" hidden="true" customHeight="false" outlineLevel="0" collapsed="false"/>
    <row r="1442" customFormat="false" ht="12.75" hidden="true" customHeight="false" outlineLevel="0" collapsed="false"/>
    <row r="1443" customFormat="false" ht="12.75" hidden="true" customHeight="false" outlineLevel="0" collapsed="false"/>
    <row r="1444" customFormat="false" ht="12.75" hidden="true" customHeight="false" outlineLevel="0" collapsed="false"/>
    <row r="1445" customFormat="false" ht="12.75" hidden="true" customHeight="false" outlineLevel="0" collapsed="false"/>
    <row r="1446" customFormat="false" ht="12.75" hidden="true" customHeight="false" outlineLevel="0" collapsed="false"/>
    <row r="1447" customFormat="false" ht="12.75" hidden="true" customHeight="false" outlineLevel="0" collapsed="false"/>
    <row r="1448" customFormat="false" ht="12.75" hidden="true" customHeight="false" outlineLevel="0" collapsed="false"/>
    <row r="1449" customFormat="false" ht="12.75" hidden="true" customHeight="false" outlineLevel="0" collapsed="false"/>
    <row r="1450" customFormat="false" ht="12.75" hidden="true" customHeight="false" outlineLevel="0" collapsed="false"/>
    <row r="1451" customFormat="false" ht="12.75" hidden="true" customHeight="false" outlineLevel="0" collapsed="false"/>
    <row r="1452" customFormat="false" ht="12.75" hidden="true" customHeight="false" outlineLevel="0" collapsed="false"/>
    <row r="1453" customFormat="false" ht="12.75" hidden="true" customHeight="false" outlineLevel="0" collapsed="false"/>
    <row r="1454" customFormat="false" ht="12.75" hidden="true" customHeight="false" outlineLevel="0" collapsed="false"/>
    <row r="1455" customFormat="false" ht="12.75" hidden="true" customHeight="false" outlineLevel="0" collapsed="false"/>
    <row r="1456" customFormat="false" ht="12.75" hidden="true" customHeight="false" outlineLevel="0" collapsed="false"/>
    <row r="1457" customFormat="false" ht="12.75" hidden="true" customHeight="false" outlineLevel="0" collapsed="false"/>
    <row r="1458" customFormat="false" ht="12.75" hidden="true" customHeight="false" outlineLevel="0" collapsed="false"/>
    <row r="1459" customFormat="false" ht="12.75" hidden="true" customHeight="false" outlineLevel="0" collapsed="false"/>
    <row r="1460" customFormat="false" ht="12.75" hidden="true" customHeight="false" outlineLevel="0" collapsed="false"/>
    <row r="1461" customFormat="false" ht="12.75" hidden="true" customHeight="false" outlineLevel="0" collapsed="false"/>
    <row r="1462" customFormat="false" ht="12.75" hidden="true" customHeight="false" outlineLevel="0" collapsed="false"/>
    <row r="1463" customFormat="false" ht="12.75" hidden="true" customHeight="false" outlineLevel="0" collapsed="false"/>
    <row r="1464" customFormat="false" ht="12.75" hidden="true" customHeight="false" outlineLevel="0" collapsed="false"/>
    <row r="1465" customFormat="false" ht="12.75" hidden="true" customHeight="false" outlineLevel="0" collapsed="false"/>
    <row r="1466" customFormat="false" ht="12.75" hidden="true" customHeight="false" outlineLevel="0" collapsed="false"/>
    <row r="1467" customFormat="false" ht="12.75" hidden="true" customHeight="false" outlineLevel="0" collapsed="false"/>
    <row r="1468" customFormat="false" ht="12.75" hidden="true" customHeight="false" outlineLevel="0" collapsed="false"/>
    <row r="1469" customFormat="false" ht="12.75" hidden="true" customHeight="false" outlineLevel="0" collapsed="false"/>
    <row r="1470" customFormat="false" ht="12.75" hidden="true" customHeight="false" outlineLevel="0" collapsed="false"/>
    <row r="1471" customFormat="false" ht="12.75" hidden="true" customHeight="false" outlineLevel="0" collapsed="false"/>
    <row r="1472" customFormat="false" ht="12.75" hidden="true" customHeight="false" outlineLevel="0" collapsed="false"/>
    <row r="1473" customFormat="false" ht="12.75" hidden="true" customHeight="false" outlineLevel="0" collapsed="false"/>
    <row r="1474" customFormat="false" ht="12.75" hidden="true" customHeight="false" outlineLevel="0" collapsed="false"/>
    <row r="1475" customFormat="false" ht="12.75" hidden="true" customHeight="false" outlineLevel="0" collapsed="false"/>
    <row r="1476" customFormat="false" ht="12.75" hidden="true" customHeight="false" outlineLevel="0" collapsed="false"/>
    <row r="1477" customFormat="false" ht="12.75" hidden="true" customHeight="false" outlineLevel="0" collapsed="false"/>
    <row r="1478" customFormat="false" ht="12.75" hidden="true" customHeight="false" outlineLevel="0" collapsed="false"/>
    <row r="1479" customFormat="false" ht="12.75" hidden="true" customHeight="false" outlineLevel="0" collapsed="false"/>
    <row r="1480" customFormat="false" ht="12.75" hidden="true" customHeight="false" outlineLevel="0" collapsed="false"/>
    <row r="1481" customFormat="false" ht="12.75" hidden="true" customHeight="false" outlineLevel="0" collapsed="false"/>
    <row r="1482" customFormat="false" ht="12.75" hidden="true" customHeight="false" outlineLevel="0" collapsed="false"/>
    <row r="1483" customFormat="false" ht="12.75" hidden="true" customHeight="false" outlineLevel="0" collapsed="false"/>
    <row r="1484" customFormat="false" ht="12.75" hidden="true" customHeight="false" outlineLevel="0" collapsed="false"/>
    <row r="1485" customFormat="false" ht="12.75" hidden="true" customHeight="false" outlineLevel="0" collapsed="false"/>
    <row r="1486" customFormat="false" ht="12.75" hidden="true" customHeight="false" outlineLevel="0" collapsed="false"/>
    <row r="1487" customFormat="false" ht="12.75" hidden="true" customHeight="false" outlineLevel="0" collapsed="false"/>
    <row r="1488" customFormat="false" ht="12.75" hidden="true" customHeight="false" outlineLevel="0" collapsed="false"/>
    <row r="1489" customFormat="false" ht="12.75" hidden="true" customHeight="false" outlineLevel="0" collapsed="false"/>
    <row r="1490" customFormat="false" ht="12.75" hidden="true" customHeight="false" outlineLevel="0" collapsed="false"/>
    <row r="1491" customFormat="false" ht="12.75" hidden="true" customHeight="false" outlineLevel="0" collapsed="false"/>
    <row r="1492" customFormat="false" ht="12.75" hidden="true" customHeight="false" outlineLevel="0" collapsed="false"/>
    <row r="1493" customFormat="false" ht="12.75" hidden="true" customHeight="false" outlineLevel="0" collapsed="false"/>
    <row r="1494" customFormat="false" ht="12.75" hidden="true" customHeight="false" outlineLevel="0" collapsed="false"/>
    <row r="1495" customFormat="false" ht="12.75" hidden="true" customHeight="false" outlineLevel="0" collapsed="false"/>
    <row r="1496" customFormat="false" ht="12.75" hidden="true" customHeight="false" outlineLevel="0" collapsed="false"/>
    <row r="1497" customFormat="false" ht="12.75" hidden="true" customHeight="false" outlineLevel="0" collapsed="false"/>
    <row r="1498" customFormat="false" ht="12.75" hidden="true" customHeight="false" outlineLevel="0" collapsed="false"/>
    <row r="1499" customFormat="false" ht="12.75" hidden="true" customHeight="false" outlineLevel="0" collapsed="false"/>
    <row r="1500" customFormat="false" ht="12.75" hidden="true" customHeight="false" outlineLevel="0" collapsed="false"/>
    <row r="1501" customFormat="false" ht="12.75" hidden="true" customHeight="false" outlineLevel="0" collapsed="false"/>
    <row r="1502" customFormat="false" ht="12.75" hidden="true" customHeight="false" outlineLevel="0" collapsed="false"/>
    <row r="1503" customFormat="false" ht="12.75" hidden="true" customHeight="false" outlineLevel="0" collapsed="false"/>
    <row r="1504" customFormat="false" ht="12.75" hidden="true" customHeight="false" outlineLevel="0" collapsed="false"/>
    <row r="1505" customFormat="false" ht="12.75" hidden="true" customHeight="false" outlineLevel="0" collapsed="false"/>
    <row r="1506" customFormat="false" ht="12.75" hidden="true" customHeight="false" outlineLevel="0" collapsed="false"/>
    <row r="1507" customFormat="false" ht="12.75" hidden="true" customHeight="false" outlineLevel="0" collapsed="false"/>
    <row r="1508" customFormat="false" ht="12.75" hidden="true" customHeight="false" outlineLevel="0" collapsed="false"/>
    <row r="1509" customFormat="false" ht="12.75" hidden="true" customHeight="false" outlineLevel="0" collapsed="false"/>
    <row r="1510" customFormat="false" ht="12.75" hidden="true" customHeight="false" outlineLevel="0" collapsed="false"/>
    <row r="1511" customFormat="false" ht="12.75" hidden="true" customHeight="false" outlineLevel="0" collapsed="false"/>
    <row r="1512" customFormat="false" ht="12.75" hidden="true" customHeight="false" outlineLevel="0" collapsed="false"/>
    <row r="1513" customFormat="false" ht="12.75" hidden="true" customHeight="false" outlineLevel="0" collapsed="false"/>
    <row r="1514" customFormat="false" ht="12.75" hidden="true" customHeight="false" outlineLevel="0" collapsed="false"/>
    <row r="1515" customFormat="false" ht="12.75" hidden="true" customHeight="false" outlineLevel="0" collapsed="false"/>
    <row r="1516" customFormat="false" ht="12.75" hidden="true" customHeight="false" outlineLevel="0" collapsed="false"/>
    <row r="1517" customFormat="false" ht="12.75" hidden="true" customHeight="false" outlineLevel="0" collapsed="false"/>
    <row r="1518" customFormat="false" ht="12.75" hidden="true" customHeight="false" outlineLevel="0" collapsed="false"/>
    <row r="1519" customFormat="false" ht="12.75" hidden="true" customHeight="false" outlineLevel="0" collapsed="false"/>
    <row r="1520" customFormat="false" ht="12.75" hidden="true" customHeight="false" outlineLevel="0" collapsed="false"/>
    <row r="1521" customFormat="false" ht="12.75" hidden="true" customHeight="false" outlineLevel="0" collapsed="false"/>
    <row r="1522" customFormat="false" ht="12.75" hidden="true" customHeight="false" outlineLevel="0" collapsed="false"/>
    <row r="1523" customFormat="false" ht="12.75" hidden="true" customHeight="false" outlineLevel="0" collapsed="false"/>
    <row r="1524" customFormat="false" ht="12.75" hidden="true" customHeight="false" outlineLevel="0" collapsed="false"/>
    <row r="1525" customFormat="false" ht="12.75" hidden="true" customHeight="false" outlineLevel="0" collapsed="false"/>
    <row r="1526" customFormat="false" ht="12.75" hidden="true" customHeight="false" outlineLevel="0" collapsed="false"/>
    <row r="1527" customFormat="false" ht="12.75" hidden="true" customHeight="false" outlineLevel="0" collapsed="false"/>
    <row r="1528" customFormat="false" ht="12.75" hidden="true" customHeight="false" outlineLevel="0" collapsed="false"/>
    <row r="1529" customFormat="false" ht="12.75" hidden="true" customHeight="false" outlineLevel="0" collapsed="false"/>
    <row r="1530" customFormat="false" ht="12.75" hidden="true" customHeight="false" outlineLevel="0" collapsed="false"/>
    <row r="1531" customFormat="false" ht="12.75" hidden="true" customHeight="false" outlineLevel="0" collapsed="false"/>
    <row r="1532" customFormat="false" ht="12.75" hidden="true" customHeight="false" outlineLevel="0" collapsed="false"/>
    <row r="1533" customFormat="false" ht="12.75" hidden="true" customHeight="false" outlineLevel="0" collapsed="false"/>
    <row r="1534" customFormat="false" ht="12.75" hidden="true" customHeight="false" outlineLevel="0" collapsed="false"/>
    <row r="1535" customFormat="false" ht="12.75" hidden="true" customHeight="false" outlineLevel="0" collapsed="false"/>
    <row r="1536" customFormat="false" ht="12.75" hidden="true" customHeight="false" outlineLevel="0" collapsed="false"/>
    <row r="1537" customFormat="false" ht="12.75" hidden="true" customHeight="false" outlineLevel="0" collapsed="false"/>
    <row r="1538" customFormat="false" ht="12.75" hidden="true" customHeight="false" outlineLevel="0" collapsed="false"/>
    <row r="1539" customFormat="false" ht="12.75" hidden="true" customHeight="false" outlineLevel="0" collapsed="false"/>
    <row r="1540" customFormat="false" ht="12.75" hidden="true" customHeight="false" outlineLevel="0" collapsed="false"/>
    <row r="1541" customFormat="false" ht="12.75" hidden="true" customHeight="false" outlineLevel="0" collapsed="false"/>
    <row r="1542" customFormat="false" ht="12.75" hidden="true" customHeight="false" outlineLevel="0" collapsed="false"/>
    <row r="1543" customFormat="false" ht="12.75" hidden="true" customHeight="false" outlineLevel="0" collapsed="false"/>
    <row r="1544" customFormat="false" ht="12.75" hidden="true" customHeight="false" outlineLevel="0" collapsed="false"/>
    <row r="1545" customFormat="false" ht="12.75" hidden="true" customHeight="false" outlineLevel="0" collapsed="false"/>
    <row r="1546" customFormat="false" ht="12.75" hidden="true" customHeight="false" outlineLevel="0" collapsed="false"/>
    <row r="1547" customFormat="false" ht="12.75" hidden="true" customHeight="false" outlineLevel="0" collapsed="false"/>
    <row r="1548" customFormat="false" ht="12.75" hidden="true" customHeight="false" outlineLevel="0" collapsed="false"/>
    <row r="1549" customFormat="false" ht="12.75" hidden="true" customHeight="false" outlineLevel="0" collapsed="false"/>
    <row r="1550" customFormat="false" ht="12.75" hidden="true" customHeight="false" outlineLevel="0" collapsed="false"/>
    <row r="1551" customFormat="false" ht="12.75" hidden="true" customHeight="false" outlineLevel="0" collapsed="false"/>
    <row r="1552" customFormat="false" ht="12.75" hidden="true" customHeight="false" outlineLevel="0" collapsed="false"/>
    <row r="1553" customFormat="false" ht="12.75" hidden="true" customHeight="false" outlineLevel="0" collapsed="false"/>
    <row r="1554" customFormat="false" ht="12.75" hidden="true" customHeight="false" outlineLevel="0" collapsed="false"/>
    <row r="1555" customFormat="false" ht="12.75" hidden="true" customHeight="false" outlineLevel="0" collapsed="false"/>
    <row r="1556" customFormat="false" ht="12.75" hidden="true" customHeight="false" outlineLevel="0" collapsed="false"/>
    <row r="1557" customFormat="false" ht="12.75" hidden="true" customHeight="false" outlineLevel="0" collapsed="false"/>
    <row r="1558" customFormat="false" ht="12.75" hidden="true" customHeight="false" outlineLevel="0" collapsed="false"/>
    <row r="1559" customFormat="false" ht="12.75" hidden="true" customHeight="false" outlineLevel="0" collapsed="false"/>
    <row r="1560" customFormat="false" ht="12.75" hidden="true" customHeight="false" outlineLevel="0" collapsed="false"/>
    <row r="1561" customFormat="false" ht="12.75" hidden="true" customHeight="false" outlineLevel="0" collapsed="false"/>
    <row r="1562" customFormat="false" ht="12.75" hidden="true" customHeight="false" outlineLevel="0" collapsed="false"/>
    <row r="1563" customFormat="false" ht="12.75" hidden="true" customHeight="false" outlineLevel="0" collapsed="false"/>
    <row r="1564" customFormat="false" ht="12.75" hidden="true" customHeight="false" outlineLevel="0" collapsed="false"/>
    <row r="1565" customFormat="false" ht="12.75" hidden="true" customHeight="false" outlineLevel="0" collapsed="false"/>
    <row r="1566" customFormat="false" ht="12.75" hidden="true" customHeight="false" outlineLevel="0" collapsed="false"/>
    <row r="1567" customFormat="false" ht="12.75" hidden="true" customHeight="false" outlineLevel="0" collapsed="false"/>
    <row r="1568" customFormat="false" ht="12.75" hidden="true" customHeight="false" outlineLevel="0" collapsed="false"/>
    <row r="1569" customFormat="false" ht="12.75" hidden="true" customHeight="false" outlineLevel="0" collapsed="false"/>
    <row r="1570" customFormat="false" ht="12.75" hidden="true" customHeight="false" outlineLevel="0" collapsed="false"/>
    <row r="1571" customFormat="false" ht="12.75" hidden="true" customHeight="false" outlineLevel="0" collapsed="false"/>
    <row r="1572" customFormat="false" ht="12.75" hidden="true" customHeight="false" outlineLevel="0" collapsed="false"/>
    <row r="1573" customFormat="false" ht="12.75" hidden="true" customHeight="false" outlineLevel="0" collapsed="false"/>
    <row r="1574" customFormat="false" ht="12.75" hidden="true" customHeight="false" outlineLevel="0" collapsed="false"/>
    <row r="1575" customFormat="false" ht="12.75" hidden="true" customHeight="false" outlineLevel="0" collapsed="false"/>
    <row r="1576" customFormat="false" ht="12.75" hidden="true" customHeight="false" outlineLevel="0" collapsed="false"/>
    <row r="1577" customFormat="false" ht="12.75" hidden="true" customHeight="false" outlineLevel="0" collapsed="false"/>
    <row r="1578" customFormat="false" ht="12.75" hidden="true" customHeight="false" outlineLevel="0" collapsed="false"/>
    <row r="1579" customFormat="false" ht="12.75" hidden="true" customHeight="false" outlineLevel="0" collapsed="false"/>
    <row r="1580" customFormat="false" ht="12.75" hidden="true" customHeight="false" outlineLevel="0" collapsed="false"/>
    <row r="1581" customFormat="false" ht="12.75" hidden="true" customHeight="false" outlineLevel="0" collapsed="false"/>
    <row r="1582" customFormat="false" ht="12.75" hidden="true" customHeight="false" outlineLevel="0" collapsed="false"/>
    <row r="1583" customFormat="false" ht="12.75" hidden="true" customHeight="false" outlineLevel="0" collapsed="false"/>
    <row r="1584" customFormat="false" ht="12.75" hidden="true" customHeight="false" outlineLevel="0" collapsed="false"/>
    <row r="1585" customFormat="false" ht="12.75" hidden="true" customHeight="false" outlineLevel="0" collapsed="false"/>
    <row r="1586" customFormat="false" ht="12.75" hidden="true" customHeight="false" outlineLevel="0" collapsed="false"/>
    <row r="1587" customFormat="false" ht="12.75" hidden="true" customHeight="false" outlineLevel="0" collapsed="false"/>
    <row r="1588" customFormat="false" ht="12.75" hidden="true" customHeight="false" outlineLevel="0" collapsed="false"/>
    <row r="1589" customFormat="false" ht="12.75" hidden="true" customHeight="false" outlineLevel="0" collapsed="false"/>
    <row r="1590" customFormat="false" ht="12.75" hidden="true" customHeight="false" outlineLevel="0" collapsed="false"/>
    <row r="1591" customFormat="false" ht="12.75" hidden="true" customHeight="false" outlineLevel="0" collapsed="false"/>
    <row r="1592" customFormat="false" ht="12.75" hidden="true" customHeight="false" outlineLevel="0" collapsed="false"/>
    <row r="1593" customFormat="false" ht="12.75" hidden="true" customHeight="false" outlineLevel="0" collapsed="false"/>
    <row r="1594" customFormat="false" ht="12.75" hidden="true" customHeight="false" outlineLevel="0" collapsed="false"/>
    <row r="1595" customFormat="false" ht="12.75" hidden="true" customHeight="false" outlineLevel="0" collapsed="false"/>
    <row r="1596" customFormat="false" ht="12.75" hidden="true" customHeight="false" outlineLevel="0" collapsed="false"/>
    <row r="1597" customFormat="false" ht="12.75" hidden="true" customHeight="false" outlineLevel="0" collapsed="false"/>
    <row r="1598" customFormat="false" ht="12.75" hidden="true" customHeight="false" outlineLevel="0" collapsed="false"/>
    <row r="1599" customFormat="false" ht="12.75" hidden="true" customHeight="false" outlineLevel="0" collapsed="false"/>
    <row r="1600" customFormat="false" ht="12.75" hidden="true" customHeight="false" outlineLevel="0" collapsed="false"/>
    <row r="1601" customFormat="false" ht="12.75" hidden="true" customHeight="false" outlineLevel="0" collapsed="false"/>
    <row r="1602" customFormat="false" ht="12.75" hidden="true" customHeight="false" outlineLevel="0" collapsed="false"/>
    <row r="1603" customFormat="false" ht="12.75" hidden="true" customHeight="false" outlineLevel="0" collapsed="false"/>
    <row r="1604" customFormat="false" ht="12.75" hidden="true" customHeight="false" outlineLevel="0" collapsed="false"/>
    <row r="1605" customFormat="false" ht="12.75" hidden="true" customHeight="false" outlineLevel="0" collapsed="false"/>
    <row r="1606" customFormat="false" ht="12.75" hidden="true" customHeight="false" outlineLevel="0" collapsed="false"/>
    <row r="1607" customFormat="false" ht="12.75" hidden="true" customHeight="false" outlineLevel="0" collapsed="false"/>
    <row r="1608" customFormat="false" ht="12.75" hidden="true" customHeight="false" outlineLevel="0" collapsed="false"/>
    <row r="1609" customFormat="false" ht="12.75" hidden="true" customHeight="false" outlineLevel="0" collapsed="false"/>
    <row r="1610" customFormat="false" ht="12.75" hidden="true" customHeight="false" outlineLevel="0" collapsed="false"/>
    <row r="1611" customFormat="false" ht="12.75" hidden="true" customHeight="false" outlineLevel="0" collapsed="false"/>
    <row r="1612" customFormat="false" ht="12.75" hidden="true" customHeight="false" outlineLevel="0" collapsed="false"/>
    <row r="1613" customFormat="false" ht="12.75" hidden="true" customHeight="false" outlineLevel="0" collapsed="false"/>
    <row r="1614" customFormat="false" ht="12.75" hidden="true" customHeight="false" outlineLevel="0" collapsed="false"/>
    <row r="1615" customFormat="false" ht="12.75" hidden="true" customHeight="false" outlineLevel="0" collapsed="false"/>
    <row r="1616" customFormat="false" ht="12.75" hidden="true" customHeight="false" outlineLevel="0" collapsed="false"/>
    <row r="1617" customFormat="false" ht="12.75" hidden="true" customHeight="false" outlineLevel="0" collapsed="false"/>
    <row r="1618" customFormat="false" ht="12.75" hidden="true" customHeight="false" outlineLevel="0" collapsed="false"/>
    <row r="1619" customFormat="false" ht="12.75" hidden="true" customHeight="false" outlineLevel="0" collapsed="false"/>
    <row r="1620" customFormat="false" ht="12.75" hidden="true" customHeight="false" outlineLevel="0" collapsed="false"/>
    <row r="1621" customFormat="false" ht="12.75" hidden="true" customHeight="false" outlineLevel="0" collapsed="false"/>
    <row r="1622" customFormat="false" ht="12.75" hidden="true" customHeight="false" outlineLevel="0" collapsed="false"/>
    <row r="1623" customFormat="false" ht="12.75" hidden="true" customHeight="false" outlineLevel="0" collapsed="false"/>
    <row r="1624" customFormat="false" ht="12.75" hidden="true" customHeight="false" outlineLevel="0" collapsed="false"/>
    <row r="1625" customFormat="false" ht="12.75" hidden="true" customHeight="false" outlineLevel="0" collapsed="false"/>
    <row r="1626" customFormat="false" ht="12.75" hidden="true" customHeight="false" outlineLevel="0" collapsed="false"/>
    <row r="1627" customFormat="false" ht="12.75" hidden="true" customHeight="false" outlineLevel="0" collapsed="false"/>
    <row r="1628" customFormat="false" ht="12.75" hidden="true" customHeight="false" outlineLevel="0" collapsed="false"/>
    <row r="1629" customFormat="false" ht="12.75" hidden="true" customHeight="false" outlineLevel="0" collapsed="false"/>
    <row r="1630" customFormat="false" ht="12.75" hidden="true" customHeight="false" outlineLevel="0" collapsed="false"/>
    <row r="1631" customFormat="false" ht="12.75" hidden="true" customHeight="false" outlineLevel="0" collapsed="false"/>
    <row r="1632" customFormat="false" ht="12.75" hidden="true" customHeight="false" outlineLevel="0" collapsed="false"/>
    <row r="1633" customFormat="false" ht="12.75" hidden="true" customHeight="false" outlineLevel="0" collapsed="false"/>
    <row r="1634" customFormat="false" ht="12.75" hidden="true" customHeight="false" outlineLevel="0" collapsed="false"/>
    <row r="1635" customFormat="false" ht="12.75" hidden="true" customHeight="false" outlineLevel="0" collapsed="false"/>
    <row r="1636" customFormat="false" ht="12.75" hidden="true" customHeight="false" outlineLevel="0" collapsed="false"/>
    <row r="1637" customFormat="false" ht="12.75" hidden="true" customHeight="false" outlineLevel="0" collapsed="false"/>
    <row r="1638" customFormat="false" ht="12.75" hidden="true" customHeight="false" outlineLevel="0" collapsed="false"/>
    <row r="1639" customFormat="false" ht="12.75" hidden="true" customHeight="false" outlineLevel="0" collapsed="false"/>
    <row r="1640" customFormat="false" ht="12.75" hidden="true" customHeight="false" outlineLevel="0" collapsed="false"/>
    <row r="1641" customFormat="false" ht="12.75" hidden="true" customHeight="false" outlineLevel="0" collapsed="false"/>
    <row r="1642" customFormat="false" ht="12.75" hidden="true" customHeight="false" outlineLevel="0" collapsed="false"/>
    <row r="1643" customFormat="false" ht="12.75" hidden="true" customHeight="false" outlineLevel="0" collapsed="false"/>
    <row r="1644" customFormat="false" ht="12.75" hidden="true" customHeight="false" outlineLevel="0" collapsed="false"/>
    <row r="1645" customFormat="false" ht="12.75" hidden="true" customHeight="false" outlineLevel="0" collapsed="false"/>
    <row r="1646" customFormat="false" ht="12.75" hidden="true" customHeight="false" outlineLevel="0" collapsed="false"/>
    <row r="1647" customFormat="false" ht="12.75" hidden="true" customHeight="false" outlineLevel="0" collapsed="false"/>
    <row r="1648" customFormat="false" ht="12.75" hidden="true" customHeight="false" outlineLevel="0" collapsed="false"/>
    <row r="1649" customFormat="false" ht="12.75" hidden="true" customHeight="false" outlineLevel="0" collapsed="false"/>
    <row r="1650" customFormat="false" ht="12.75" hidden="true" customHeight="false" outlineLevel="0" collapsed="false"/>
    <row r="1651" customFormat="false" ht="12.75" hidden="true" customHeight="false" outlineLevel="0" collapsed="false"/>
    <row r="1652" customFormat="false" ht="12.75" hidden="true" customHeight="false" outlineLevel="0" collapsed="false"/>
    <row r="1653" customFormat="false" ht="12.75" hidden="true" customHeight="false" outlineLevel="0" collapsed="false"/>
    <row r="1654" customFormat="false" ht="12.75" hidden="true" customHeight="false" outlineLevel="0" collapsed="false"/>
    <row r="1655" customFormat="false" ht="12.75" hidden="true" customHeight="false" outlineLevel="0" collapsed="false"/>
    <row r="1656" customFormat="false" ht="12.75" hidden="true" customHeight="false" outlineLevel="0" collapsed="false"/>
    <row r="1657" customFormat="false" ht="12.75" hidden="true" customHeight="false" outlineLevel="0" collapsed="false"/>
    <row r="1658" customFormat="false" ht="12.75" hidden="true" customHeight="false" outlineLevel="0" collapsed="false"/>
    <row r="1659" customFormat="false" ht="12.75" hidden="true" customHeight="false" outlineLevel="0" collapsed="false"/>
    <row r="1660" customFormat="false" ht="12.75" hidden="true" customHeight="false" outlineLevel="0" collapsed="false"/>
    <row r="1661" customFormat="false" ht="12.75" hidden="true" customHeight="false" outlineLevel="0" collapsed="false"/>
    <row r="1662" customFormat="false" ht="12.75" hidden="true" customHeight="false" outlineLevel="0" collapsed="false"/>
    <row r="1663" customFormat="false" ht="12.75" hidden="true" customHeight="false" outlineLevel="0" collapsed="false"/>
    <row r="1664" customFormat="false" ht="12.75" hidden="true" customHeight="false" outlineLevel="0" collapsed="false"/>
    <row r="1665" customFormat="false" ht="12.75" hidden="true" customHeight="false" outlineLevel="0" collapsed="false"/>
    <row r="1666" customFormat="false" ht="12.75" hidden="true" customHeight="false" outlineLevel="0" collapsed="false"/>
    <row r="1667" customFormat="false" ht="12.75" hidden="true" customHeight="false" outlineLevel="0" collapsed="false"/>
    <row r="1668" customFormat="false" ht="12.75" hidden="true" customHeight="false" outlineLevel="0" collapsed="false"/>
    <row r="1669" customFormat="false" ht="12.75" hidden="true" customHeight="false" outlineLevel="0" collapsed="false"/>
    <row r="1670" customFormat="false" ht="12.75" hidden="true" customHeight="false" outlineLevel="0" collapsed="false"/>
    <row r="1671" customFormat="false" ht="12.75" hidden="true" customHeight="false" outlineLevel="0" collapsed="false"/>
    <row r="1672" customFormat="false" ht="12.75" hidden="true" customHeight="false" outlineLevel="0" collapsed="false"/>
    <row r="1673" customFormat="false" ht="12.75" hidden="true" customHeight="false" outlineLevel="0" collapsed="false"/>
    <row r="1674" customFormat="false" ht="12.75" hidden="true" customHeight="false" outlineLevel="0" collapsed="false"/>
    <row r="1675" customFormat="false" ht="12.75" hidden="true" customHeight="false" outlineLevel="0" collapsed="false"/>
    <row r="1676" customFormat="false" ht="12.75" hidden="true" customHeight="false" outlineLevel="0" collapsed="false"/>
    <row r="1677" customFormat="false" ht="12.75" hidden="true" customHeight="false" outlineLevel="0" collapsed="false"/>
    <row r="1678" customFormat="false" ht="12.75" hidden="true" customHeight="false" outlineLevel="0" collapsed="false"/>
    <row r="1679" customFormat="false" ht="12.75" hidden="true" customHeight="false" outlineLevel="0" collapsed="false"/>
    <row r="1680" customFormat="false" ht="12.75" hidden="true" customHeight="false" outlineLevel="0" collapsed="false"/>
    <row r="1681" customFormat="false" ht="12.75" hidden="true" customHeight="false" outlineLevel="0" collapsed="false"/>
    <row r="1682" customFormat="false" ht="12.75" hidden="true" customHeight="false" outlineLevel="0" collapsed="false"/>
    <row r="1683" customFormat="false" ht="12.75" hidden="true" customHeight="false" outlineLevel="0" collapsed="false"/>
    <row r="1684" customFormat="false" ht="12.75" hidden="true" customHeight="false" outlineLevel="0" collapsed="false"/>
    <row r="1685" customFormat="false" ht="12.75" hidden="true" customHeight="false" outlineLevel="0" collapsed="false"/>
    <row r="1686" customFormat="false" ht="12.75" hidden="true" customHeight="false" outlineLevel="0" collapsed="false"/>
    <row r="1687" customFormat="false" ht="12.75" hidden="true" customHeight="false" outlineLevel="0" collapsed="false"/>
    <row r="1688" customFormat="false" ht="12.75" hidden="true" customHeight="false" outlineLevel="0" collapsed="false"/>
    <row r="1689" customFormat="false" ht="12.75" hidden="true" customHeight="false" outlineLevel="0" collapsed="false"/>
    <row r="1690" customFormat="false" ht="12.75" hidden="true" customHeight="false" outlineLevel="0" collapsed="false"/>
    <row r="1691" customFormat="false" ht="12.75" hidden="true" customHeight="false" outlineLevel="0" collapsed="false"/>
    <row r="1692" customFormat="false" ht="12.75" hidden="true" customHeight="false" outlineLevel="0" collapsed="false"/>
    <row r="1693" customFormat="false" ht="12.75" hidden="true" customHeight="false" outlineLevel="0" collapsed="false"/>
    <row r="1694" customFormat="false" ht="12.75" hidden="true" customHeight="false" outlineLevel="0" collapsed="false"/>
    <row r="1695" customFormat="false" ht="12.75" hidden="true" customHeight="false" outlineLevel="0" collapsed="false"/>
    <row r="1696" customFormat="false" ht="12.75" hidden="true" customHeight="false" outlineLevel="0" collapsed="false"/>
    <row r="1697" customFormat="false" ht="12.75" hidden="true" customHeight="false" outlineLevel="0" collapsed="false"/>
    <row r="1698" customFormat="false" ht="12.75" hidden="true" customHeight="false" outlineLevel="0" collapsed="false"/>
    <row r="1699" customFormat="false" ht="12.75" hidden="true" customHeight="false" outlineLevel="0" collapsed="false"/>
    <row r="1700" customFormat="false" ht="12.75" hidden="true" customHeight="false" outlineLevel="0" collapsed="false"/>
    <row r="1701" customFormat="false" ht="12.75" hidden="true" customHeight="false" outlineLevel="0" collapsed="false"/>
    <row r="1702" customFormat="false" ht="12.75" hidden="true" customHeight="false" outlineLevel="0" collapsed="false"/>
    <row r="1703" customFormat="false" ht="12.75" hidden="true" customHeight="false" outlineLevel="0" collapsed="false"/>
    <row r="1704" customFormat="false" ht="12.75" hidden="true" customHeight="false" outlineLevel="0" collapsed="false"/>
    <row r="1705" customFormat="false" ht="12.75" hidden="true" customHeight="false" outlineLevel="0" collapsed="false"/>
    <row r="1706" customFormat="false" ht="12.75" hidden="true" customHeight="false" outlineLevel="0" collapsed="false"/>
    <row r="1707" customFormat="false" ht="12.75" hidden="true" customHeight="false" outlineLevel="0" collapsed="false"/>
    <row r="1708" customFormat="false" ht="12.75" hidden="true" customHeight="false" outlineLevel="0" collapsed="false"/>
    <row r="1709" customFormat="false" ht="12.75" hidden="true" customHeight="false" outlineLevel="0" collapsed="false"/>
    <row r="1710" customFormat="false" ht="12.75" hidden="true" customHeight="false" outlineLevel="0" collapsed="false"/>
    <row r="1711" customFormat="false" ht="12.75" hidden="true" customHeight="false" outlineLevel="0" collapsed="false"/>
    <row r="1712" customFormat="false" ht="12.75" hidden="true" customHeight="false" outlineLevel="0" collapsed="false"/>
    <row r="1713" customFormat="false" ht="12.75" hidden="true" customHeight="false" outlineLevel="0" collapsed="false"/>
    <row r="1714" customFormat="false" ht="12.75" hidden="true" customHeight="false" outlineLevel="0" collapsed="false"/>
    <row r="1715" customFormat="false" ht="12.75" hidden="true" customHeight="false" outlineLevel="0" collapsed="false"/>
    <row r="1716" customFormat="false" ht="12.75" hidden="true" customHeight="false" outlineLevel="0" collapsed="false"/>
    <row r="1717" customFormat="false" ht="12.75" hidden="true" customHeight="false" outlineLevel="0" collapsed="false"/>
    <row r="1718" customFormat="false" ht="12.75" hidden="true" customHeight="false" outlineLevel="0" collapsed="false"/>
    <row r="1719" customFormat="false" ht="12.75" hidden="true" customHeight="false" outlineLevel="0" collapsed="false"/>
    <row r="1720" customFormat="false" ht="12.75" hidden="true" customHeight="false" outlineLevel="0" collapsed="false"/>
    <row r="1721" customFormat="false" ht="12.75" hidden="true" customHeight="false" outlineLevel="0" collapsed="false"/>
    <row r="1722" customFormat="false" ht="12.75" hidden="true" customHeight="false" outlineLevel="0" collapsed="false"/>
    <row r="1723" customFormat="false" ht="12.75" hidden="true" customHeight="false" outlineLevel="0" collapsed="false"/>
    <row r="1724" customFormat="false" ht="12.75" hidden="true" customHeight="false" outlineLevel="0" collapsed="false"/>
    <row r="1725" customFormat="false" ht="12.75" hidden="true" customHeight="false" outlineLevel="0" collapsed="false"/>
    <row r="1726" customFormat="false" ht="12.75" hidden="true" customHeight="false" outlineLevel="0" collapsed="false"/>
    <row r="1727" customFormat="false" ht="12.75" hidden="true" customHeight="false" outlineLevel="0" collapsed="false"/>
    <row r="1728" customFormat="false" ht="12.75" hidden="true" customHeight="false" outlineLevel="0" collapsed="false"/>
    <row r="1729" customFormat="false" ht="12.75" hidden="true" customHeight="false" outlineLevel="0" collapsed="false"/>
    <row r="1730" customFormat="false" ht="12.75" hidden="true" customHeight="false" outlineLevel="0" collapsed="false"/>
    <row r="1731" customFormat="false" ht="12.75" hidden="true" customHeight="false" outlineLevel="0" collapsed="false"/>
    <row r="1732" customFormat="false" ht="12.75" hidden="true" customHeight="false" outlineLevel="0" collapsed="false"/>
    <row r="1733" customFormat="false" ht="12.75" hidden="true" customHeight="false" outlineLevel="0" collapsed="false"/>
    <row r="1734" customFormat="false" ht="12.75" hidden="true" customHeight="false" outlineLevel="0" collapsed="false"/>
    <row r="1735" customFormat="false" ht="12.75" hidden="true" customHeight="false" outlineLevel="0" collapsed="false"/>
    <row r="1736" customFormat="false" ht="12.75" hidden="true" customHeight="false" outlineLevel="0" collapsed="false"/>
    <row r="1737" customFormat="false" ht="12.75" hidden="true" customHeight="false" outlineLevel="0" collapsed="false"/>
    <row r="1738" customFormat="false" ht="12.75" hidden="true" customHeight="false" outlineLevel="0" collapsed="false"/>
    <row r="1739" customFormat="false" ht="12.75" hidden="true" customHeight="false" outlineLevel="0" collapsed="false"/>
    <row r="1740" customFormat="false" ht="12.75" hidden="true" customHeight="false" outlineLevel="0" collapsed="false"/>
    <row r="1741" customFormat="false" ht="12.75" hidden="true" customHeight="false" outlineLevel="0" collapsed="false"/>
    <row r="1742" customFormat="false" ht="12.75" hidden="true" customHeight="false" outlineLevel="0" collapsed="false"/>
    <row r="1743" customFormat="false" ht="12.75" hidden="true" customHeight="false" outlineLevel="0" collapsed="false"/>
    <row r="1744" customFormat="false" ht="12.75" hidden="true" customHeight="false" outlineLevel="0" collapsed="false"/>
    <row r="1745" customFormat="false" ht="12.75" hidden="true" customHeight="false" outlineLevel="0" collapsed="false"/>
    <row r="1746" customFormat="false" ht="12.75" hidden="true" customHeight="false" outlineLevel="0" collapsed="false"/>
    <row r="1747" customFormat="false" ht="12.75" hidden="true" customHeight="false" outlineLevel="0" collapsed="false"/>
    <row r="1748" customFormat="false" ht="12.75" hidden="true" customHeight="false" outlineLevel="0" collapsed="false"/>
    <row r="1749" customFormat="false" ht="12.75" hidden="true" customHeight="false" outlineLevel="0" collapsed="false"/>
    <row r="1750" customFormat="false" ht="12.75" hidden="true" customHeight="false" outlineLevel="0" collapsed="false"/>
    <row r="1751" customFormat="false" ht="12.75" hidden="true" customHeight="false" outlineLevel="0" collapsed="false"/>
    <row r="1752" customFormat="false" ht="12.75" hidden="true" customHeight="false" outlineLevel="0" collapsed="false"/>
    <row r="1753" customFormat="false" ht="12.75" hidden="true" customHeight="false" outlineLevel="0" collapsed="false"/>
    <row r="1754" customFormat="false" ht="12.75" hidden="true" customHeight="false" outlineLevel="0" collapsed="false"/>
    <row r="1755" customFormat="false" ht="12.75" hidden="true" customHeight="false" outlineLevel="0" collapsed="false"/>
    <row r="1756" customFormat="false" ht="12.75" hidden="true" customHeight="false" outlineLevel="0" collapsed="false"/>
    <row r="1757" customFormat="false" ht="12.75" hidden="true" customHeight="false" outlineLevel="0" collapsed="false"/>
    <row r="1758" customFormat="false" ht="12.75" hidden="true" customHeight="false" outlineLevel="0" collapsed="false"/>
    <row r="1759" customFormat="false" ht="12.75" hidden="true" customHeight="false" outlineLevel="0" collapsed="false"/>
    <row r="1760" customFormat="false" ht="12.75" hidden="true" customHeight="false" outlineLevel="0" collapsed="false"/>
    <row r="1761" customFormat="false" ht="12.75" hidden="true" customHeight="false" outlineLevel="0" collapsed="false"/>
    <row r="1762" customFormat="false" ht="12.75" hidden="true" customHeight="false" outlineLevel="0" collapsed="false"/>
    <row r="1763" customFormat="false" ht="12.75" hidden="true" customHeight="false" outlineLevel="0" collapsed="false"/>
    <row r="1764" customFormat="false" ht="12.75" hidden="true" customHeight="false" outlineLevel="0" collapsed="false"/>
    <row r="1765" customFormat="false" ht="12.75" hidden="true" customHeight="false" outlineLevel="0" collapsed="false"/>
    <row r="1766" customFormat="false" ht="12.75" hidden="true" customHeight="false" outlineLevel="0" collapsed="false"/>
    <row r="1767" customFormat="false" ht="12.75" hidden="true" customHeight="false" outlineLevel="0" collapsed="false"/>
    <row r="1768" customFormat="false" ht="12.75" hidden="true" customHeight="false" outlineLevel="0" collapsed="false"/>
    <row r="1769" customFormat="false" ht="12.75" hidden="true" customHeight="false" outlineLevel="0" collapsed="false"/>
    <row r="1770" customFormat="false" ht="12.75" hidden="true" customHeight="false" outlineLevel="0" collapsed="false"/>
    <row r="1771" customFormat="false" ht="12.75" hidden="true" customHeight="false" outlineLevel="0" collapsed="false"/>
    <row r="1772" customFormat="false" ht="12.75" hidden="true" customHeight="false" outlineLevel="0" collapsed="false"/>
    <row r="1773" customFormat="false" ht="12.75" hidden="true" customHeight="false" outlineLevel="0" collapsed="false"/>
    <row r="1774" customFormat="false" ht="12.75" hidden="true" customHeight="false" outlineLevel="0" collapsed="false"/>
    <row r="1775" customFormat="false" ht="12.75" hidden="true" customHeight="false" outlineLevel="0" collapsed="false"/>
    <row r="1776" customFormat="false" ht="12.75" hidden="true" customHeight="false" outlineLevel="0" collapsed="false"/>
    <row r="1777" customFormat="false" ht="12.75" hidden="true" customHeight="false" outlineLevel="0" collapsed="false"/>
    <row r="1778" customFormat="false" ht="12.75" hidden="true" customHeight="false" outlineLevel="0" collapsed="false"/>
    <row r="1779" customFormat="false" ht="12.75" hidden="true" customHeight="false" outlineLevel="0" collapsed="false"/>
    <row r="1780" customFormat="false" ht="12.75" hidden="true" customHeight="false" outlineLevel="0" collapsed="false"/>
    <row r="1781" customFormat="false" ht="12.75" hidden="true" customHeight="false" outlineLevel="0" collapsed="false"/>
    <row r="1782" customFormat="false" ht="12.75" hidden="true" customHeight="false" outlineLevel="0" collapsed="false"/>
    <row r="1783" customFormat="false" ht="12.75" hidden="true" customHeight="false" outlineLevel="0" collapsed="false"/>
    <row r="1784" customFormat="false" ht="12.75" hidden="true" customHeight="false" outlineLevel="0" collapsed="false"/>
    <row r="1785" customFormat="false" ht="12.75" hidden="true" customHeight="false" outlineLevel="0" collapsed="false"/>
    <row r="1786" customFormat="false" ht="12.75" hidden="true" customHeight="false" outlineLevel="0" collapsed="false"/>
    <row r="1787" customFormat="false" ht="12.75" hidden="true" customHeight="false" outlineLevel="0" collapsed="false"/>
    <row r="1788" customFormat="false" ht="12.75" hidden="true" customHeight="false" outlineLevel="0" collapsed="false"/>
    <row r="1789" customFormat="false" ht="12.75" hidden="true" customHeight="false" outlineLevel="0" collapsed="false"/>
    <row r="1790" customFormat="false" ht="12.75" hidden="true" customHeight="false" outlineLevel="0" collapsed="false"/>
    <row r="1791" customFormat="false" ht="12.75" hidden="true" customHeight="false" outlineLevel="0" collapsed="false"/>
    <row r="1792" customFormat="false" ht="12.75" hidden="true" customHeight="false" outlineLevel="0" collapsed="false"/>
    <row r="1793" customFormat="false" ht="12.75" hidden="true" customHeight="false" outlineLevel="0" collapsed="false"/>
    <row r="1794" customFormat="false" ht="12.75" hidden="true" customHeight="false" outlineLevel="0" collapsed="false"/>
    <row r="1795" customFormat="false" ht="12.75" hidden="true" customHeight="false" outlineLevel="0" collapsed="false"/>
    <row r="1796" customFormat="false" ht="12.75" hidden="true" customHeight="false" outlineLevel="0" collapsed="false"/>
    <row r="1797" customFormat="false" ht="12.75" hidden="true" customHeight="false" outlineLevel="0" collapsed="false"/>
    <row r="1798" customFormat="false" ht="12.75" hidden="true" customHeight="false" outlineLevel="0" collapsed="false"/>
    <row r="1799" customFormat="false" ht="12.75" hidden="true" customHeight="false" outlineLevel="0" collapsed="false"/>
    <row r="1800" customFormat="false" ht="12.75" hidden="true" customHeight="false" outlineLevel="0" collapsed="false"/>
    <row r="1801" customFormat="false" ht="12.75" hidden="true" customHeight="false" outlineLevel="0" collapsed="false"/>
    <row r="1802" customFormat="false" ht="12.75" hidden="true" customHeight="false" outlineLevel="0" collapsed="false"/>
    <row r="1803" customFormat="false" ht="12.75" hidden="true" customHeight="false" outlineLevel="0" collapsed="false"/>
    <row r="1804" customFormat="false" ht="12.75" hidden="true" customHeight="false" outlineLevel="0" collapsed="false"/>
    <row r="1805" customFormat="false" ht="12.75" hidden="true" customHeight="false" outlineLevel="0" collapsed="false"/>
    <row r="1806" customFormat="false" ht="12.75" hidden="true" customHeight="false" outlineLevel="0" collapsed="false"/>
    <row r="1807" customFormat="false" ht="12.75" hidden="true" customHeight="false" outlineLevel="0" collapsed="false"/>
    <row r="1808" customFormat="false" ht="12.75" hidden="true" customHeight="false" outlineLevel="0" collapsed="false"/>
    <row r="1809" customFormat="false" ht="12.75" hidden="true" customHeight="false" outlineLevel="0" collapsed="false"/>
    <row r="1810" customFormat="false" ht="12.75" hidden="true" customHeight="false" outlineLevel="0" collapsed="false"/>
    <row r="1811" customFormat="false" ht="12.75" hidden="true" customHeight="false" outlineLevel="0" collapsed="false"/>
    <row r="1812" customFormat="false" ht="12.75" hidden="true" customHeight="false" outlineLevel="0" collapsed="false"/>
    <row r="1813" customFormat="false" ht="12.75" hidden="true" customHeight="false" outlineLevel="0" collapsed="false"/>
    <row r="1814" customFormat="false" ht="12.75" hidden="true" customHeight="false" outlineLevel="0" collapsed="false"/>
    <row r="1815" customFormat="false" ht="12.75" hidden="true" customHeight="false" outlineLevel="0" collapsed="false"/>
    <row r="1816" customFormat="false" ht="12.75" hidden="true" customHeight="false" outlineLevel="0" collapsed="false"/>
    <row r="1817" customFormat="false" ht="12.75" hidden="true" customHeight="false" outlineLevel="0" collapsed="false"/>
    <row r="1818" customFormat="false" ht="12.75" hidden="true" customHeight="false" outlineLevel="0" collapsed="false"/>
    <row r="1819" customFormat="false" ht="12.75" hidden="true" customHeight="false" outlineLevel="0" collapsed="false"/>
    <row r="1820" customFormat="false" ht="12.75" hidden="true" customHeight="false" outlineLevel="0" collapsed="false"/>
    <row r="1821" customFormat="false" ht="12.75" hidden="true" customHeight="false" outlineLevel="0" collapsed="false"/>
    <row r="1822" customFormat="false" ht="12.75" hidden="true" customHeight="false" outlineLevel="0" collapsed="false"/>
    <row r="1823" customFormat="false" ht="12.75" hidden="true" customHeight="false" outlineLevel="0" collapsed="false"/>
    <row r="1824" customFormat="false" ht="12.75" hidden="true" customHeight="false" outlineLevel="0" collapsed="false"/>
    <row r="1825" customFormat="false" ht="12.75" hidden="true" customHeight="false" outlineLevel="0" collapsed="false"/>
    <row r="1826" customFormat="false" ht="12.75" hidden="true" customHeight="false" outlineLevel="0" collapsed="false"/>
    <row r="1827" customFormat="false" ht="12.75" hidden="true" customHeight="false" outlineLevel="0" collapsed="false"/>
    <row r="1828" customFormat="false" ht="12.75" hidden="true" customHeight="false" outlineLevel="0" collapsed="false"/>
    <row r="1829" customFormat="false" ht="12.75" hidden="true" customHeight="false" outlineLevel="0" collapsed="false"/>
    <row r="1830" customFormat="false" ht="12.75" hidden="true" customHeight="false" outlineLevel="0" collapsed="false"/>
    <row r="1831" customFormat="false" ht="12.75" hidden="true" customHeight="false" outlineLevel="0" collapsed="false"/>
    <row r="1832" customFormat="false" ht="12.75" hidden="true" customHeight="false" outlineLevel="0" collapsed="false"/>
    <row r="1833" customFormat="false" ht="12.75" hidden="true" customHeight="false" outlineLevel="0" collapsed="false"/>
    <row r="1834" customFormat="false" ht="12.75" hidden="true" customHeight="false" outlineLevel="0" collapsed="false"/>
    <row r="1835" customFormat="false" ht="12.75" hidden="true" customHeight="false" outlineLevel="0" collapsed="false"/>
    <row r="1836" customFormat="false" ht="12.75" hidden="true" customHeight="false" outlineLevel="0" collapsed="false"/>
    <row r="1837" customFormat="false" ht="12.75" hidden="true" customHeight="false" outlineLevel="0" collapsed="false"/>
    <row r="1838" customFormat="false" ht="12.75" hidden="true" customHeight="false" outlineLevel="0" collapsed="false"/>
    <row r="1839" customFormat="false" ht="12.75" hidden="true" customHeight="false" outlineLevel="0" collapsed="false"/>
    <row r="1840" customFormat="false" ht="12.75" hidden="true" customHeight="false" outlineLevel="0" collapsed="false"/>
    <row r="1841" customFormat="false" ht="12.75" hidden="true" customHeight="false" outlineLevel="0" collapsed="false"/>
    <row r="1842" customFormat="false" ht="12.75" hidden="true" customHeight="false" outlineLevel="0" collapsed="false"/>
    <row r="1843" customFormat="false" ht="12.75" hidden="true" customHeight="false" outlineLevel="0" collapsed="false"/>
    <row r="1844" customFormat="false" ht="12.75" hidden="true" customHeight="false" outlineLevel="0" collapsed="false"/>
    <row r="1845" customFormat="false" ht="12.75" hidden="true" customHeight="false" outlineLevel="0" collapsed="false"/>
    <row r="1846" customFormat="false" ht="12.75" hidden="true" customHeight="false" outlineLevel="0" collapsed="false"/>
    <row r="1847" customFormat="false" ht="12.75" hidden="true" customHeight="false" outlineLevel="0" collapsed="false"/>
    <row r="1848" customFormat="false" ht="12.75" hidden="true" customHeight="false" outlineLevel="0" collapsed="false"/>
    <row r="1849" customFormat="false" ht="12.75" hidden="true" customHeight="false" outlineLevel="0" collapsed="false"/>
    <row r="1850" customFormat="false" ht="12.75" hidden="true" customHeight="false" outlineLevel="0" collapsed="false"/>
    <row r="1851" customFormat="false" ht="12.75" hidden="true" customHeight="false" outlineLevel="0" collapsed="false"/>
    <row r="1852" customFormat="false" ht="12.75" hidden="true" customHeight="false" outlineLevel="0" collapsed="false"/>
    <row r="1853" customFormat="false" ht="12.75" hidden="true" customHeight="false" outlineLevel="0" collapsed="false"/>
    <row r="1854" customFormat="false" ht="12.75" hidden="true" customHeight="false" outlineLevel="0" collapsed="false"/>
    <row r="1855" customFormat="false" ht="12.75" hidden="true" customHeight="false" outlineLevel="0" collapsed="false"/>
    <row r="1856" customFormat="false" ht="12.75" hidden="true" customHeight="false" outlineLevel="0" collapsed="false"/>
    <row r="1857" customFormat="false" ht="12.75" hidden="true" customHeight="false" outlineLevel="0" collapsed="false"/>
    <row r="1858" customFormat="false" ht="12.75" hidden="true" customHeight="false" outlineLevel="0" collapsed="false"/>
    <row r="1859" customFormat="false" ht="12.75" hidden="true" customHeight="false" outlineLevel="0" collapsed="false"/>
    <row r="1860" customFormat="false" ht="12.75" hidden="true" customHeight="false" outlineLevel="0" collapsed="false"/>
    <row r="1861" customFormat="false" ht="12.75" hidden="true" customHeight="false" outlineLevel="0" collapsed="false"/>
    <row r="1862" customFormat="false" ht="12.75" hidden="true" customHeight="false" outlineLevel="0" collapsed="false"/>
    <row r="1863" customFormat="false" ht="12.75" hidden="true" customHeight="false" outlineLevel="0" collapsed="false"/>
    <row r="1864" customFormat="false" ht="12.75" hidden="true" customHeight="false" outlineLevel="0" collapsed="false"/>
    <row r="1865" customFormat="false" ht="12.75" hidden="true" customHeight="false" outlineLevel="0" collapsed="false"/>
    <row r="1866" customFormat="false" ht="12.75" hidden="true" customHeight="false" outlineLevel="0" collapsed="false"/>
    <row r="1867" customFormat="false" ht="12.75" hidden="true" customHeight="false" outlineLevel="0" collapsed="false"/>
    <row r="1868" customFormat="false" ht="12.75" hidden="true" customHeight="false" outlineLevel="0" collapsed="false"/>
    <row r="1869" customFormat="false" ht="12.75" hidden="true" customHeight="false" outlineLevel="0" collapsed="false"/>
    <row r="1870" customFormat="false" ht="12.75" hidden="true" customHeight="false" outlineLevel="0" collapsed="false"/>
    <row r="1871" customFormat="false" ht="12.75" hidden="true" customHeight="false" outlineLevel="0" collapsed="false"/>
    <row r="1872" customFormat="false" ht="12.75" hidden="true" customHeight="false" outlineLevel="0" collapsed="false"/>
    <row r="1873" customFormat="false" ht="12.75" hidden="true" customHeight="false" outlineLevel="0" collapsed="false"/>
    <row r="1874" customFormat="false" ht="12.75" hidden="true" customHeight="false" outlineLevel="0" collapsed="false"/>
    <row r="1875" customFormat="false" ht="12.75" hidden="true" customHeight="false" outlineLevel="0" collapsed="false"/>
    <row r="1876" customFormat="false" ht="12.75" hidden="true" customHeight="false" outlineLevel="0" collapsed="false"/>
    <row r="1877" customFormat="false" ht="12.75" hidden="true" customHeight="false" outlineLevel="0" collapsed="false"/>
    <row r="1878" customFormat="false" ht="12.75" hidden="true" customHeight="false" outlineLevel="0" collapsed="false"/>
    <row r="1879" customFormat="false" ht="12.75" hidden="true" customHeight="false" outlineLevel="0" collapsed="false"/>
    <row r="1880" customFormat="false" ht="12.75" hidden="true" customHeight="false" outlineLevel="0" collapsed="false"/>
    <row r="1881" customFormat="false" ht="12.75" hidden="true" customHeight="false" outlineLevel="0" collapsed="false"/>
    <row r="1882" customFormat="false" ht="12.75" hidden="true" customHeight="false" outlineLevel="0" collapsed="false"/>
    <row r="1883" customFormat="false" ht="12.75" hidden="true" customHeight="false" outlineLevel="0" collapsed="false"/>
    <row r="1884" customFormat="false" ht="12.75" hidden="true" customHeight="false" outlineLevel="0" collapsed="false"/>
    <row r="1885" customFormat="false" ht="12.75" hidden="true" customHeight="false" outlineLevel="0" collapsed="false"/>
    <row r="1886" customFormat="false" ht="12.75" hidden="true" customHeight="false" outlineLevel="0" collapsed="false"/>
    <row r="1887" customFormat="false" ht="12.75" hidden="true" customHeight="false" outlineLevel="0" collapsed="false"/>
    <row r="1888" customFormat="false" ht="12.75" hidden="true" customHeight="false" outlineLevel="0" collapsed="false"/>
    <row r="1889" customFormat="false" ht="12.75" hidden="true" customHeight="false" outlineLevel="0" collapsed="false"/>
    <row r="1890" customFormat="false" ht="12.75" hidden="true" customHeight="false" outlineLevel="0" collapsed="false"/>
    <row r="1891" customFormat="false" ht="12.75" hidden="true" customHeight="false" outlineLevel="0" collapsed="false"/>
    <row r="1892" customFormat="false" ht="12.75" hidden="true" customHeight="false" outlineLevel="0" collapsed="false"/>
    <row r="1893" customFormat="false" ht="12.75" hidden="true" customHeight="false" outlineLevel="0" collapsed="false"/>
    <row r="1894" customFormat="false" ht="12.75" hidden="true" customHeight="false" outlineLevel="0" collapsed="false"/>
    <row r="1895" customFormat="false" ht="12.75" hidden="true" customHeight="false" outlineLevel="0" collapsed="false"/>
    <row r="1896" customFormat="false" ht="12.75" hidden="true" customHeight="false" outlineLevel="0" collapsed="false"/>
    <row r="1897" customFormat="false" ht="12.75" hidden="true" customHeight="false" outlineLevel="0" collapsed="false"/>
    <row r="1898" customFormat="false" ht="12.75" hidden="true" customHeight="false" outlineLevel="0" collapsed="false"/>
    <row r="1899" customFormat="false" ht="12.75" hidden="true" customHeight="false" outlineLevel="0" collapsed="false"/>
    <row r="1900" customFormat="false" ht="12.75" hidden="true" customHeight="false" outlineLevel="0" collapsed="false"/>
    <row r="1901" customFormat="false" ht="12.75" hidden="true" customHeight="false" outlineLevel="0" collapsed="false"/>
    <row r="1902" customFormat="false" ht="12.75" hidden="true" customHeight="false" outlineLevel="0" collapsed="false"/>
    <row r="1903" customFormat="false" ht="12.75" hidden="true" customHeight="false" outlineLevel="0" collapsed="false"/>
    <row r="1904" customFormat="false" ht="12.75" hidden="true" customHeight="false" outlineLevel="0" collapsed="false"/>
    <row r="1905" customFormat="false" ht="12.75" hidden="true" customHeight="false" outlineLevel="0" collapsed="false"/>
    <row r="1906" customFormat="false" ht="12.75" hidden="true" customHeight="false" outlineLevel="0" collapsed="false"/>
    <row r="1907" customFormat="false" ht="12.75" hidden="true" customHeight="false" outlineLevel="0" collapsed="false"/>
    <row r="1908" customFormat="false" ht="12.75" hidden="true" customHeight="false" outlineLevel="0" collapsed="false"/>
    <row r="1909" customFormat="false" ht="12.75" hidden="true" customHeight="false" outlineLevel="0" collapsed="false"/>
    <row r="1910" customFormat="false" ht="12.75" hidden="true" customHeight="false" outlineLevel="0" collapsed="false"/>
    <row r="1911" customFormat="false" ht="12.75" hidden="true" customHeight="false" outlineLevel="0" collapsed="false"/>
    <row r="1912" customFormat="false" ht="12.75" hidden="true" customHeight="false" outlineLevel="0" collapsed="false"/>
    <row r="1913" customFormat="false" ht="12.75" hidden="true" customHeight="false" outlineLevel="0" collapsed="false"/>
    <row r="1914" customFormat="false" ht="12.75" hidden="true" customHeight="false" outlineLevel="0" collapsed="false"/>
    <row r="1915" customFormat="false" ht="12.75" hidden="true" customHeight="false" outlineLevel="0" collapsed="false"/>
    <row r="1916" customFormat="false" ht="12.75" hidden="true" customHeight="false" outlineLevel="0" collapsed="false"/>
    <row r="1917" customFormat="false" ht="12.75" hidden="true" customHeight="false" outlineLevel="0" collapsed="false"/>
    <row r="1918" customFormat="false" ht="12.75" hidden="true" customHeight="false" outlineLevel="0" collapsed="false"/>
    <row r="1919" customFormat="false" ht="12.75" hidden="true" customHeight="false" outlineLevel="0" collapsed="false"/>
    <row r="1920" customFormat="false" ht="12.75" hidden="true" customHeight="false" outlineLevel="0" collapsed="false"/>
    <row r="1921" customFormat="false" ht="12.75" hidden="true" customHeight="false" outlineLevel="0" collapsed="false"/>
    <row r="1922" customFormat="false" ht="12.75" hidden="true" customHeight="false" outlineLevel="0" collapsed="false"/>
    <row r="1923" customFormat="false" ht="12.75" hidden="true" customHeight="false" outlineLevel="0" collapsed="false"/>
    <row r="1924" customFormat="false" ht="12.75" hidden="true" customHeight="false" outlineLevel="0" collapsed="false"/>
    <row r="1925" customFormat="false" ht="12.75" hidden="true" customHeight="false" outlineLevel="0" collapsed="false"/>
    <row r="1926" customFormat="false" ht="12.75" hidden="true" customHeight="false" outlineLevel="0" collapsed="false"/>
    <row r="1927" customFormat="false" ht="12.75" hidden="true" customHeight="false" outlineLevel="0" collapsed="false"/>
    <row r="1928" customFormat="false" ht="12.75" hidden="true" customHeight="false" outlineLevel="0" collapsed="false"/>
    <row r="1929" customFormat="false" ht="12.75" hidden="true" customHeight="false" outlineLevel="0" collapsed="false"/>
    <row r="1930" customFormat="false" ht="12.75" hidden="true" customHeight="false" outlineLevel="0" collapsed="false"/>
    <row r="1931" customFormat="false" ht="12.75" hidden="true" customHeight="false" outlineLevel="0" collapsed="false"/>
    <row r="1932" customFormat="false" ht="12.75" hidden="true" customHeight="false" outlineLevel="0" collapsed="false"/>
    <row r="1933" customFormat="false" ht="12.75" hidden="true" customHeight="false" outlineLevel="0" collapsed="false"/>
    <row r="1934" customFormat="false" ht="12.75" hidden="true" customHeight="false" outlineLevel="0" collapsed="false"/>
    <row r="1935" customFormat="false" ht="12.75" hidden="true" customHeight="false" outlineLevel="0" collapsed="false"/>
    <row r="1936" customFormat="false" ht="12.75" hidden="true" customHeight="false" outlineLevel="0" collapsed="false"/>
    <row r="1937" customFormat="false" ht="12.75" hidden="true" customHeight="false" outlineLevel="0" collapsed="false"/>
    <row r="1938" customFormat="false" ht="12.75" hidden="true" customHeight="false" outlineLevel="0" collapsed="false"/>
    <row r="1939" customFormat="false" ht="12.75" hidden="true" customHeight="false" outlineLevel="0" collapsed="false"/>
    <row r="1940" customFormat="false" ht="12.75" hidden="true" customHeight="false" outlineLevel="0" collapsed="false"/>
    <row r="1941" customFormat="false" ht="12.75" hidden="true" customHeight="false" outlineLevel="0" collapsed="false"/>
    <row r="1942" customFormat="false" ht="12.75" hidden="true" customHeight="false" outlineLevel="0" collapsed="false"/>
    <row r="1943" customFormat="false" ht="12.75" hidden="true" customHeight="false" outlineLevel="0" collapsed="false"/>
    <row r="1944" customFormat="false" ht="12.75" hidden="true" customHeight="false" outlineLevel="0" collapsed="false"/>
    <row r="1945" customFormat="false" ht="12.75" hidden="true" customHeight="false" outlineLevel="0" collapsed="false"/>
    <row r="1946" customFormat="false" ht="12.75" hidden="true" customHeight="false" outlineLevel="0" collapsed="false"/>
    <row r="1947" customFormat="false" ht="12.75" hidden="true" customHeight="false" outlineLevel="0" collapsed="false"/>
    <row r="1948" customFormat="false" ht="12.75" hidden="true" customHeight="false" outlineLevel="0" collapsed="false"/>
    <row r="1949" customFormat="false" ht="12.75" hidden="true" customHeight="false" outlineLevel="0" collapsed="false"/>
    <row r="1950" customFormat="false" ht="12.75" hidden="true" customHeight="false" outlineLevel="0" collapsed="false"/>
    <row r="1951" customFormat="false" ht="12.75" hidden="true" customHeight="false" outlineLevel="0" collapsed="false"/>
    <row r="1952" customFormat="false" ht="12.75" hidden="true" customHeight="false" outlineLevel="0" collapsed="false"/>
    <row r="1953" customFormat="false" ht="12.75" hidden="true" customHeight="false" outlineLevel="0" collapsed="false"/>
    <row r="1954" customFormat="false" ht="12.75" hidden="true" customHeight="false" outlineLevel="0" collapsed="false"/>
    <row r="1955" customFormat="false" ht="12.75" hidden="true" customHeight="false" outlineLevel="0" collapsed="false"/>
    <row r="1956" customFormat="false" ht="12.75" hidden="true" customHeight="false" outlineLevel="0" collapsed="false"/>
    <row r="1957" customFormat="false" ht="12.75" hidden="true" customHeight="false" outlineLevel="0" collapsed="false"/>
    <row r="1958" customFormat="false" ht="12.75" hidden="true" customHeight="false" outlineLevel="0" collapsed="false"/>
    <row r="1959" customFormat="false" ht="12.75" hidden="true" customHeight="false" outlineLevel="0" collapsed="false"/>
    <row r="1960" customFormat="false" ht="12.75" hidden="true" customHeight="false" outlineLevel="0" collapsed="false"/>
    <row r="1961" customFormat="false" ht="12.75" hidden="true" customHeight="false" outlineLevel="0" collapsed="false"/>
    <row r="1962" customFormat="false" ht="12.75" hidden="true" customHeight="false" outlineLevel="0" collapsed="false"/>
    <row r="1963" customFormat="false" ht="12.75" hidden="true" customHeight="false" outlineLevel="0" collapsed="false"/>
    <row r="1964" customFormat="false" ht="12.75" hidden="true" customHeight="false" outlineLevel="0" collapsed="false"/>
    <row r="1965" customFormat="false" ht="12.75" hidden="true" customHeight="false" outlineLevel="0" collapsed="false"/>
    <row r="1966" customFormat="false" ht="12.75" hidden="true" customHeight="false" outlineLevel="0" collapsed="false"/>
    <row r="1967" customFormat="false" ht="12.75" hidden="true" customHeight="false" outlineLevel="0" collapsed="false"/>
    <row r="1968" customFormat="false" ht="12.75" hidden="true" customHeight="false" outlineLevel="0" collapsed="false"/>
    <row r="1969" customFormat="false" ht="12.75" hidden="true" customHeight="false" outlineLevel="0" collapsed="false"/>
    <row r="1970" customFormat="false" ht="12.75" hidden="true" customHeight="false" outlineLevel="0" collapsed="false"/>
    <row r="1971" customFormat="false" ht="12.75" hidden="true" customHeight="false" outlineLevel="0" collapsed="false"/>
    <row r="1972" customFormat="false" ht="12.75" hidden="true" customHeight="false" outlineLevel="0" collapsed="false"/>
    <row r="1973" customFormat="false" ht="12.75" hidden="true" customHeight="false" outlineLevel="0" collapsed="false"/>
    <row r="1974" customFormat="false" ht="12.75" hidden="true" customHeight="false" outlineLevel="0" collapsed="false"/>
    <row r="1975" customFormat="false" ht="12.75" hidden="true" customHeight="false" outlineLevel="0" collapsed="false"/>
    <row r="1976" customFormat="false" ht="12.75" hidden="true" customHeight="false" outlineLevel="0" collapsed="false"/>
    <row r="1977" customFormat="false" ht="12.75" hidden="true" customHeight="false" outlineLevel="0" collapsed="false"/>
    <row r="1978" customFormat="false" ht="12.75" hidden="true" customHeight="false" outlineLevel="0" collapsed="false"/>
    <row r="1979" customFormat="false" ht="12.75" hidden="true" customHeight="false" outlineLevel="0" collapsed="false"/>
    <row r="1980" customFormat="false" ht="12.75" hidden="true" customHeight="false" outlineLevel="0" collapsed="false"/>
    <row r="1981" customFormat="false" ht="12.75" hidden="true" customHeight="false" outlineLevel="0" collapsed="false"/>
    <row r="1982" customFormat="false" ht="12.75" hidden="true" customHeight="false" outlineLevel="0" collapsed="false"/>
    <row r="1983" customFormat="false" ht="12.75" hidden="true" customHeight="false" outlineLevel="0" collapsed="false"/>
    <row r="1984" customFormat="false" ht="12.75" hidden="true" customHeight="false" outlineLevel="0" collapsed="false"/>
    <row r="1985" customFormat="false" ht="12.75" hidden="true" customHeight="false" outlineLevel="0" collapsed="false"/>
    <row r="1986" customFormat="false" ht="12.75" hidden="true" customHeight="false" outlineLevel="0" collapsed="false"/>
    <row r="1987" customFormat="false" ht="12.75" hidden="true" customHeight="false" outlineLevel="0" collapsed="false"/>
    <row r="1988" customFormat="false" ht="12.75" hidden="true" customHeight="false" outlineLevel="0" collapsed="false"/>
    <row r="1989" customFormat="false" ht="12.75" hidden="true" customHeight="false" outlineLevel="0" collapsed="false"/>
    <row r="1990" customFormat="false" ht="12.75" hidden="true" customHeight="false" outlineLevel="0" collapsed="false"/>
    <row r="1991" customFormat="false" ht="12.75" hidden="true" customHeight="false" outlineLevel="0" collapsed="false"/>
    <row r="1992" customFormat="false" ht="12.75" hidden="true" customHeight="false" outlineLevel="0" collapsed="false"/>
    <row r="1993" customFormat="false" ht="12.75" hidden="true" customHeight="false" outlineLevel="0" collapsed="false"/>
    <row r="1994" customFormat="false" ht="12.75" hidden="true" customHeight="false" outlineLevel="0" collapsed="false"/>
    <row r="1995" customFormat="false" ht="12.75" hidden="true" customHeight="false" outlineLevel="0" collapsed="false"/>
    <row r="1996" customFormat="false" ht="12.75" hidden="true" customHeight="false" outlineLevel="0" collapsed="false"/>
    <row r="1997" customFormat="false" ht="12.75" hidden="true" customHeight="false" outlineLevel="0" collapsed="false"/>
    <row r="1998" customFormat="false" ht="12.75" hidden="true" customHeight="false" outlineLevel="0" collapsed="false"/>
    <row r="1999" customFormat="false" ht="12.75" hidden="true" customHeight="false" outlineLevel="0" collapsed="false"/>
    <row r="2000" customFormat="false" ht="12.75" hidden="true" customHeight="false" outlineLevel="0" collapsed="false"/>
    <row r="2001" customFormat="false" ht="12.75" hidden="true" customHeight="false" outlineLevel="0" collapsed="false"/>
    <row r="2002" customFormat="false" ht="12.75" hidden="true" customHeight="false" outlineLevel="0" collapsed="false"/>
    <row r="2003" customFormat="false" ht="12.75" hidden="true" customHeight="false" outlineLevel="0" collapsed="false"/>
    <row r="2004" customFormat="false" ht="12.75" hidden="true" customHeight="false" outlineLevel="0" collapsed="false"/>
    <row r="2005" customFormat="false" ht="12.75" hidden="true" customHeight="false" outlineLevel="0" collapsed="false"/>
    <row r="2006" customFormat="false" ht="12.75" hidden="true" customHeight="false" outlineLevel="0" collapsed="false"/>
    <row r="2007" customFormat="false" ht="12.75" hidden="true" customHeight="false" outlineLevel="0" collapsed="false"/>
    <row r="2008" customFormat="false" ht="12.75" hidden="true" customHeight="false" outlineLevel="0" collapsed="false"/>
    <row r="2009" customFormat="false" ht="12.75" hidden="true" customHeight="false" outlineLevel="0" collapsed="false"/>
    <row r="2010" customFormat="false" ht="12.75" hidden="true" customHeight="false" outlineLevel="0" collapsed="false"/>
    <row r="2011" customFormat="false" ht="12.75" hidden="true" customHeight="false" outlineLevel="0" collapsed="false"/>
    <row r="2012" customFormat="false" ht="12.75" hidden="true" customHeight="false" outlineLevel="0" collapsed="false"/>
    <row r="2013" customFormat="false" ht="12.75" hidden="true" customHeight="false" outlineLevel="0" collapsed="false"/>
    <row r="2014" customFormat="false" ht="12.75" hidden="true" customHeight="false" outlineLevel="0" collapsed="false"/>
    <row r="2015" customFormat="false" ht="12.75" hidden="true" customHeight="false" outlineLevel="0" collapsed="false"/>
    <row r="2016" customFormat="false" ht="12.75" hidden="true" customHeight="false" outlineLevel="0" collapsed="false"/>
    <row r="2017" customFormat="false" ht="12.75" hidden="true" customHeight="false" outlineLevel="0" collapsed="false"/>
    <row r="2018" customFormat="false" ht="12.75" hidden="true" customHeight="false" outlineLevel="0" collapsed="false"/>
    <row r="2019" customFormat="false" ht="12.75" hidden="true" customHeight="false" outlineLevel="0" collapsed="false"/>
    <row r="2020" customFormat="false" ht="12.75" hidden="true" customHeight="false" outlineLevel="0" collapsed="false"/>
    <row r="2021" customFormat="false" ht="12.75" hidden="true" customHeight="false" outlineLevel="0" collapsed="false"/>
    <row r="2022" customFormat="false" ht="12.75" hidden="true" customHeight="false" outlineLevel="0" collapsed="false"/>
    <row r="2023" customFormat="false" ht="12.75" hidden="true" customHeight="false" outlineLevel="0" collapsed="false"/>
    <row r="2024" customFormat="false" ht="12.75" hidden="true" customHeight="false" outlineLevel="0" collapsed="false"/>
    <row r="2025" customFormat="false" ht="12.75" hidden="true" customHeight="false" outlineLevel="0" collapsed="false"/>
    <row r="2026" customFormat="false" ht="12.75" hidden="true" customHeight="false" outlineLevel="0" collapsed="false"/>
    <row r="2027" customFormat="false" ht="12.75" hidden="true" customHeight="false" outlineLevel="0" collapsed="false"/>
    <row r="2028" customFormat="false" ht="12.75" hidden="true" customHeight="false" outlineLevel="0" collapsed="false"/>
    <row r="2029" customFormat="false" ht="12.75" hidden="true" customHeight="false" outlineLevel="0" collapsed="false"/>
    <row r="2030" customFormat="false" ht="12.75" hidden="true" customHeight="false" outlineLevel="0" collapsed="false"/>
    <row r="2031" customFormat="false" ht="12.75" hidden="true" customHeight="false" outlineLevel="0" collapsed="false"/>
    <row r="2032" customFormat="false" ht="12.75" hidden="true" customHeight="false" outlineLevel="0" collapsed="false"/>
    <row r="2033" customFormat="false" ht="12.75" hidden="true" customHeight="false" outlineLevel="0" collapsed="false"/>
    <row r="2034" customFormat="false" ht="12.75" hidden="true" customHeight="false" outlineLevel="0" collapsed="false"/>
    <row r="2035" customFormat="false" ht="12.75" hidden="true" customHeight="false" outlineLevel="0" collapsed="false"/>
    <row r="2036" customFormat="false" ht="12.75" hidden="true" customHeight="false" outlineLevel="0" collapsed="false"/>
    <row r="2037" customFormat="false" ht="12.75" hidden="true" customHeight="false" outlineLevel="0" collapsed="false"/>
    <row r="2038" customFormat="false" ht="12.75" hidden="true" customHeight="false" outlineLevel="0" collapsed="false"/>
    <row r="2039" customFormat="false" ht="12.75" hidden="true" customHeight="false" outlineLevel="0" collapsed="false"/>
    <row r="2040" customFormat="false" ht="12.75" hidden="true" customHeight="false" outlineLevel="0" collapsed="false"/>
    <row r="2041" customFormat="false" ht="12.75" hidden="true" customHeight="false" outlineLevel="0" collapsed="false"/>
    <row r="2042" customFormat="false" ht="12.75" hidden="true" customHeight="false" outlineLevel="0" collapsed="false"/>
    <row r="2043" customFormat="false" ht="12.75" hidden="true" customHeight="false" outlineLevel="0" collapsed="false"/>
    <row r="2044" customFormat="false" ht="12.75" hidden="true" customHeight="false" outlineLevel="0" collapsed="false"/>
    <row r="2045" customFormat="false" ht="12.75" hidden="true" customHeight="false" outlineLevel="0" collapsed="false"/>
    <row r="2046" customFormat="false" ht="12.75" hidden="true" customHeight="false" outlineLevel="0" collapsed="false"/>
    <row r="2047" customFormat="false" ht="12.75" hidden="true" customHeight="false" outlineLevel="0" collapsed="false"/>
    <row r="2048" customFormat="false" ht="12.75" hidden="true" customHeight="false" outlineLevel="0" collapsed="false"/>
    <row r="2049" customFormat="false" ht="12.75" hidden="true" customHeight="false" outlineLevel="0" collapsed="false"/>
    <row r="2050" customFormat="false" ht="12.75" hidden="true" customHeight="false" outlineLevel="0" collapsed="false"/>
    <row r="2051" customFormat="false" ht="12.75" hidden="true" customHeight="false" outlineLevel="0" collapsed="false"/>
    <row r="2052" customFormat="false" ht="12.75" hidden="true" customHeight="false" outlineLevel="0" collapsed="false"/>
    <row r="2053" customFormat="false" ht="12.75" hidden="true" customHeight="false" outlineLevel="0" collapsed="false"/>
    <row r="2054" customFormat="false" ht="12.75" hidden="true" customHeight="false" outlineLevel="0" collapsed="false"/>
    <row r="2055" customFormat="false" ht="12.75" hidden="true" customHeight="false" outlineLevel="0" collapsed="false"/>
    <row r="2056" customFormat="false" ht="12.75" hidden="true" customHeight="false" outlineLevel="0" collapsed="false"/>
    <row r="2057" customFormat="false" ht="12.75" hidden="true" customHeight="false" outlineLevel="0" collapsed="false"/>
    <row r="2058" customFormat="false" ht="12.75" hidden="true" customHeight="false" outlineLevel="0" collapsed="false"/>
    <row r="2059" customFormat="false" ht="12.75" hidden="true" customHeight="false" outlineLevel="0" collapsed="false"/>
    <row r="2060" customFormat="false" ht="12.75" hidden="true" customHeight="false" outlineLevel="0" collapsed="false"/>
    <row r="2061" customFormat="false" ht="12.75" hidden="true" customHeight="false" outlineLevel="0" collapsed="false"/>
    <row r="2062" customFormat="false" ht="12.75" hidden="true" customHeight="false" outlineLevel="0" collapsed="false"/>
    <row r="2063" customFormat="false" ht="12.75" hidden="true" customHeight="false" outlineLevel="0" collapsed="false"/>
    <row r="2064" customFormat="false" ht="12.75" hidden="true" customHeight="false" outlineLevel="0" collapsed="false"/>
    <row r="2065" customFormat="false" ht="12.75" hidden="true" customHeight="false" outlineLevel="0" collapsed="false"/>
    <row r="2066" customFormat="false" ht="12.75" hidden="true" customHeight="false" outlineLevel="0" collapsed="false"/>
    <row r="2067" customFormat="false" ht="12.75" hidden="true" customHeight="false" outlineLevel="0" collapsed="false"/>
    <row r="2068" customFormat="false" ht="12.75" hidden="true" customHeight="false" outlineLevel="0" collapsed="false"/>
    <row r="2069" customFormat="false" ht="12.75" hidden="true" customHeight="false" outlineLevel="0" collapsed="false"/>
    <row r="2070" customFormat="false" ht="12.75" hidden="true" customHeight="false" outlineLevel="0" collapsed="false"/>
    <row r="2071" customFormat="false" ht="12.75" hidden="true" customHeight="false" outlineLevel="0" collapsed="false"/>
    <row r="2072" customFormat="false" ht="12.75" hidden="true" customHeight="false" outlineLevel="0" collapsed="false"/>
    <row r="2073" customFormat="false" ht="12.75" hidden="true" customHeight="false" outlineLevel="0" collapsed="false"/>
    <row r="2074" customFormat="false" ht="12.75" hidden="true" customHeight="false" outlineLevel="0" collapsed="false"/>
    <row r="2075" customFormat="false" ht="12.75" hidden="true" customHeight="false" outlineLevel="0" collapsed="false"/>
    <row r="2076" customFormat="false" ht="12.75" hidden="true" customHeight="false" outlineLevel="0" collapsed="false"/>
    <row r="2077" customFormat="false" ht="12.75" hidden="true" customHeight="false" outlineLevel="0" collapsed="false"/>
    <row r="2078" customFormat="false" ht="12.75" hidden="true" customHeight="false" outlineLevel="0" collapsed="false"/>
    <row r="2079" customFormat="false" ht="12.75" hidden="true" customHeight="false" outlineLevel="0" collapsed="false"/>
    <row r="2080" customFormat="false" ht="12.75" hidden="true" customHeight="false" outlineLevel="0" collapsed="false"/>
    <row r="2081" customFormat="false" ht="12.75" hidden="true" customHeight="false" outlineLevel="0" collapsed="false"/>
    <row r="2082" customFormat="false" ht="12.75" hidden="true" customHeight="false" outlineLevel="0" collapsed="false"/>
    <row r="2083" customFormat="false" ht="12.75" hidden="true" customHeight="false" outlineLevel="0" collapsed="false"/>
    <row r="2084" customFormat="false" ht="12.75" hidden="true" customHeight="false" outlineLevel="0" collapsed="false"/>
    <row r="2085" customFormat="false" ht="12.75" hidden="true" customHeight="false" outlineLevel="0" collapsed="false"/>
    <row r="2086" customFormat="false" ht="12.75" hidden="true" customHeight="false" outlineLevel="0" collapsed="false"/>
    <row r="2087" customFormat="false" ht="12.75" hidden="true" customHeight="false" outlineLevel="0" collapsed="false"/>
    <row r="2088" customFormat="false" ht="12.75" hidden="true" customHeight="false" outlineLevel="0" collapsed="false"/>
    <row r="2089" customFormat="false" ht="12.75" hidden="true" customHeight="false" outlineLevel="0" collapsed="false"/>
    <row r="2090" customFormat="false" ht="12.75" hidden="true" customHeight="false" outlineLevel="0" collapsed="false"/>
    <row r="2091" customFormat="false" ht="12.75" hidden="true" customHeight="false" outlineLevel="0" collapsed="false"/>
    <row r="2092" customFormat="false" ht="12.75" hidden="true" customHeight="false" outlineLevel="0" collapsed="false"/>
    <row r="2093" customFormat="false" ht="12.75" hidden="true" customHeight="false" outlineLevel="0" collapsed="false"/>
    <row r="2094" customFormat="false" ht="12.75" hidden="true" customHeight="false" outlineLevel="0" collapsed="false"/>
    <row r="2095" customFormat="false" ht="12.75" hidden="true" customHeight="false" outlineLevel="0" collapsed="false"/>
    <row r="2096" customFormat="false" ht="12.75" hidden="true" customHeight="false" outlineLevel="0" collapsed="false"/>
    <row r="2097" customFormat="false" ht="12.75" hidden="true" customHeight="false" outlineLevel="0" collapsed="false"/>
    <row r="2098" customFormat="false" ht="12.75" hidden="true" customHeight="false" outlineLevel="0" collapsed="false"/>
    <row r="2099" customFormat="false" ht="12.75" hidden="true" customHeight="false" outlineLevel="0" collapsed="false"/>
    <row r="2100" customFormat="false" ht="12.75" hidden="true" customHeight="false" outlineLevel="0" collapsed="false"/>
    <row r="2101" customFormat="false" ht="12.75" hidden="true" customHeight="false" outlineLevel="0" collapsed="false"/>
    <row r="2102" customFormat="false" ht="12.75" hidden="true" customHeight="false" outlineLevel="0" collapsed="false"/>
    <row r="2103" customFormat="false" ht="12.75" hidden="true" customHeight="false" outlineLevel="0" collapsed="false"/>
    <row r="2104" customFormat="false" ht="12.75" hidden="true" customHeight="false" outlineLevel="0" collapsed="false"/>
    <row r="2105" customFormat="false" ht="12.75" hidden="true" customHeight="false" outlineLevel="0" collapsed="false"/>
    <row r="2106" customFormat="false" ht="12.75" hidden="true" customHeight="false" outlineLevel="0" collapsed="false"/>
    <row r="2107" customFormat="false" ht="12.75" hidden="true" customHeight="false" outlineLevel="0" collapsed="false"/>
    <row r="2108" customFormat="false" ht="12.75" hidden="true" customHeight="false" outlineLevel="0" collapsed="false"/>
    <row r="2109" customFormat="false" ht="12.75" hidden="true" customHeight="false" outlineLevel="0" collapsed="false"/>
    <row r="2110" customFormat="false" ht="12.75" hidden="true" customHeight="false" outlineLevel="0" collapsed="false"/>
    <row r="2111" customFormat="false" ht="12.75" hidden="true" customHeight="false" outlineLevel="0" collapsed="false"/>
    <row r="2112" customFormat="false" ht="12.75" hidden="true" customHeight="false" outlineLevel="0" collapsed="false"/>
    <row r="2113" customFormat="false" ht="12.75" hidden="true" customHeight="false" outlineLevel="0" collapsed="false"/>
    <row r="2114" customFormat="false" ht="12.75" hidden="true" customHeight="false" outlineLevel="0" collapsed="false"/>
    <row r="2115" customFormat="false" ht="12.75" hidden="true" customHeight="false" outlineLevel="0" collapsed="false"/>
    <row r="2116" customFormat="false" ht="12.75" hidden="true" customHeight="false" outlineLevel="0" collapsed="false"/>
    <row r="2117" customFormat="false" ht="12.75" hidden="true" customHeight="false" outlineLevel="0" collapsed="false"/>
    <row r="2118" customFormat="false" ht="12.75" hidden="true" customHeight="false" outlineLevel="0" collapsed="false"/>
    <row r="2119" customFormat="false" ht="12.75" hidden="true" customHeight="false" outlineLevel="0" collapsed="false"/>
    <row r="2120" customFormat="false" ht="12.75" hidden="true" customHeight="false" outlineLevel="0" collapsed="false"/>
    <row r="2121" customFormat="false" ht="12.75" hidden="true" customHeight="false" outlineLevel="0" collapsed="false"/>
    <row r="2122" customFormat="false" ht="12.75" hidden="true" customHeight="false" outlineLevel="0" collapsed="false"/>
    <row r="2123" customFormat="false" ht="12.75" hidden="true" customHeight="false" outlineLevel="0" collapsed="false"/>
    <row r="2124" customFormat="false" ht="12.75" hidden="true" customHeight="false" outlineLevel="0" collapsed="false"/>
    <row r="2125" customFormat="false" ht="12.75" hidden="true" customHeight="false" outlineLevel="0" collapsed="false"/>
    <row r="2126" customFormat="false" ht="12.75" hidden="true" customHeight="false" outlineLevel="0" collapsed="false"/>
    <row r="2127" customFormat="false" ht="12.75" hidden="true" customHeight="false" outlineLevel="0" collapsed="false"/>
    <row r="2128" customFormat="false" ht="12.75" hidden="true" customHeight="false" outlineLevel="0" collapsed="false"/>
    <row r="2129" customFormat="false" ht="12.75" hidden="true" customHeight="false" outlineLevel="0" collapsed="false"/>
    <row r="2130" customFormat="false" ht="12.75" hidden="true" customHeight="false" outlineLevel="0" collapsed="false"/>
    <row r="2131" customFormat="false" ht="12.75" hidden="true" customHeight="false" outlineLevel="0" collapsed="false"/>
    <row r="2132" customFormat="false" ht="12.75" hidden="true" customHeight="false" outlineLevel="0" collapsed="false"/>
    <row r="2133" customFormat="false" ht="12.75" hidden="true" customHeight="false" outlineLevel="0" collapsed="false"/>
    <row r="2134" customFormat="false" ht="12.75" hidden="true" customHeight="false" outlineLevel="0" collapsed="false"/>
    <row r="2135" customFormat="false" ht="12.75" hidden="true" customHeight="false" outlineLevel="0" collapsed="false"/>
    <row r="2136" customFormat="false" ht="12.75" hidden="true" customHeight="false" outlineLevel="0" collapsed="false"/>
    <row r="2137" customFormat="false" ht="12.75" hidden="true" customHeight="false" outlineLevel="0" collapsed="false"/>
    <row r="2138" customFormat="false" ht="12.75" hidden="true" customHeight="false" outlineLevel="0" collapsed="false"/>
    <row r="2139" customFormat="false" ht="12.75" hidden="true" customHeight="false" outlineLevel="0" collapsed="false"/>
    <row r="2140" customFormat="false" ht="12.75" hidden="true" customHeight="false" outlineLevel="0" collapsed="false"/>
    <row r="2141" customFormat="false" ht="12.75" hidden="true" customHeight="false" outlineLevel="0" collapsed="false"/>
    <row r="2142" customFormat="false" ht="12.75" hidden="true" customHeight="false" outlineLevel="0" collapsed="false"/>
    <row r="2143" customFormat="false" ht="12.75" hidden="true" customHeight="false" outlineLevel="0" collapsed="false"/>
    <row r="2144" customFormat="false" ht="12.75" hidden="true" customHeight="false" outlineLevel="0" collapsed="false"/>
    <row r="2145" customFormat="false" ht="12.75" hidden="true" customHeight="false" outlineLevel="0" collapsed="false"/>
    <row r="2146" customFormat="false" ht="12.75" hidden="true" customHeight="false" outlineLevel="0" collapsed="false"/>
    <row r="2147" customFormat="false" ht="12.75" hidden="true" customHeight="false" outlineLevel="0" collapsed="false"/>
    <row r="2148" customFormat="false" ht="12.75" hidden="true" customHeight="false" outlineLevel="0" collapsed="false"/>
    <row r="2149" customFormat="false" ht="12.75" hidden="true" customHeight="false" outlineLevel="0" collapsed="false"/>
    <row r="2150" customFormat="false" ht="12.75" hidden="true" customHeight="false" outlineLevel="0" collapsed="false"/>
    <row r="2151" customFormat="false" ht="12.75" hidden="true" customHeight="false" outlineLevel="0" collapsed="false"/>
    <row r="2152" customFormat="false" ht="12.75" hidden="true" customHeight="false" outlineLevel="0" collapsed="false"/>
    <row r="2153" customFormat="false" ht="12.75" hidden="true" customHeight="false" outlineLevel="0" collapsed="false"/>
    <row r="2154" customFormat="false" ht="12.75" hidden="true" customHeight="false" outlineLevel="0" collapsed="false"/>
    <row r="2155" customFormat="false" ht="12.75" hidden="true" customHeight="false" outlineLevel="0" collapsed="false"/>
    <row r="2156" customFormat="false" ht="12.75" hidden="true" customHeight="false" outlineLevel="0" collapsed="false"/>
    <row r="2157" customFormat="false" ht="12.75" hidden="true" customHeight="false" outlineLevel="0" collapsed="false"/>
    <row r="2158" customFormat="false" ht="12.75" hidden="true" customHeight="false" outlineLevel="0" collapsed="false"/>
    <row r="2159" customFormat="false" ht="12.75" hidden="true" customHeight="false" outlineLevel="0" collapsed="false"/>
    <row r="2160" customFormat="false" ht="12.75" hidden="true" customHeight="false" outlineLevel="0" collapsed="false"/>
    <row r="2161" customFormat="false" ht="12.75" hidden="true" customHeight="false" outlineLevel="0" collapsed="false"/>
    <row r="2162" customFormat="false" ht="12.75" hidden="true" customHeight="false" outlineLevel="0" collapsed="false"/>
    <row r="2163" customFormat="false" ht="12.75" hidden="true" customHeight="false" outlineLevel="0" collapsed="false"/>
    <row r="2164" customFormat="false" ht="12.75" hidden="true" customHeight="false" outlineLevel="0" collapsed="false"/>
    <row r="2165" customFormat="false" ht="12.75" hidden="true" customHeight="false" outlineLevel="0" collapsed="false"/>
    <row r="2166" customFormat="false" ht="12.75" hidden="true" customHeight="false" outlineLevel="0" collapsed="false"/>
    <row r="2167" customFormat="false" ht="12.75" hidden="true" customHeight="false" outlineLevel="0" collapsed="false"/>
    <row r="2168" customFormat="false" ht="12.75" hidden="true" customHeight="false" outlineLevel="0" collapsed="false"/>
    <row r="2169" customFormat="false" ht="12.75" hidden="true" customHeight="false" outlineLevel="0" collapsed="false"/>
    <row r="2170" customFormat="false" ht="12.75" hidden="true" customHeight="false" outlineLevel="0" collapsed="false"/>
    <row r="2171" customFormat="false" ht="12.75" hidden="true" customHeight="false" outlineLevel="0" collapsed="false"/>
    <row r="2172" customFormat="false" ht="12.75" hidden="true" customHeight="false" outlineLevel="0" collapsed="false"/>
    <row r="2173" customFormat="false" ht="12.75" hidden="true" customHeight="false" outlineLevel="0" collapsed="false"/>
    <row r="2174" customFormat="false" ht="12.75" hidden="true" customHeight="false" outlineLevel="0" collapsed="false"/>
    <row r="2175" customFormat="false" ht="12.75" hidden="true" customHeight="false" outlineLevel="0" collapsed="false"/>
    <row r="2176" customFormat="false" ht="12.75" hidden="true" customHeight="false" outlineLevel="0" collapsed="false"/>
    <row r="2177" customFormat="false" ht="12.75" hidden="true" customHeight="false" outlineLevel="0" collapsed="false"/>
    <row r="2178" customFormat="false" ht="12.75" hidden="true" customHeight="false" outlineLevel="0" collapsed="false"/>
    <row r="2179" customFormat="false" ht="12.75" hidden="true" customHeight="false" outlineLevel="0" collapsed="false"/>
    <row r="2180" customFormat="false" ht="12.75" hidden="true" customHeight="false" outlineLevel="0" collapsed="false"/>
    <row r="2181" customFormat="false" ht="12.75" hidden="true" customHeight="false" outlineLevel="0" collapsed="false"/>
    <row r="2182" customFormat="false" ht="12.75" hidden="true" customHeight="false" outlineLevel="0" collapsed="false"/>
    <row r="2183" customFormat="false" ht="12.75" hidden="true" customHeight="false" outlineLevel="0" collapsed="false"/>
    <row r="2184" customFormat="false" ht="12.75" hidden="true" customHeight="false" outlineLevel="0" collapsed="false"/>
    <row r="2185" customFormat="false" ht="12.75" hidden="true" customHeight="false" outlineLevel="0" collapsed="false"/>
    <row r="2186" customFormat="false" ht="12.75" hidden="true" customHeight="false" outlineLevel="0" collapsed="false"/>
    <row r="2187" customFormat="false" ht="12.75" hidden="true" customHeight="false" outlineLevel="0" collapsed="false"/>
    <row r="2188" customFormat="false" ht="12.75" hidden="true" customHeight="false" outlineLevel="0" collapsed="false"/>
    <row r="2189" customFormat="false" ht="12.75" hidden="true" customHeight="false" outlineLevel="0" collapsed="false"/>
    <row r="2190" customFormat="false" ht="12.75" hidden="true" customHeight="false" outlineLevel="0" collapsed="false"/>
    <row r="2191" customFormat="false" ht="12.75" hidden="true" customHeight="false" outlineLevel="0" collapsed="false"/>
    <row r="2192" customFormat="false" ht="12.75" hidden="true" customHeight="false" outlineLevel="0" collapsed="false"/>
    <row r="2193" customFormat="false" ht="12.75" hidden="true" customHeight="false" outlineLevel="0" collapsed="false"/>
    <row r="2194" customFormat="false" ht="12.75" hidden="true" customHeight="false" outlineLevel="0" collapsed="false"/>
    <row r="2195" customFormat="false" ht="12.75" hidden="true" customHeight="false" outlineLevel="0" collapsed="false"/>
    <row r="2196" customFormat="false" ht="12.75" hidden="true" customHeight="false" outlineLevel="0" collapsed="false"/>
    <row r="2197" customFormat="false" ht="12.75" hidden="true" customHeight="false" outlineLevel="0" collapsed="false"/>
    <row r="2198" customFormat="false" ht="12.75" hidden="true" customHeight="false" outlineLevel="0" collapsed="false"/>
    <row r="2199" customFormat="false" ht="12.75" hidden="true" customHeight="false" outlineLevel="0" collapsed="false"/>
    <row r="2200" customFormat="false" ht="12.75" hidden="true" customHeight="false" outlineLevel="0" collapsed="false"/>
    <row r="2201" customFormat="false" ht="12.75" hidden="true" customHeight="false" outlineLevel="0" collapsed="false"/>
    <row r="2202" customFormat="false" ht="12.75" hidden="true" customHeight="false" outlineLevel="0" collapsed="false"/>
    <row r="2203" customFormat="false" ht="12.75" hidden="true" customHeight="false" outlineLevel="0" collapsed="false"/>
    <row r="2204" customFormat="false" ht="12.75" hidden="true" customHeight="false" outlineLevel="0" collapsed="false"/>
    <row r="2205" customFormat="false" ht="12.75" hidden="true" customHeight="false" outlineLevel="0" collapsed="false"/>
    <row r="2206" customFormat="false" ht="12.75" hidden="true" customHeight="false" outlineLevel="0" collapsed="false"/>
    <row r="2207" customFormat="false" ht="12.75" hidden="true" customHeight="false" outlineLevel="0" collapsed="false"/>
    <row r="2208" customFormat="false" ht="12.75" hidden="true" customHeight="false" outlineLevel="0" collapsed="false"/>
    <row r="2209" customFormat="false" ht="12.75" hidden="true" customHeight="false" outlineLevel="0" collapsed="false"/>
    <row r="2210" customFormat="false" ht="12.75" hidden="true" customHeight="false" outlineLevel="0" collapsed="false"/>
    <row r="2211" customFormat="false" ht="12.75" hidden="true" customHeight="false" outlineLevel="0" collapsed="false"/>
    <row r="2212" customFormat="false" ht="12.75" hidden="true" customHeight="false" outlineLevel="0" collapsed="false"/>
    <row r="2213" customFormat="false" ht="12.75" hidden="true" customHeight="false" outlineLevel="0" collapsed="false"/>
    <row r="2214" customFormat="false" ht="12.75" hidden="true" customHeight="false" outlineLevel="0" collapsed="false"/>
    <row r="2215" customFormat="false" ht="12.75" hidden="true" customHeight="false" outlineLevel="0" collapsed="false"/>
    <row r="2216" customFormat="false" ht="12.75" hidden="true" customHeight="false" outlineLevel="0" collapsed="false"/>
    <row r="2217" customFormat="false" ht="12.75" hidden="true" customHeight="false" outlineLevel="0" collapsed="false"/>
    <row r="2218" customFormat="false" ht="12.75" hidden="true" customHeight="false" outlineLevel="0" collapsed="false"/>
    <row r="2219" customFormat="false" ht="12.75" hidden="true" customHeight="false" outlineLevel="0" collapsed="false"/>
    <row r="2220" customFormat="false" ht="12.75" hidden="true" customHeight="false" outlineLevel="0" collapsed="false"/>
    <row r="2221" customFormat="false" ht="12.75" hidden="true" customHeight="false" outlineLevel="0" collapsed="false"/>
    <row r="2222" customFormat="false" ht="12.75" hidden="true" customHeight="false" outlineLevel="0" collapsed="false"/>
    <row r="2223" customFormat="false" ht="12.75" hidden="true" customHeight="false" outlineLevel="0" collapsed="false"/>
    <row r="2224" customFormat="false" ht="12.75" hidden="true" customHeight="false" outlineLevel="0" collapsed="false"/>
    <row r="2225" customFormat="false" ht="12.75" hidden="true" customHeight="false" outlineLevel="0" collapsed="false"/>
    <row r="2226" customFormat="false" ht="12.75" hidden="true" customHeight="false" outlineLevel="0" collapsed="false"/>
    <row r="2227" customFormat="false" ht="12.75" hidden="true" customHeight="false" outlineLevel="0" collapsed="false"/>
    <row r="2228" customFormat="false" ht="12.75" hidden="true" customHeight="false" outlineLevel="0" collapsed="false"/>
    <row r="2229" customFormat="false" ht="12.75" hidden="true" customHeight="false" outlineLevel="0" collapsed="false"/>
    <row r="2230" customFormat="false" ht="12.75" hidden="true" customHeight="false" outlineLevel="0" collapsed="false"/>
    <row r="2231" customFormat="false" ht="12.75" hidden="true" customHeight="false" outlineLevel="0" collapsed="false"/>
    <row r="2232" customFormat="false" ht="12.75" hidden="true" customHeight="false" outlineLevel="0" collapsed="false"/>
    <row r="2233" customFormat="false" ht="12.75" hidden="true" customHeight="false" outlineLevel="0" collapsed="false"/>
    <row r="2234" customFormat="false" ht="12.75" hidden="true" customHeight="false" outlineLevel="0" collapsed="false"/>
    <row r="2235" customFormat="false" ht="12.75" hidden="true" customHeight="false" outlineLevel="0" collapsed="false"/>
    <row r="2236" customFormat="false" ht="12.75" hidden="true" customHeight="false" outlineLevel="0" collapsed="false"/>
    <row r="2237" customFormat="false" ht="12.75" hidden="true" customHeight="false" outlineLevel="0" collapsed="false"/>
    <row r="2238" customFormat="false" ht="12.75" hidden="true" customHeight="false" outlineLevel="0" collapsed="false"/>
    <row r="2239" customFormat="false" ht="12.75" hidden="true" customHeight="false" outlineLevel="0" collapsed="false"/>
    <row r="2240" customFormat="false" ht="12.75" hidden="true" customHeight="false" outlineLevel="0" collapsed="false"/>
    <row r="2241" customFormat="false" ht="12.75" hidden="true" customHeight="false" outlineLevel="0" collapsed="false"/>
    <row r="2242" customFormat="false" ht="12.75" hidden="true" customHeight="false" outlineLevel="0" collapsed="false"/>
    <row r="2243" customFormat="false" ht="12.75" hidden="true" customHeight="false" outlineLevel="0" collapsed="false"/>
    <row r="2244" customFormat="false" ht="12.75" hidden="true" customHeight="false" outlineLevel="0" collapsed="false"/>
    <row r="2245" customFormat="false" ht="12.75" hidden="true" customHeight="false" outlineLevel="0" collapsed="false"/>
    <row r="2246" customFormat="false" ht="12.75" hidden="true" customHeight="false" outlineLevel="0" collapsed="false"/>
    <row r="2247" customFormat="false" ht="12.75" hidden="true" customHeight="false" outlineLevel="0" collapsed="false"/>
    <row r="2248" customFormat="false" ht="12.75" hidden="true" customHeight="false" outlineLevel="0" collapsed="false"/>
    <row r="2249" customFormat="false" ht="12.75" hidden="true" customHeight="false" outlineLevel="0" collapsed="false"/>
    <row r="2250" customFormat="false" ht="12.75" hidden="true" customHeight="false" outlineLevel="0" collapsed="false"/>
    <row r="2251" customFormat="false" ht="12.75" hidden="true" customHeight="false" outlineLevel="0" collapsed="false"/>
    <row r="2252" customFormat="false" ht="12.75" hidden="true" customHeight="false" outlineLevel="0" collapsed="false"/>
    <row r="2253" customFormat="false" ht="12.75" hidden="true" customHeight="false" outlineLevel="0" collapsed="false"/>
    <row r="2254" customFormat="false" ht="12.75" hidden="true" customHeight="false" outlineLevel="0" collapsed="false"/>
    <row r="2255" customFormat="false" ht="12.75" hidden="true" customHeight="false" outlineLevel="0" collapsed="false"/>
    <row r="2256" customFormat="false" ht="12.75" hidden="true" customHeight="false" outlineLevel="0" collapsed="false"/>
    <row r="2257" customFormat="false" ht="12.75" hidden="true" customHeight="false" outlineLevel="0" collapsed="false"/>
    <row r="2258" customFormat="false" ht="12.75" hidden="true" customHeight="false" outlineLevel="0" collapsed="false"/>
    <row r="2259" customFormat="false" ht="12.75" hidden="true" customHeight="false" outlineLevel="0" collapsed="false"/>
    <row r="2260" customFormat="false" ht="12.75" hidden="true" customHeight="false" outlineLevel="0" collapsed="false"/>
    <row r="2261" customFormat="false" ht="12.75" hidden="true" customHeight="false" outlineLevel="0" collapsed="false"/>
    <row r="2262" customFormat="false" ht="12.75" hidden="true" customHeight="false" outlineLevel="0" collapsed="false"/>
    <row r="2263" customFormat="false" ht="12.75" hidden="true" customHeight="false" outlineLevel="0" collapsed="false"/>
    <row r="2264" customFormat="false" ht="12.75" hidden="true" customHeight="false" outlineLevel="0" collapsed="false"/>
    <row r="2265" customFormat="false" ht="12.75" hidden="true" customHeight="false" outlineLevel="0" collapsed="false"/>
    <row r="2266" customFormat="false" ht="12.75" hidden="true" customHeight="false" outlineLevel="0" collapsed="false"/>
    <row r="2267" customFormat="false" ht="12.75" hidden="true" customHeight="false" outlineLevel="0" collapsed="false"/>
    <row r="2268" customFormat="false" ht="12.75" hidden="true" customHeight="false" outlineLevel="0" collapsed="false"/>
    <row r="2269" customFormat="false" ht="12.75" hidden="true" customHeight="false" outlineLevel="0" collapsed="false"/>
    <row r="2270" customFormat="false" ht="12.75" hidden="true" customHeight="false" outlineLevel="0" collapsed="false"/>
    <row r="2271" customFormat="false" ht="12.75" hidden="true" customHeight="false" outlineLevel="0" collapsed="false"/>
    <row r="2272" customFormat="false" ht="12.75" hidden="true" customHeight="false" outlineLevel="0" collapsed="false"/>
    <row r="2273" customFormat="false" ht="12.75" hidden="true" customHeight="false" outlineLevel="0" collapsed="false"/>
    <row r="2274" customFormat="false" ht="12.75" hidden="true" customHeight="false" outlineLevel="0" collapsed="false"/>
    <row r="2275" customFormat="false" ht="12.75" hidden="true" customHeight="false" outlineLevel="0" collapsed="false"/>
    <row r="2276" customFormat="false" ht="12.75" hidden="true" customHeight="false" outlineLevel="0" collapsed="false"/>
    <row r="2277" customFormat="false" ht="12.75" hidden="true" customHeight="false" outlineLevel="0" collapsed="false"/>
    <row r="2278" customFormat="false" ht="12.75" hidden="true" customHeight="false" outlineLevel="0" collapsed="false"/>
    <row r="2279" customFormat="false" ht="12.75" hidden="true" customHeight="false" outlineLevel="0" collapsed="false"/>
    <row r="2280" customFormat="false" ht="12.75" hidden="true" customHeight="false" outlineLevel="0" collapsed="false"/>
    <row r="2281" customFormat="false" ht="12.75" hidden="true" customHeight="false" outlineLevel="0" collapsed="false"/>
    <row r="2282" customFormat="false" ht="12.75" hidden="true" customHeight="false" outlineLevel="0" collapsed="false"/>
    <row r="2283" customFormat="false" ht="12.75" hidden="true" customHeight="false" outlineLevel="0" collapsed="false"/>
    <row r="2284" customFormat="false" ht="12.75" hidden="true" customHeight="false" outlineLevel="0" collapsed="false"/>
    <row r="2285" customFormat="false" ht="12.75" hidden="true" customHeight="false" outlineLevel="0" collapsed="false"/>
    <row r="2286" customFormat="false" ht="12.75" hidden="true" customHeight="false" outlineLevel="0" collapsed="false"/>
    <row r="2287" customFormat="false" ht="12.75" hidden="true" customHeight="false" outlineLevel="0" collapsed="false"/>
    <row r="2288" customFormat="false" ht="12.75" hidden="true" customHeight="false" outlineLevel="0" collapsed="false"/>
    <row r="2289" customFormat="false" ht="12.75" hidden="true" customHeight="false" outlineLevel="0" collapsed="false"/>
    <row r="2290" customFormat="false" ht="12.75" hidden="true" customHeight="false" outlineLevel="0" collapsed="false"/>
    <row r="2291" customFormat="false" ht="12.75" hidden="true" customHeight="false" outlineLevel="0" collapsed="false"/>
    <row r="2292" customFormat="false" ht="12.75" hidden="true" customHeight="false" outlineLevel="0" collapsed="false"/>
    <row r="2293" customFormat="false" ht="12.75" hidden="true" customHeight="false" outlineLevel="0" collapsed="false"/>
    <row r="2294" customFormat="false" ht="12.75" hidden="true" customHeight="false" outlineLevel="0" collapsed="false"/>
    <row r="2295" customFormat="false" ht="12.75" hidden="true" customHeight="false" outlineLevel="0" collapsed="false"/>
    <row r="2296" customFormat="false" ht="12.75" hidden="true" customHeight="false" outlineLevel="0" collapsed="false"/>
    <row r="2297" customFormat="false" ht="12.75" hidden="true" customHeight="false" outlineLevel="0" collapsed="false"/>
    <row r="2298" customFormat="false" ht="12.75" hidden="true" customHeight="false" outlineLevel="0" collapsed="false"/>
    <row r="2299" customFormat="false" ht="12.75" hidden="true" customHeight="false" outlineLevel="0" collapsed="false"/>
    <row r="2300" customFormat="false" ht="12.75" hidden="true" customHeight="false" outlineLevel="0" collapsed="false"/>
    <row r="2301" customFormat="false" ht="12.75" hidden="true" customHeight="false" outlineLevel="0" collapsed="false"/>
    <row r="2302" customFormat="false" ht="12.75" hidden="true" customHeight="false" outlineLevel="0" collapsed="false"/>
    <row r="2303" customFormat="false" ht="12.75" hidden="true" customHeight="false" outlineLevel="0" collapsed="false"/>
    <row r="2304" customFormat="false" ht="12.75" hidden="true" customHeight="false" outlineLevel="0" collapsed="false"/>
    <row r="2305" customFormat="false" ht="12.75" hidden="true" customHeight="false" outlineLevel="0" collapsed="false"/>
    <row r="2306" customFormat="false" ht="12.75" hidden="true" customHeight="false" outlineLevel="0" collapsed="false"/>
    <row r="2307" customFormat="false" ht="12.75" hidden="true" customHeight="false" outlineLevel="0" collapsed="false"/>
    <row r="2308" customFormat="false" ht="12.75" hidden="true" customHeight="false" outlineLevel="0" collapsed="false"/>
    <row r="2309" customFormat="false" ht="12.75" hidden="true" customHeight="false" outlineLevel="0" collapsed="false"/>
    <row r="2310" customFormat="false" ht="12.75" hidden="true" customHeight="false" outlineLevel="0" collapsed="false"/>
    <row r="2311" customFormat="false" ht="12.75" hidden="true" customHeight="false" outlineLevel="0" collapsed="false"/>
    <row r="2312" customFormat="false" ht="12.75" hidden="true" customHeight="false" outlineLevel="0" collapsed="false"/>
    <row r="2313" customFormat="false" ht="12.75" hidden="true" customHeight="false" outlineLevel="0" collapsed="false"/>
    <row r="2314" customFormat="false" ht="12.75" hidden="true" customHeight="false" outlineLevel="0" collapsed="false"/>
    <row r="2315" customFormat="false" ht="12.75" hidden="true" customHeight="false" outlineLevel="0" collapsed="false"/>
    <row r="2316" customFormat="false" ht="12.75" hidden="true" customHeight="false" outlineLevel="0" collapsed="false"/>
    <row r="2317" customFormat="false" ht="12.75" hidden="true" customHeight="false" outlineLevel="0" collapsed="false"/>
    <row r="2318" customFormat="false" ht="12.75" hidden="true" customHeight="false" outlineLevel="0" collapsed="false"/>
    <row r="2319" customFormat="false" ht="12.75" hidden="true" customHeight="false" outlineLevel="0" collapsed="false"/>
    <row r="2320" customFormat="false" ht="12.75" hidden="true" customHeight="false" outlineLevel="0" collapsed="false"/>
    <row r="2321" customFormat="false" ht="12.75" hidden="true" customHeight="false" outlineLevel="0" collapsed="false"/>
    <row r="2322" customFormat="false" ht="12.75" hidden="true" customHeight="false" outlineLevel="0" collapsed="false"/>
    <row r="2323" customFormat="false" ht="12.75" hidden="true" customHeight="false" outlineLevel="0" collapsed="false"/>
    <row r="2324" customFormat="false" ht="12.75" hidden="true" customHeight="false" outlineLevel="0" collapsed="false"/>
    <row r="2325" customFormat="false" ht="12.75" hidden="true" customHeight="false" outlineLevel="0" collapsed="false"/>
    <row r="2326" customFormat="false" ht="12.75" hidden="true" customHeight="false" outlineLevel="0" collapsed="false"/>
    <row r="2327" customFormat="false" ht="12.75" hidden="true" customHeight="false" outlineLevel="0" collapsed="false"/>
    <row r="2328" customFormat="false" ht="12.75" hidden="true" customHeight="false" outlineLevel="0" collapsed="false"/>
    <row r="2329" customFormat="false" ht="12.75" hidden="true" customHeight="false" outlineLevel="0" collapsed="false"/>
    <row r="2330" customFormat="false" ht="12.75" hidden="true" customHeight="false" outlineLevel="0" collapsed="false"/>
    <row r="2331" customFormat="false" ht="12.75" hidden="true" customHeight="false" outlineLevel="0" collapsed="false"/>
    <row r="2332" customFormat="false" ht="12.75" hidden="true" customHeight="false" outlineLevel="0" collapsed="false"/>
    <row r="2333" customFormat="false" ht="12.75" hidden="true" customHeight="false" outlineLevel="0" collapsed="false"/>
    <row r="2334" customFormat="false" ht="12.75" hidden="true" customHeight="false" outlineLevel="0" collapsed="false"/>
    <row r="2335" customFormat="false" ht="12.75" hidden="true" customHeight="false" outlineLevel="0" collapsed="false"/>
    <row r="2336" customFormat="false" ht="12.75" hidden="true" customHeight="false" outlineLevel="0" collapsed="false"/>
    <row r="2337" customFormat="false" ht="12.75" hidden="true" customHeight="false" outlineLevel="0" collapsed="false"/>
    <row r="2338" customFormat="false" ht="12.75" hidden="true" customHeight="false" outlineLevel="0" collapsed="false"/>
    <row r="2339" customFormat="false" ht="12.75" hidden="true" customHeight="false" outlineLevel="0" collapsed="false"/>
    <row r="2340" customFormat="false" ht="12.75" hidden="true" customHeight="false" outlineLevel="0" collapsed="false"/>
    <row r="2341" customFormat="false" ht="12.75" hidden="true" customHeight="false" outlineLevel="0" collapsed="false"/>
    <row r="2342" customFormat="false" ht="12.75" hidden="true" customHeight="false" outlineLevel="0" collapsed="false"/>
    <row r="2343" customFormat="false" ht="12.75" hidden="true" customHeight="false" outlineLevel="0" collapsed="false"/>
    <row r="2344" customFormat="false" ht="12.75" hidden="true" customHeight="false" outlineLevel="0" collapsed="false"/>
    <row r="2345" customFormat="false" ht="12.75" hidden="true" customHeight="false" outlineLevel="0" collapsed="false"/>
    <row r="2346" customFormat="false" ht="12.75" hidden="true" customHeight="false" outlineLevel="0" collapsed="false"/>
    <row r="2347" customFormat="false" ht="12.75" hidden="true" customHeight="false" outlineLevel="0" collapsed="false"/>
    <row r="2348" customFormat="false" ht="12.75" hidden="true" customHeight="false" outlineLevel="0" collapsed="false"/>
    <row r="2349" customFormat="false" ht="12.75" hidden="true" customHeight="false" outlineLevel="0" collapsed="false"/>
    <row r="2350" customFormat="false" ht="12.75" hidden="true" customHeight="false" outlineLevel="0" collapsed="false"/>
    <row r="2351" customFormat="false" ht="12.75" hidden="true" customHeight="false" outlineLevel="0" collapsed="false"/>
    <row r="2352" customFormat="false" ht="12.75" hidden="true" customHeight="false" outlineLevel="0" collapsed="false"/>
    <row r="2353" customFormat="false" ht="12.75" hidden="true" customHeight="false" outlineLevel="0" collapsed="false"/>
    <row r="2354" customFormat="false" ht="12.75" hidden="true" customHeight="false" outlineLevel="0" collapsed="false"/>
    <row r="2355" customFormat="false" ht="12.75" hidden="true" customHeight="false" outlineLevel="0" collapsed="false"/>
    <row r="2356" customFormat="false" ht="12.75" hidden="true" customHeight="false" outlineLevel="0" collapsed="false"/>
    <row r="2357" customFormat="false" ht="12.75" hidden="true" customHeight="false" outlineLevel="0" collapsed="false"/>
    <row r="2358" customFormat="false" ht="12.75" hidden="true" customHeight="false" outlineLevel="0" collapsed="false"/>
    <row r="2359" customFormat="false" ht="12.75" hidden="true" customHeight="false" outlineLevel="0" collapsed="false"/>
    <row r="2360" customFormat="false" ht="12.75" hidden="true" customHeight="false" outlineLevel="0" collapsed="false"/>
    <row r="2361" customFormat="false" ht="12.75" hidden="true" customHeight="false" outlineLevel="0" collapsed="false"/>
    <row r="2362" customFormat="false" ht="12.75" hidden="true" customHeight="false" outlineLevel="0" collapsed="false"/>
    <row r="2363" customFormat="false" ht="12.75" hidden="true" customHeight="false" outlineLevel="0" collapsed="false"/>
    <row r="2364" customFormat="false" ht="12.75" hidden="true" customHeight="false" outlineLevel="0" collapsed="false"/>
    <row r="2365" customFormat="false" ht="12.75" hidden="true" customHeight="false" outlineLevel="0" collapsed="false"/>
    <row r="2366" customFormat="false" ht="12.75" hidden="true" customHeight="false" outlineLevel="0" collapsed="false"/>
    <row r="2367" customFormat="false" ht="12.75" hidden="true" customHeight="false" outlineLevel="0" collapsed="false"/>
    <row r="2368" customFormat="false" ht="12.75" hidden="true" customHeight="false" outlineLevel="0" collapsed="false"/>
    <row r="2369" customFormat="false" ht="12.75" hidden="true" customHeight="false" outlineLevel="0" collapsed="false"/>
    <row r="2370" customFormat="false" ht="12.75" hidden="true" customHeight="false" outlineLevel="0" collapsed="false"/>
    <row r="2371" customFormat="false" ht="12.75" hidden="true" customHeight="false" outlineLevel="0" collapsed="false"/>
    <row r="2372" customFormat="false" ht="12.75" hidden="true" customHeight="false" outlineLevel="0" collapsed="false"/>
    <row r="2373" customFormat="false" ht="12.75" hidden="true" customHeight="false" outlineLevel="0" collapsed="false"/>
    <row r="2374" customFormat="false" ht="12.75" hidden="true" customHeight="false" outlineLevel="0" collapsed="false"/>
    <row r="2375" customFormat="false" ht="12.75" hidden="true" customHeight="false" outlineLevel="0" collapsed="false"/>
    <row r="2376" customFormat="false" ht="12.75" hidden="true" customHeight="false" outlineLevel="0" collapsed="false"/>
    <row r="2377" customFormat="false" ht="12.75" hidden="true" customHeight="false" outlineLevel="0" collapsed="false"/>
    <row r="2378" customFormat="false" ht="12.75" hidden="true" customHeight="false" outlineLevel="0" collapsed="false"/>
    <row r="2379" customFormat="false" ht="12.75" hidden="true" customHeight="false" outlineLevel="0" collapsed="false"/>
    <row r="2380" customFormat="false" ht="12.75" hidden="true" customHeight="false" outlineLevel="0" collapsed="false"/>
    <row r="2381" customFormat="false" ht="12.75" hidden="true" customHeight="false" outlineLevel="0" collapsed="false"/>
    <row r="2382" customFormat="false" ht="12.75" hidden="true" customHeight="false" outlineLevel="0" collapsed="false"/>
    <row r="2383" customFormat="false" ht="12.75" hidden="true" customHeight="false" outlineLevel="0" collapsed="false"/>
    <row r="2384" customFormat="false" ht="12.75" hidden="true" customHeight="false" outlineLevel="0" collapsed="false"/>
    <row r="2385" customFormat="false" ht="12.75" hidden="true" customHeight="false" outlineLevel="0" collapsed="false"/>
    <row r="2386" customFormat="false" ht="12.75" hidden="true" customHeight="false" outlineLevel="0" collapsed="false"/>
    <row r="2387" customFormat="false" ht="12.75" hidden="true" customHeight="false" outlineLevel="0" collapsed="false"/>
    <row r="2388" customFormat="false" ht="12.75" hidden="true" customHeight="false" outlineLevel="0" collapsed="false"/>
    <row r="2389" customFormat="false" ht="12.75" hidden="true" customHeight="false" outlineLevel="0" collapsed="false"/>
    <row r="2390" customFormat="false" ht="12.75" hidden="true" customHeight="false" outlineLevel="0" collapsed="false"/>
    <row r="2391" customFormat="false" ht="12.75" hidden="true" customHeight="false" outlineLevel="0" collapsed="false"/>
    <row r="2392" customFormat="false" ht="12.75" hidden="true" customHeight="false" outlineLevel="0" collapsed="false"/>
    <row r="2393" customFormat="false" ht="12.75" hidden="true" customHeight="false" outlineLevel="0" collapsed="false"/>
    <row r="2394" customFormat="false" ht="12.75" hidden="true" customHeight="false" outlineLevel="0" collapsed="false"/>
    <row r="2395" customFormat="false" ht="12.75" hidden="true" customHeight="false" outlineLevel="0" collapsed="false"/>
    <row r="2396" customFormat="false" ht="12.75" hidden="true" customHeight="false" outlineLevel="0" collapsed="false"/>
    <row r="2397" customFormat="false" ht="12.75" hidden="true" customHeight="false" outlineLevel="0" collapsed="false"/>
    <row r="2398" customFormat="false" ht="12.75" hidden="true" customHeight="false" outlineLevel="0" collapsed="false"/>
    <row r="2399" customFormat="false" ht="12.75" hidden="true" customHeight="false" outlineLevel="0" collapsed="false"/>
    <row r="2400" customFormat="false" ht="12.75" hidden="true" customHeight="false" outlineLevel="0" collapsed="false"/>
    <row r="2401" customFormat="false" ht="12.75" hidden="true" customHeight="false" outlineLevel="0" collapsed="false"/>
    <row r="2402" customFormat="false" ht="12.75" hidden="true" customHeight="false" outlineLevel="0" collapsed="false"/>
    <row r="2403" customFormat="false" ht="12.75" hidden="true" customHeight="false" outlineLevel="0" collapsed="false"/>
    <row r="2404" customFormat="false" ht="12.75" hidden="true" customHeight="false" outlineLevel="0" collapsed="false"/>
    <row r="2405" customFormat="false" ht="12.75" hidden="true" customHeight="false" outlineLevel="0" collapsed="false"/>
    <row r="2406" customFormat="false" ht="12.75" hidden="true" customHeight="false" outlineLevel="0" collapsed="false"/>
    <row r="2407" customFormat="false" ht="12.75" hidden="true" customHeight="false" outlineLevel="0" collapsed="false"/>
    <row r="2408" customFormat="false" ht="12.75" hidden="true" customHeight="false" outlineLevel="0" collapsed="false"/>
    <row r="2409" customFormat="false" ht="12.75" hidden="true" customHeight="false" outlineLevel="0" collapsed="false"/>
    <row r="2410" customFormat="false" ht="12.75" hidden="true" customHeight="false" outlineLevel="0" collapsed="false"/>
    <row r="2411" customFormat="false" ht="12.75" hidden="true" customHeight="false" outlineLevel="0" collapsed="false"/>
    <row r="2412" customFormat="false" ht="12.75" hidden="true" customHeight="false" outlineLevel="0" collapsed="false"/>
    <row r="2413" customFormat="false" ht="12.75" hidden="true" customHeight="false" outlineLevel="0" collapsed="false"/>
    <row r="2414" customFormat="false" ht="12.75" hidden="true" customHeight="false" outlineLevel="0" collapsed="false"/>
    <row r="2415" customFormat="false" ht="12.75" hidden="true" customHeight="false" outlineLevel="0" collapsed="false"/>
    <row r="2416" customFormat="false" ht="12.75" hidden="true" customHeight="false" outlineLevel="0" collapsed="false"/>
    <row r="2417" customFormat="false" ht="12.75" hidden="true" customHeight="false" outlineLevel="0" collapsed="false"/>
    <row r="2418" customFormat="false" ht="12.75" hidden="true" customHeight="false" outlineLevel="0" collapsed="false"/>
    <row r="2419" customFormat="false" ht="12.75" hidden="true" customHeight="false" outlineLevel="0" collapsed="false"/>
    <row r="2420" customFormat="false" ht="12.75" hidden="true" customHeight="false" outlineLevel="0" collapsed="false"/>
    <row r="2421" customFormat="false" ht="12.75" hidden="true" customHeight="false" outlineLevel="0" collapsed="false"/>
    <row r="2422" customFormat="false" ht="12.75" hidden="true" customHeight="false" outlineLevel="0" collapsed="false"/>
    <row r="2423" customFormat="false" ht="12.75" hidden="true" customHeight="false" outlineLevel="0" collapsed="false"/>
    <row r="2424" customFormat="false" ht="12.75" hidden="true" customHeight="false" outlineLevel="0" collapsed="false"/>
    <row r="2425" customFormat="false" ht="12.75" hidden="true" customHeight="false" outlineLevel="0" collapsed="false"/>
    <row r="2426" customFormat="false" ht="12.75" hidden="true" customHeight="false" outlineLevel="0" collapsed="false"/>
    <row r="2427" customFormat="false" ht="12.75" hidden="true" customHeight="false" outlineLevel="0" collapsed="false"/>
    <row r="2428" customFormat="false" ht="12.75" hidden="true" customHeight="false" outlineLevel="0" collapsed="false"/>
    <row r="2429" customFormat="false" ht="12.75" hidden="true" customHeight="false" outlineLevel="0" collapsed="false"/>
    <row r="2430" customFormat="false" ht="12.75" hidden="true" customHeight="false" outlineLevel="0" collapsed="false"/>
    <row r="2431" customFormat="false" ht="12.75" hidden="true" customHeight="false" outlineLevel="0" collapsed="false"/>
    <row r="2432" customFormat="false" ht="12.75" hidden="true" customHeight="false" outlineLevel="0" collapsed="false"/>
    <row r="2433" customFormat="false" ht="12.75" hidden="true" customHeight="false" outlineLevel="0" collapsed="false"/>
    <row r="2434" customFormat="false" ht="12.75" hidden="true" customHeight="false" outlineLevel="0" collapsed="false"/>
    <row r="2435" customFormat="false" ht="12.75" hidden="true" customHeight="false" outlineLevel="0" collapsed="false"/>
    <row r="2436" customFormat="false" ht="12.75" hidden="true" customHeight="false" outlineLevel="0" collapsed="false"/>
    <row r="2437" customFormat="false" ht="12.75" hidden="true" customHeight="false" outlineLevel="0" collapsed="false"/>
    <row r="2438" customFormat="false" ht="12.75" hidden="true" customHeight="false" outlineLevel="0" collapsed="false"/>
    <row r="2439" customFormat="false" ht="12.75" hidden="true" customHeight="false" outlineLevel="0" collapsed="false"/>
    <row r="2440" customFormat="false" ht="12.75" hidden="true" customHeight="false" outlineLevel="0" collapsed="false"/>
    <row r="2441" customFormat="false" ht="12.75" hidden="true" customHeight="false" outlineLevel="0" collapsed="false"/>
    <row r="2442" customFormat="false" ht="12.75" hidden="true" customHeight="false" outlineLevel="0" collapsed="false"/>
    <row r="2443" customFormat="false" ht="12.75" hidden="true" customHeight="false" outlineLevel="0" collapsed="false"/>
    <row r="2444" customFormat="false" ht="12.75" hidden="true" customHeight="false" outlineLevel="0" collapsed="false"/>
    <row r="2445" customFormat="false" ht="12.75" hidden="true" customHeight="false" outlineLevel="0" collapsed="false"/>
    <row r="2446" customFormat="false" ht="12.75" hidden="true" customHeight="false" outlineLevel="0" collapsed="false"/>
    <row r="2447" customFormat="false" ht="12.75" hidden="true" customHeight="false" outlineLevel="0" collapsed="false"/>
    <row r="2448" customFormat="false" ht="12.75" hidden="true" customHeight="false" outlineLevel="0" collapsed="false"/>
    <row r="2449" customFormat="false" ht="12.75" hidden="true" customHeight="false" outlineLevel="0" collapsed="false"/>
    <row r="2450" customFormat="false" ht="12.75" hidden="true" customHeight="false" outlineLevel="0" collapsed="false"/>
    <row r="2451" customFormat="false" ht="12.75" hidden="true" customHeight="false" outlineLevel="0" collapsed="false"/>
    <row r="2452" customFormat="false" ht="12.75" hidden="true" customHeight="false" outlineLevel="0" collapsed="false"/>
    <row r="2453" customFormat="false" ht="12.75" hidden="true" customHeight="false" outlineLevel="0" collapsed="false"/>
    <row r="2454" customFormat="false" ht="12.75" hidden="true" customHeight="false" outlineLevel="0" collapsed="false"/>
    <row r="2455" customFormat="false" ht="12.75" hidden="true" customHeight="false" outlineLevel="0" collapsed="false"/>
    <row r="2456" customFormat="false" ht="12.75" hidden="true" customHeight="false" outlineLevel="0" collapsed="false"/>
    <row r="2457" customFormat="false" ht="12.75" hidden="true" customHeight="false" outlineLevel="0" collapsed="false"/>
    <row r="2458" customFormat="false" ht="12.75" hidden="true" customHeight="false" outlineLevel="0" collapsed="false"/>
    <row r="2459" customFormat="false" ht="12.75" hidden="true" customHeight="false" outlineLevel="0" collapsed="false"/>
    <row r="2460" customFormat="false" ht="12.75" hidden="true" customHeight="false" outlineLevel="0" collapsed="false"/>
    <row r="2461" customFormat="false" ht="12.75" hidden="true" customHeight="false" outlineLevel="0" collapsed="false"/>
    <row r="2462" customFormat="false" ht="12.75" hidden="true" customHeight="false" outlineLevel="0" collapsed="false"/>
    <row r="2463" customFormat="false" ht="12.75" hidden="true" customHeight="false" outlineLevel="0" collapsed="false"/>
    <row r="2464" customFormat="false" ht="12.75" hidden="true" customHeight="false" outlineLevel="0" collapsed="false"/>
    <row r="2465" customFormat="false" ht="12.75" hidden="true" customHeight="false" outlineLevel="0" collapsed="false"/>
    <row r="2466" customFormat="false" ht="12.75" hidden="true" customHeight="false" outlineLevel="0" collapsed="false"/>
    <row r="2467" customFormat="false" ht="12.75" hidden="true" customHeight="false" outlineLevel="0" collapsed="false"/>
    <row r="2468" customFormat="false" ht="12.75" hidden="true" customHeight="false" outlineLevel="0" collapsed="false"/>
    <row r="2469" customFormat="false" ht="12.75" hidden="true" customHeight="false" outlineLevel="0" collapsed="false"/>
    <row r="2470" customFormat="false" ht="12.75" hidden="true" customHeight="false" outlineLevel="0" collapsed="false"/>
    <row r="2471" customFormat="false" ht="12.75" hidden="true" customHeight="false" outlineLevel="0" collapsed="false"/>
    <row r="2472" customFormat="false" ht="12.75" hidden="true" customHeight="false" outlineLevel="0" collapsed="false"/>
    <row r="2473" customFormat="false" ht="12.75" hidden="true" customHeight="false" outlineLevel="0" collapsed="false"/>
    <row r="2474" customFormat="false" ht="12.75" hidden="true" customHeight="false" outlineLevel="0" collapsed="false"/>
    <row r="2475" customFormat="false" ht="12.75" hidden="true" customHeight="false" outlineLevel="0" collapsed="false"/>
    <row r="2476" customFormat="false" ht="12.75" hidden="true" customHeight="false" outlineLevel="0" collapsed="false"/>
    <row r="2477" customFormat="false" ht="12.75" hidden="true" customHeight="false" outlineLevel="0" collapsed="false"/>
    <row r="2478" customFormat="false" ht="12.75" hidden="true" customHeight="false" outlineLevel="0" collapsed="false"/>
    <row r="2479" customFormat="false" ht="12.75" hidden="true" customHeight="false" outlineLevel="0" collapsed="false"/>
    <row r="2480" customFormat="false" ht="12.75" hidden="true" customHeight="false" outlineLevel="0" collapsed="false"/>
    <row r="2481" customFormat="false" ht="12.75" hidden="true" customHeight="false" outlineLevel="0" collapsed="false"/>
    <row r="2482" customFormat="false" ht="12.75" hidden="true" customHeight="false" outlineLevel="0" collapsed="false"/>
    <row r="2483" customFormat="false" ht="12.75" hidden="true" customHeight="false" outlineLevel="0" collapsed="false"/>
    <row r="2484" customFormat="false" ht="12.75" hidden="true" customHeight="false" outlineLevel="0" collapsed="false"/>
    <row r="2485" customFormat="false" ht="12.75" hidden="true" customHeight="false" outlineLevel="0" collapsed="false"/>
    <row r="2486" customFormat="false" ht="12.75" hidden="true" customHeight="false" outlineLevel="0" collapsed="false"/>
    <row r="2487" customFormat="false" ht="12.75" hidden="true" customHeight="false" outlineLevel="0" collapsed="false"/>
    <row r="2488" customFormat="false" ht="12.75" hidden="true" customHeight="false" outlineLevel="0" collapsed="false"/>
    <row r="2489" customFormat="false" ht="12.75" hidden="true" customHeight="false" outlineLevel="0" collapsed="false"/>
    <row r="2490" customFormat="false" ht="12.75" hidden="true" customHeight="false" outlineLevel="0" collapsed="false"/>
    <row r="2491" customFormat="false" ht="12.75" hidden="true" customHeight="false" outlineLevel="0" collapsed="false"/>
    <row r="2492" customFormat="false" ht="12.75" hidden="true" customHeight="false" outlineLevel="0" collapsed="false"/>
    <row r="2493" customFormat="false" ht="12.75" hidden="true" customHeight="false" outlineLevel="0" collapsed="false"/>
    <row r="2494" customFormat="false" ht="12.75" hidden="true" customHeight="false" outlineLevel="0" collapsed="false"/>
    <row r="2495" customFormat="false" ht="12.75" hidden="true" customHeight="false" outlineLevel="0" collapsed="false"/>
    <row r="2496" customFormat="false" ht="12.75" hidden="true" customHeight="false" outlineLevel="0" collapsed="false"/>
    <row r="2497" customFormat="false" ht="12.75" hidden="true" customHeight="false" outlineLevel="0" collapsed="false"/>
    <row r="2498" customFormat="false" ht="12.75" hidden="true" customHeight="false" outlineLevel="0" collapsed="false"/>
    <row r="2499" customFormat="false" ht="12.75" hidden="true" customHeight="false" outlineLevel="0" collapsed="false"/>
    <row r="2500" customFormat="false" ht="12.75" hidden="true" customHeight="false" outlineLevel="0" collapsed="false"/>
    <row r="2501" customFormat="false" ht="12.75" hidden="true" customHeight="false" outlineLevel="0" collapsed="false"/>
    <row r="2502" customFormat="false" ht="12.75" hidden="true" customHeight="false" outlineLevel="0" collapsed="false"/>
    <row r="2503" customFormat="false" ht="12.75" hidden="true" customHeight="false" outlineLevel="0" collapsed="false"/>
    <row r="2504" customFormat="false" ht="12.75" hidden="true" customHeight="false" outlineLevel="0" collapsed="false"/>
    <row r="2505" customFormat="false" ht="12.75" hidden="true" customHeight="false" outlineLevel="0" collapsed="false"/>
    <row r="2506" customFormat="false" ht="12.75" hidden="true" customHeight="false" outlineLevel="0" collapsed="false"/>
    <row r="2507" customFormat="false" ht="12.75" hidden="true" customHeight="false" outlineLevel="0" collapsed="false"/>
    <row r="2508" customFormat="false" ht="12.75" hidden="true" customHeight="false" outlineLevel="0" collapsed="false"/>
    <row r="2509" customFormat="false" ht="12.75" hidden="true" customHeight="false" outlineLevel="0" collapsed="false"/>
    <row r="2510" customFormat="false" ht="12.75" hidden="true" customHeight="false" outlineLevel="0" collapsed="false"/>
    <row r="2511" customFormat="false" ht="12.75" hidden="true" customHeight="false" outlineLevel="0" collapsed="false"/>
    <row r="2512" customFormat="false" ht="12.75" hidden="true" customHeight="false" outlineLevel="0" collapsed="false"/>
    <row r="2513" customFormat="false" ht="12.75" hidden="true" customHeight="false" outlineLevel="0" collapsed="false"/>
    <row r="2514" customFormat="false" ht="12.75" hidden="true" customHeight="false" outlineLevel="0" collapsed="false"/>
    <row r="2515" customFormat="false" ht="12.75" hidden="true" customHeight="false" outlineLevel="0" collapsed="false"/>
    <row r="2516" customFormat="false" ht="12.75" hidden="true" customHeight="false" outlineLevel="0" collapsed="false"/>
    <row r="2517" customFormat="false" ht="12.75" hidden="true" customHeight="false" outlineLevel="0" collapsed="false"/>
    <row r="2518" customFormat="false" ht="12.75" hidden="true" customHeight="false" outlineLevel="0" collapsed="false"/>
    <row r="2519" customFormat="false" ht="12.75" hidden="true" customHeight="false" outlineLevel="0" collapsed="false"/>
    <row r="2520" customFormat="false" ht="12.75" hidden="true" customHeight="false" outlineLevel="0" collapsed="false"/>
    <row r="2521" customFormat="false" ht="12.75" hidden="true" customHeight="false" outlineLevel="0" collapsed="false"/>
    <row r="2522" customFormat="false" ht="12.75" hidden="true" customHeight="false" outlineLevel="0" collapsed="false"/>
    <row r="2523" customFormat="false" ht="12.75" hidden="true" customHeight="false" outlineLevel="0" collapsed="false"/>
    <row r="2524" customFormat="false" ht="12.75" hidden="true" customHeight="false" outlineLevel="0" collapsed="false"/>
    <row r="2525" customFormat="false" ht="12.75" hidden="true" customHeight="false" outlineLevel="0" collapsed="false"/>
    <row r="2526" customFormat="false" ht="12.75" hidden="true" customHeight="false" outlineLevel="0" collapsed="false"/>
    <row r="2527" customFormat="false" ht="12.75" hidden="true" customHeight="false" outlineLevel="0" collapsed="false"/>
    <row r="2528" customFormat="false" ht="12.75" hidden="true" customHeight="false" outlineLevel="0" collapsed="false"/>
    <row r="2529" customFormat="false" ht="12.75" hidden="true" customHeight="false" outlineLevel="0" collapsed="false"/>
    <row r="2530" customFormat="false" ht="12.75" hidden="true" customHeight="false" outlineLevel="0" collapsed="false"/>
    <row r="2531" customFormat="false" ht="12.75" hidden="true" customHeight="false" outlineLevel="0" collapsed="false"/>
    <row r="2532" customFormat="false" ht="12.75" hidden="true" customHeight="false" outlineLevel="0" collapsed="false"/>
    <row r="2533" customFormat="false" ht="12.75" hidden="true" customHeight="false" outlineLevel="0" collapsed="false"/>
    <row r="2534" customFormat="false" ht="12.75" hidden="true" customHeight="false" outlineLevel="0" collapsed="false"/>
    <row r="2535" customFormat="false" ht="12.75" hidden="true" customHeight="false" outlineLevel="0" collapsed="false"/>
    <row r="2536" customFormat="false" ht="12.75" hidden="true" customHeight="false" outlineLevel="0" collapsed="false"/>
    <row r="2537" customFormat="false" ht="12.75" hidden="true" customHeight="false" outlineLevel="0" collapsed="false"/>
    <row r="2538" customFormat="false" ht="12.75" hidden="true" customHeight="false" outlineLevel="0" collapsed="false"/>
    <row r="2539" customFormat="false" ht="12.75" hidden="true" customHeight="false" outlineLevel="0" collapsed="false"/>
    <row r="2540" customFormat="false" ht="12.75" hidden="true" customHeight="false" outlineLevel="0" collapsed="false"/>
    <row r="2541" customFormat="false" ht="12.75" hidden="true" customHeight="false" outlineLevel="0" collapsed="false"/>
    <row r="2542" customFormat="false" ht="12.75" hidden="true" customHeight="false" outlineLevel="0" collapsed="false"/>
    <row r="2543" customFormat="false" ht="12.75" hidden="true" customHeight="false" outlineLevel="0" collapsed="false"/>
    <row r="2544" customFormat="false" ht="12.75" hidden="true" customHeight="false" outlineLevel="0" collapsed="false"/>
    <row r="2545" customFormat="false" ht="12.75" hidden="true" customHeight="false" outlineLevel="0" collapsed="false"/>
    <row r="2546" customFormat="false" ht="12.75" hidden="true" customHeight="false" outlineLevel="0" collapsed="false"/>
    <row r="2547" customFormat="false" ht="12.75" hidden="true" customHeight="false" outlineLevel="0" collapsed="false"/>
    <row r="2548" customFormat="false" ht="12.75" hidden="true" customHeight="false" outlineLevel="0" collapsed="false"/>
    <row r="2549" customFormat="false" ht="12.75" hidden="true" customHeight="false" outlineLevel="0" collapsed="false"/>
    <row r="2550" customFormat="false" ht="12.75" hidden="true" customHeight="false" outlineLevel="0" collapsed="false"/>
    <row r="2551" customFormat="false" ht="12.75" hidden="true" customHeight="false" outlineLevel="0" collapsed="false"/>
    <row r="2552" customFormat="false" ht="12.75" hidden="true" customHeight="false" outlineLevel="0" collapsed="false"/>
    <row r="2553" customFormat="false" ht="12.75" hidden="true" customHeight="false" outlineLevel="0" collapsed="false"/>
    <row r="2554" customFormat="false" ht="12.75" hidden="true" customHeight="false" outlineLevel="0" collapsed="false"/>
    <row r="2555" customFormat="false" ht="12.75" hidden="true" customHeight="false" outlineLevel="0" collapsed="false"/>
    <row r="2556" customFormat="false" ht="12.75" hidden="true" customHeight="false" outlineLevel="0" collapsed="false"/>
    <row r="2557" customFormat="false" ht="12.75" hidden="true" customHeight="false" outlineLevel="0" collapsed="false"/>
    <row r="2558" customFormat="false" ht="12.75" hidden="true" customHeight="false" outlineLevel="0" collapsed="false"/>
    <row r="2559" customFormat="false" ht="12.75" hidden="true" customHeight="false" outlineLevel="0" collapsed="false"/>
    <row r="2560" customFormat="false" ht="12.75" hidden="true" customHeight="false" outlineLevel="0" collapsed="false"/>
    <row r="2561" customFormat="false" ht="12.75" hidden="true" customHeight="false" outlineLevel="0" collapsed="false"/>
    <row r="2562" customFormat="false" ht="12.75" hidden="true" customHeight="false" outlineLevel="0" collapsed="false"/>
    <row r="2563" customFormat="false" ht="12.75" hidden="true" customHeight="false" outlineLevel="0" collapsed="false"/>
    <row r="2564" customFormat="false" ht="12.75" hidden="true" customHeight="false" outlineLevel="0" collapsed="false"/>
    <row r="2565" customFormat="false" ht="12.75" hidden="true" customHeight="false" outlineLevel="0" collapsed="false"/>
    <row r="2566" customFormat="false" ht="12.75" hidden="true" customHeight="false" outlineLevel="0" collapsed="false"/>
    <row r="2567" customFormat="false" ht="12.75" hidden="true" customHeight="false" outlineLevel="0" collapsed="false"/>
    <row r="2568" customFormat="false" ht="12.75" hidden="true" customHeight="false" outlineLevel="0" collapsed="false"/>
    <row r="2569" customFormat="false" ht="12.75" hidden="true" customHeight="false" outlineLevel="0" collapsed="false"/>
    <row r="2570" customFormat="false" ht="12.75" hidden="true" customHeight="false" outlineLevel="0" collapsed="false"/>
    <row r="2571" customFormat="false" ht="12.75" hidden="true" customHeight="false" outlineLevel="0" collapsed="false"/>
    <row r="2572" customFormat="false" ht="12.75" hidden="true" customHeight="false" outlineLevel="0" collapsed="false"/>
    <row r="2573" customFormat="false" ht="12.75" hidden="true" customHeight="false" outlineLevel="0" collapsed="false"/>
    <row r="2574" customFormat="false" ht="12.75" hidden="true" customHeight="false" outlineLevel="0" collapsed="false"/>
    <row r="2575" customFormat="false" ht="12.75" hidden="true" customHeight="false" outlineLevel="0" collapsed="false"/>
    <row r="2576" customFormat="false" ht="12.75" hidden="true" customHeight="false" outlineLevel="0" collapsed="false"/>
    <row r="2577" customFormat="false" ht="12.75" hidden="true" customHeight="false" outlineLevel="0" collapsed="false"/>
    <row r="2578" customFormat="false" ht="12.75" hidden="true" customHeight="false" outlineLevel="0" collapsed="false"/>
    <row r="2579" customFormat="false" ht="12.75" hidden="true" customHeight="false" outlineLevel="0" collapsed="false"/>
    <row r="2580" customFormat="false" ht="12.75" hidden="true" customHeight="false" outlineLevel="0" collapsed="false"/>
    <row r="2581" customFormat="false" ht="12.75" hidden="true" customHeight="false" outlineLevel="0" collapsed="false"/>
    <row r="2582" customFormat="false" ht="12.75" hidden="true" customHeight="false" outlineLevel="0" collapsed="false"/>
    <row r="2583" customFormat="false" ht="12.75" hidden="true" customHeight="false" outlineLevel="0" collapsed="false"/>
    <row r="2584" customFormat="false" ht="12.75" hidden="true" customHeight="false" outlineLevel="0" collapsed="false"/>
    <row r="2585" customFormat="false" ht="12.75" hidden="true" customHeight="false" outlineLevel="0" collapsed="false"/>
    <row r="2586" customFormat="false" ht="12.75" hidden="true" customHeight="false" outlineLevel="0" collapsed="false"/>
    <row r="2587" customFormat="false" ht="12.75" hidden="true" customHeight="false" outlineLevel="0" collapsed="false"/>
    <row r="2588" customFormat="false" ht="12.75" hidden="true" customHeight="false" outlineLevel="0" collapsed="false"/>
    <row r="2589" customFormat="false" ht="12.75" hidden="true" customHeight="false" outlineLevel="0" collapsed="false"/>
    <row r="2590" customFormat="false" ht="12.75" hidden="true" customHeight="false" outlineLevel="0" collapsed="false"/>
    <row r="2591" customFormat="false" ht="12.75" hidden="true" customHeight="false" outlineLevel="0" collapsed="false"/>
    <row r="2592" customFormat="false" ht="12.75" hidden="true" customHeight="false" outlineLevel="0" collapsed="false"/>
    <row r="2593" customFormat="false" ht="12.75" hidden="true" customHeight="false" outlineLevel="0" collapsed="false"/>
    <row r="2594" customFormat="false" ht="12.75" hidden="true" customHeight="false" outlineLevel="0" collapsed="false"/>
    <row r="2595" customFormat="false" ht="12.75" hidden="true" customHeight="false" outlineLevel="0" collapsed="false"/>
    <row r="2596" customFormat="false" ht="12.75" hidden="true" customHeight="false" outlineLevel="0" collapsed="false"/>
    <row r="2597" customFormat="false" ht="12.75" hidden="true" customHeight="false" outlineLevel="0" collapsed="false"/>
    <row r="2598" customFormat="false" ht="12.75" hidden="true" customHeight="false" outlineLevel="0" collapsed="false"/>
    <row r="2599" customFormat="false" ht="12.75" hidden="true" customHeight="false" outlineLevel="0" collapsed="false"/>
    <row r="2600" customFormat="false" ht="12.75" hidden="true" customHeight="false" outlineLevel="0" collapsed="false"/>
    <row r="2601" customFormat="false" ht="12.75" hidden="true" customHeight="false" outlineLevel="0" collapsed="false"/>
    <row r="2602" customFormat="false" ht="12.75" hidden="true" customHeight="false" outlineLevel="0" collapsed="false"/>
    <row r="2603" customFormat="false" ht="12.75" hidden="true" customHeight="false" outlineLevel="0" collapsed="false"/>
    <row r="2604" customFormat="false" ht="12.75" hidden="true" customHeight="false" outlineLevel="0" collapsed="false"/>
    <row r="2605" customFormat="false" ht="12.75" hidden="true" customHeight="false" outlineLevel="0" collapsed="false"/>
    <row r="2606" customFormat="false" ht="12.75" hidden="true" customHeight="false" outlineLevel="0" collapsed="false"/>
    <row r="2607" customFormat="false" ht="12.75" hidden="true" customHeight="false" outlineLevel="0" collapsed="false"/>
    <row r="2608" customFormat="false" ht="12.75" hidden="true" customHeight="false" outlineLevel="0" collapsed="false"/>
    <row r="2609" customFormat="false" ht="12.75" hidden="true" customHeight="false" outlineLevel="0" collapsed="false"/>
    <row r="2610" customFormat="false" ht="12.75" hidden="true" customHeight="false" outlineLevel="0" collapsed="false"/>
    <row r="2611" customFormat="false" ht="12.75" hidden="true" customHeight="false" outlineLevel="0" collapsed="false"/>
    <row r="2612" customFormat="false" ht="12.75" hidden="true" customHeight="false" outlineLevel="0" collapsed="false"/>
    <row r="2613" customFormat="false" ht="12.75" hidden="true" customHeight="false" outlineLevel="0" collapsed="false"/>
    <row r="2614" customFormat="false" ht="12.75" hidden="true" customHeight="false" outlineLevel="0" collapsed="false"/>
    <row r="2615" customFormat="false" ht="12.75" hidden="true" customHeight="false" outlineLevel="0" collapsed="false"/>
    <row r="2616" customFormat="false" ht="12.75" hidden="true" customHeight="false" outlineLevel="0" collapsed="false"/>
    <row r="2617" customFormat="false" ht="12.75" hidden="true" customHeight="false" outlineLevel="0" collapsed="false"/>
    <row r="2618" customFormat="false" ht="12.75" hidden="true" customHeight="false" outlineLevel="0" collapsed="false"/>
    <row r="2619" customFormat="false" ht="12.75" hidden="true" customHeight="false" outlineLevel="0" collapsed="false"/>
    <row r="2620" customFormat="false" ht="12.75" hidden="true" customHeight="false" outlineLevel="0" collapsed="false"/>
    <row r="2621" customFormat="false" ht="12.75" hidden="true" customHeight="false" outlineLevel="0" collapsed="false"/>
    <row r="2622" customFormat="false" ht="12.75" hidden="true" customHeight="false" outlineLevel="0" collapsed="false"/>
    <row r="2623" customFormat="false" ht="12.75" hidden="true" customHeight="false" outlineLevel="0" collapsed="false"/>
    <row r="2624" customFormat="false" ht="12.75" hidden="true" customHeight="false" outlineLevel="0" collapsed="false"/>
    <row r="2625" customFormat="false" ht="12.75" hidden="true" customHeight="false" outlineLevel="0" collapsed="false"/>
    <row r="2626" customFormat="false" ht="12.75" hidden="true" customHeight="false" outlineLevel="0" collapsed="false"/>
    <row r="2627" customFormat="false" ht="12.75" hidden="true" customHeight="false" outlineLevel="0" collapsed="false"/>
    <row r="2628" customFormat="false" ht="12.75" hidden="true" customHeight="false" outlineLevel="0" collapsed="false"/>
    <row r="2629" customFormat="false" ht="12.75" hidden="true" customHeight="false" outlineLevel="0" collapsed="false"/>
    <row r="2630" customFormat="false" ht="12.75" hidden="true" customHeight="false" outlineLevel="0" collapsed="false"/>
    <row r="2631" customFormat="false" ht="12.75" hidden="true" customHeight="false" outlineLevel="0" collapsed="false"/>
    <row r="2632" customFormat="false" ht="12.75" hidden="true" customHeight="false" outlineLevel="0" collapsed="false"/>
    <row r="2633" customFormat="false" ht="12.75" hidden="true" customHeight="false" outlineLevel="0" collapsed="false"/>
    <row r="2634" customFormat="false" ht="12.75" hidden="true" customHeight="false" outlineLevel="0" collapsed="false"/>
    <row r="2635" customFormat="false" ht="12.75" hidden="true" customHeight="false" outlineLevel="0" collapsed="false"/>
    <row r="2636" customFormat="false" ht="12.75" hidden="true" customHeight="false" outlineLevel="0" collapsed="false"/>
    <row r="2637" customFormat="false" ht="12.75" hidden="true" customHeight="false" outlineLevel="0" collapsed="false"/>
    <row r="2638" customFormat="false" ht="12.75" hidden="true" customHeight="false" outlineLevel="0" collapsed="false"/>
    <row r="2639" customFormat="false" ht="12.75" hidden="true" customHeight="false" outlineLevel="0" collapsed="false"/>
    <row r="2640" customFormat="false" ht="12.75" hidden="true" customHeight="false" outlineLevel="0" collapsed="false"/>
    <row r="2641" customFormat="false" ht="12.75" hidden="true" customHeight="false" outlineLevel="0" collapsed="false"/>
    <row r="2642" customFormat="false" ht="12.75" hidden="true" customHeight="false" outlineLevel="0" collapsed="false"/>
    <row r="2643" customFormat="false" ht="12.75" hidden="true" customHeight="false" outlineLevel="0" collapsed="false"/>
    <row r="2644" customFormat="false" ht="12.75" hidden="true" customHeight="false" outlineLevel="0" collapsed="false"/>
    <row r="2645" customFormat="false" ht="12.75" hidden="true" customHeight="false" outlineLevel="0" collapsed="false"/>
    <row r="2646" customFormat="false" ht="12.75" hidden="true" customHeight="false" outlineLevel="0" collapsed="false"/>
    <row r="2647" customFormat="false" ht="12.75" hidden="true" customHeight="false" outlineLevel="0" collapsed="false"/>
    <row r="2648" customFormat="false" ht="12.75" hidden="true" customHeight="false" outlineLevel="0" collapsed="false"/>
    <row r="2649" customFormat="false" ht="12.75" hidden="true" customHeight="false" outlineLevel="0" collapsed="false"/>
    <row r="2650" customFormat="false" ht="12.75" hidden="true" customHeight="false" outlineLevel="0" collapsed="false"/>
    <row r="2651" customFormat="false" ht="12.75" hidden="true" customHeight="false" outlineLevel="0" collapsed="false"/>
    <row r="2652" customFormat="false" ht="12.75" hidden="true" customHeight="false" outlineLevel="0" collapsed="false"/>
    <row r="2653" customFormat="false" ht="12.75" hidden="true" customHeight="false" outlineLevel="0" collapsed="false"/>
    <row r="2654" customFormat="false" ht="12.75" hidden="true" customHeight="false" outlineLevel="0" collapsed="false"/>
    <row r="2655" customFormat="false" ht="12.75" hidden="true" customHeight="false" outlineLevel="0" collapsed="false"/>
    <row r="2656" customFormat="false" ht="12.75" hidden="true" customHeight="false" outlineLevel="0" collapsed="false"/>
    <row r="2657" customFormat="false" ht="12.75" hidden="true" customHeight="false" outlineLevel="0" collapsed="false"/>
    <row r="2658" customFormat="false" ht="12.75" hidden="true" customHeight="false" outlineLevel="0" collapsed="false"/>
    <row r="2659" customFormat="false" ht="12.75" hidden="true" customHeight="false" outlineLevel="0" collapsed="false"/>
    <row r="2660" customFormat="false" ht="12.75" hidden="true" customHeight="false" outlineLevel="0" collapsed="false"/>
    <row r="2661" customFormat="false" ht="12.75" hidden="true" customHeight="false" outlineLevel="0" collapsed="false"/>
    <row r="2662" customFormat="false" ht="12.75" hidden="true" customHeight="false" outlineLevel="0" collapsed="false"/>
    <row r="2663" customFormat="false" ht="12.75" hidden="true" customHeight="false" outlineLevel="0" collapsed="false"/>
    <row r="2664" customFormat="false" ht="12.75" hidden="true" customHeight="false" outlineLevel="0" collapsed="false"/>
    <row r="2665" customFormat="false" ht="12.75" hidden="true" customHeight="false" outlineLevel="0" collapsed="false"/>
    <row r="2666" customFormat="false" ht="12.75" hidden="true" customHeight="false" outlineLevel="0" collapsed="false"/>
    <row r="2667" customFormat="false" ht="12.75" hidden="true" customHeight="false" outlineLevel="0" collapsed="false"/>
    <row r="2668" customFormat="false" ht="12.75" hidden="true" customHeight="false" outlineLevel="0" collapsed="false"/>
    <row r="2669" customFormat="false" ht="12.75" hidden="true" customHeight="false" outlineLevel="0" collapsed="false"/>
    <row r="2670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40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D138" activeCellId="0" sqref="D1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5.56"/>
    <col collapsed="false" customWidth="true" hidden="false" outlineLevel="0" max="3" min="3" style="0" width="15.28"/>
    <col collapsed="false" customWidth="true" hidden="false" outlineLevel="0" max="8" min="4" style="0" width="12.7"/>
    <col collapsed="false" customWidth="true" hidden="false" outlineLevel="0" max="9" min="9" style="85" width="12.7"/>
    <col collapsed="false" customWidth="true" hidden="false" outlineLevel="0" max="10" min="10" style="0" width="12.7"/>
    <col collapsed="false" customWidth="true" hidden="false" outlineLevel="0" max="11" min="11" style="0" width="8.7"/>
    <col collapsed="false" customWidth="true" hidden="false" outlineLevel="0" max="12" min="12" style="10" width="9.14"/>
  </cols>
  <sheetData>
    <row r="2" customFormat="false" ht="30" hidden="false" customHeight="false" outlineLevel="0" collapsed="false">
      <c r="A2" s="21" t="s">
        <v>157</v>
      </c>
      <c r="B2" s="19"/>
      <c r="C2" s="19"/>
      <c r="D2" s="2"/>
      <c r="E2" s="20"/>
      <c r="F2" s="20"/>
      <c r="G2" s="20"/>
      <c r="H2" s="19"/>
      <c r="J2" s="20"/>
    </row>
    <row r="3" customFormat="false" ht="12.75" hidden="false" customHeight="false" outlineLevel="0" collapsed="false">
      <c r="A3" s="19"/>
      <c r="B3" s="19"/>
      <c r="C3" s="19"/>
      <c r="D3" s="2"/>
      <c r="E3" s="20"/>
      <c r="F3" s="20"/>
      <c r="G3" s="20"/>
      <c r="H3" s="19"/>
      <c r="J3" s="20"/>
    </row>
    <row r="4" customFormat="false" ht="12.75" hidden="false" customHeight="false" outlineLevel="0" collapsed="false">
      <c r="A4" s="19" t="s">
        <v>1</v>
      </c>
      <c r="B4" s="19"/>
      <c r="C4" s="19"/>
      <c r="D4" s="2"/>
      <c r="E4" s="20"/>
      <c r="F4" s="20"/>
      <c r="G4" s="20"/>
      <c r="H4" s="19"/>
      <c r="J4" s="20"/>
    </row>
    <row r="5" customFormat="false" ht="12.75" hidden="false" customHeight="false" outlineLevel="0" collapsed="false">
      <c r="A5" s="19" t="s">
        <v>38</v>
      </c>
      <c r="B5" s="19"/>
      <c r="C5" s="19"/>
      <c r="D5" s="2"/>
      <c r="E5" s="20"/>
      <c r="F5" s="20"/>
      <c r="G5" s="20"/>
      <c r="H5" s="19"/>
      <c r="J5" s="20"/>
    </row>
    <row r="6" customFormat="false" ht="12.75" hidden="false" customHeight="false" outlineLevel="0" collapsed="false">
      <c r="A6" s="19" t="s">
        <v>39</v>
      </c>
      <c r="B6" s="19"/>
      <c r="C6" s="19"/>
      <c r="D6" s="2"/>
      <c r="E6" s="20"/>
      <c r="F6" s="20"/>
      <c r="G6" s="20"/>
      <c r="H6" s="19"/>
      <c r="J6" s="20"/>
    </row>
    <row r="7" customFormat="false" ht="12.75" hidden="false" customHeight="false" outlineLevel="0" collapsed="false">
      <c r="A7" s="19" t="s">
        <v>40</v>
      </c>
      <c r="B7" s="19"/>
      <c r="C7" s="19"/>
      <c r="D7" s="2"/>
      <c r="E7" s="20"/>
      <c r="F7" s="20"/>
      <c r="G7" s="20"/>
      <c r="H7" s="19"/>
      <c r="J7" s="20"/>
    </row>
    <row r="8" customFormat="false" ht="12.75" hidden="false" customHeight="false" outlineLevel="0" collapsed="false">
      <c r="A8" s="19"/>
      <c r="B8" s="19"/>
      <c r="C8" s="19"/>
      <c r="D8" s="2"/>
      <c r="E8" s="20"/>
      <c r="F8" s="20"/>
      <c r="G8" s="20"/>
      <c r="H8" s="19"/>
      <c r="J8" s="20"/>
    </row>
    <row r="9" customFormat="false" ht="25.5" hidden="false" customHeight="false" outlineLevel="0" collapsed="false">
      <c r="A9" s="6"/>
      <c r="B9" s="6"/>
      <c r="C9" s="6"/>
      <c r="D9" s="6"/>
      <c r="E9" s="23" t="s">
        <v>41</v>
      </c>
      <c r="F9" s="24"/>
      <c r="G9" s="23" t="s">
        <v>41</v>
      </c>
      <c r="H9" s="25"/>
      <c r="I9" s="117"/>
      <c r="J9" s="27"/>
      <c r="K9" s="2"/>
      <c r="L9" s="4"/>
    </row>
    <row r="10" customFormat="false" ht="27.75" hidden="false" customHeight="false" outlineLevel="0" collapsed="false">
      <c r="A10" s="11" t="s">
        <v>13</v>
      </c>
      <c r="B10" s="11" t="s">
        <v>14</v>
      </c>
      <c r="C10" s="11" t="s">
        <v>15</v>
      </c>
      <c r="D10" s="11" t="s">
        <v>132</v>
      </c>
      <c r="E10" s="28" t="s">
        <v>158</v>
      </c>
      <c r="F10" s="29" t="s">
        <v>159</v>
      </c>
      <c r="G10" s="29" t="s">
        <v>45</v>
      </c>
      <c r="H10" s="30" t="s">
        <v>46</v>
      </c>
      <c r="I10" s="119" t="s">
        <v>47</v>
      </c>
      <c r="J10" s="32" t="s">
        <v>48</v>
      </c>
      <c r="K10" s="2"/>
      <c r="L10" s="4"/>
    </row>
    <row r="11" customFormat="false" ht="12.75" hidden="false" customHeight="false" outlineLevel="0" collapsed="false">
      <c r="A11" s="33" t="s">
        <v>25</v>
      </c>
      <c r="B11" s="33" t="n">
        <v>1</v>
      </c>
      <c r="C11" s="33" t="n">
        <v>1</v>
      </c>
      <c r="D11" s="34" t="n">
        <v>37226</v>
      </c>
      <c r="E11" s="171" t="n">
        <v>476326</v>
      </c>
      <c r="F11" s="172" t="n">
        <v>295</v>
      </c>
      <c r="G11" s="87" t="n">
        <f aca="false">E11-F11</f>
        <v>476031</v>
      </c>
      <c r="H11" s="124" t="n">
        <f aca="false">IF(G11&lt;0,0,E11/(31*1500*24))</f>
        <v>0.42681541218638</v>
      </c>
      <c r="I11" s="125" t="n">
        <v>0.9894</v>
      </c>
      <c r="J11" s="95" t="n">
        <f aca="false">I11*(24*31)</f>
        <v>736.1136</v>
      </c>
      <c r="M11" s="10"/>
    </row>
    <row r="12" customFormat="false" ht="12.75" hidden="false" customHeight="false" outlineLevel="0" collapsed="false">
      <c r="A12" s="33" t="s">
        <v>25</v>
      </c>
      <c r="B12" s="33" t="n">
        <v>1</v>
      </c>
      <c r="C12" s="33" t="n">
        <v>2</v>
      </c>
      <c r="D12" s="34" t="n">
        <v>37226</v>
      </c>
      <c r="E12" s="130" t="n">
        <v>359804</v>
      </c>
      <c r="F12" s="131" t="n">
        <v>684</v>
      </c>
      <c r="G12" s="87" t="n">
        <f aca="false">E12-F12</f>
        <v>359120</v>
      </c>
      <c r="H12" s="124" t="n">
        <f aca="false">IF(G12&lt;0,0,E12/(31*1500*24))</f>
        <v>0.322405017921147</v>
      </c>
      <c r="I12" s="132" t="n">
        <v>0.824</v>
      </c>
      <c r="J12" s="95" t="n">
        <f aca="false">I12*(24*31)</f>
        <v>613.056</v>
      </c>
      <c r="M12" s="10"/>
    </row>
    <row r="13" customFormat="false" ht="12.75" hidden="false" customHeight="false" outlineLevel="0" collapsed="false">
      <c r="A13" s="33" t="s">
        <v>25</v>
      </c>
      <c r="B13" s="33" t="n">
        <v>1</v>
      </c>
      <c r="C13" s="33" t="n">
        <v>3</v>
      </c>
      <c r="D13" s="34" t="n">
        <v>37226</v>
      </c>
      <c r="E13" s="130" t="n">
        <v>388678</v>
      </c>
      <c r="F13" s="131" t="n">
        <v>189</v>
      </c>
      <c r="G13" s="87" t="n">
        <f aca="false">E13-F13</f>
        <v>388489</v>
      </c>
      <c r="H13" s="124" t="n">
        <f aca="false">IF(G13&lt;0,0,E13/(31*1500*24))</f>
        <v>0.348277777777778</v>
      </c>
      <c r="I13" s="132" t="n">
        <v>0.8983</v>
      </c>
      <c r="J13" s="95" t="n">
        <f aca="false">I13*(24*31)</f>
        <v>668.3352</v>
      </c>
      <c r="M13" s="10"/>
    </row>
    <row r="14" customFormat="false" ht="12.75" hidden="false" customHeight="false" outlineLevel="0" collapsed="false">
      <c r="A14" s="33" t="s">
        <v>25</v>
      </c>
      <c r="B14" s="33" t="n">
        <v>1</v>
      </c>
      <c r="C14" s="33" t="n">
        <v>4</v>
      </c>
      <c r="D14" s="34" t="n">
        <v>37226</v>
      </c>
      <c r="E14" s="130" t="n">
        <v>453331</v>
      </c>
      <c r="F14" s="131" t="n">
        <v>187</v>
      </c>
      <c r="G14" s="87" t="n">
        <f aca="false">E14-F14</f>
        <v>453144</v>
      </c>
      <c r="H14" s="124" t="n">
        <f aca="false">IF(G14&lt;0,0,E14/(31*1500*24))</f>
        <v>0.406210573476703</v>
      </c>
      <c r="I14" s="132" t="n">
        <v>0.9783</v>
      </c>
      <c r="J14" s="95" t="n">
        <f aca="false">I14*(24*31)</f>
        <v>727.8552</v>
      </c>
      <c r="M14" s="10"/>
    </row>
    <row r="15" customFormat="false" ht="12.75" hidden="false" customHeight="false" outlineLevel="0" collapsed="false">
      <c r="A15" s="33" t="s">
        <v>25</v>
      </c>
      <c r="B15" s="33" t="n">
        <v>1</v>
      </c>
      <c r="C15" s="33" t="n">
        <v>5</v>
      </c>
      <c r="D15" s="34" t="n">
        <v>37226</v>
      </c>
      <c r="E15" s="130" t="n">
        <v>427510</v>
      </c>
      <c r="F15" s="131" t="n">
        <v>457</v>
      </c>
      <c r="G15" s="87" t="n">
        <f aca="false">E15-F15</f>
        <v>427053</v>
      </c>
      <c r="H15" s="124" t="n">
        <f aca="false">IF(G15&lt;0,0,E15/(31*1500*24))</f>
        <v>0.383073476702509</v>
      </c>
      <c r="I15" s="132" t="n">
        <v>0.969</v>
      </c>
      <c r="J15" s="95" t="n">
        <f aca="false">I15*(24*31)</f>
        <v>720.936</v>
      </c>
      <c r="M15" s="10"/>
    </row>
    <row r="16" customFormat="false" ht="12.75" hidden="false" customHeight="false" outlineLevel="0" collapsed="false">
      <c r="A16" s="33" t="s">
        <v>25</v>
      </c>
      <c r="B16" s="33" t="n">
        <v>1</v>
      </c>
      <c r="C16" s="33" t="n">
        <v>6</v>
      </c>
      <c r="D16" s="34" t="n">
        <v>37226</v>
      </c>
      <c r="E16" s="130" t="n">
        <v>427337</v>
      </c>
      <c r="F16" s="131" t="n">
        <v>467</v>
      </c>
      <c r="G16" s="87" t="n">
        <f aca="false">E16-F16</f>
        <v>426870</v>
      </c>
      <c r="H16" s="124" t="n">
        <f aca="false">IF(G16&lt;0,0,E16/(31*1500*24))</f>
        <v>0.382918458781362</v>
      </c>
      <c r="I16" s="132" t="n">
        <v>0.9931</v>
      </c>
      <c r="J16" s="95" t="n">
        <f aca="false">I16*(24*31)</f>
        <v>738.8664</v>
      </c>
      <c r="M16" s="10"/>
    </row>
    <row r="17" customFormat="false" ht="12.75" hidden="false" customHeight="false" outlineLevel="0" collapsed="false">
      <c r="A17" s="33" t="s">
        <v>25</v>
      </c>
      <c r="B17" s="33" t="n">
        <v>1</v>
      </c>
      <c r="C17" s="33" t="n">
        <v>7</v>
      </c>
      <c r="D17" s="34" t="n">
        <v>37226</v>
      </c>
      <c r="E17" s="130" t="n">
        <v>397039</v>
      </c>
      <c r="F17" s="131" t="n">
        <v>488</v>
      </c>
      <c r="G17" s="87" t="n">
        <f aca="false">E17-F17</f>
        <v>396551</v>
      </c>
      <c r="H17" s="124" t="n">
        <f aca="false">IF(G17&lt;0,0,E17/(31*1500*24))</f>
        <v>0.355769713261649</v>
      </c>
      <c r="I17" s="132" t="n">
        <v>0.9915</v>
      </c>
      <c r="J17" s="95" t="n">
        <f aca="false">I17*(24*31)</f>
        <v>737.676</v>
      </c>
      <c r="M17" s="10"/>
    </row>
    <row r="18" customFormat="false" ht="12.75" hidden="false" customHeight="false" outlineLevel="0" collapsed="false">
      <c r="A18" s="33" t="s">
        <v>25</v>
      </c>
      <c r="B18" s="33" t="n">
        <v>1</v>
      </c>
      <c r="C18" s="33" t="n">
        <v>8</v>
      </c>
      <c r="D18" s="34" t="n">
        <v>37226</v>
      </c>
      <c r="E18" s="130" t="n">
        <v>232296</v>
      </c>
      <c r="F18" s="131" t="n">
        <v>713</v>
      </c>
      <c r="G18" s="87" t="n">
        <f aca="false">E18-F18</f>
        <v>231583</v>
      </c>
      <c r="H18" s="124" t="n">
        <f aca="false">IF(G18&lt;0,0,E18/(31*1500*24))</f>
        <v>0.208150537634409</v>
      </c>
      <c r="I18" s="132" t="n">
        <v>0.7635</v>
      </c>
      <c r="J18" s="95" t="n">
        <f aca="false">I18*(24*31)</f>
        <v>568.044</v>
      </c>
      <c r="M18" s="10"/>
    </row>
    <row r="19" customFormat="false" ht="12.75" hidden="false" customHeight="false" outlineLevel="0" collapsed="false">
      <c r="A19" s="33" t="s">
        <v>25</v>
      </c>
      <c r="B19" s="33" t="n">
        <v>1</v>
      </c>
      <c r="C19" s="33" t="n">
        <v>9</v>
      </c>
      <c r="D19" s="34" t="n">
        <v>37226</v>
      </c>
      <c r="E19" s="130" t="n">
        <f aca="false">748229-382122</f>
        <v>366107</v>
      </c>
      <c r="F19" s="131" t="n">
        <f aca="false">1151-892</f>
        <v>259</v>
      </c>
      <c r="G19" s="87" t="n">
        <f aca="false">E19-F19</f>
        <v>365848</v>
      </c>
      <c r="H19" s="124" t="n">
        <f aca="false">IF(G19&lt;0,0,E19/(31*1500*24))</f>
        <v>0.328052867383513</v>
      </c>
      <c r="I19" s="132" t="n">
        <v>0.9986</v>
      </c>
      <c r="J19" s="95" t="n">
        <f aca="false">I19*(24*31)</f>
        <v>742.9584</v>
      </c>
      <c r="M19" s="10"/>
    </row>
    <row r="20" customFormat="false" ht="12.75" hidden="false" customHeight="false" outlineLevel="0" collapsed="false">
      <c r="A20" s="33" t="s">
        <v>25</v>
      </c>
      <c r="B20" s="33" t="n">
        <v>1</v>
      </c>
      <c r="C20" s="33" t="n">
        <v>10</v>
      </c>
      <c r="D20" s="34" t="n">
        <v>37226</v>
      </c>
      <c r="E20" s="130" t="n">
        <v>306283</v>
      </c>
      <c r="F20" s="131" t="n">
        <v>310</v>
      </c>
      <c r="G20" s="87" t="n">
        <f aca="false">E20-F20</f>
        <v>305973</v>
      </c>
      <c r="H20" s="124" t="n">
        <f aca="false">IF(G20&lt;0,0,E20/(31*1500*24))</f>
        <v>0.274447132616487</v>
      </c>
      <c r="I20" s="132" t="n">
        <v>0.9516</v>
      </c>
      <c r="J20" s="95" t="n">
        <f aca="false">I20*(24*31)</f>
        <v>707.9904</v>
      </c>
      <c r="M20" s="10"/>
    </row>
    <row r="21" customFormat="false" ht="12.75" hidden="false" customHeight="false" outlineLevel="0" collapsed="false">
      <c r="A21" s="33" t="s">
        <v>25</v>
      </c>
      <c r="B21" s="33" t="n">
        <v>1</v>
      </c>
      <c r="C21" s="33" t="n">
        <v>11</v>
      </c>
      <c r="D21" s="34" t="n">
        <v>37226</v>
      </c>
      <c r="E21" s="130" t="n">
        <v>355884</v>
      </c>
      <c r="F21" s="131" t="n">
        <v>419</v>
      </c>
      <c r="G21" s="87" t="n">
        <f aca="false">E21-F21</f>
        <v>355465</v>
      </c>
      <c r="H21" s="124" t="n">
        <f aca="false">IF(G21&lt;0,0,E21/(31*1500*24))</f>
        <v>0.31889247311828</v>
      </c>
      <c r="I21" s="132" t="n">
        <v>0.9256</v>
      </c>
      <c r="J21" s="95" t="n">
        <f aca="false">I21*(24*31)</f>
        <v>688.6464</v>
      </c>
      <c r="M21" s="10"/>
    </row>
    <row r="22" customFormat="false" ht="12.75" hidden="false" customHeight="false" outlineLevel="0" collapsed="false">
      <c r="A22" s="33" t="s">
        <v>25</v>
      </c>
      <c r="B22" s="33" t="n">
        <v>1</v>
      </c>
      <c r="C22" s="33" t="n">
        <v>12</v>
      </c>
      <c r="D22" s="34" t="n">
        <v>37226</v>
      </c>
      <c r="E22" s="130" t="n">
        <v>386351</v>
      </c>
      <c r="F22" s="131" t="n">
        <v>19</v>
      </c>
      <c r="G22" s="87" t="n">
        <f aca="false">E22-F22</f>
        <v>386332</v>
      </c>
      <c r="H22" s="124" t="n">
        <f aca="false">IF(G22&lt;0,0,E22/(31*1500*24))</f>
        <v>0.346192652329749</v>
      </c>
      <c r="I22" s="132" t="n">
        <v>0.9745</v>
      </c>
      <c r="J22" s="95" t="n">
        <f aca="false">I22*(24*31)</f>
        <v>725.028</v>
      </c>
      <c r="M22" s="10"/>
    </row>
    <row r="23" customFormat="false" ht="12.75" hidden="false" customHeight="false" outlineLevel="0" collapsed="false">
      <c r="A23" s="33" t="s">
        <v>25</v>
      </c>
      <c r="B23" s="33" t="n">
        <v>1</v>
      </c>
      <c r="C23" s="33" t="n">
        <v>13</v>
      </c>
      <c r="D23" s="34" t="n">
        <v>37226</v>
      </c>
      <c r="E23" s="130" t="n">
        <v>390000</v>
      </c>
      <c r="F23" s="131" t="n">
        <v>526</v>
      </c>
      <c r="G23" s="87" t="n">
        <f aca="false">E23-F23</f>
        <v>389474</v>
      </c>
      <c r="H23" s="124" t="n">
        <f aca="false">IF(G23&lt;0,0,E23/(31*1500*24))</f>
        <v>0.349462365591398</v>
      </c>
      <c r="I23" s="132" t="n">
        <v>0.9721</v>
      </c>
      <c r="J23" s="95" t="n">
        <f aca="false">I23*(24*31)</f>
        <v>723.2424</v>
      </c>
      <c r="M23" s="10"/>
    </row>
    <row r="24" customFormat="false" ht="12.75" hidden="false" customHeight="false" outlineLevel="0" collapsed="false">
      <c r="A24" s="33" t="s">
        <v>25</v>
      </c>
      <c r="B24" s="33" t="n">
        <v>1</v>
      </c>
      <c r="C24" s="33" t="n">
        <v>14</v>
      </c>
      <c r="D24" s="34" t="n">
        <v>37226</v>
      </c>
      <c r="E24" s="130" t="n">
        <v>420417</v>
      </c>
      <c r="F24" s="131" t="n">
        <v>51</v>
      </c>
      <c r="G24" s="87" t="n">
        <f aca="false">E24-F24</f>
        <v>420366</v>
      </c>
      <c r="H24" s="124" t="n">
        <f aca="false">IF(G24&lt;0,0,E24/(31*1500*24))</f>
        <v>0.376717741935484</v>
      </c>
      <c r="I24" s="132" t="n">
        <v>0.9995</v>
      </c>
      <c r="J24" s="95" t="n">
        <f aca="false">I24*(24*31)</f>
        <v>743.628</v>
      </c>
      <c r="M24" s="10"/>
    </row>
    <row r="25" customFormat="false" ht="12.75" hidden="false" customHeight="false" outlineLevel="0" collapsed="false">
      <c r="A25" s="33" t="s">
        <v>25</v>
      </c>
      <c r="B25" s="33" t="n">
        <v>1</v>
      </c>
      <c r="C25" s="33" t="n">
        <v>15</v>
      </c>
      <c r="D25" s="34" t="n">
        <v>37226</v>
      </c>
      <c r="E25" s="130" t="n">
        <v>413689</v>
      </c>
      <c r="F25" s="131" t="n">
        <v>845</v>
      </c>
      <c r="G25" s="87" t="n">
        <f aca="false">E25-F25</f>
        <v>412844</v>
      </c>
      <c r="H25" s="124" t="n">
        <f aca="false">IF(G25&lt;0,0,E25/(31*1500*24))</f>
        <v>0.370689068100358</v>
      </c>
      <c r="I25" s="132" t="n">
        <v>0.9956</v>
      </c>
      <c r="J25" s="95" t="n">
        <f aca="false">I25*(24*31)</f>
        <v>740.7264</v>
      </c>
      <c r="M25" s="10"/>
    </row>
    <row r="26" customFormat="false" ht="12.75" hidden="false" customHeight="false" outlineLevel="0" collapsed="false">
      <c r="A26" s="33" t="s">
        <v>25</v>
      </c>
      <c r="B26" s="33" t="n">
        <v>1</v>
      </c>
      <c r="C26" s="33" t="n">
        <v>16</v>
      </c>
      <c r="D26" s="34" t="n">
        <v>37226</v>
      </c>
      <c r="E26" s="130" t="n">
        <v>431966</v>
      </c>
      <c r="F26" s="131" t="n">
        <v>236</v>
      </c>
      <c r="G26" s="87" t="n">
        <f aca="false">E26-F26</f>
        <v>431730</v>
      </c>
      <c r="H26" s="124" t="n">
        <f aca="false">IF(G26&lt;0,0,E26/(31*1500*24))</f>
        <v>0.387066308243728</v>
      </c>
      <c r="I26" s="132" t="n">
        <v>0.9996</v>
      </c>
      <c r="J26" s="95" t="n">
        <f aca="false">I26*(24*31)</f>
        <v>743.7024</v>
      </c>
      <c r="M26" s="10"/>
    </row>
    <row r="27" customFormat="false" ht="12.75" hidden="false" customHeight="false" outlineLevel="0" collapsed="false">
      <c r="A27" s="33" t="s">
        <v>25</v>
      </c>
      <c r="B27" s="33" t="n">
        <v>1</v>
      </c>
      <c r="C27" s="33" t="n">
        <v>17</v>
      </c>
      <c r="D27" s="34" t="n">
        <v>37226</v>
      </c>
      <c r="E27" s="130" t="n">
        <v>425630</v>
      </c>
      <c r="F27" s="131" t="n">
        <v>560</v>
      </c>
      <c r="G27" s="87" t="n">
        <f aca="false">E27-F27</f>
        <v>425070</v>
      </c>
      <c r="H27" s="124" t="n">
        <f aca="false">IF(G27&lt;0,0,E27/(31*1500*24))</f>
        <v>0.381388888888889</v>
      </c>
      <c r="I27" s="132" t="n">
        <v>0.9904</v>
      </c>
      <c r="J27" s="95" t="n">
        <f aca="false">I27*(24*31)</f>
        <v>736.8576</v>
      </c>
      <c r="M27" s="10"/>
    </row>
    <row r="28" customFormat="false" ht="12.75" hidden="false" customHeight="false" outlineLevel="0" collapsed="false">
      <c r="A28" s="33" t="s">
        <v>25</v>
      </c>
      <c r="B28" s="33" t="n">
        <v>1</v>
      </c>
      <c r="C28" s="33" t="n">
        <v>18</v>
      </c>
      <c r="D28" s="34" t="n">
        <v>37226</v>
      </c>
      <c r="E28" s="130" t="n">
        <v>425114</v>
      </c>
      <c r="F28" s="131" t="n">
        <v>331</v>
      </c>
      <c r="G28" s="87" t="n">
        <f aca="false">E28-F28</f>
        <v>424783</v>
      </c>
      <c r="H28" s="124" t="n">
        <f aca="false">IF(G28&lt;0,0,E28/(31*1500*24))</f>
        <v>0.380926523297491</v>
      </c>
      <c r="I28" s="132" t="n">
        <v>0.9974</v>
      </c>
      <c r="J28" s="95" t="n">
        <f aca="false">I28*(24*31)</f>
        <v>742.0656</v>
      </c>
      <c r="M28" s="10"/>
    </row>
    <row r="29" customFormat="false" ht="12.75" hidden="false" customHeight="false" outlineLevel="0" collapsed="false">
      <c r="A29" s="33" t="s">
        <v>25</v>
      </c>
      <c r="B29" s="33" t="n">
        <v>1</v>
      </c>
      <c r="C29" s="33" t="n">
        <v>19</v>
      </c>
      <c r="D29" s="34" t="n">
        <v>37226</v>
      </c>
      <c r="E29" s="130" t="n">
        <v>386747</v>
      </c>
      <c r="F29" s="131" t="n">
        <v>152</v>
      </c>
      <c r="G29" s="87" t="n">
        <f aca="false">E29-F29</f>
        <v>386595</v>
      </c>
      <c r="H29" s="124" t="n">
        <f aca="false">IF(G29&lt;0,0,E29/(31*1500*24))</f>
        <v>0.346547491039427</v>
      </c>
      <c r="I29" s="132" t="n">
        <v>0.9965</v>
      </c>
      <c r="J29" s="95" t="n">
        <f aca="false">I29*(24*31)</f>
        <v>741.396</v>
      </c>
      <c r="M29" s="10"/>
    </row>
    <row r="30" customFormat="false" ht="12.75" hidden="false" customHeight="false" outlineLevel="0" collapsed="false">
      <c r="A30" s="33" t="s">
        <v>25</v>
      </c>
      <c r="B30" s="33" t="n">
        <v>1</v>
      </c>
      <c r="C30" s="33" t="n">
        <v>20</v>
      </c>
      <c r="D30" s="34" t="n">
        <v>37226</v>
      </c>
      <c r="E30" s="130" t="n">
        <v>461433</v>
      </c>
      <c r="F30" s="131" t="n">
        <v>298</v>
      </c>
      <c r="G30" s="87" t="n">
        <f aca="false">E30-F30</f>
        <v>461135</v>
      </c>
      <c r="H30" s="124" t="n">
        <f aca="false">IF(G30&lt;0,0,E30/(31*1500*24))</f>
        <v>0.413470430107527</v>
      </c>
      <c r="I30" s="132" t="n">
        <v>0.9993</v>
      </c>
      <c r="J30" s="95" t="n">
        <f aca="false">I30*(24*31)</f>
        <v>743.4792</v>
      </c>
      <c r="M30" s="10"/>
    </row>
    <row r="31" customFormat="false" ht="12.75" hidden="false" customHeight="false" outlineLevel="0" collapsed="false">
      <c r="A31" s="33" t="s">
        <v>25</v>
      </c>
      <c r="B31" s="33" t="n">
        <v>1</v>
      </c>
      <c r="C31" s="33" t="n">
        <v>21</v>
      </c>
      <c r="D31" s="34" t="n">
        <v>37226</v>
      </c>
      <c r="E31" s="130" t="n">
        <v>458811</v>
      </c>
      <c r="F31" s="131" t="n">
        <v>192</v>
      </c>
      <c r="G31" s="87" t="n">
        <f aca="false">E31-F31</f>
        <v>458619</v>
      </c>
      <c r="H31" s="124" t="n">
        <f aca="false">IF(G31&lt;0,0,E31/(31*1500*24))</f>
        <v>0.411120967741935</v>
      </c>
      <c r="I31" s="132" t="n">
        <v>0.9954</v>
      </c>
      <c r="J31" s="95" t="n">
        <f aca="false">I31*(24*31)</f>
        <v>740.5776</v>
      </c>
      <c r="M31" s="10"/>
    </row>
    <row r="32" customFormat="false" ht="12.75" hidden="false" customHeight="false" outlineLevel="0" collapsed="false">
      <c r="A32" s="33" t="s">
        <v>25</v>
      </c>
      <c r="B32" s="33" t="n">
        <v>1</v>
      </c>
      <c r="C32" s="33" t="n">
        <v>22</v>
      </c>
      <c r="D32" s="34" t="n">
        <v>37226</v>
      </c>
      <c r="E32" s="130" t="n">
        <v>486057</v>
      </c>
      <c r="F32" s="131" t="n">
        <v>131</v>
      </c>
      <c r="G32" s="87" t="n">
        <f aca="false">E32-F32</f>
        <v>485926</v>
      </c>
      <c r="H32" s="124" t="n">
        <f aca="false">IF(G32&lt;0,0,E32/(31*1500*24))</f>
        <v>0.435534946236559</v>
      </c>
      <c r="I32" s="132" t="n">
        <v>0.9923</v>
      </c>
      <c r="J32" s="95" t="n">
        <f aca="false">I32*(24*31)</f>
        <v>738.2712</v>
      </c>
      <c r="M32" s="10"/>
    </row>
    <row r="33" customFormat="false" ht="12.75" hidden="false" customHeight="false" outlineLevel="0" collapsed="false">
      <c r="A33" s="33" t="s">
        <v>25</v>
      </c>
      <c r="B33" s="33" t="n">
        <v>1</v>
      </c>
      <c r="C33" s="33" t="n">
        <v>23</v>
      </c>
      <c r="D33" s="34" t="n">
        <v>37226</v>
      </c>
      <c r="E33" s="130" t="n">
        <v>380801</v>
      </c>
      <c r="F33" s="131" t="n">
        <v>0.426</v>
      </c>
      <c r="G33" s="87" t="n">
        <f aca="false">E33-F33</f>
        <v>380800.574</v>
      </c>
      <c r="H33" s="124" t="n">
        <f aca="false">IF(G33&lt;0,0,E33/(31*1500*24))</f>
        <v>0.341219534050179</v>
      </c>
      <c r="I33" s="132" t="n">
        <v>0.8762</v>
      </c>
      <c r="J33" s="95" t="n">
        <f aca="false">I33*(24*31)</f>
        <v>651.8928</v>
      </c>
      <c r="M33" s="10"/>
    </row>
    <row r="34" customFormat="false" ht="12.75" hidden="false" customHeight="false" outlineLevel="0" collapsed="false">
      <c r="A34" s="33" t="s">
        <v>25</v>
      </c>
      <c r="B34" s="33" t="n">
        <v>1</v>
      </c>
      <c r="C34" s="33" t="n">
        <v>24</v>
      </c>
      <c r="D34" s="34" t="n">
        <v>37226</v>
      </c>
      <c r="E34" s="130" t="n">
        <v>451325</v>
      </c>
      <c r="F34" s="131" t="n">
        <v>363</v>
      </c>
      <c r="G34" s="87" t="n">
        <f aca="false">E34-F34</f>
        <v>450962</v>
      </c>
      <c r="H34" s="124" t="n">
        <f aca="false">IF(G34&lt;0,0,E34/(31*1500*24))</f>
        <v>0.404413082437276</v>
      </c>
      <c r="I34" s="132" t="n">
        <v>0.9818</v>
      </c>
      <c r="J34" s="95" t="n">
        <f aca="false">I34*(24*31)</f>
        <v>730.4592</v>
      </c>
      <c r="M34" s="10"/>
    </row>
    <row r="35" customFormat="false" ht="12.75" hidden="false" customHeight="false" outlineLevel="0" collapsed="false">
      <c r="A35" s="33" t="s">
        <v>25</v>
      </c>
      <c r="B35" s="33" t="n">
        <v>1</v>
      </c>
      <c r="C35" s="33" t="n">
        <v>25</v>
      </c>
      <c r="D35" s="34" t="n">
        <v>37226</v>
      </c>
      <c r="E35" s="130" t="n">
        <v>534183</v>
      </c>
      <c r="F35" s="131" t="n">
        <v>154</v>
      </c>
      <c r="G35" s="87" t="n">
        <f aca="false">E35-F35</f>
        <v>534029</v>
      </c>
      <c r="H35" s="124" t="n">
        <f aca="false">IF(G35&lt;0,0,E35/(31*1500*24))</f>
        <v>0.478658602150538</v>
      </c>
      <c r="I35" s="132" t="n">
        <v>0.9754</v>
      </c>
      <c r="J35" s="95" t="n">
        <f aca="false">I35*(24*31)</f>
        <v>725.6976</v>
      </c>
      <c r="M35" s="10"/>
    </row>
    <row r="36" customFormat="false" ht="12.75" hidden="false" customHeight="false" outlineLevel="0" collapsed="false">
      <c r="A36" s="33" t="s">
        <v>25</v>
      </c>
      <c r="B36" s="33" t="n">
        <v>1</v>
      </c>
      <c r="C36" s="33" t="n">
        <v>26</v>
      </c>
      <c r="D36" s="34" t="n">
        <v>37226</v>
      </c>
      <c r="E36" s="130" t="n">
        <v>486628</v>
      </c>
      <c r="F36" s="131" t="n">
        <v>254</v>
      </c>
      <c r="G36" s="87" t="n">
        <f aca="false">E36-F36</f>
        <v>486374</v>
      </c>
      <c r="H36" s="124" t="n">
        <f aca="false">IF(G36&lt;0,0,E36/(31*1500*24))</f>
        <v>0.436046594982079</v>
      </c>
      <c r="I36" s="132" t="n">
        <v>0.9745</v>
      </c>
      <c r="J36" s="95" t="n">
        <f aca="false">I36*(24*31)</f>
        <v>725.028</v>
      </c>
      <c r="M36" s="10"/>
    </row>
    <row r="37" customFormat="false" ht="12.75" hidden="false" customHeight="false" outlineLevel="0" collapsed="false">
      <c r="A37" s="33" t="s">
        <v>25</v>
      </c>
      <c r="B37" s="33" t="n">
        <v>1</v>
      </c>
      <c r="C37" s="33" t="n">
        <v>27</v>
      </c>
      <c r="D37" s="34" t="n">
        <v>37226</v>
      </c>
      <c r="E37" s="130" t="n">
        <v>408601</v>
      </c>
      <c r="F37" s="131" t="n">
        <v>806</v>
      </c>
      <c r="G37" s="87" t="n">
        <f aca="false">E37-F37</f>
        <v>407795</v>
      </c>
      <c r="H37" s="124" t="n">
        <f aca="false">IF(G37&lt;0,0,E37/(31*1500*24))</f>
        <v>0.366129928315412</v>
      </c>
      <c r="I37" s="132" t="n">
        <v>0.9366</v>
      </c>
      <c r="J37" s="95" t="n">
        <f aca="false">I37*(24*31)</f>
        <v>696.8304</v>
      </c>
      <c r="M37" s="10"/>
    </row>
    <row r="38" customFormat="false" ht="12.75" hidden="false" customHeight="false" outlineLevel="0" collapsed="false">
      <c r="A38" s="33" t="s">
        <v>25</v>
      </c>
      <c r="B38" s="33" t="n">
        <v>1</v>
      </c>
      <c r="C38" s="33" t="n">
        <v>28</v>
      </c>
      <c r="D38" s="34" t="n">
        <v>37226</v>
      </c>
      <c r="E38" s="130" t="n">
        <v>458939</v>
      </c>
      <c r="F38" s="131" t="n">
        <v>252</v>
      </c>
      <c r="G38" s="87" t="n">
        <f aca="false">E38-F38</f>
        <v>458687</v>
      </c>
      <c r="H38" s="124" t="n">
        <f aca="false">IF(G38&lt;0,0,E38/(31*1500*24))</f>
        <v>0.411235663082437</v>
      </c>
      <c r="I38" s="132" t="n">
        <v>0.9692</v>
      </c>
      <c r="J38" s="95" t="n">
        <f aca="false">I38*(24*31)</f>
        <v>721.0848</v>
      </c>
      <c r="M38" s="10"/>
    </row>
    <row r="39" customFormat="false" ht="12.75" hidden="false" customHeight="false" outlineLevel="0" collapsed="false">
      <c r="A39" s="33" t="s">
        <v>25</v>
      </c>
      <c r="B39" s="33" t="n">
        <v>1</v>
      </c>
      <c r="C39" s="33" t="n">
        <v>29</v>
      </c>
      <c r="D39" s="34" t="n">
        <v>37226</v>
      </c>
      <c r="E39" s="130" t="n">
        <v>479041</v>
      </c>
      <c r="F39" s="131" t="n">
        <v>357</v>
      </c>
      <c r="G39" s="87" t="n">
        <f aca="false">E39-F39</f>
        <v>478684</v>
      </c>
      <c r="H39" s="124" t="n">
        <f aca="false">IF(G39&lt;0,0,E39/(31*1500*24))</f>
        <v>0.429248207885305</v>
      </c>
      <c r="I39" s="132" t="n">
        <v>0.9588</v>
      </c>
      <c r="J39" s="95" t="n">
        <f aca="false">I39*(24*31)</f>
        <v>713.3472</v>
      </c>
      <c r="M39" s="10"/>
    </row>
    <row r="40" customFormat="false" ht="12.75" hidden="false" customHeight="false" outlineLevel="0" collapsed="false">
      <c r="A40" s="33" t="s">
        <v>25</v>
      </c>
      <c r="B40" s="33" t="n">
        <v>1</v>
      </c>
      <c r="C40" s="33" t="n">
        <v>30</v>
      </c>
      <c r="D40" s="34" t="n">
        <v>37226</v>
      </c>
      <c r="E40" s="130" t="n">
        <v>447646</v>
      </c>
      <c r="F40" s="131" t="n">
        <v>361</v>
      </c>
      <c r="G40" s="87" t="n">
        <f aca="false">E40-F40</f>
        <v>447285</v>
      </c>
      <c r="H40" s="124" t="n">
        <f aca="false">IF(G40&lt;0,0,E40/(31*1500*24))</f>
        <v>0.401116487455197</v>
      </c>
      <c r="I40" s="132" t="n">
        <v>0.9159</v>
      </c>
      <c r="J40" s="95" t="n">
        <f aca="false">I40*(24*31)</f>
        <v>681.4296</v>
      </c>
      <c r="M40" s="10"/>
    </row>
    <row r="41" customFormat="false" ht="12.75" hidden="false" customHeight="false" outlineLevel="0" collapsed="false">
      <c r="A41" s="33" t="s">
        <v>25</v>
      </c>
      <c r="B41" s="33" t="n">
        <v>1</v>
      </c>
      <c r="C41" s="33" t="n">
        <v>31</v>
      </c>
      <c r="D41" s="34" t="n">
        <v>37226</v>
      </c>
      <c r="E41" s="130" t="n">
        <v>525420</v>
      </c>
      <c r="F41" s="131" t="n">
        <v>419</v>
      </c>
      <c r="G41" s="87" t="n">
        <f aca="false">E41-F41</f>
        <v>525001</v>
      </c>
      <c r="H41" s="124" t="n">
        <f aca="false">IF(G41&lt;0,0,E41/(31*1500*24))</f>
        <v>0.470806451612903</v>
      </c>
      <c r="I41" s="132" t="n">
        <v>0.9978</v>
      </c>
      <c r="J41" s="95" t="n">
        <f aca="false">I41*(24*31)</f>
        <v>742.3632</v>
      </c>
      <c r="M41" s="10"/>
    </row>
    <row r="42" customFormat="false" ht="12.75" hidden="false" customHeight="false" outlineLevel="0" collapsed="false">
      <c r="A42" s="33" t="s">
        <v>25</v>
      </c>
      <c r="B42" s="33" t="n">
        <v>1</v>
      </c>
      <c r="C42" s="33" t="n">
        <v>32</v>
      </c>
      <c r="D42" s="34" t="n">
        <v>37226</v>
      </c>
      <c r="E42" s="130" t="n">
        <v>486438</v>
      </c>
      <c r="F42" s="130" t="n">
        <v>254</v>
      </c>
      <c r="G42" s="87" t="n">
        <f aca="false">E42-F42</f>
        <v>486184</v>
      </c>
      <c r="H42" s="124" t="n">
        <f aca="false">IF(G42&lt;0,0,E42/(31*1500*24))</f>
        <v>0.435876344086022</v>
      </c>
      <c r="I42" s="132" t="n">
        <v>0.9634</v>
      </c>
      <c r="J42" s="95" t="n">
        <f aca="false">I42*(24*31)</f>
        <v>716.7696</v>
      </c>
      <c r="M42" s="10"/>
    </row>
    <row r="43" customFormat="false" ht="12.75" hidden="false" customHeight="false" outlineLevel="0" collapsed="false">
      <c r="A43" s="33" t="s">
        <v>25</v>
      </c>
      <c r="B43" s="33" t="n">
        <v>1</v>
      </c>
      <c r="C43" s="33" t="n">
        <v>33</v>
      </c>
      <c r="D43" s="34" t="n">
        <v>37226</v>
      </c>
      <c r="E43" s="130" t="n">
        <v>449826</v>
      </c>
      <c r="F43" s="131" t="n">
        <v>535</v>
      </c>
      <c r="G43" s="87" t="n">
        <f aca="false">E43-F43</f>
        <v>449291</v>
      </c>
      <c r="H43" s="124" t="n">
        <f aca="false">IF(G43&lt;0,0,E43/(31*1500*24))</f>
        <v>0.403069892473118</v>
      </c>
      <c r="I43" s="132" t="n">
        <v>0.9517</v>
      </c>
      <c r="J43" s="95" t="n">
        <f aca="false">I43*(24*31)</f>
        <v>708.0648</v>
      </c>
      <c r="M43" s="10"/>
    </row>
    <row r="44" customFormat="false" ht="12.75" hidden="false" customHeight="false" outlineLevel="0" collapsed="false">
      <c r="A44" s="33" t="s">
        <v>25</v>
      </c>
      <c r="B44" s="33" t="n">
        <v>1</v>
      </c>
      <c r="C44" s="33" t="n">
        <v>34</v>
      </c>
      <c r="D44" s="34" t="n">
        <v>37226</v>
      </c>
      <c r="E44" s="130" t="n">
        <v>424463</v>
      </c>
      <c r="F44" s="131" t="n">
        <v>326</v>
      </c>
      <c r="G44" s="87" t="n">
        <f aca="false">E44-F44</f>
        <v>424137</v>
      </c>
      <c r="H44" s="124" t="n">
        <f aca="false">IF(G44&lt;0,0,E44/(31*1500*24))</f>
        <v>0.380343189964158</v>
      </c>
      <c r="I44" s="132" t="n">
        <v>0.924</v>
      </c>
      <c r="J44" s="95" t="n">
        <f aca="false">I44*(24*31)</f>
        <v>687.456</v>
      </c>
      <c r="M44" s="10"/>
    </row>
    <row r="45" customFormat="false" ht="12.75" hidden="false" customHeight="false" outlineLevel="0" collapsed="false">
      <c r="A45" s="33" t="s">
        <v>25</v>
      </c>
      <c r="B45" s="33" t="n">
        <v>1</v>
      </c>
      <c r="C45" s="33" t="n">
        <v>35</v>
      </c>
      <c r="D45" s="34" t="n">
        <v>37226</v>
      </c>
      <c r="E45" s="130" t="n">
        <v>406482</v>
      </c>
      <c r="F45" s="131" t="n">
        <v>980</v>
      </c>
      <c r="G45" s="87" t="n">
        <f aca="false">E45-F45</f>
        <v>405502</v>
      </c>
      <c r="H45" s="124" t="n">
        <f aca="false">IF(G45&lt;0,0,E45/(31*1500*24))</f>
        <v>0.364231182795699</v>
      </c>
      <c r="I45" s="132" t="n">
        <v>0.9624</v>
      </c>
      <c r="J45" s="95" t="n">
        <f aca="false">I45*(24*31)</f>
        <v>716.0256</v>
      </c>
      <c r="M45" s="10"/>
    </row>
    <row r="46" customFormat="false" ht="12.75" hidden="false" customHeight="false" outlineLevel="0" collapsed="false">
      <c r="A46" s="33" t="s">
        <v>25</v>
      </c>
      <c r="B46" s="33" t="n">
        <v>1</v>
      </c>
      <c r="C46" s="33" t="n">
        <v>36</v>
      </c>
      <c r="D46" s="34" t="n">
        <v>37226</v>
      </c>
      <c r="E46" s="130" t="n">
        <v>444593</v>
      </c>
      <c r="F46" s="131" t="n">
        <v>593</v>
      </c>
      <c r="G46" s="87" t="n">
        <f aca="false">E46-F46</f>
        <v>444000</v>
      </c>
      <c r="H46" s="124" t="n">
        <f aca="false">IF(G46&lt;0,0,E46/(31*1500*24))</f>
        <v>0.39838082437276</v>
      </c>
      <c r="I46" s="132" t="n">
        <v>0.96</v>
      </c>
      <c r="J46" s="95" t="n">
        <f aca="false">I46*(24*31)</f>
        <v>714.24</v>
      </c>
      <c r="M46" s="10"/>
    </row>
    <row r="47" customFormat="false" ht="12.75" hidden="false" customHeight="false" outlineLevel="0" collapsed="false">
      <c r="A47" s="33" t="s">
        <v>25</v>
      </c>
      <c r="B47" s="33" t="n">
        <v>1</v>
      </c>
      <c r="C47" s="33" t="n">
        <v>37</v>
      </c>
      <c r="D47" s="34" t="n">
        <v>37226</v>
      </c>
      <c r="E47" s="130" t="n">
        <v>424510</v>
      </c>
      <c r="F47" s="131" t="n">
        <v>311</v>
      </c>
      <c r="G47" s="87" t="n">
        <f aca="false">E47-F47</f>
        <v>424199</v>
      </c>
      <c r="H47" s="124" t="n">
        <f aca="false">IF(G47&lt;0,0,E47/(31*1500*24))</f>
        <v>0.380385304659498</v>
      </c>
      <c r="I47" s="132" t="n">
        <v>0.9757</v>
      </c>
      <c r="J47" s="95" t="n">
        <f aca="false">I47*(24*31)</f>
        <v>725.9208</v>
      </c>
      <c r="M47" s="10"/>
    </row>
    <row r="48" customFormat="false" ht="12.75" hidden="false" customHeight="false" outlineLevel="0" collapsed="false">
      <c r="A48" s="33" t="s">
        <v>25</v>
      </c>
      <c r="B48" s="33" t="n">
        <v>1</v>
      </c>
      <c r="C48" s="33" t="n">
        <v>38</v>
      </c>
      <c r="D48" s="34" t="n">
        <v>37226</v>
      </c>
      <c r="E48" s="130" t="n">
        <v>470112</v>
      </c>
      <c r="F48" s="131" t="n">
        <v>210</v>
      </c>
      <c r="G48" s="87" t="n">
        <f aca="false">E48-F48</f>
        <v>469902</v>
      </c>
      <c r="H48" s="124" t="n">
        <f aca="false">IF(G48&lt;0,0,E48/(31*1500*24))</f>
        <v>0.421247311827957</v>
      </c>
      <c r="I48" s="132" t="n">
        <v>0.9749</v>
      </c>
      <c r="J48" s="95" t="n">
        <f aca="false">I48*(24*31)</f>
        <v>725.3256</v>
      </c>
      <c r="M48" s="10"/>
    </row>
    <row r="49" customFormat="false" ht="12.75" hidden="false" customHeight="false" outlineLevel="0" collapsed="false">
      <c r="A49" s="33" t="s">
        <v>25</v>
      </c>
      <c r="B49" s="33" t="n">
        <v>1</v>
      </c>
      <c r="C49" s="33" t="n">
        <v>39</v>
      </c>
      <c r="D49" s="34" t="n">
        <v>37226</v>
      </c>
      <c r="E49" s="130" t="n">
        <v>485511</v>
      </c>
      <c r="F49" s="131" t="n">
        <v>177</v>
      </c>
      <c r="G49" s="87" t="n">
        <f aca="false">E49-F49</f>
        <v>485334</v>
      </c>
      <c r="H49" s="124" t="n">
        <f aca="false">IF(G49&lt;0,0,E49/(31*1500*24))</f>
        <v>0.435045698924731</v>
      </c>
      <c r="I49" s="132" t="n">
        <v>0.9972</v>
      </c>
      <c r="J49" s="95" t="n">
        <f aca="false">I49*(24*31)</f>
        <v>741.9168</v>
      </c>
      <c r="M49" s="10"/>
    </row>
    <row r="50" customFormat="false" ht="12.75" hidden="false" customHeight="false" outlineLevel="0" collapsed="false">
      <c r="A50" s="33" t="s">
        <v>25</v>
      </c>
      <c r="B50" s="33" t="n">
        <v>1</v>
      </c>
      <c r="C50" s="33" t="n">
        <v>40</v>
      </c>
      <c r="D50" s="34" t="n">
        <v>37226</v>
      </c>
      <c r="E50" s="130" t="n">
        <v>495028</v>
      </c>
      <c r="F50" s="131" t="n">
        <v>242</v>
      </c>
      <c r="G50" s="87" t="n">
        <f aca="false">E50-F50</f>
        <v>494786</v>
      </c>
      <c r="H50" s="124" t="n">
        <f aca="false">IF(G50&lt;0,0,E50/(31*1500*24))</f>
        <v>0.443573476702509</v>
      </c>
      <c r="I50" s="132" t="n">
        <v>0.9749</v>
      </c>
      <c r="J50" s="95" t="n">
        <f aca="false">I50*(24*31)</f>
        <v>725.3256</v>
      </c>
      <c r="M50" s="10"/>
    </row>
    <row r="51" customFormat="false" ht="12.75" hidden="false" customHeight="false" outlineLevel="0" collapsed="false">
      <c r="A51" s="33" t="s">
        <v>25</v>
      </c>
      <c r="B51" s="33" t="n">
        <v>1</v>
      </c>
      <c r="C51" s="33" t="n">
        <v>41</v>
      </c>
      <c r="D51" s="34" t="n">
        <v>37226</v>
      </c>
      <c r="E51" s="130" t="n">
        <v>492911</v>
      </c>
      <c r="F51" s="131" t="n">
        <v>256</v>
      </c>
      <c r="G51" s="87" t="n">
        <f aca="false">E51-F51</f>
        <v>492655</v>
      </c>
      <c r="H51" s="124" t="n">
        <f aca="false">IF(G51&lt;0,0,E51/(31*1500*24))</f>
        <v>0.441676523297491</v>
      </c>
      <c r="I51" s="132" t="n">
        <v>0.976</v>
      </c>
      <c r="J51" s="95" t="n">
        <f aca="false">I51*(24*31)</f>
        <v>726.144</v>
      </c>
      <c r="M51" s="10"/>
    </row>
    <row r="52" customFormat="false" ht="12.75" hidden="false" customHeight="false" outlineLevel="0" collapsed="false">
      <c r="A52" s="33" t="s">
        <v>25</v>
      </c>
      <c r="B52" s="33" t="n">
        <v>1</v>
      </c>
      <c r="C52" s="33" t="n">
        <v>42</v>
      </c>
      <c r="D52" s="34" t="n">
        <v>37226</v>
      </c>
      <c r="E52" s="130" t="n">
        <v>509026</v>
      </c>
      <c r="F52" s="131" t="n">
        <v>361</v>
      </c>
      <c r="G52" s="87" t="n">
        <f aca="false">E52-F52</f>
        <v>508665</v>
      </c>
      <c r="H52" s="124" t="n">
        <f aca="false">IF(G52&lt;0,0,E52/(31*1500*24))</f>
        <v>0.456116487455197</v>
      </c>
      <c r="I52" s="132" t="n">
        <v>0.9925</v>
      </c>
      <c r="J52" s="95" t="n">
        <f aca="false">I52*(24*31)</f>
        <v>738.42</v>
      </c>
      <c r="M52" s="10"/>
    </row>
    <row r="53" customFormat="false" ht="12.75" hidden="false" customHeight="false" outlineLevel="0" collapsed="false">
      <c r="A53" s="33" t="s">
        <v>25</v>
      </c>
      <c r="B53" s="33" t="n">
        <v>1</v>
      </c>
      <c r="C53" s="33" t="n">
        <v>43</v>
      </c>
      <c r="D53" s="34" t="n">
        <v>37226</v>
      </c>
      <c r="E53" s="130" t="n">
        <v>375042</v>
      </c>
      <c r="F53" s="131" t="n">
        <v>841</v>
      </c>
      <c r="G53" s="87" t="n">
        <f aca="false">E53-F53</f>
        <v>374201</v>
      </c>
      <c r="H53" s="124" t="n">
        <f aca="false">IF(G53&lt;0,0,E53/(31*1500*24))</f>
        <v>0.336059139784946</v>
      </c>
      <c r="I53" s="132" t="n">
        <v>0.835</v>
      </c>
      <c r="J53" s="95" t="n">
        <f aca="false">I53*(24*31)</f>
        <v>621.24</v>
      </c>
      <c r="M53" s="10"/>
    </row>
    <row r="54" customFormat="false" ht="12.75" hidden="false" customHeight="false" outlineLevel="0" collapsed="false">
      <c r="A54" s="33" t="s">
        <v>25</v>
      </c>
      <c r="B54" s="33" t="n">
        <v>1</v>
      </c>
      <c r="C54" s="33" t="n">
        <v>44</v>
      </c>
      <c r="D54" s="34" t="n">
        <v>37226</v>
      </c>
      <c r="E54" s="130" t="n">
        <v>511439</v>
      </c>
      <c r="F54" s="131" t="n">
        <v>203</v>
      </c>
      <c r="G54" s="87" t="n">
        <f aca="false">E54-F54</f>
        <v>511236</v>
      </c>
      <c r="H54" s="124" t="n">
        <f aca="false">IF(G54&lt;0,0,E54/(31*1500*24))</f>
        <v>0.458278673835125</v>
      </c>
      <c r="I54" s="132" t="n">
        <v>0.9977</v>
      </c>
      <c r="J54" s="95" t="n">
        <f aca="false">I54*(24*31)</f>
        <v>742.2888</v>
      </c>
      <c r="M54" s="10"/>
    </row>
    <row r="55" customFormat="false" ht="12.75" hidden="false" customHeight="false" outlineLevel="0" collapsed="false">
      <c r="A55" s="33" t="s">
        <v>25</v>
      </c>
      <c r="B55" s="33" t="n">
        <v>1</v>
      </c>
      <c r="C55" s="33" t="n">
        <v>45</v>
      </c>
      <c r="D55" s="34" t="n">
        <v>37226</v>
      </c>
      <c r="E55" s="130" t="n">
        <v>460188</v>
      </c>
      <c r="F55" s="131" t="n">
        <v>448</v>
      </c>
      <c r="G55" s="87" t="n">
        <f aca="false">E55-F55</f>
        <v>459740</v>
      </c>
      <c r="H55" s="124" t="n">
        <f aca="false">IF(G55&lt;0,0,E55/(31*1500*24))</f>
        <v>0.412354838709677</v>
      </c>
      <c r="I55" s="132" t="n">
        <v>0.8967</v>
      </c>
      <c r="J55" s="95" t="n">
        <f aca="false">I55*(24*31)</f>
        <v>667.1448</v>
      </c>
      <c r="M55" s="10"/>
    </row>
    <row r="56" customFormat="false" ht="12.75" hidden="false" customHeight="false" outlineLevel="0" collapsed="false">
      <c r="A56" s="33" t="s">
        <v>25</v>
      </c>
      <c r="B56" s="33" t="n">
        <v>1</v>
      </c>
      <c r="C56" s="33" t="n">
        <v>46</v>
      </c>
      <c r="D56" s="34" t="n">
        <v>37226</v>
      </c>
      <c r="E56" s="130" t="n">
        <v>423467</v>
      </c>
      <c r="F56" s="131" t="n">
        <v>536</v>
      </c>
      <c r="G56" s="87" t="n">
        <f aca="false">E56-F56</f>
        <v>422931</v>
      </c>
      <c r="H56" s="124" t="n">
        <f aca="false">IF(G56&lt;0,0,E56/(31*1500*24))</f>
        <v>0.379450716845878</v>
      </c>
      <c r="I56" s="132" t="n">
        <v>0.9541</v>
      </c>
      <c r="J56" s="95" t="n">
        <f aca="false">I56*(24*31)</f>
        <v>709.8504</v>
      </c>
      <c r="M56" s="10"/>
    </row>
    <row r="57" customFormat="false" ht="12.75" hidden="false" customHeight="false" outlineLevel="0" collapsed="false">
      <c r="A57" s="33" t="s">
        <v>25</v>
      </c>
      <c r="B57" s="33" t="n">
        <v>1</v>
      </c>
      <c r="C57" s="33" t="n">
        <v>47</v>
      </c>
      <c r="D57" s="34" t="n">
        <v>37226</v>
      </c>
      <c r="E57" s="130" t="n">
        <v>420189</v>
      </c>
      <c r="F57" s="131" t="n">
        <v>220</v>
      </c>
      <c r="G57" s="87" t="n">
        <f aca="false">E57-F57</f>
        <v>419969</v>
      </c>
      <c r="H57" s="124" t="n">
        <f aca="false">IF(G57&lt;0,0,E57/(31*1500*24))</f>
        <v>0.376513440860215</v>
      </c>
      <c r="I57" s="132" t="n">
        <v>0.99</v>
      </c>
      <c r="J57" s="95" t="n">
        <f aca="false">I57*(24*31)</f>
        <v>736.56</v>
      </c>
      <c r="M57" s="10"/>
    </row>
    <row r="58" customFormat="false" ht="12.75" hidden="false" customHeight="false" outlineLevel="0" collapsed="false">
      <c r="A58" s="33" t="s">
        <v>25</v>
      </c>
      <c r="B58" s="33" t="n">
        <v>1</v>
      </c>
      <c r="C58" s="33" t="n">
        <v>48</v>
      </c>
      <c r="D58" s="34" t="n">
        <v>37226</v>
      </c>
      <c r="E58" s="130" t="n">
        <v>440679</v>
      </c>
      <c r="F58" s="131" t="n">
        <v>126</v>
      </c>
      <c r="G58" s="87" t="n">
        <f aca="false">E58-F58</f>
        <v>440553</v>
      </c>
      <c r="H58" s="124" t="n">
        <f aca="false">IF(G58&lt;0,0,E58/(31*1500*24))</f>
        <v>0.394873655913979</v>
      </c>
      <c r="I58" s="132" t="n">
        <v>0.9957</v>
      </c>
      <c r="J58" s="95" t="n">
        <f aca="false">I58*(24*31)</f>
        <v>740.8008</v>
      </c>
      <c r="M58" s="10"/>
    </row>
    <row r="59" customFormat="false" ht="12.75" hidden="false" customHeight="false" outlineLevel="0" collapsed="false">
      <c r="A59" s="33" t="s">
        <v>25</v>
      </c>
      <c r="B59" s="33" t="n">
        <v>1</v>
      </c>
      <c r="C59" s="33" t="n">
        <v>49</v>
      </c>
      <c r="D59" s="34" t="n">
        <v>37226</v>
      </c>
      <c r="E59" s="130" t="n">
        <v>415079</v>
      </c>
      <c r="F59" s="131" t="n">
        <v>497</v>
      </c>
      <c r="G59" s="87" t="n">
        <f aca="false">E59-F59</f>
        <v>414582</v>
      </c>
      <c r="H59" s="124" t="n">
        <f aca="false">IF(G59&lt;0,0,E59/(31*1500*24))</f>
        <v>0.37193458781362</v>
      </c>
      <c r="I59" s="132" t="n">
        <v>0.9647</v>
      </c>
      <c r="J59" s="95" t="n">
        <f aca="false">I59*(24*31)</f>
        <v>717.7368</v>
      </c>
      <c r="M59" s="10"/>
    </row>
    <row r="60" customFormat="false" ht="12.75" hidden="false" customHeight="false" outlineLevel="0" collapsed="false">
      <c r="A60" s="33" t="s">
        <v>25</v>
      </c>
      <c r="B60" s="33" t="n">
        <v>1</v>
      </c>
      <c r="C60" s="33" t="n">
        <v>50</v>
      </c>
      <c r="D60" s="34" t="n">
        <v>37226</v>
      </c>
      <c r="E60" s="130" t="n">
        <v>389578</v>
      </c>
      <c r="F60" s="131" t="n">
        <v>461</v>
      </c>
      <c r="G60" s="87" t="n">
        <f aca="false">E60-F60</f>
        <v>389117</v>
      </c>
      <c r="H60" s="124" t="n">
        <f aca="false">IF(G60&lt;0,0,E60/(31*1500*24))</f>
        <v>0.349084229390681</v>
      </c>
      <c r="I60" s="132" t="n">
        <v>0.8551</v>
      </c>
      <c r="J60" s="95" t="n">
        <f aca="false">I60*(24*31)</f>
        <v>636.1944</v>
      </c>
      <c r="M60" s="10"/>
    </row>
    <row r="61" customFormat="false" ht="12.75" hidden="false" customHeight="false" outlineLevel="0" collapsed="false">
      <c r="A61" s="33" t="s">
        <v>25</v>
      </c>
      <c r="B61" s="33" t="n">
        <v>1</v>
      </c>
      <c r="C61" s="33" t="n">
        <v>51</v>
      </c>
      <c r="D61" s="34" t="n">
        <v>37226</v>
      </c>
      <c r="E61" s="130" t="n">
        <v>445172</v>
      </c>
      <c r="F61" s="131" t="n">
        <v>9594</v>
      </c>
      <c r="G61" s="87" t="n">
        <f aca="false">E61-F61</f>
        <v>435578</v>
      </c>
      <c r="H61" s="124" t="n">
        <f aca="false">IF(G61&lt;0,0,E61/(31*1500*24))</f>
        <v>0.398899641577061</v>
      </c>
      <c r="I61" s="132" t="n">
        <v>0.9765</v>
      </c>
      <c r="J61" s="95" t="n">
        <f aca="false">I61*(24*31)</f>
        <v>726.516</v>
      </c>
      <c r="M61" s="10"/>
    </row>
    <row r="62" customFormat="false" ht="12.75" hidden="false" customHeight="false" outlineLevel="0" collapsed="false">
      <c r="A62" s="33" t="s">
        <v>25</v>
      </c>
      <c r="B62" s="33" t="n">
        <v>1</v>
      </c>
      <c r="C62" s="33" t="n">
        <v>52</v>
      </c>
      <c r="D62" s="34" t="n">
        <v>37226</v>
      </c>
      <c r="E62" s="130" t="n">
        <v>382037</v>
      </c>
      <c r="F62" s="131" t="n">
        <v>551</v>
      </c>
      <c r="G62" s="87" t="n">
        <f aca="false">E62-F62</f>
        <v>381486</v>
      </c>
      <c r="H62" s="124" t="n">
        <f aca="false">IF(G62&lt;0,0,E62/(31*1500*24))</f>
        <v>0.3423270609319</v>
      </c>
      <c r="I62" s="132" t="n">
        <v>0.9535</v>
      </c>
      <c r="J62" s="95" t="n">
        <f aca="false">I62*(24*31)</f>
        <v>709.404</v>
      </c>
      <c r="M62" s="10"/>
    </row>
    <row r="63" customFormat="false" ht="12.75" hidden="false" customHeight="false" outlineLevel="0" collapsed="false">
      <c r="A63" s="33" t="s">
        <v>25</v>
      </c>
      <c r="B63" s="33" t="n">
        <v>1</v>
      </c>
      <c r="C63" s="33" t="n">
        <v>53</v>
      </c>
      <c r="D63" s="34" t="n">
        <v>37226</v>
      </c>
      <c r="E63" s="130" t="n">
        <v>409588</v>
      </c>
      <c r="F63" s="131" t="n">
        <v>450</v>
      </c>
      <c r="G63" s="87" t="n">
        <f aca="false">E63-F63</f>
        <v>409138</v>
      </c>
      <c r="H63" s="124" t="n">
        <f aca="false">IF(G63&lt;0,0,E63/(31*1500*24))</f>
        <v>0.367014336917563</v>
      </c>
      <c r="I63" s="132" t="n">
        <v>0.953</v>
      </c>
      <c r="J63" s="95" t="n">
        <f aca="false">I63*(24*31)</f>
        <v>709.032</v>
      </c>
      <c r="M63" s="10"/>
    </row>
    <row r="64" customFormat="false" ht="12.75" hidden="false" customHeight="false" outlineLevel="0" collapsed="false">
      <c r="A64" s="33" t="s">
        <v>25</v>
      </c>
      <c r="B64" s="33" t="n">
        <v>1</v>
      </c>
      <c r="C64" s="33" t="n">
        <v>54</v>
      </c>
      <c r="D64" s="34" t="n">
        <v>37226</v>
      </c>
      <c r="E64" s="133" t="n">
        <v>394846</v>
      </c>
      <c r="F64" s="134" t="n">
        <v>883</v>
      </c>
      <c r="G64" s="87" t="n">
        <f aca="false">E64-F64</f>
        <v>393963</v>
      </c>
      <c r="H64" s="124" t="n">
        <f aca="false">IF(G64&lt;0,0,E64/(31*1500*24))</f>
        <v>0.353804659498208</v>
      </c>
      <c r="I64" s="135" t="n">
        <v>0.8376</v>
      </c>
      <c r="J64" s="95" t="n">
        <f aca="false">I64*(24*31)</f>
        <v>623.1744</v>
      </c>
      <c r="M64" s="10"/>
    </row>
    <row r="65" customFormat="false" ht="12.75" hidden="false" customHeight="false" outlineLevel="0" collapsed="false">
      <c r="A65" s="33" t="s">
        <v>25</v>
      </c>
      <c r="B65" s="33" t="n">
        <v>1</v>
      </c>
      <c r="C65" s="33" t="n">
        <v>55</v>
      </c>
      <c r="D65" s="34" t="n">
        <v>37226</v>
      </c>
      <c r="E65" s="133" t="n">
        <v>497837</v>
      </c>
      <c r="F65" s="134" t="n">
        <v>393</v>
      </c>
      <c r="G65" s="87" t="n">
        <f aca="false">E65-F65</f>
        <v>497444</v>
      </c>
      <c r="H65" s="124" t="n">
        <f aca="false">IF(G65&lt;0,0,E65/(31*1500*24))</f>
        <v>0.446090501792115</v>
      </c>
      <c r="I65" s="135" t="n">
        <v>0.9267</v>
      </c>
      <c r="J65" s="95" t="n">
        <f aca="false">I65*(24*31)</f>
        <v>689.4648</v>
      </c>
      <c r="M65" s="10"/>
    </row>
    <row r="66" customFormat="false" ht="12.75" hidden="false" customHeight="false" outlineLevel="0" collapsed="false">
      <c r="A66" s="33" t="s">
        <v>25</v>
      </c>
      <c r="B66" s="33" t="n">
        <v>1</v>
      </c>
      <c r="C66" s="33" t="n">
        <v>56</v>
      </c>
      <c r="D66" s="34" t="n">
        <v>37226</v>
      </c>
      <c r="E66" s="133" t="n">
        <v>493198</v>
      </c>
      <c r="F66" s="134" t="n">
        <v>406</v>
      </c>
      <c r="G66" s="87" t="n">
        <f aca="false">E66-F66</f>
        <v>492792</v>
      </c>
      <c r="H66" s="124" t="n">
        <f aca="false">IF(G66&lt;0,0,E66/(31*1500*24))</f>
        <v>0.441933691756272</v>
      </c>
      <c r="I66" s="135" t="n">
        <v>0.9902</v>
      </c>
      <c r="J66" s="95" t="n">
        <f aca="false">I66*(24*31)</f>
        <v>736.7088</v>
      </c>
      <c r="M66" s="10"/>
    </row>
    <row r="67" customFormat="false" ht="12.75" hidden="false" customHeight="false" outlineLevel="0" collapsed="false">
      <c r="A67" s="33" t="s">
        <v>25</v>
      </c>
      <c r="B67" s="33" t="n">
        <v>1</v>
      </c>
      <c r="C67" s="33" t="n">
        <v>57</v>
      </c>
      <c r="D67" s="34" t="n">
        <v>37226</v>
      </c>
      <c r="E67" s="133" t="n">
        <v>491456</v>
      </c>
      <c r="F67" s="134" t="n">
        <v>348</v>
      </c>
      <c r="G67" s="87" t="n">
        <f aca="false">E67-F67</f>
        <v>491108</v>
      </c>
      <c r="H67" s="124" t="n">
        <f aca="false">IF(G67&lt;0,0,E67/(31*1500*24))</f>
        <v>0.440372759856631</v>
      </c>
      <c r="I67" s="135" t="n">
        <v>0.9979</v>
      </c>
      <c r="J67" s="95" t="n">
        <f aca="false">I67*(24*31)</f>
        <v>742.4376</v>
      </c>
      <c r="M67" s="10"/>
    </row>
    <row r="68" customFormat="false" ht="12.75" hidden="false" customHeight="false" outlineLevel="0" collapsed="false">
      <c r="A68" s="33" t="s">
        <v>25</v>
      </c>
      <c r="B68" s="33" t="n">
        <v>1</v>
      </c>
      <c r="C68" s="33" t="n">
        <v>58</v>
      </c>
      <c r="D68" s="34" t="n">
        <v>37226</v>
      </c>
      <c r="E68" s="133" t="n">
        <v>89054</v>
      </c>
      <c r="F68" s="134" t="n">
        <v>1164</v>
      </c>
      <c r="G68" s="87" t="n">
        <f aca="false">E68-F68</f>
        <v>87890</v>
      </c>
      <c r="H68" s="124" t="n">
        <f aca="false">IF(G68&lt;0,0,E68/(31*1500*24))</f>
        <v>0.0797974910394265</v>
      </c>
      <c r="I68" s="135" t="n">
        <v>0.3231</v>
      </c>
      <c r="J68" s="95" t="n">
        <f aca="false">I68*(24*31)</f>
        <v>240.3864</v>
      </c>
      <c r="M68" s="10"/>
    </row>
    <row r="69" customFormat="false" ht="12.75" hidden="false" customHeight="false" outlineLevel="0" collapsed="false">
      <c r="A69" s="33" t="s">
        <v>25</v>
      </c>
      <c r="B69" s="33" t="n">
        <v>1</v>
      </c>
      <c r="C69" s="33" t="n">
        <v>59</v>
      </c>
      <c r="D69" s="34" t="n">
        <v>37226</v>
      </c>
      <c r="E69" s="133" t="n">
        <v>459744</v>
      </c>
      <c r="F69" s="134" t="n">
        <v>320</v>
      </c>
      <c r="G69" s="87" t="n">
        <f aca="false">E69-F69</f>
        <v>459424</v>
      </c>
      <c r="H69" s="124" t="n">
        <f aca="false">IF(G69&lt;0,0,E69/(31*1500*24))</f>
        <v>0.411956989247312</v>
      </c>
      <c r="I69" s="135" t="n">
        <v>0.9975</v>
      </c>
      <c r="J69" s="95" t="n">
        <f aca="false">I69*(24*31)</f>
        <v>742.14</v>
      </c>
      <c r="M69" s="10"/>
    </row>
    <row r="70" customFormat="false" ht="12.75" hidden="false" customHeight="false" outlineLevel="0" collapsed="false">
      <c r="A70" s="33" t="s">
        <v>25</v>
      </c>
      <c r="B70" s="33" t="n">
        <v>1</v>
      </c>
      <c r="C70" s="33" t="n">
        <v>60</v>
      </c>
      <c r="D70" s="34" t="n">
        <v>37226</v>
      </c>
      <c r="E70" s="133" t="n">
        <v>336500</v>
      </c>
      <c r="F70" s="134" t="n">
        <v>1316</v>
      </c>
      <c r="G70" s="87" t="n">
        <f aca="false">E70-F70</f>
        <v>335184</v>
      </c>
      <c r="H70" s="124" t="n">
        <f aca="false">IF(G70&lt;0,0,E70/(31*1500*24))</f>
        <v>0.301523297491039</v>
      </c>
      <c r="I70" s="135" t="n">
        <v>0.7527</v>
      </c>
      <c r="J70" s="95" t="n">
        <f aca="false">I70*(24*31)</f>
        <v>560.0088</v>
      </c>
      <c r="M70" s="10"/>
    </row>
    <row r="71" customFormat="false" ht="12.75" hidden="false" customHeight="false" outlineLevel="0" collapsed="false">
      <c r="A71" s="33" t="s">
        <v>25</v>
      </c>
      <c r="B71" s="33" t="n">
        <v>1</v>
      </c>
      <c r="C71" s="33" t="n">
        <v>61</v>
      </c>
      <c r="D71" s="34" t="n">
        <v>37226</v>
      </c>
      <c r="E71" s="133" t="n">
        <v>397340</v>
      </c>
      <c r="F71" s="134" t="n">
        <v>838</v>
      </c>
      <c r="G71" s="87" t="n">
        <f aca="false">E71-F71</f>
        <v>396502</v>
      </c>
      <c r="H71" s="124" t="n">
        <f aca="false">IF(G71&lt;0,0,E71/(31*1500*24))</f>
        <v>0.356039426523298</v>
      </c>
      <c r="I71" s="135" t="n">
        <v>0.9602</v>
      </c>
      <c r="J71" s="95" t="n">
        <f aca="false">I71*(24*31)</f>
        <v>714.3888</v>
      </c>
      <c r="M71" s="10"/>
    </row>
    <row r="72" customFormat="false" ht="12.75" hidden="false" customHeight="false" outlineLevel="0" collapsed="false">
      <c r="A72" s="33" t="s">
        <v>25</v>
      </c>
      <c r="B72" s="33" t="n">
        <v>1</v>
      </c>
      <c r="C72" s="33" t="n">
        <v>62</v>
      </c>
      <c r="D72" s="34" t="n">
        <v>37226</v>
      </c>
      <c r="E72" s="133" t="n">
        <v>460777</v>
      </c>
      <c r="F72" s="134" t="n">
        <v>402</v>
      </c>
      <c r="G72" s="87" t="n">
        <f aca="false">E72-F72</f>
        <v>460375</v>
      </c>
      <c r="H72" s="124" t="n">
        <f aca="false">IF(G72&lt;0,0,E72/(31*1500*24))</f>
        <v>0.412882616487455</v>
      </c>
      <c r="I72" s="135" t="n">
        <v>0.9974</v>
      </c>
      <c r="J72" s="95" t="n">
        <f aca="false">I72*(24*31)</f>
        <v>742.0656</v>
      </c>
      <c r="M72" s="10"/>
    </row>
    <row r="73" customFormat="false" ht="12.75" hidden="false" customHeight="false" outlineLevel="0" collapsed="false">
      <c r="A73" s="33" t="s">
        <v>25</v>
      </c>
      <c r="B73" s="33" t="n">
        <v>1</v>
      </c>
      <c r="C73" s="33" t="n">
        <v>63</v>
      </c>
      <c r="D73" s="34" t="n">
        <v>37226</v>
      </c>
      <c r="E73" s="133" t="n">
        <v>372900</v>
      </c>
      <c r="F73" s="134" t="n">
        <v>1091</v>
      </c>
      <c r="G73" s="87" t="n">
        <f aca="false">E73-F73</f>
        <v>371809</v>
      </c>
      <c r="H73" s="124" t="n">
        <f aca="false">IF(G73&lt;0,0,E73/(31*1500*24))</f>
        <v>0.334139784946237</v>
      </c>
      <c r="I73" s="135" t="n">
        <v>0.7944</v>
      </c>
      <c r="J73" s="95" t="n">
        <f aca="false">I73*(24*31)</f>
        <v>591.0336</v>
      </c>
      <c r="M73" s="10"/>
    </row>
    <row r="74" customFormat="false" ht="12.75" hidden="false" customHeight="false" outlineLevel="0" collapsed="false">
      <c r="A74" s="33" t="s">
        <v>25</v>
      </c>
      <c r="B74" s="33" t="n">
        <v>1</v>
      </c>
      <c r="C74" s="33" t="n">
        <v>64</v>
      </c>
      <c r="D74" s="34" t="n">
        <v>37226</v>
      </c>
      <c r="E74" s="133" t="n">
        <f aca="false">968609-612069</f>
        <v>356540</v>
      </c>
      <c r="F74" s="134" t="n">
        <f aca="false">3197-2816</f>
        <v>381</v>
      </c>
      <c r="G74" s="87" t="n">
        <f aca="false">E74-F74</f>
        <v>356159</v>
      </c>
      <c r="H74" s="124" t="n">
        <f aca="false">IF(G74&lt;0,0,E74/(31*1500*24))</f>
        <v>0.319480286738351</v>
      </c>
      <c r="I74" s="135" t="n">
        <v>0.916</v>
      </c>
      <c r="J74" s="95" t="n">
        <f aca="false">I74*(24*31)</f>
        <v>681.504</v>
      </c>
      <c r="M74" s="10"/>
    </row>
    <row r="75" customFormat="false" ht="12.75" hidden="false" customHeight="false" outlineLevel="0" collapsed="false">
      <c r="A75" s="33" t="s">
        <v>25</v>
      </c>
      <c r="B75" s="33" t="n">
        <v>1</v>
      </c>
      <c r="C75" s="33" t="n">
        <v>65</v>
      </c>
      <c r="D75" s="34" t="n">
        <v>37226</v>
      </c>
      <c r="E75" s="133" t="n">
        <v>309179</v>
      </c>
      <c r="F75" s="134" t="n">
        <v>634</v>
      </c>
      <c r="G75" s="87" t="n">
        <f aca="false">E75-F75</f>
        <v>308545</v>
      </c>
      <c r="H75" s="124" t="n">
        <f aca="false">IF(G75&lt;0,0,E75/(31*1500*24))</f>
        <v>0.277042114695341</v>
      </c>
      <c r="I75" s="135" t="n">
        <v>0.8351</v>
      </c>
      <c r="J75" s="95" t="n">
        <f aca="false">I75*(24*31)</f>
        <v>621.3144</v>
      </c>
      <c r="M75" s="10"/>
    </row>
    <row r="76" customFormat="false" ht="12.75" hidden="false" customHeight="false" outlineLevel="0" collapsed="false">
      <c r="A76" s="33" t="s">
        <v>25</v>
      </c>
      <c r="B76" s="33" t="n">
        <v>1</v>
      </c>
      <c r="C76" s="33" t="n">
        <v>66</v>
      </c>
      <c r="D76" s="34" t="n">
        <v>37226</v>
      </c>
      <c r="E76" s="133" t="n">
        <v>425507</v>
      </c>
      <c r="F76" s="134" t="n">
        <v>536</v>
      </c>
      <c r="G76" s="87" t="n">
        <f aca="false">E76-F76</f>
        <v>424971</v>
      </c>
      <c r="H76" s="124" t="n">
        <f aca="false">IF(G76&lt;0,0,E76/(31*1500*24))</f>
        <v>0.381278673835125</v>
      </c>
      <c r="I76" s="135" t="n">
        <v>0.992</v>
      </c>
      <c r="J76" s="95" t="n">
        <f aca="false">I76*(24*31)</f>
        <v>738.048</v>
      </c>
      <c r="M76" s="10"/>
    </row>
    <row r="77" customFormat="false" ht="12.75" hidden="false" customHeight="false" outlineLevel="0" collapsed="false">
      <c r="A77" s="33" t="s">
        <v>25</v>
      </c>
      <c r="B77" s="33" t="n">
        <v>1</v>
      </c>
      <c r="C77" s="33" t="n">
        <v>67</v>
      </c>
      <c r="D77" s="34" t="n">
        <v>37226</v>
      </c>
      <c r="E77" s="133" t="n">
        <v>417115</v>
      </c>
      <c r="F77" s="134" t="n">
        <v>261</v>
      </c>
      <c r="G77" s="87" t="n">
        <f aca="false">E77-F77</f>
        <v>416854</v>
      </c>
      <c r="H77" s="124" t="n">
        <f aca="false">IF(G77&lt;0,0,E77/(31*1500*24))</f>
        <v>0.373758960573477</v>
      </c>
      <c r="I77" s="135" t="n">
        <v>0.9921</v>
      </c>
      <c r="J77" s="95" t="n">
        <f aca="false">I77*(24*31)</f>
        <v>738.1224</v>
      </c>
      <c r="M77" s="10"/>
    </row>
    <row r="78" customFormat="false" ht="12.75" hidden="false" customHeight="false" outlineLevel="0" collapsed="false">
      <c r="A78" s="33" t="s">
        <v>25</v>
      </c>
      <c r="B78" s="33" t="n">
        <v>1</v>
      </c>
      <c r="C78" s="33" t="n">
        <v>68</v>
      </c>
      <c r="D78" s="34" t="n">
        <v>37226</v>
      </c>
      <c r="E78" s="133" t="n">
        <v>469408</v>
      </c>
      <c r="F78" s="134" t="n">
        <v>445</v>
      </c>
      <c r="G78" s="87" t="n">
        <f aca="false">E78-F78</f>
        <v>468963</v>
      </c>
      <c r="H78" s="124" t="n">
        <f aca="false">IF(G78&lt;0,0,E78/(31*1500*24))</f>
        <v>0.420616487455197</v>
      </c>
      <c r="I78" s="135" t="n">
        <v>0.9494</v>
      </c>
      <c r="J78" s="95" t="n">
        <f aca="false">I78*(24*31)</f>
        <v>706.3536</v>
      </c>
      <c r="M78" s="10"/>
    </row>
    <row r="79" customFormat="false" ht="12.75" hidden="false" customHeight="false" outlineLevel="0" collapsed="false">
      <c r="A79" s="33" t="s">
        <v>25</v>
      </c>
      <c r="B79" s="33" t="n">
        <v>1</v>
      </c>
      <c r="C79" s="33" t="n">
        <v>69</v>
      </c>
      <c r="D79" s="34" t="n">
        <v>37226</v>
      </c>
      <c r="E79" s="133" t="n">
        <v>510234</v>
      </c>
      <c r="F79" s="134" t="n">
        <v>385</v>
      </c>
      <c r="G79" s="87" t="n">
        <f aca="false">E79-F79</f>
        <v>509849</v>
      </c>
      <c r="H79" s="124" t="n">
        <f aca="false">IF(G79&lt;0,0,E79/(31*1500*24))</f>
        <v>0.457198924731183</v>
      </c>
      <c r="I79" s="135" t="n">
        <v>0.9964</v>
      </c>
      <c r="J79" s="95" t="n">
        <f aca="false">I79*(24*31)</f>
        <v>741.3216</v>
      </c>
      <c r="M79" s="10"/>
    </row>
    <row r="80" customFormat="false" ht="12.75" hidden="false" customHeight="false" outlineLevel="0" collapsed="false">
      <c r="A80" s="33" t="s">
        <v>25</v>
      </c>
      <c r="B80" s="33" t="n">
        <v>1</v>
      </c>
      <c r="C80" s="33" t="n">
        <v>70</v>
      </c>
      <c r="D80" s="34" t="n">
        <v>37226</v>
      </c>
      <c r="E80" s="133" t="n">
        <v>395665</v>
      </c>
      <c r="F80" s="134" t="n">
        <v>384</v>
      </c>
      <c r="G80" s="87" t="n">
        <f aca="false">E80-F80</f>
        <v>395281</v>
      </c>
      <c r="H80" s="124" t="n">
        <f aca="false">IF(G80&lt;0,0,E80/(31*1500*24))</f>
        <v>0.35453853046595</v>
      </c>
      <c r="I80" s="135" t="n">
        <v>0.8294</v>
      </c>
      <c r="J80" s="95" t="n">
        <f aca="false">I80*(24*31)</f>
        <v>617.0736</v>
      </c>
      <c r="M80" s="10"/>
    </row>
    <row r="81" customFormat="false" ht="12.75" hidden="false" customHeight="false" outlineLevel="0" collapsed="false">
      <c r="A81" s="33" t="s">
        <v>25</v>
      </c>
      <c r="B81" s="33" t="n">
        <v>1</v>
      </c>
      <c r="C81" s="33" t="n">
        <v>71</v>
      </c>
      <c r="D81" s="34" t="n">
        <v>37226</v>
      </c>
      <c r="E81" s="133" t="n">
        <v>482761</v>
      </c>
      <c r="F81" s="134" t="n">
        <v>236</v>
      </c>
      <c r="G81" s="87" t="n">
        <f aca="false">E81-F81</f>
        <v>482525</v>
      </c>
      <c r="H81" s="124" t="n">
        <f aca="false">IF(G81&lt;0,0,E81/(31*1500*24))</f>
        <v>0.432581541218638</v>
      </c>
      <c r="I81" s="135" t="n">
        <v>0.9968</v>
      </c>
      <c r="J81" s="95" t="n">
        <f aca="false">I81*(24*31)</f>
        <v>741.6192</v>
      </c>
      <c r="M81" s="10"/>
    </row>
    <row r="82" customFormat="false" ht="12.75" hidden="false" customHeight="false" outlineLevel="0" collapsed="false">
      <c r="A82" s="33" t="s">
        <v>25</v>
      </c>
      <c r="B82" s="33" t="n">
        <v>1</v>
      </c>
      <c r="C82" s="33" t="n">
        <v>72</v>
      </c>
      <c r="D82" s="34" t="n">
        <v>37226</v>
      </c>
      <c r="E82" s="133" t="n">
        <v>518406</v>
      </c>
      <c r="F82" s="134" t="n">
        <v>305</v>
      </c>
      <c r="G82" s="87" t="n">
        <f aca="false">E82-F82</f>
        <v>518101</v>
      </c>
      <c r="H82" s="124" t="n">
        <f aca="false">IF(G82&lt;0,0,E82/(31*1500*24))</f>
        <v>0.464521505376344</v>
      </c>
      <c r="I82" s="135" t="n">
        <v>0.998</v>
      </c>
      <c r="J82" s="95" t="n">
        <f aca="false">I82*(24*31)</f>
        <v>742.512</v>
      </c>
      <c r="M82" s="10"/>
    </row>
    <row r="83" customFormat="false" ht="12.75" hidden="false" customHeight="false" outlineLevel="0" collapsed="false">
      <c r="A83" s="33" t="s">
        <v>25</v>
      </c>
      <c r="B83" s="33" t="n">
        <v>1</v>
      </c>
      <c r="C83" s="33" t="n">
        <v>73</v>
      </c>
      <c r="D83" s="34" t="n">
        <v>37226</v>
      </c>
      <c r="E83" s="133" t="n">
        <v>488713</v>
      </c>
      <c r="F83" s="134" t="n">
        <v>627</v>
      </c>
      <c r="G83" s="87" t="n">
        <f aca="false">E83-F83</f>
        <v>488086</v>
      </c>
      <c r="H83" s="124" t="n">
        <f aca="false">IF(G83&lt;0,0,E83/(31*1500*24))</f>
        <v>0.437914874551971</v>
      </c>
      <c r="I83" s="135" t="n">
        <v>0.9909</v>
      </c>
      <c r="J83" s="95" t="n">
        <f aca="false">I83*(24*31)</f>
        <v>737.2296</v>
      </c>
      <c r="M83" s="10"/>
    </row>
    <row r="84" customFormat="false" ht="12.75" hidden="false" customHeight="false" outlineLevel="0" collapsed="false">
      <c r="A84" s="33" t="s">
        <v>25</v>
      </c>
      <c r="B84" s="33" t="n">
        <v>1</v>
      </c>
      <c r="C84" s="33" t="n">
        <v>74</v>
      </c>
      <c r="D84" s="34" t="n">
        <v>37226</v>
      </c>
      <c r="E84" s="133" t="n">
        <v>466694</v>
      </c>
      <c r="F84" s="134" t="n">
        <v>475</v>
      </c>
      <c r="G84" s="87" t="n">
        <f aca="false">E84-F84</f>
        <v>466219</v>
      </c>
      <c r="H84" s="124" t="n">
        <f aca="false">IF(G84&lt;0,0,E84/(31*1500*24))</f>
        <v>0.41818458781362</v>
      </c>
      <c r="I84" s="135" t="n">
        <v>0.9966</v>
      </c>
      <c r="J84" s="95" t="n">
        <f aca="false">I84*(24*31)</f>
        <v>741.4704</v>
      </c>
      <c r="M84" s="10"/>
    </row>
    <row r="85" customFormat="false" ht="12.75" hidden="false" customHeight="false" outlineLevel="0" collapsed="false">
      <c r="A85" s="33" t="s">
        <v>25</v>
      </c>
      <c r="B85" s="33" t="n">
        <v>1</v>
      </c>
      <c r="C85" s="33" t="n">
        <v>75</v>
      </c>
      <c r="D85" s="34" t="n">
        <v>37226</v>
      </c>
      <c r="E85" s="133" t="n">
        <v>413250</v>
      </c>
      <c r="F85" s="134" t="n">
        <v>394</v>
      </c>
      <c r="G85" s="87" t="n">
        <f aca="false">E85-F85</f>
        <v>412856</v>
      </c>
      <c r="H85" s="124" t="n">
        <f aca="false">IF(G85&lt;0,0,E85/(31*1500*24))</f>
        <v>0.370295698924731</v>
      </c>
      <c r="I85" s="135" t="n">
        <v>0.9904</v>
      </c>
      <c r="J85" s="95" t="n">
        <f aca="false">I85*(24*31)</f>
        <v>736.8576</v>
      </c>
      <c r="M85" s="10"/>
    </row>
    <row r="86" customFormat="false" ht="12.75" hidden="false" customHeight="false" outlineLevel="0" collapsed="false">
      <c r="A86" s="33" t="s">
        <v>25</v>
      </c>
      <c r="B86" s="33" t="n">
        <v>1</v>
      </c>
      <c r="C86" s="33" t="n">
        <v>76</v>
      </c>
      <c r="D86" s="34" t="n">
        <v>37226</v>
      </c>
      <c r="E86" s="133" t="n">
        <v>435358</v>
      </c>
      <c r="F86" s="134" t="n">
        <v>611</v>
      </c>
      <c r="G86" s="87" t="n">
        <f aca="false">E86-F86</f>
        <v>434747</v>
      </c>
      <c r="H86" s="124" t="n">
        <f aca="false">IF(G86&lt;0,0,E86/(31*1500*24))</f>
        <v>0.390105734767025</v>
      </c>
      <c r="I86" s="135" t="n">
        <v>0.8738</v>
      </c>
      <c r="J86" s="95" t="n">
        <f aca="false">I86*(24*31)</f>
        <v>650.1072</v>
      </c>
      <c r="M86" s="10"/>
    </row>
    <row r="87" customFormat="false" ht="12.75" hidden="false" customHeight="false" outlineLevel="0" collapsed="false">
      <c r="A87" s="33" t="s">
        <v>25</v>
      </c>
      <c r="B87" s="33" t="n">
        <v>1</v>
      </c>
      <c r="C87" s="33" t="n">
        <v>77</v>
      </c>
      <c r="D87" s="34" t="n">
        <v>37226</v>
      </c>
      <c r="E87" s="133" t="n">
        <v>366622</v>
      </c>
      <c r="F87" s="134" t="n">
        <v>278</v>
      </c>
      <c r="G87" s="87" t="n">
        <f aca="false">E87-F87</f>
        <v>366344</v>
      </c>
      <c r="H87" s="124" t="n">
        <f aca="false">IF(G87&lt;0,0,E87/(31*1500*24))</f>
        <v>0.328514336917563</v>
      </c>
      <c r="I87" s="135" t="n">
        <v>0.911</v>
      </c>
      <c r="J87" s="95" t="n">
        <f aca="false">I87*(24*31)</f>
        <v>677.784</v>
      </c>
      <c r="M87" s="10"/>
    </row>
    <row r="88" customFormat="false" ht="12.75" hidden="false" customHeight="false" outlineLevel="0" collapsed="false">
      <c r="A88" s="33" t="s">
        <v>25</v>
      </c>
      <c r="B88" s="33" t="n">
        <v>1</v>
      </c>
      <c r="C88" s="33" t="n">
        <v>78</v>
      </c>
      <c r="D88" s="34" t="n">
        <v>37226</v>
      </c>
      <c r="E88" s="133" t="n">
        <v>378562</v>
      </c>
      <c r="F88" s="134" t="n">
        <v>429</v>
      </c>
      <c r="G88" s="87" t="n">
        <f aca="false">E88-F88</f>
        <v>378133</v>
      </c>
      <c r="H88" s="124" t="n">
        <f aca="false">IF(G88&lt;0,0,E88/(31*1500*24))</f>
        <v>0.339213261648746</v>
      </c>
      <c r="I88" s="135" t="n">
        <v>0.9129</v>
      </c>
      <c r="J88" s="95" t="n">
        <f aca="false">I88*(24*31)</f>
        <v>679.1976</v>
      </c>
      <c r="M88" s="10"/>
    </row>
    <row r="89" customFormat="false" ht="12.75" hidden="false" customHeight="false" outlineLevel="0" collapsed="false">
      <c r="A89" s="33" t="s">
        <v>25</v>
      </c>
      <c r="B89" s="33" t="n">
        <v>1</v>
      </c>
      <c r="C89" s="33" t="n">
        <v>79</v>
      </c>
      <c r="D89" s="34" t="n">
        <v>37226</v>
      </c>
      <c r="E89" s="133" t="n">
        <v>454194</v>
      </c>
      <c r="F89" s="134" t="n">
        <v>404</v>
      </c>
      <c r="G89" s="87" t="n">
        <f aca="false">E89-F89</f>
        <v>453790</v>
      </c>
      <c r="H89" s="124" t="n">
        <f aca="false">IF(G89&lt;0,0,E89/(31*1500*24))</f>
        <v>0.406983870967742</v>
      </c>
      <c r="I89" s="135" t="n">
        <f aca="false">I55</f>
        <v>0.8967</v>
      </c>
      <c r="J89" s="95" t="n">
        <f aca="false">I89*(24*31)</f>
        <v>667.1448</v>
      </c>
      <c r="M89" s="10"/>
    </row>
    <row r="90" customFormat="false" ht="12.75" hidden="false" customHeight="false" outlineLevel="0" collapsed="false">
      <c r="A90" s="33" t="s">
        <v>25</v>
      </c>
      <c r="B90" s="33" t="n">
        <v>1</v>
      </c>
      <c r="C90" s="33" t="n">
        <v>80</v>
      </c>
      <c r="D90" s="34" t="n">
        <v>37226</v>
      </c>
      <c r="E90" s="133" t="n">
        <v>506108</v>
      </c>
      <c r="F90" s="134" t="n">
        <v>135</v>
      </c>
      <c r="G90" s="87" t="n">
        <f aca="false">E90-F90</f>
        <v>505973</v>
      </c>
      <c r="H90" s="124" t="n">
        <f aca="false">IF(G90&lt;0,0,E90/(31*1500*24))</f>
        <v>0.453501792114695</v>
      </c>
      <c r="I90" s="135" t="n">
        <v>0.9786</v>
      </c>
      <c r="J90" s="95" t="n">
        <f aca="false">I90*(24*31)</f>
        <v>728.0784</v>
      </c>
      <c r="M90" s="10"/>
    </row>
    <row r="91" customFormat="false" ht="12.75" hidden="false" customHeight="false" outlineLevel="0" collapsed="false">
      <c r="A91" s="33" t="s">
        <v>25</v>
      </c>
      <c r="B91" s="33" t="n">
        <v>1</v>
      </c>
      <c r="C91" s="33" t="n">
        <v>81</v>
      </c>
      <c r="D91" s="34" t="n">
        <v>37226</v>
      </c>
      <c r="E91" s="133" t="n">
        <v>448101</v>
      </c>
      <c r="F91" s="134" t="n">
        <v>497</v>
      </c>
      <c r="G91" s="87" t="n">
        <f aca="false">E91-F91</f>
        <v>447604</v>
      </c>
      <c r="H91" s="124" t="n">
        <f aca="false">IF(G91&lt;0,0,E91/(31*1500*24))</f>
        <v>0.401524193548387</v>
      </c>
      <c r="I91" s="135" t="n">
        <v>0.9055</v>
      </c>
      <c r="J91" s="95" t="n">
        <f aca="false">I91*(24*31)</f>
        <v>673.692</v>
      </c>
      <c r="M91" s="10"/>
    </row>
    <row r="92" customFormat="false" ht="12.75" hidden="false" customHeight="false" outlineLevel="0" collapsed="false">
      <c r="A92" s="33" t="s">
        <v>25</v>
      </c>
      <c r="B92" s="33" t="n">
        <v>1</v>
      </c>
      <c r="C92" s="33" t="n">
        <v>82</v>
      </c>
      <c r="D92" s="34" t="n">
        <v>37226</v>
      </c>
      <c r="E92" s="133" t="n">
        <v>476688</v>
      </c>
      <c r="F92" s="134" t="n">
        <v>805</v>
      </c>
      <c r="G92" s="87" t="n">
        <f aca="false">E92-F92</f>
        <v>475883</v>
      </c>
      <c r="H92" s="124" t="n">
        <f aca="false">IF(G92&lt;0,0,E92/(31*1500*24))</f>
        <v>0.427139784946237</v>
      </c>
      <c r="I92" s="135" t="n">
        <v>0.9378</v>
      </c>
      <c r="J92" s="95" t="n">
        <f aca="false">I92*(24*31)</f>
        <v>697.7232</v>
      </c>
      <c r="M92" s="10"/>
    </row>
    <row r="93" customFormat="false" ht="12.75" hidden="false" customHeight="false" outlineLevel="0" collapsed="false">
      <c r="A93" s="33" t="s">
        <v>25</v>
      </c>
      <c r="B93" s="33" t="n">
        <v>1</v>
      </c>
      <c r="C93" s="33" t="n">
        <v>83</v>
      </c>
      <c r="D93" s="34" t="n">
        <v>37226</v>
      </c>
      <c r="E93" s="133" t="n">
        <v>486339</v>
      </c>
      <c r="F93" s="134" t="n">
        <v>374</v>
      </c>
      <c r="G93" s="87" t="n">
        <f aca="false">E93-F93</f>
        <v>485965</v>
      </c>
      <c r="H93" s="124" t="n">
        <f aca="false">IF(G93&lt;0,0,E93/(31*1500*24))</f>
        <v>0.435787634408602</v>
      </c>
      <c r="I93" s="135" t="n">
        <v>0.9956</v>
      </c>
      <c r="J93" s="95" t="n">
        <f aca="false">I93*(24*31)</f>
        <v>740.7264</v>
      </c>
      <c r="M93" s="10"/>
    </row>
    <row r="94" customFormat="false" ht="12.75" hidden="false" customHeight="false" outlineLevel="0" collapsed="false">
      <c r="A94" s="33" t="s">
        <v>25</v>
      </c>
      <c r="B94" s="33" t="n">
        <v>1</v>
      </c>
      <c r="C94" s="33" t="n">
        <v>84</v>
      </c>
      <c r="D94" s="34" t="n">
        <v>37226</v>
      </c>
      <c r="E94" s="133" t="n">
        <v>539218</v>
      </c>
      <c r="F94" s="134" t="n">
        <v>143</v>
      </c>
      <c r="G94" s="87" t="n">
        <f aca="false">E94-F94</f>
        <v>539075</v>
      </c>
      <c r="H94" s="124" t="n">
        <f aca="false">IF(G94&lt;0,0,E94/(31*1500*24))</f>
        <v>0.483170250896057</v>
      </c>
      <c r="I94" s="135" t="n">
        <v>0.9973</v>
      </c>
      <c r="J94" s="95" t="n">
        <f aca="false">I94*(24*31)</f>
        <v>741.9912</v>
      </c>
      <c r="M94" s="10"/>
    </row>
    <row r="95" customFormat="false" ht="12.75" hidden="false" customHeight="false" outlineLevel="0" collapsed="false">
      <c r="A95" s="33" t="s">
        <v>25</v>
      </c>
      <c r="B95" s="33" t="n">
        <v>1</v>
      </c>
      <c r="C95" s="33" t="n">
        <v>85</v>
      </c>
      <c r="D95" s="34" t="n">
        <v>37226</v>
      </c>
      <c r="E95" s="133" t="n">
        <v>381405</v>
      </c>
      <c r="F95" s="134" t="n">
        <v>230</v>
      </c>
      <c r="G95" s="87" t="n">
        <f aca="false">E95-F95</f>
        <v>381175</v>
      </c>
      <c r="H95" s="124" t="n">
        <f aca="false">IF(G95&lt;0,0,E95/(31*1500*24))</f>
        <v>0.341760752688172</v>
      </c>
      <c r="I95" s="135" t="n">
        <v>0.9037</v>
      </c>
      <c r="J95" s="95" t="n">
        <f aca="false">I95*(24*31)</f>
        <v>672.3528</v>
      </c>
      <c r="M95" s="10"/>
    </row>
    <row r="96" customFormat="false" ht="12.75" hidden="false" customHeight="false" outlineLevel="0" collapsed="false">
      <c r="A96" s="33" t="s">
        <v>25</v>
      </c>
      <c r="B96" s="33" t="n">
        <v>1</v>
      </c>
      <c r="C96" s="33" t="n">
        <v>86</v>
      </c>
      <c r="D96" s="34" t="n">
        <v>37226</v>
      </c>
      <c r="E96" s="133" t="n">
        <v>447772</v>
      </c>
      <c r="F96" s="134" t="n">
        <v>496</v>
      </c>
      <c r="G96" s="87" t="n">
        <f aca="false">E96-F96</f>
        <v>447276</v>
      </c>
      <c r="H96" s="124" t="n">
        <f aca="false">IF(G96&lt;0,0,E96/(31*1500*24))</f>
        <v>0.401229390681004</v>
      </c>
      <c r="I96" s="135" t="n">
        <v>0.8981</v>
      </c>
      <c r="J96" s="95" t="n">
        <f aca="false">I96*(24*31)</f>
        <v>668.1864</v>
      </c>
      <c r="M96" s="10"/>
    </row>
    <row r="97" customFormat="false" ht="12.75" hidden="false" customHeight="false" outlineLevel="0" collapsed="false">
      <c r="A97" s="33" t="s">
        <v>25</v>
      </c>
      <c r="B97" s="33" t="n">
        <v>1</v>
      </c>
      <c r="C97" s="33" t="n">
        <v>87</v>
      </c>
      <c r="D97" s="34" t="n">
        <v>37226</v>
      </c>
      <c r="E97" s="133" t="n">
        <f aca="false">384148+42523</f>
        <v>426671</v>
      </c>
      <c r="F97" s="134" t="n">
        <f aca="false">438+150</f>
        <v>588</v>
      </c>
      <c r="G97" s="87" t="n">
        <f aca="false">E97-F97</f>
        <v>426083</v>
      </c>
      <c r="H97" s="124" t="n">
        <f aca="false">IF(G97&lt;0,0,E97/(31*1500*24))</f>
        <v>0.382321684587814</v>
      </c>
      <c r="I97" s="135" t="n">
        <v>0.9347</v>
      </c>
      <c r="J97" s="95" t="n">
        <f aca="false">I97*(24*31)</f>
        <v>695.4168</v>
      </c>
      <c r="M97" s="10"/>
    </row>
    <row r="98" customFormat="false" ht="12.75" hidden="false" customHeight="false" outlineLevel="0" collapsed="false">
      <c r="A98" s="33" t="s">
        <v>25</v>
      </c>
      <c r="B98" s="33" t="n">
        <v>1</v>
      </c>
      <c r="C98" s="33" t="n">
        <v>88</v>
      </c>
      <c r="D98" s="34" t="n">
        <v>37226</v>
      </c>
      <c r="E98" s="133" t="n">
        <v>452796</v>
      </c>
      <c r="F98" s="134" t="n">
        <v>894</v>
      </c>
      <c r="G98" s="87" t="n">
        <f aca="false">E98-F98</f>
        <v>451902</v>
      </c>
      <c r="H98" s="124" t="n">
        <f aca="false">IF(G98&lt;0,0,E98/(31*1500*24))</f>
        <v>0.405731182795699</v>
      </c>
      <c r="I98" s="135" t="n">
        <v>0.8647</v>
      </c>
      <c r="J98" s="95" t="n">
        <f aca="false">I98*(24*31)</f>
        <v>643.3368</v>
      </c>
      <c r="M98" s="10"/>
    </row>
    <row r="99" customFormat="false" ht="12.75" hidden="false" customHeight="false" outlineLevel="0" collapsed="false">
      <c r="A99" s="33" t="s">
        <v>25</v>
      </c>
      <c r="B99" s="33" t="n">
        <v>1</v>
      </c>
      <c r="C99" s="33" t="n">
        <v>89</v>
      </c>
      <c r="D99" s="34" t="n">
        <v>37226</v>
      </c>
      <c r="E99" s="133" t="n">
        <v>466872</v>
      </c>
      <c r="F99" s="134" t="n">
        <v>346</v>
      </c>
      <c r="G99" s="87" t="n">
        <f aca="false">E99-F99</f>
        <v>466526</v>
      </c>
      <c r="H99" s="124" t="n">
        <f aca="false">IF(G99&lt;0,0,E99/(31*1500*24))</f>
        <v>0.418344086021505</v>
      </c>
      <c r="I99" s="135" t="n">
        <v>0.9986</v>
      </c>
      <c r="J99" s="95" t="n">
        <f aca="false">I99*(24*31)</f>
        <v>742.9584</v>
      </c>
      <c r="M99" s="10"/>
    </row>
    <row r="100" customFormat="false" ht="12.75" hidden="false" customHeight="false" outlineLevel="0" collapsed="false">
      <c r="A100" s="33" t="s">
        <v>25</v>
      </c>
      <c r="B100" s="33" t="n">
        <v>1</v>
      </c>
      <c r="C100" s="33" t="n">
        <v>90</v>
      </c>
      <c r="D100" s="34" t="n">
        <v>37226</v>
      </c>
      <c r="E100" s="133" t="n">
        <v>442502</v>
      </c>
      <c r="F100" s="134" t="n">
        <v>326</v>
      </c>
      <c r="G100" s="87" t="n">
        <f aca="false">E100-F100</f>
        <v>442176</v>
      </c>
      <c r="H100" s="124" t="n">
        <f aca="false">IF(G100&lt;0,0,E100/(31*1500*24))</f>
        <v>0.396507168458781</v>
      </c>
      <c r="I100" s="135" t="n">
        <v>0.9841</v>
      </c>
      <c r="J100" s="95" t="n">
        <f aca="false">I100*(24*31)</f>
        <v>732.1704</v>
      </c>
      <c r="M100" s="10"/>
    </row>
    <row r="101" customFormat="false" ht="12.75" hidden="false" customHeight="false" outlineLevel="0" collapsed="false">
      <c r="A101" s="33" t="s">
        <v>25</v>
      </c>
      <c r="B101" s="33" t="n">
        <v>1</v>
      </c>
      <c r="C101" s="33" t="n">
        <v>91</v>
      </c>
      <c r="D101" s="34" t="n">
        <v>37226</v>
      </c>
      <c r="E101" s="133" t="n">
        <v>499306</v>
      </c>
      <c r="F101" s="134" t="n">
        <v>459</v>
      </c>
      <c r="G101" s="87" t="n">
        <f aca="false">E101-F101</f>
        <v>498847</v>
      </c>
      <c r="H101" s="124" t="n">
        <f aca="false">IF(G101&lt;0,0,E101/(31*1500*24))</f>
        <v>0.447406810035842</v>
      </c>
      <c r="I101" s="135" t="n">
        <v>0.9717</v>
      </c>
      <c r="J101" s="95" t="n">
        <f aca="false">I101*(24*31)</f>
        <v>722.9448</v>
      </c>
      <c r="M101" s="10"/>
    </row>
    <row r="102" customFormat="false" ht="12.75" hidden="false" customHeight="false" outlineLevel="0" collapsed="false">
      <c r="A102" s="33" t="s">
        <v>25</v>
      </c>
      <c r="B102" s="33" t="n">
        <v>1</v>
      </c>
      <c r="C102" s="33" t="n">
        <v>92</v>
      </c>
      <c r="D102" s="34" t="n">
        <v>37226</v>
      </c>
      <c r="E102" s="133" t="n">
        <v>486629</v>
      </c>
      <c r="F102" s="134" t="n">
        <v>713</v>
      </c>
      <c r="G102" s="87" t="n">
        <f aca="false">E102-F102</f>
        <v>485916</v>
      </c>
      <c r="H102" s="124" t="n">
        <f aca="false">IF(G102&lt;0,0,E102/(31*1500*24))</f>
        <v>0.436047491039427</v>
      </c>
      <c r="I102" s="135" t="n">
        <v>0.9854</v>
      </c>
      <c r="J102" s="95" t="n">
        <f aca="false">I102*(24*31)</f>
        <v>733.1376</v>
      </c>
      <c r="M102" s="10"/>
    </row>
    <row r="103" customFormat="false" ht="12.75" hidden="false" customHeight="false" outlineLevel="0" collapsed="false">
      <c r="A103" s="33" t="s">
        <v>25</v>
      </c>
      <c r="B103" s="33" t="n">
        <v>1</v>
      </c>
      <c r="C103" s="33" t="n">
        <v>93</v>
      </c>
      <c r="D103" s="34" t="n">
        <v>37226</v>
      </c>
      <c r="E103" s="133" t="n">
        <v>467679</v>
      </c>
      <c r="F103" s="134" t="n">
        <v>153</v>
      </c>
      <c r="G103" s="87" t="n">
        <f aca="false">E103-F103</f>
        <v>467526</v>
      </c>
      <c r="H103" s="124" t="n">
        <f aca="false">IF(G103&lt;0,0,E103/(31*1500*24))</f>
        <v>0.419067204301075</v>
      </c>
      <c r="I103" s="135" t="n">
        <v>0.9523</v>
      </c>
      <c r="J103" s="95" t="n">
        <f aca="false">I103*(24*31)</f>
        <v>708.5112</v>
      </c>
      <c r="M103" s="10"/>
    </row>
    <row r="104" customFormat="false" ht="12.75" hidden="false" customHeight="false" outlineLevel="0" collapsed="false">
      <c r="A104" s="33" t="s">
        <v>25</v>
      </c>
      <c r="B104" s="33" t="n">
        <v>1</v>
      </c>
      <c r="C104" s="33" t="n">
        <v>94</v>
      </c>
      <c r="D104" s="34" t="n">
        <v>37226</v>
      </c>
      <c r="E104" s="133" t="n">
        <v>464897</v>
      </c>
      <c r="F104" s="134" t="n">
        <v>377</v>
      </c>
      <c r="G104" s="87" t="n">
        <f aca="false">E104-F104</f>
        <v>464520</v>
      </c>
      <c r="H104" s="124" t="n">
        <f aca="false">IF(G104&lt;0,0,E104/(31*1500*24))</f>
        <v>0.416574372759857</v>
      </c>
      <c r="I104" s="135" t="n">
        <v>0.9828</v>
      </c>
      <c r="J104" s="95" t="n">
        <f aca="false">I104*(24*31)</f>
        <v>731.2032</v>
      </c>
      <c r="M104" s="10"/>
    </row>
    <row r="105" customFormat="false" ht="12.75" hidden="false" customHeight="false" outlineLevel="0" collapsed="false">
      <c r="A105" s="33" t="s">
        <v>25</v>
      </c>
      <c r="B105" s="33" t="n">
        <v>1</v>
      </c>
      <c r="C105" s="33" t="n">
        <v>95</v>
      </c>
      <c r="D105" s="34" t="n">
        <v>37226</v>
      </c>
      <c r="E105" s="133" t="n">
        <v>341216</v>
      </c>
      <c r="F105" s="134" t="n">
        <v>454</v>
      </c>
      <c r="G105" s="87" t="n">
        <f aca="false">E105-F105</f>
        <v>340762</v>
      </c>
      <c r="H105" s="124" t="n">
        <f aca="false">IF(G105&lt;0,0,E105/(31*1500*24))</f>
        <v>0.305749103942652</v>
      </c>
      <c r="I105" s="135" t="n">
        <v>0.883</v>
      </c>
      <c r="J105" s="95" t="n">
        <f aca="false">I105*(24*31)</f>
        <v>656.952</v>
      </c>
      <c r="M105" s="10"/>
    </row>
    <row r="106" customFormat="false" ht="12.75" hidden="false" customHeight="false" outlineLevel="0" collapsed="false">
      <c r="A106" s="33" t="s">
        <v>25</v>
      </c>
      <c r="B106" s="33" t="n">
        <v>1</v>
      </c>
      <c r="C106" s="33" t="n">
        <v>96</v>
      </c>
      <c r="D106" s="34" t="n">
        <v>37226</v>
      </c>
      <c r="E106" s="133" t="n">
        <v>475575</v>
      </c>
      <c r="F106" s="134" t="n">
        <v>255</v>
      </c>
      <c r="G106" s="87" t="n">
        <f aca="false">E106-F106</f>
        <v>475320</v>
      </c>
      <c r="H106" s="124" t="n">
        <f aca="false">IF(G106&lt;0,0,E106/(31*1500*24))</f>
        <v>0.42614247311828</v>
      </c>
      <c r="I106" s="135" t="n">
        <v>0.9779</v>
      </c>
      <c r="J106" s="95" t="n">
        <f aca="false">I106*(24*31)</f>
        <v>727.5576</v>
      </c>
      <c r="M106" s="10"/>
    </row>
    <row r="107" customFormat="false" ht="12.75" hidden="false" customHeight="false" outlineLevel="0" collapsed="false">
      <c r="A107" s="33" t="s">
        <v>25</v>
      </c>
      <c r="B107" s="33" t="n">
        <v>1</v>
      </c>
      <c r="C107" s="33" t="n">
        <v>97</v>
      </c>
      <c r="D107" s="34" t="n">
        <v>37226</v>
      </c>
      <c r="E107" s="133" t="n">
        <v>374342</v>
      </c>
      <c r="F107" s="134" t="n">
        <v>860</v>
      </c>
      <c r="G107" s="87" t="n">
        <f aca="false">E107-F107</f>
        <v>373482</v>
      </c>
      <c r="H107" s="124" t="n">
        <f aca="false">IF(G107&lt;0,0,E107/(31*1500*24))</f>
        <v>0.335431899641577</v>
      </c>
      <c r="I107" s="135" t="n">
        <v>0.9224</v>
      </c>
      <c r="J107" s="95" t="n">
        <f aca="false">I107*(24*31)</f>
        <v>686.2656</v>
      </c>
      <c r="M107" s="10"/>
    </row>
    <row r="108" customFormat="false" ht="12.75" hidden="false" customHeight="false" outlineLevel="0" collapsed="false">
      <c r="A108" s="33" t="s">
        <v>25</v>
      </c>
      <c r="B108" s="33" t="n">
        <v>1</v>
      </c>
      <c r="C108" s="33" t="n">
        <v>98</v>
      </c>
      <c r="D108" s="34" t="n">
        <v>37226</v>
      </c>
      <c r="E108" s="133" t="n">
        <v>398004</v>
      </c>
      <c r="F108" s="134" t="n">
        <v>419</v>
      </c>
      <c r="G108" s="87" t="n">
        <f aca="false">E108-F108</f>
        <v>397585</v>
      </c>
      <c r="H108" s="124" t="n">
        <f aca="false">IF(G108&lt;0,0,E108/(31*1500*24))</f>
        <v>0.356634408602151</v>
      </c>
      <c r="I108" s="135" t="n">
        <v>0.8468</v>
      </c>
      <c r="J108" s="95" t="n">
        <f aca="false">I108*(24*31)</f>
        <v>630.0192</v>
      </c>
      <c r="M108" s="10"/>
    </row>
    <row r="109" customFormat="false" ht="12.75" hidden="false" customHeight="false" outlineLevel="0" collapsed="false">
      <c r="A109" s="33" t="s">
        <v>25</v>
      </c>
      <c r="B109" s="33" t="n">
        <v>1</v>
      </c>
      <c r="C109" s="33" t="n">
        <v>99</v>
      </c>
      <c r="D109" s="34" t="n">
        <v>37226</v>
      </c>
      <c r="E109" s="133" t="n">
        <f aca="false">(197489-77290)+(412027-138502)</f>
        <v>393724</v>
      </c>
      <c r="F109" s="134" t="n">
        <f aca="false">(442-209)+(1324-1109)</f>
        <v>448</v>
      </c>
      <c r="G109" s="87" t="n">
        <f aca="false">E109-F109</f>
        <v>393276</v>
      </c>
      <c r="H109" s="124" t="n">
        <f aca="false">IF(G109&lt;0,0,E109/(31*1500*24))</f>
        <v>0.352799283154122</v>
      </c>
      <c r="I109" s="135" t="n">
        <v>0.9827</v>
      </c>
      <c r="J109" s="95" t="n">
        <f aca="false">I109*(24*31)</f>
        <v>731.1288</v>
      </c>
      <c r="M109" s="10"/>
    </row>
    <row r="110" customFormat="false" ht="12.75" hidden="false" customHeight="false" outlineLevel="0" collapsed="false">
      <c r="A110" s="33" t="s">
        <v>25</v>
      </c>
      <c r="B110" s="33" t="n">
        <v>1</v>
      </c>
      <c r="C110" s="33" t="n">
        <v>100</v>
      </c>
      <c r="D110" s="34" t="n">
        <v>37226</v>
      </c>
      <c r="E110" s="133" t="n">
        <f aca="false">438279-51482</f>
        <v>386797</v>
      </c>
      <c r="F110" s="134" t="n">
        <f aca="false">3619-3146</f>
        <v>473</v>
      </c>
      <c r="G110" s="87" t="n">
        <f aca="false">E110-F110</f>
        <v>386324</v>
      </c>
      <c r="H110" s="124" t="n">
        <f aca="false">IF(G110&lt;0,0,E110/(31*1500*24))</f>
        <v>0.34659229390681</v>
      </c>
      <c r="I110" s="135" t="n">
        <v>0.9826</v>
      </c>
      <c r="J110" s="95" t="n">
        <f aca="false">I110*(24*31)</f>
        <v>731.0544</v>
      </c>
      <c r="M110" s="10"/>
    </row>
    <row r="111" customFormat="false" ht="12.75" hidden="false" customHeight="false" outlineLevel="0" collapsed="false">
      <c r="A111" s="33"/>
      <c r="B111" s="33"/>
      <c r="C111" s="44" t="s">
        <v>49</v>
      </c>
      <c r="D111" s="34" t="n">
        <v>37226</v>
      </c>
      <c r="E111" s="87" t="n">
        <f aca="false">SUM(E11:E110)</f>
        <v>43055253</v>
      </c>
      <c r="F111" s="87" t="n">
        <f aca="false">SUM(F11:F110)</f>
        <v>52338.426</v>
      </c>
      <c r="G111" s="87" t="n">
        <f aca="false">E111-F111</f>
        <v>43002914.574</v>
      </c>
      <c r="H111" s="124" t="n">
        <f aca="false">AVERAGE(H11:H110)</f>
        <v>0.385799758064516</v>
      </c>
      <c r="I111" s="139" t="n">
        <f aca="false">AVERAGE(I11:I110)</f>
        <v>0.943479</v>
      </c>
      <c r="J111" s="95" t="n">
        <f aca="false">SUM(J11:J110)</f>
        <v>70194.8376</v>
      </c>
    </row>
    <row r="112" customFormat="false" ht="12.75" hidden="false" customHeight="false" outlineLevel="0" collapsed="false">
      <c r="A112" s="46"/>
      <c r="B112" s="47"/>
      <c r="C112" s="48" t="s">
        <v>50</v>
      </c>
      <c r="D112" s="34" t="n">
        <v>37226</v>
      </c>
      <c r="E112" s="173" t="n">
        <f aca="false">0.02*E111</f>
        <v>861105.06</v>
      </c>
      <c r="F112" s="173" t="n">
        <f aca="false">0.02*F111</f>
        <v>1046.76852</v>
      </c>
      <c r="G112" s="173" t="n">
        <f aca="false">0.02*G111</f>
        <v>860058.29148</v>
      </c>
      <c r="H112" s="174"/>
      <c r="I112" s="175"/>
      <c r="J112" s="176"/>
    </row>
    <row r="113" customFormat="false" ht="12.75" hidden="false" customHeight="false" outlineLevel="0" collapsed="false">
      <c r="A113" s="46"/>
      <c r="B113" s="47"/>
      <c r="C113" s="44" t="s">
        <v>51</v>
      </c>
      <c r="D113" s="34" t="n">
        <v>37226</v>
      </c>
      <c r="E113" s="173" t="n">
        <f aca="false">E111-E112</f>
        <v>42194147.94</v>
      </c>
      <c r="F113" s="173" t="n">
        <f aca="false">F111-F112</f>
        <v>51291.65748</v>
      </c>
      <c r="G113" s="173" t="n">
        <f aca="false">G111-G112</f>
        <v>42142856.28252</v>
      </c>
      <c r="H113" s="174" t="n">
        <f aca="false">0.98*H111</f>
        <v>0.378083762903226</v>
      </c>
      <c r="I113" s="175" t="n">
        <f aca="false">I111</f>
        <v>0.943479</v>
      </c>
      <c r="J113" s="176" t="n">
        <f aca="false">J111</f>
        <v>70194.8376</v>
      </c>
    </row>
    <row r="114" customFormat="false" ht="12.75" hidden="false" customHeight="false" outlineLevel="0" collapsed="false">
      <c r="A114" s="46"/>
      <c r="B114" s="47"/>
      <c r="C114" s="44" t="s">
        <v>51</v>
      </c>
      <c r="D114" s="34" t="s">
        <v>160</v>
      </c>
      <c r="E114" s="173" t="n">
        <f aca="false">E113+'1101'!E114</f>
        <v>99917767.88</v>
      </c>
      <c r="F114" s="173" t="n">
        <f aca="false">F113+'1101'!F114</f>
        <v>346494.11748</v>
      </c>
      <c r="G114" s="173" t="n">
        <f aca="false">G113+'1101'!G114</f>
        <v>99573964.84252</v>
      </c>
      <c r="H114" s="174" t="n">
        <f aca="false">AVERAGE(H113,'1101'!H113,'1001'!H113,'0901'!H113)</f>
        <v>0.240137659512284</v>
      </c>
      <c r="I114" s="174" t="n">
        <f aca="false">AVERAGE(I113,'1101'!I113,'1001'!I113,'0901'!I113)</f>
        <v>0.771591502467623</v>
      </c>
      <c r="J114" s="173" t="n">
        <f aca="false">J113+'1101'!J114</f>
        <v>212625.734912328</v>
      </c>
    </row>
    <row r="115" customFormat="false" ht="12.75" hidden="false" customHeight="false" outlineLevel="0" collapsed="false">
      <c r="A115" s="19"/>
      <c r="B115" s="19"/>
      <c r="C115" s="19"/>
      <c r="D115" s="53"/>
      <c r="E115" s="20"/>
      <c r="F115" s="20"/>
      <c r="G115" s="20"/>
      <c r="H115" s="20"/>
      <c r="I115" s="143"/>
      <c r="J115" s="20"/>
    </row>
    <row r="116" customFormat="false" ht="12.75" hidden="false" customHeight="false" outlineLevel="0" collapsed="false">
      <c r="A116" s="19" t="s">
        <v>53</v>
      </c>
      <c r="B116" s="19"/>
      <c r="C116" s="19"/>
      <c r="D116" s="53"/>
      <c r="E116" s="20"/>
      <c r="F116" s="20"/>
      <c r="G116" s="20"/>
      <c r="H116" s="20"/>
      <c r="I116" s="143"/>
      <c r="J116" s="19"/>
    </row>
    <row r="117" customFormat="false" ht="12.75" hidden="false" customHeight="false" outlineLevel="0" collapsed="false">
      <c r="A117" s="19" t="s">
        <v>54</v>
      </c>
      <c r="B117" s="19"/>
      <c r="C117" s="19"/>
      <c r="D117" s="53"/>
      <c r="E117" s="20"/>
      <c r="F117" s="20"/>
      <c r="G117" s="20"/>
      <c r="H117" s="20"/>
      <c r="I117" s="143"/>
      <c r="J117" s="20"/>
    </row>
    <row r="118" customFormat="false" ht="12.75" hidden="false" customHeight="false" outlineLevel="0" collapsed="false">
      <c r="A118" s="19" t="s">
        <v>161</v>
      </c>
      <c r="B118" s="19"/>
      <c r="C118" s="19"/>
      <c r="D118" s="2"/>
      <c r="E118" s="20"/>
      <c r="F118" s="20"/>
      <c r="G118" s="20"/>
      <c r="H118" s="20"/>
      <c r="J118" s="20"/>
    </row>
    <row r="119" customFormat="false" ht="12.75" hidden="false" customHeight="false" outlineLevel="0" collapsed="false">
      <c r="A119" s="19" t="s">
        <v>162</v>
      </c>
      <c r="B119" s="19"/>
      <c r="C119" s="19"/>
      <c r="D119" s="2"/>
      <c r="E119" s="20"/>
      <c r="F119" s="20"/>
      <c r="G119" s="20"/>
      <c r="H119" s="20"/>
      <c r="J119" s="20"/>
    </row>
    <row r="120" customFormat="false" ht="12.75" hidden="false" customHeight="false" outlineLevel="0" collapsed="false">
      <c r="A120" s="19"/>
      <c r="B120" s="19"/>
      <c r="C120" s="19"/>
      <c r="D120" s="2"/>
      <c r="E120" s="20"/>
      <c r="F120" s="20"/>
      <c r="G120" s="20"/>
      <c r="H120" s="20"/>
      <c r="J120" s="20"/>
    </row>
    <row r="121" customFormat="false" ht="12.75" hidden="false" customHeight="false" outlineLevel="0" collapsed="false">
      <c r="A121" s="19"/>
      <c r="B121" s="19"/>
      <c r="C121" s="19"/>
      <c r="D121" s="2"/>
      <c r="E121" s="20"/>
      <c r="F121" s="20"/>
      <c r="G121" s="20"/>
      <c r="H121" s="19"/>
      <c r="J121" s="19"/>
    </row>
    <row r="122" customFormat="false" ht="15.75" hidden="false" customHeight="false" outlineLevel="0" collapsed="false">
      <c r="A122" s="54"/>
      <c r="B122" s="55"/>
      <c r="C122" s="55"/>
      <c r="D122" s="55"/>
      <c r="E122" s="97" t="s">
        <v>163</v>
      </c>
      <c r="F122" s="55"/>
      <c r="G122" s="55"/>
      <c r="H122" s="144"/>
      <c r="I122" s="145"/>
      <c r="J122" s="19"/>
    </row>
    <row r="123" customFormat="false" ht="15.75" hidden="false" customHeight="false" outlineLevel="0" collapsed="false">
      <c r="A123" s="58"/>
      <c r="B123" s="59"/>
      <c r="C123" s="59"/>
      <c r="D123" s="59"/>
      <c r="E123" s="59" t="s">
        <v>59</v>
      </c>
      <c r="F123" s="59"/>
      <c r="G123" s="59"/>
      <c r="H123" s="146"/>
      <c r="I123" s="147"/>
      <c r="J123" s="19"/>
    </row>
    <row r="124" customFormat="false" ht="12.75" hidden="false" customHeight="false" outlineLevel="0" collapsed="false">
      <c r="A124" s="62" t="s">
        <v>60</v>
      </c>
      <c r="B124" s="63"/>
      <c r="C124" s="64" t="n">
        <f aca="false">K140</f>
        <v>1</v>
      </c>
      <c r="D124" s="65"/>
      <c r="E124" s="66"/>
      <c r="F124" s="66"/>
      <c r="G124" s="67"/>
      <c r="H124" s="67"/>
      <c r="I124" s="148"/>
      <c r="J124" s="19"/>
    </row>
    <row r="125" customFormat="false" ht="25.5" hidden="false" customHeight="false" outlineLevel="0" collapsed="false">
      <c r="A125" s="70" t="s">
        <v>61</v>
      </c>
      <c r="B125" s="71"/>
      <c r="C125" s="72" t="s">
        <v>62</v>
      </c>
      <c r="D125" s="73" t="s">
        <v>63</v>
      </c>
      <c r="E125" s="74" t="s">
        <v>64</v>
      </c>
      <c r="F125" s="75"/>
      <c r="G125" s="2"/>
      <c r="H125" s="70" t="s">
        <v>65</v>
      </c>
      <c r="I125" s="149" t="s">
        <v>66</v>
      </c>
      <c r="J125" s="8" t="s">
        <v>67</v>
      </c>
      <c r="K125" s="8" t="s">
        <v>68</v>
      </c>
      <c r="L125" s="4"/>
    </row>
    <row r="126" customFormat="false" ht="12.75" hidden="false" customHeight="false" outlineLevel="0" collapsed="false">
      <c r="A126" s="76"/>
      <c r="B126" s="77"/>
      <c r="C126" s="78"/>
      <c r="D126" s="8"/>
      <c r="E126" s="33" t="s">
        <v>164</v>
      </c>
      <c r="F126" s="79"/>
      <c r="G126" s="80"/>
      <c r="H126" s="33"/>
      <c r="I126" s="44"/>
      <c r="J126" s="33"/>
      <c r="K126" s="37"/>
    </row>
    <row r="127" customFormat="false" ht="12.75" hidden="false" customHeight="false" outlineLevel="0" collapsed="false">
      <c r="A127" s="76"/>
      <c r="B127" s="77"/>
      <c r="C127" s="78"/>
      <c r="D127" s="8"/>
      <c r="E127" s="46"/>
      <c r="F127" s="79"/>
      <c r="G127" s="80"/>
      <c r="H127" s="33"/>
      <c r="I127" s="44"/>
      <c r="J127" s="33"/>
      <c r="K127" s="37"/>
    </row>
    <row r="128" customFormat="false" ht="12.75" hidden="false" customHeight="false" outlineLevel="0" collapsed="false">
      <c r="A128" s="76"/>
      <c r="B128" s="77"/>
      <c r="C128" s="78"/>
      <c r="D128" s="8"/>
      <c r="E128" s="46"/>
      <c r="F128" s="79"/>
      <c r="G128" s="80"/>
      <c r="H128" s="33"/>
      <c r="I128" s="44"/>
      <c r="J128" s="33"/>
      <c r="K128" s="37"/>
    </row>
    <row r="129" customFormat="false" ht="12.75" hidden="false" customHeight="false" outlineLevel="0" collapsed="false">
      <c r="A129" s="76"/>
      <c r="B129" s="77"/>
      <c r="C129" s="78"/>
      <c r="D129" s="8"/>
      <c r="E129" s="46"/>
      <c r="F129" s="81"/>
      <c r="G129" s="82"/>
      <c r="H129" s="33"/>
      <c r="I129" s="44"/>
      <c r="J129" s="33"/>
      <c r="K129" s="37"/>
    </row>
    <row r="130" customFormat="false" ht="12.75" hidden="false" customHeight="false" outlineLevel="0" collapsed="false">
      <c r="A130" s="76"/>
      <c r="B130" s="77"/>
      <c r="C130" s="78"/>
      <c r="D130" s="8"/>
      <c r="E130" s="46"/>
      <c r="F130" s="81"/>
      <c r="G130" s="82"/>
      <c r="H130" s="33"/>
      <c r="I130" s="44"/>
      <c r="J130" s="33"/>
      <c r="K130" s="37"/>
    </row>
    <row r="131" customFormat="false" ht="12.75" hidden="false" customHeight="false" outlineLevel="0" collapsed="false">
      <c r="A131" s="76"/>
      <c r="B131" s="77"/>
      <c r="C131" s="78"/>
      <c r="D131" s="8"/>
      <c r="E131" s="46"/>
      <c r="F131" s="79"/>
      <c r="G131" s="80"/>
      <c r="H131" s="33"/>
      <c r="I131" s="44"/>
      <c r="J131" s="33"/>
      <c r="K131" s="37"/>
    </row>
    <row r="132" customFormat="false" ht="12.75" hidden="false" customHeight="false" outlineLevel="0" collapsed="false">
      <c r="A132" s="33"/>
      <c r="B132" s="83"/>
      <c r="C132" s="33"/>
      <c r="D132" s="84"/>
      <c r="E132" s="46"/>
      <c r="F132" s="47"/>
      <c r="G132" s="80"/>
      <c r="H132" s="33"/>
      <c r="I132" s="44"/>
      <c r="J132" s="33"/>
      <c r="K132" s="13"/>
    </row>
    <row r="133" customFormat="false" ht="12.75" hidden="false" customHeight="false" outlineLevel="0" collapsed="false">
      <c r="A133" s="33"/>
      <c r="B133" s="33"/>
      <c r="C133" s="33"/>
      <c r="D133" s="8"/>
      <c r="E133" s="177"/>
      <c r="F133" s="79"/>
      <c r="G133" s="115"/>
      <c r="H133" s="33"/>
      <c r="I133" s="44"/>
      <c r="J133" s="33"/>
      <c r="K133" s="13"/>
    </row>
    <row r="134" customFormat="false" ht="12.75" hidden="false" customHeight="false" outlineLevel="0" collapsed="false">
      <c r="A134" s="33"/>
      <c r="B134" s="33"/>
      <c r="C134" s="33"/>
      <c r="D134" s="8"/>
      <c r="E134" s="177"/>
      <c r="F134" s="79"/>
      <c r="G134" s="115"/>
      <c r="H134" s="33"/>
      <c r="I134" s="44"/>
      <c r="J134" s="33"/>
      <c r="K134" s="13"/>
    </row>
    <row r="135" customFormat="false" ht="12.75" hidden="false" customHeight="false" outlineLevel="0" collapsed="false">
      <c r="A135" s="33"/>
      <c r="B135" s="33"/>
      <c r="C135" s="33"/>
      <c r="D135" s="8"/>
      <c r="E135" s="177"/>
      <c r="F135" s="79"/>
      <c r="G135" s="115"/>
      <c r="H135" s="33"/>
      <c r="I135" s="44"/>
      <c r="J135" s="33"/>
      <c r="K135" s="13"/>
    </row>
    <row r="136" customFormat="false" ht="12.75" hidden="false" customHeight="false" outlineLevel="0" collapsed="false">
      <c r="A136" s="33"/>
      <c r="B136" s="33"/>
      <c r="C136" s="33"/>
      <c r="D136" s="8"/>
      <c r="E136" s="177"/>
      <c r="F136" s="79"/>
      <c r="G136" s="115"/>
      <c r="H136" s="33"/>
      <c r="I136" s="44"/>
      <c r="J136" s="33"/>
      <c r="K136" s="13"/>
    </row>
    <row r="137" customFormat="false" ht="12.75" hidden="false" customHeight="false" outlineLevel="0" collapsed="false">
      <c r="A137" s="33"/>
      <c r="B137" s="33"/>
      <c r="C137" s="33"/>
      <c r="D137" s="8"/>
      <c r="E137" s="177"/>
      <c r="F137" s="79"/>
      <c r="G137" s="115"/>
      <c r="H137" s="33"/>
      <c r="I137" s="44"/>
      <c r="J137" s="33"/>
      <c r="K137" s="13"/>
    </row>
    <row r="138" customFormat="false" ht="12.75" hidden="false" customHeight="false" outlineLevel="0" collapsed="false">
      <c r="A138" s="19"/>
      <c r="B138" s="19"/>
      <c r="C138" s="19"/>
      <c r="D138" s="2"/>
      <c r="E138" s="20"/>
      <c r="F138" s="20"/>
      <c r="G138" s="20"/>
      <c r="H138" s="19"/>
      <c r="J138" s="19"/>
      <c r="K138" s="22" t="n">
        <f aca="false">SUM(K131:K137)</f>
        <v>0</v>
      </c>
    </row>
    <row r="139" customFormat="false" ht="12.75" hidden="false" customHeight="false" outlineLevel="0" collapsed="false">
      <c r="A139" s="19"/>
      <c r="B139" s="19"/>
      <c r="C139" s="19"/>
      <c r="D139" s="2"/>
      <c r="E139" s="20"/>
      <c r="F139" s="20"/>
      <c r="G139" s="20"/>
      <c r="H139" s="19"/>
      <c r="J139" s="19"/>
      <c r="K139" s="0" t="n">
        <f aca="false">31*24*100</f>
        <v>74400</v>
      </c>
    </row>
    <row r="140" customFormat="false" ht="12.75" hidden="false" customHeight="false" outlineLevel="0" collapsed="false">
      <c r="A140" s="19"/>
      <c r="B140" s="19"/>
      <c r="C140" s="19"/>
      <c r="D140" s="2"/>
      <c r="E140" s="20"/>
      <c r="F140" s="20"/>
      <c r="G140" s="20"/>
      <c r="H140" s="19"/>
      <c r="J140" s="19"/>
      <c r="K140" s="0" t="n">
        <f aca="false">1-(K138/K139)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142"/>
  <sheetViews>
    <sheetView showFormulas="false" showGridLines="true" showRowColHeaders="true" showZeros="true" rightToLeft="false" tabSelected="false" showOutlineSymbols="true" defaultGridColor="true" view="normal" topLeftCell="A121" colorId="64" zoomScale="100" zoomScaleNormal="100" zoomScalePageLayoutView="100" workbookViewId="0">
      <selection pane="topLeft" activeCell="E128" activeCellId="0" sqref="E1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5.7"/>
    <col collapsed="false" customWidth="true" hidden="false" outlineLevel="0" max="7" min="5" style="178" width="15.7"/>
    <col collapsed="false" customWidth="true" hidden="false" outlineLevel="0" max="11" min="8" style="0" width="15.7"/>
  </cols>
  <sheetData>
    <row r="2" customFormat="false" ht="30" hidden="false" customHeight="false" outlineLevel="0" collapsed="false">
      <c r="A2" s="21" t="s">
        <v>165</v>
      </c>
      <c r="B2" s="19"/>
      <c r="C2" s="19"/>
      <c r="D2" s="2"/>
      <c r="H2" s="19"/>
      <c r="I2" s="85"/>
      <c r="J2" s="20"/>
      <c r="L2" s="10"/>
    </row>
    <row r="3" customFormat="false" ht="12.75" hidden="false" customHeight="false" outlineLevel="0" collapsed="false">
      <c r="A3" s="19"/>
      <c r="B3" s="19"/>
      <c r="C3" s="19"/>
      <c r="D3" s="2"/>
      <c r="H3" s="19"/>
      <c r="I3" s="85"/>
      <c r="J3" s="20"/>
      <c r="L3" s="10"/>
    </row>
    <row r="4" customFormat="false" ht="12.75" hidden="false" customHeight="false" outlineLevel="0" collapsed="false">
      <c r="A4" s="19" t="s">
        <v>1</v>
      </c>
      <c r="B4" s="19"/>
      <c r="C4" s="19"/>
      <c r="D4" s="2"/>
      <c r="H4" s="19"/>
      <c r="I4" s="85"/>
      <c r="J4" s="20"/>
      <c r="L4" s="10"/>
    </row>
    <row r="5" customFormat="false" ht="12.75" hidden="false" customHeight="false" outlineLevel="0" collapsed="false">
      <c r="A5" s="19" t="s">
        <v>38</v>
      </c>
      <c r="B5" s="19"/>
      <c r="C5" s="19"/>
      <c r="D5" s="2"/>
      <c r="H5" s="19"/>
      <c r="I5" s="85"/>
      <c r="J5" s="20"/>
      <c r="L5" s="10"/>
    </row>
    <row r="6" customFormat="false" ht="12.75" hidden="false" customHeight="false" outlineLevel="0" collapsed="false">
      <c r="A6" s="19" t="s">
        <v>39</v>
      </c>
      <c r="B6" s="19"/>
      <c r="C6" s="19"/>
      <c r="D6" s="2"/>
      <c r="H6" s="19"/>
      <c r="I6" s="85"/>
      <c r="J6" s="20"/>
      <c r="L6" s="10"/>
    </row>
    <row r="7" customFormat="false" ht="12.75" hidden="false" customHeight="false" outlineLevel="0" collapsed="false">
      <c r="A7" s="19" t="s">
        <v>40</v>
      </c>
      <c r="B7" s="19"/>
      <c r="C7" s="19"/>
      <c r="D7" s="2"/>
      <c r="H7" s="19"/>
      <c r="I7" s="85"/>
      <c r="J7" s="20"/>
      <c r="L7" s="10"/>
    </row>
    <row r="8" customFormat="false" ht="12.75" hidden="false" customHeight="false" outlineLevel="0" collapsed="false">
      <c r="A8" s="19"/>
      <c r="B8" s="19"/>
      <c r="C8" s="19"/>
      <c r="D8" s="2"/>
      <c r="H8" s="19"/>
      <c r="I8" s="85"/>
      <c r="J8" s="20"/>
      <c r="L8" s="10"/>
    </row>
    <row r="9" customFormat="false" ht="25.5" hidden="false" customHeight="false" outlineLevel="0" collapsed="false">
      <c r="A9" s="6"/>
      <c r="B9" s="6"/>
      <c r="C9" s="6"/>
      <c r="D9" s="6"/>
      <c r="E9" s="179" t="s">
        <v>41</v>
      </c>
      <c r="F9" s="180"/>
      <c r="G9" s="179"/>
      <c r="H9" s="25"/>
      <c r="I9" s="117"/>
      <c r="J9" s="27"/>
      <c r="K9" s="2"/>
      <c r="L9" s="4"/>
    </row>
    <row r="10" customFormat="false" ht="27" hidden="false" customHeight="false" outlineLevel="0" collapsed="false">
      <c r="A10" s="11" t="s">
        <v>13</v>
      </c>
      <c r="B10" s="11" t="s">
        <v>14</v>
      </c>
      <c r="C10" s="11" t="s">
        <v>15</v>
      </c>
      <c r="D10" s="11" t="s">
        <v>132</v>
      </c>
      <c r="E10" s="181" t="s">
        <v>158</v>
      </c>
      <c r="F10" s="182" t="s">
        <v>159</v>
      </c>
      <c r="G10" s="182" t="s">
        <v>45</v>
      </c>
      <c r="H10" s="30" t="s">
        <v>46</v>
      </c>
      <c r="I10" s="119" t="s">
        <v>47</v>
      </c>
      <c r="J10" s="32" t="s">
        <v>48</v>
      </c>
      <c r="K10" s="2"/>
      <c r="L10" s="4"/>
    </row>
    <row r="11" customFormat="false" ht="12.75" hidden="false" customHeight="false" outlineLevel="0" collapsed="false">
      <c r="A11" s="33" t="s">
        <v>25</v>
      </c>
      <c r="B11" s="33" t="n">
        <v>1</v>
      </c>
      <c r="C11" s="33" t="n">
        <v>1</v>
      </c>
      <c r="D11" s="34" t="n">
        <v>37257</v>
      </c>
      <c r="E11" s="157" t="n">
        <v>505575</v>
      </c>
      <c r="F11" s="157" t="n">
        <v>338</v>
      </c>
      <c r="G11" s="87" t="n">
        <f aca="false">E11-F11</f>
        <v>505237</v>
      </c>
      <c r="H11" s="124" t="n">
        <f aca="false">IF(G11&lt;0,0,G11/(31*1500*24))</f>
        <v>0.452721326164875</v>
      </c>
      <c r="I11" s="16" t="n">
        <v>0.94793604639224</v>
      </c>
      <c r="J11" s="95" t="n">
        <f aca="false">I11*(24*31)</f>
        <v>705.264418515826</v>
      </c>
      <c r="K11" s="22"/>
      <c r="L11" s="10"/>
    </row>
    <row r="12" customFormat="false" ht="12.75" hidden="false" customHeight="false" outlineLevel="0" collapsed="false">
      <c r="A12" s="33" t="s">
        <v>25</v>
      </c>
      <c r="B12" s="33" t="n">
        <v>1</v>
      </c>
      <c r="C12" s="33" t="n">
        <v>2</v>
      </c>
      <c r="D12" s="34" t="n">
        <v>37257</v>
      </c>
      <c r="E12" s="157" t="n">
        <v>546294</v>
      </c>
      <c r="F12" s="157" t="n">
        <v>348</v>
      </c>
      <c r="G12" s="87" t="n">
        <f aca="false">E12-F12</f>
        <v>545946</v>
      </c>
      <c r="H12" s="124" t="n">
        <f aca="false">IF(G12&lt;0,0,G12/(31*1500*24))</f>
        <v>0.489198924731183</v>
      </c>
      <c r="I12" s="16" t="n">
        <v>0.967505949451874</v>
      </c>
      <c r="J12" s="95" t="n">
        <f aca="false">I12*(24*31)</f>
        <v>719.824426392194</v>
      </c>
      <c r="L12" s="10"/>
    </row>
    <row r="13" customFormat="false" ht="12.75" hidden="false" customHeight="false" outlineLevel="0" collapsed="false">
      <c r="A13" s="33" t="s">
        <v>25</v>
      </c>
      <c r="B13" s="33" t="n">
        <v>1</v>
      </c>
      <c r="C13" s="33" t="n">
        <v>3</v>
      </c>
      <c r="D13" s="34" t="n">
        <v>37257</v>
      </c>
      <c r="E13" s="157" t="n">
        <v>347985</v>
      </c>
      <c r="F13" s="157" t="n">
        <v>178</v>
      </c>
      <c r="G13" s="87" t="n">
        <f aca="false">E13-F13</f>
        <v>347807</v>
      </c>
      <c r="H13" s="124" t="n">
        <f aca="false">IF(G13&lt;0,0,G13/(31*1500*24))</f>
        <v>0.311655017921147</v>
      </c>
      <c r="I13" s="16" t="n">
        <v>0.71380740575879</v>
      </c>
      <c r="J13" s="95" t="n">
        <f aca="false">I13*(24*31)</f>
        <v>531.07270988454</v>
      </c>
      <c r="L13" s="10"/>
    </row>
    <row r="14" customFormat="false" ht="12.75" hidden="false" customHeight="false" outlineLevel="0" collapsed="false">
      <c r="A14" s="33" t="s">
        <v>25</v>
      </c>
      <c r="B14" s="33" t="n">
        <v>1</v>
      </c>
      <c r="C14" s="33" t="n">
        <v>4</v>
      </c>
      <c r="D14" s="34" t="n">
        <v>37257</v>
      </c>
      <c r="E14" s="157" t="n">
        <v>276037</v>
      </c>
      <c r="F14" s="157" t="n">
        <v>892</v>
      </c>
      <c r="G14" s="87" t="n">
        <f aca="false">E14-F14</f>
        <v>275145</v>
      </c>
      <c r="H14" s="124" t="n">
        <f aca="false">IF(G14&lt;0,0,G14/(31*1500*24))</f>
        <v>0.246545698924731</v>
      </c>
      <c r="I14" s="16" t="n">
        <v>0.615867308841099</v>
      </c>
      <c r="J14" s="95" t="n">
        <f aca="false">I14*(24*31)</f>
        <v>458.205277777778</v>
      </c>
      <c r="L14" s="10"/>
    </row>
    <row r="15" customFormat="false" ht="12.75" hidden="false" customHeight="false" outlineLevel="0" collapsed="false">
      <c r="A15" s="33" t="s">
        <v>25</v>
      </c>
      <c r="B15" s="33" t="n">
        <v>1</v>
      </c>
      <c r="C15" s="33" t="n">
        <v>5</v>
      </c>
      <c r="D15" s="34" t="n">
        <v>37257</v>
      </c>
      <c r="E15" s="157" t="n">
        <v>477363</v>
      </c>
      <c r="F15" s="157" t="n">
        <v>566</v>
      </c>
      <c r="G15" s="87" t="n">
        <f aca="false">E15-F15</f>
        <v>476797</v>
      </c>
      <c r="H15" s="124" t="n">
        <f aca="false">IF(G15&lt;0,0,G15/(31*1500*24))</f>
        <v>0.427237455197133</v>
      </c>
      <c r="I15" s="16" t="n">
        <v>0.908612056154038</v>
      </c>
      <c r="J15" s="95" t="n">
        <f aca="false">I15*(24*31)</f>
        <v>676.007369778604</v>
      </c>
      <c r="L15" s="10"/>
    </row>
    <row r="16" customFormat="false" ht="12.75" hidden="false" customHeight="false" outlineLevel="0" collapsed="false">
      <c r="A16" s="33" t="s">
        <v>25</v>
      </c>
      <c r="B16" s="33" t="n">
        <v>1</v>
      </c>
      <c r="C16" s="33" t="n">
        <v>6</v>
      </c>
      <c r="D16" s="34" t="n">
        <v>37257</v>
      </c>
      <c r="E16" s="157" t="n">
        <v>491951</v>
      </c>
      <c r="F16" s="157" t="n">
        <v>395</v>
      </c>
      <c r="G16" s="87" t="n">
        <f aca="false">E16-F16</f>
        <v>491556</v>
      </c>
      <c r="H16" s="124" t="n">
        <f aca="false">IF(G16&lt;0,0,G16/(31*1500*24))</f>
        <v>0.440462365591398</v>
      </c>
      <c r="I16" s="16" t="n">
        <v>0.983974477539495</v>
      </c>
      <c r="J16" s="95" t="n">
        <f aca="false">I16*(24*31)</f>
        <v>732.077011289384</v>
      </c>
      <c r="L16" s="10"/>
    </row>
    <row r="17" customFormat="false" ht="12.75" hidden="false" customHeight="false" outlineLevel="0" collapsed="false">
      <c r="A17" s="33" t="s">
        <v>25</v>
      </c>
      <c r="B17" s="33" t="n">
        <v>1</v>
      </c>
      <c r="C17" s="33" t="n">
        <v>7</v>
      </c>
      <c r="D17" s="34" t="n">
        <v>37257</v>
      </c>
      <c r="E17" s="157" t="n">
        <v>299099</v>
      </c>
      <c r="F17" s="157" t="n">
        <v>859</v>
      </c>
      <c r="G17" s="87" t="n">
        <f aca="false">E17-F17</f>
        <v>298240</v>
      </c>
      <c r="H17" s="124" t="n">
        <f aca="false">IF(G17&lt;0,0,G17/(31*1500*24))</f>
        <v>0.267240143369176</v>
      </c>
      <c r="I17" s="16" t="n">
        <v>0.55421557646356</v>
      </c>
      <c r="J17" s="95" t="n">
        <f aca="false">I17*(24*31)</f>
        <v>412.336388888889</v>
      </c>
      <c r="L17" s="10"/>
    </row>
    <row r="18" customFormat="false" ht="12.75" hidden="false" customHeight="false" outlineLevel="0" collapsed="false">
      <c r="A18" s="33" t="s">
        <v>25</v>
      </c>
      <c r="B18" s="33" t="n">
        <v>1</v>
      </c>
      <c r="C18" s="33" t="n">
        <v>8</v>
      </c>
      <c r="D18" s="34" t="n">
        <v>37257</v>
      </c>
      <c r="E18" s="157" t="n">
        <v>363632</v>
      </c>
      <c r="F18" s="157" t="n">
        <v>768</v>
      </c>
      <c r="G18" s="87" t="n">
        <f aca="false">E18-F18</f>
        <v>362864</v>
      </c>
      <c r="H18" s="124" t="n">
        <f aca="false">IF(G18&lt;0,0,G18/(31*1500*24))</f>
        <v>0.325146953405018</v>
      </c>
      <c r="I18" s="16" t="n">
        <v>0.785424133811231</v>
      </c>
      <c r="J18" s="95" t="n">
        <f aca="false">I18*(24*31)</f>
        <v>584.355555555556</v>
      </c>
      <c r="L18" s="10"/>
    </row>
    <row r="19" customFormat="false" ht="12.75" hidden="false" customHeight="false" outlineLevel="0" collapsed="false">
      <c r="A19" s="33" t="s">
        <v>25</v>
      </c>
      <c r="B19" s="33" t="n">
        <v>1</v>
      </c>
      <c r="C19" s="33" t="n">
        <v>9</v>
      </c>
      <c r="D19" s="34" t="n">
        <v>37257</v>
      </c>
      <c r="E19" s="157" t="n">
        <v>440901</v>
      </c>
      <c r="F19" s="157" t="n">
        <v>265</v>
      </c>
      <c r="G19" s="87" t="n">
        <f aca="false">E19-F19</f>
        <v>440636</v>
      </c>
      <c r="H19" s="124" t="n">
        <f aca="false">IF(G19&lt;0,0,G19/(31*1500*24))</f>
        <v>0.394835125448029</v>
      </c>
      <c r="I19" s="16" t="n">
        <v>0.983468115741558</v>
      </c>
      <c r="J19" s="95" t="n">
        <f aca="false">I19*(24*31)</f>
        <v>731.700278111719</v>
      </c>
      <c r="L19" s="10"/>
    </row>
    <row r="20" customFormat="false" ht="12.75" hidden="false" customHeight="false" outlineLevel="0" collapsed="false">
      <c r="A20" s="33" t="s">
        <v>25</v>
      </c>
      <c r="B20" s="33" t="n">
        <v>1</v>
      </c>
      <c r="C20" s="33" t="n">
        <v>10</v>
      </c>
      <c r="D20" s="34" t="n">
        <v>37257</v>
      </c>
      <c r="E20" s="157" t="n">
        <v>285752</v>
      </c>
      <c r="F20" s="157" t="n">
        <v>252</v>
      </c>
      <c r="G20" s="87" t="n">
        <f aca="false">E20-F20</f>
        <v>285500</v>
      </c>
      <c r="H20" s="124" t="n">
        <f aca="false">IF(G20&lt;0,0,G20/(31*1500*24))</f>
        <v>0.255824372759857</v>
      </c>
      <c r="I20" s="16" t="n">
        <v>0.806881872670992</v>
      </c>
      <c r="J20" s="95" t="n">
        <f aca="false">I20*(24*31)</f>
        <v>600.320113267218</v>
      </c>
      <c r="L20" s="10"/>
    </row>
    <row r="21" customFormat="false" ht="12.75" hidden="false" customHeight="false" outlineLevel="0" collapsed="false">
      <c r="A21" s="33" t="s">
        <v>25</v>
      </c>
      <c r="B21" s="33" t="n">
        <v>1</v>
      </c>
      <c r="C21" s="33" t="n">
        <v>11</v>
      </c>
      <c r="D21" s="34" t="n">
        <v>37257</v>
      </c>
      <c r="E21" s="157" t="n">
        <v>436100</v>
      </c>
      <c r="F21" s="157" t="n">
        <v>347</v>
      </c>
      <c r="G21" s="87" t="n">
        <f aca="false">E21-F21</f>
        <v>435753</v>
      </c>
      <c r="H21" s="124" t="n">
        <f aca="false">IF(G21&lt;0,0,G21/(31*1500*24))</f>
        <v>0.390459677419355</v>
      </c>
      <c r="I21" s="16" t="n">
        <v>0.958473861483955</v>
      </c>
      <c r="J21" s="95" t="n">
        <f aca="false">I21*(24*31)</f>
        <v>713.104552944062</v>
      </c>
      <c r="L21" s="10"/>
    </row>
    <row r="22" customFormat="false" ht="12.75" hidden="false" customHeight="false" outlineLevel="0" collapsed="false">
      <c r="A22" s="33" t="s">
        <v>25</v>
      </c>
      <c r="B22" s="33" t="n">
        <v>1</v>
      </c>
      <c r="C22" s="33" t="n">
        <v>12</v>
      </c>
      <c r="D22" s="34" t="n">
        <v>37257</v>
      </c>
      <c r="E22" s="157" t="n">
        <v>460009</v>
      </c>
      <c r="F22" s="157" t="n">
        <v>20</v>
      </c>
      <c r="G22" s="87" t="n">
        <f aca="false">E22-F22</f>
        <v>459989</v>
      </c>
      <c r="H22" s="124" t="n">
        <f aca="false">IF(G22&lt;0,0,G22/(31*1500*24))</f>
        <v>0.412176523297491</v>
      </c>
      <c r="I22" s="16" t="n">
        <v>0.94884520609319</v>
      </c>
      <c r="J22" s="95" t="n">
        <f aca="false">I22*(24*31)</f>
        <v>705.940833333333</v>
      </c>
      <c r="L22" s="10"/>
    </row>
    <row r="23" customFormat="false" ht="12.75" hidden="false" customHeight="false" outlineLevel="0" collapsed="false">
      <c r="A23" s="33" t="s">
        <v>25</v>
      </c>
      <c r="B23" s="33" t="n">
        <v>1</v>
      </c>
      <c r="C23" s="33" t="n">
        <v>13</v>
      </c>
      <c r="D23" s="34" t="n">
        <v>37257</v>
      </c>
      <c r="E23" s="157" t="n">
        <v>469687</v>
      </c>
      <c r="F23" s="157" t="n">
        <v>505</v>
      </c>
      <c r="G23" s="87" t="n">
        <f aca="false">E23-F23</f>
        <v>469182</v>
      </c>
      <c r="H23" s="124" t="n">
        <f aca="false">IF(G23&lt;0,0,G23/(31*1500*24))</f>
        <v>0.420413978494624</v>
      </c>
      <c r="I23" s="16" t="n">
        <v>0.946969086021505</v>
      </c>
      <c r="J23" s="95" t="n">
        <f aca="false">I23*(24*31)</f>
        <v>704.545</v>
      </c>
      <c r="L23" s="10"/>
    </row>
    <row r="24" customFormat="false" ht="12.75" hidden="false" customHeight="false" outlineLevel="0" collapsed="false">
      <c r="A24" s="33" t="s">
        <v>25</v>
      </c>
      <c r="B24" s="33" t="n">
        <v>1</v>
      </c>
      <c r="C24" s="33" t="n">
        <v>14</v>
      </c>
      <c r="D24" s="34" t="n">
        <v>37257</v>
      </c>
      <c r="E24" s="157" t="n">
        <v>472350</v>
      </c>
      <c r="F24" s="157" t="n">
        <v>59</v>
      </c>
      <c r="G24" s="87" t="n">
        <f aca="false">E24-F24</f>
        <v>472291</v>
      </c>
      <c r="H24" s="124" t="n">
        <f aca="false">IF(G24&lt;0,0,G24/(31*1500*24))</f>
        <v>0.42319982078853</v>
      </c>
      <c r="I24" s="16" t="n">
        <v>0.980929804804805</v>
      </c>
      <c r="J24" s="95" t="n">
        <f aca="false">I24*(24*31)</f>
        <v>729.811774774775</v>
      </c>
      <c r="L24" s="10"/>
    </row>
    <row r="25" customFormat="false" ht="12.75" hidden="false" customHeight="false" outlineLevel="0" collapsed="false">
      <c r="A25" s="33" t="s">
        <v>25</v>
      </c>
      <c r="B25" s="33" t="n">
        <v>1</v>
      </c>
      <c r="C25" s="33" t="n">
        <v>15</v>
      </c>
      <c r="D25" s="34" t="n">
        <v>37257</v>
      </c>
      <c r="E25" s="157" t="n">
        <v>431057</v>
      </c>
      <c r="F25" s="157" t="n">
        <v>1014</v>
      </c>
      <c r="G25" s="87" t="n">
        <f aca="false">E25-F25</f>
        <v>430043</v>
      </c>
      <c r="H25" s="124" t="n">
        <f aca="false">IF(G25&lt;0,0,G25/(31*1500*24))</f>
        <v>0.385343189964158</v>
      </c>
      <c r="I25" s="16" t="n">
        <v>0.980338243243345</v>
      </c>
      <c r="J25" s="95" t="n">
        <f aca="false">I25*(24*31)</f>
        <v>729.371652973048</v>
      </c>
      <c r="L25" s="10"/>
    </row>
    <row r="26" customFormat="false" ht="12.75" hidden="false" customHeight="false" outlineLevel="0" collapsed="false">
      <c r="A26" s="33" t="s">
        <v>25</v>
      </c>
      <c r="B26" s="33" t="n">
        <v>1</v>
      </c>
      <c r="C26" s="33" t="n">
        <v>16</v>
      </c>
      <c r="D26" s="34" t="n">
        <v>37257</v>
      </c>
      <c r="E26" s="157" t="n">
        <v>504750</v>
      </c>
      <c r="F26" s="157" t="n">
        <v>344</v>
      </c>
      <c r="G26" s="87" t="n">
        <f aca="false">E26-F26</f>
        <v>504406</v>
      </c>
      <c r="H26" s="124" t="n">
        <f aca="false">IF(G26&lt;0,0,G26/(31*1500*24))</f>
        <v>0.451976702508961</v>
      </c>
      <c r="I26" s="16" t="n">
        <v>0.991093189964158</v>
      </c>
      <c r="J26" s="95" t="n">
        <f aca="false">I26*(24*31)</f>
        <v>737.373333333333</v>
      </c>
      <c r="L26" s="10"/>
    </row>
    <row r="27" customFormat="false" ht="12.75" hidden="false" customHeight="false" outlineLevel="0" collapsed="false">
      <c r="A27" s="33" t="s">
        <v>25</v>
      </c>
      <c r="B27" s="33" t="n">
        <v>1</v>
      </c>
      <c r="C27" s="33" t="n">
        <v>17</v>
      </c>
      <c r="D27" s="34" t="n">
        <v>37257</v>
      </c>
      <c r="E27" s="157" t="n">
        <v>484920</v>
      </c>
      <c r="F27" s="157" t="n">
        <v>603</v>
      </c>
      <c r="G27" s="87" t="n">
        <f aca="false">E27-F27</f>
        <v>484317</v>
      </c>
      <c r="H27" s="124" t="n">
        <f aca="false">IF(G27&lt;0,0,G27/(31*1500*24))</f>
        <v>0.433975806451613</v>
      </c>
      <c r="I27" s="16" t="n">
        <v>0.978237380525687</v>
      </c>
      <c r="J27" s="95" t="n">
        <f aca="false">I27*(24*31)</f>
        <v>727.808611111111</v>
      </c>
      <c r="L27" s="10"/>
    </row>
    <row r="28" customFormat="false" ht="12.75" hidden="false" customHeight="false" outlineLevel="0" collapsed="false">
      <c r="A28" s="33" t="s">
        <v>25</v>
      </c>
      <c r="B28" s="33" t="n">
        <v>1</v>
      </c>
      <c r="C28" s="33" t="n">
        <v>18</v>
      </c>
      <c r="D28" s="34" t="n">
        <v>37257</v>
      </c>
      <c r="E28" s="157" t="n">
        <v>496059</v>
      </c>
      <c r="F28" s="157" t="n">
        <v>398</v>
      </c>
      <c r="G28" s="87" t="n">
        <f aca="false">E28-F28</f>
        <v>495661</v>
      </c>
      <c r="H28" s="124" t="n">
        <f aca="false">IF(G28&lt;0,0,G28/(31*1500*24))</f>
        <v>0.444140681003584</v>
      </c>
      <c r="I28" s="16" t="n">
        <v>0.988416516591371</v>
      </c>
      <c r="J28" s="95" t="n">
        <f aca="false">I28*(24*31)</f>
        <v>735.38188834398</v>
      </c>
      <c r="L28" s="10"/>
    </row>
    <row r="29" customFormat="false" ht="12.75" hidden="false" customHeight="false" outlineLevel="0" collapsed="false">
      <c r="A29" s="33" t="s">
        <v>25</v>
      </c>
      <c r="B29" s="33" t="n">
        <v>1</v>
      </c>
      <c r="C29" s="33" t="n">
        <v>19</v>
      </c>
      <c r="D29" s="34" t="n">
        <v>37257</v>
      </c>
      <c r="E29" s="157" t="n">
        <v>426074</v>
      </c>
      <c r="F29" s="157" t="n">
        <v>141</v>
      </c>
      <c r="G29" s="87" t="n">
        <f aca="false">E29-F29</f>
        <v>425933</v>
      </c>
      <c r="H29" s="124" t="n">
        <f aca="false">IF(G29&lt;0,0,G29/(31*1500*24))</f>
        <v>0.381660394265233</v>
      </c>
      <c r="I29" s="16" t="n">
        <v>0.980705189582535</v>
      </c>
      <c r="J29" s="95" t="n">
        <f aca="false">I29*(24*31)</f>
        <v>729.644661049406</v>
      </c>
      <c r="L29" s="10"/>
    </row>
    <row r="30" customFormat="false" ht="12.75" hidden="false" customHeight="false" outlineLevel="0" collapsed="false">
      <c r="A30" s="33" t="s">
        <v>25</v>
      </c>
      <c r="B30" s="33" t="n">
        <v>1</v>
      </c>
      <c r="C30" s="33" t="n">
        <v>20</v>
      </c>
      <c r="D30" s="34" t="n">
        <v>37257</v>
      </c>
      <c r="E30" s="157" t="n">
        <v>523545</v>
      </c>
      <c r="F30" s="157" t="n">
        <v>308</v>
      </c>
      <c r="G30" s="87" t="n">
        <f aca="false">E30-F30</f>
        <v>523237</v>
      </c>
      <c r="H30" s="124" t="n">
        <f aca="false">IF(G30&lt;0,0,G30/(31*1500*24))</f>
        <v>0.468850358422939</v>
      </c>
      <c r="I30" s="16" t="n">
        <v>0.990699867717015</v>
      </c>
      <c r="J30" s="95" t="n">
        <f aca="false">I30*(24*31)</f>
        <v>737.080701581459</v>
      </c>
      <c r="L30" s="10"/>
    </row>
    <row r="31" customFormat="false" ht="12.75" hidden="false" customHeight="false" outlineLevel="0" collapsed="false">
      <c r="A31" s="33" t="s">
        <v>25</v>
      </c>
      <c r="B31" s="33" t="n">
        <v>1</v>
      </c>
      <c r="C31" s="33" t="n">
        <v>21</v>
      </c>
      <c r="D31" s="34" t="n">
        <v>37257</v>
      </c>
      <c r="E31" s="157" t="n">
        <v>516767</v>
      </c>
      <c r="F31" s="157" t="n">
        <v>207</v>
      </c>
      <c r="G31" s="87" t="n">
        <f aca="false">E31-F31</f>
        <v>516560</v>
      </c>
      <c r="H31" s="124" t="n">
        <f aca="false">IF(G31&lt;0,0,G31/(31*1500*24))</f>
        <v>0.462867383512545</v>
      </c>
      <c r="I31" s="16" t="n">
        <v>0.984020310633214</v>
      </c>
      <c r="J31" s="95" t="n">
        <f aca="false">I31*(24*31)</f>
        <v>732.111111111111</v>
      </c>
      <c r="L31" s="10"/>
    </row>
    <row r="32" customFormat="false" ht="12.75" hidden="false" customHeight="false" outlineLevel="0" collapsed="false">
      <c r="A32" s="33" t="s">
        <v>25</v>
      </c>
      <c r="B32" s="33" t="n">
        <v>1</v>
      </c>
      <c r="C32" s="33" t="n">
        <v>22</v>
      </c>
      <c r="D32" s="34" t="n">
        <v>37257</v>
      </c>
      <c r="E32" s="157" t="n">
        <v>529807</v>
      </c>
      <c r="F32" s="157" t="n">
        <v>148</v>
      </c>
      <c r="G32" s="87" t="n">
        <f aca="false">E32-F32</f>
        <v>529659</v>
      </c>
      <c r="H32" s="124" t="n">
        <f aca="false">IF(G32&lt;0,0,G32/(31*1500*24))</f>
        <v>0.474604838709677</v>
      </c>
      <c r="I32" s="16" t="n">
        <v>0.963978583075653</v>
      </c>
      <c r="J32" s="95" t="n">
        <f aca="false">I32*(24*31)</f>
        <v>717.200065808286</v>
      </c>
      <c r="L32" s="10"/>
    </row>
    <row r="33" customFormat="false" ht="12.75" hidden="false" customHeight="false" outlineLevel="0" collapsed="false">
      <c r="A33" s="33" t="s">
        <v>25</v>
      </c>
      <c r="B33" s="33" t="n">
        <v>1</v>
      </c>
      <c r="C33" s="33" t="n">
        <v>23</v>
      </c>
      <c r="D33" s="34" t="n">
        <v>37257</v>
      </c>
      <c r="E33" s="157" t="n">
        <v>504899</v>
      </c>
      <c r="F33" s="157" t="n">
        <v>422</v>
      </c>
      <c r="G33" s="87" t="n">
        <f aca="false">E33-F33</f>
        <v>504477</v>
      </c>
      <c r="H33" s="124" t="n">
        <f aca="false">IF(G33&lt;0,0,G33/(31*1500*24))</f>
        <v>0.452040322580645</v>
      </c>
      <c r="I33" s="16" t="n">
        <v>0.906686187947215</v>
      </c>
      <c r="J33" s="95" t="n">
        <f aca="false">I33*(24*31)</f>
        <v>674.574523832728</v>
      </c>
      <c r="L33" s="10"/>
    </row>
    <row r="34" customFormat="false" ht="12.75" hidden="false" customHeight="false" outlineLevel="0" collapsed="false">
      <c r="A34" s="33" t="s">
        <v>25</v>
      </c>
      <c r="B34" s="33" t="n">
        <v>1</v>
      </c>
      <c r="C34" s="33" t="n">
        <v>24</v>
      </c>
      <c r="D34" s="34" t="n">
        <v>37257</v>
      </c>
      <c r="E34" s="157" t="n">
        <v>514314</v>
      </c>
      <c r="F34" s="157" t="n">
        <v>422</v>
      </c>
      <c r="G34" s="87" t="n">
        <f aca="false">E34-F34</f>
        <v>513892</v>
      </c>
      <c r="H34" s="124" t="n">
        <f aca="false">IF(G34&lt;0,0,G34/(31*1500*24))</f>
        <v>0.460476702508961</v>
      </c>
      <c r="I34" s="16" t="n">
        <v>0.969401508363202</v>
      </c>
      <c r="J34" s="95" t="n">
        <f aca="false">I34*(24*31)</f>
        <v>721.234722222222</v>
      </c>
      <c r="L34" s="10"/>
    </row>
    <row r="35" customFormat="false" ht="12.75" hidden="false" customHeight="false" outlineLevel="0" collapsed="false">
      <c r="A35" s="33" t="s">
        <v>25</v>
      </c>
      <c r="B35" s="33" t="n">
        <v>1</v>
      </c>
      <c r="C35" s="33" t="n">
        <v>25</v>
      </c>
      <c r="D35" s="34" t="n">
        <v>37257</v>
      </c>
      <c r="E35" s="157" t="n">
        <v>388244</v>
      </c>
      <c r="F35" s="157" t="n">
        <v>98</v>
      </c>
      <c r="G35" s="87" t="n">
        <f aca="false">E35-F35</f>
        <v>388146</v>
      </c>
      <c r="H35" s="124" t="n">
        <f aca="false">IF(G35&lt;0,0,G35/(31*1500*24))</f>
        <v>0.347801075268817</v>
      </c>
      <c r="I35" s="16" t="n">
        <v>0.984687678155588</v>
      </c>
      <c r="J35" s="95" t="n">
        <f aca="false">I35*(24*31)</f>
        <v>732.607632547758</v>
      </c>
      <c r="L35" s="10"/>
    </row>
    <row r="36" customFormat="false" ht="12.75" hidden="false" customHeight="false" outlineLevel="0" collapsed="false">
      <c r="A36" s="33" t="s">
        <v>25</v>
      </c>
      <c r="B36" s="33" t="n">
        <v>1</v>
      </c>
      <c r="C36" s="33" t="n">
        <v>26</v>
      </c>
      <c r="D36" s="34" t="n">
        <v>37257</v>
      </c>
      <c r="E36" s="157" t="n">
        <v>374354</v>
      </c>
      <c r="F36" s="157" t="n">
        <v>147</v>
      </c>
      <c r="G36" s="87" t="n">
        <f aca="false">E36-F36</f>
        <v>374207</v>
      </c>
      <c r="H36" s="124" t="n">
        <f aca="false">IF(G36&lt;0,0,G36/(31*1500*24))</f>
        <v>0.335310931899642</v>
      </c>
      <c r="I36" s="16" t="n">
        <v>0.995800722101885</v>
      </c>
      <c r="J36" s="95" t="n">
        <f aca="false">I36*(24*31)</f>
        <v>740.875737243803</v>
      </c>
      <c r="L36" s="10"/>
    </row>
    <row r="37" customFormat="false" ht="12.75" hidden="false" customHeight="false" outlineLevel="0" collapsed="false">
      <c r="A37" s="33" t="s">
        <v>25</v>
      </c>
      <c r="B37" s="33" t="n">
        <v>1</v>
      </c>
      <c r="C37" s="33" t="n">
        <v>27</v>
      </c>
      <c r="D37" s="34" t="n">
        <v>37257</v>
      </c>
      <c r="E37" s="157" t="n">
        <v>44888</v>
      </c>
      <c r="F37" s="157" t="n">
        <v>103</v>
      </c>
      <c r="G37" s="87" t="n">
        <f aca="false">E37-F37</f>
        <v>44785</v>
      </c>
      <c r="H37" s="124" t="n">
        <f aca="false">IF(G37&lt;0,0,G37/(31*1500*24))</f>
        <v>0.0401299283154122</v>
      </c>
      <c r="I37" s="16" t="n">
        <v>0.997082959976105</v>
      </c>
      <c r="J37" s="95" t="n">
        <f aca="false">I37*(24*31)</f>
        <v>741.829722222222</v>
      </c>
      <c r="L37" s="10"/>
    </row>
    <row r="38" customFormat="false" ht="12.75" hidden="false" customHeight="false" outlineLevel="0" collapsed="false">
      <c r="A38" s="33" t="s">
        <v>25</v>
      </c>
      <c r="B38" s="33" t="n">
        <v>1</v>
      </c>
      <c r="C38" s="33" t="n">
        <v>28</v>
      </c>
      <c r="D38" s="34" t="n">
        <v>37257</v>
      </c>
      <c r="E38" s="157" t="n">
        <v>382502</v>
      </c>
      <c r="F38" s="157" t="n">
        <v>192</v>
      </c>
      <c r="G38" s="87" t="n">
        <f aca="false">E38-F38</f>
        <v>382310</v>
      </c>
      <c r="H38" s="124" t="n">
        <f aca="false">IF(G38&lt;0,0,G38/(31*1500*24))</f>
        <v>0.342571684587814</v>
      </c>
      <c r="I38" s="16" t="n">
        <v>0.98235854747867</v>
      </c>
      <c r="J38" s="95" t="n">
        <f aca="false">I38*(24*31)</f>
        <v>730.87475932413</v>
      </c>
      <c r="L38" s="10"/>
    </row>
    <row r="39" customFormat="false" ht="12.75" hidden="false" customHeight="false" outlineLevel="0" collapsed="false">
      <c r="A39" s="33" t="s">
        <v>25</v>
      </c>
      <c r="B39" s="33" t="n">
        <v>1</v>
      </c>
      <c r="C39" s="33" t="n">
        <v>29</v>
      </c>
      <c r="D39" s="34" t="n">
        <v>37257</v>
      </c>
      <c r="E39" s="157" t="n">
        <v>369508</v>
      </c>
      <c r="F39" s="157" t="n">
        <v>218</v>
      </c>
      <c r="G39" s="87" t="n">
        <f aca="false">E39-F39</f>
        <v>369290</v>
      </c>
      <c r="H39" s="124" t="n">
        <f aca="false">IF(G39&lt;0,0,G39/(31*1500*24))</f>
        <v>0.330905017921147</v>
      </c>
      <c r="I39" s="16" t="n">
        <v>0.850506417343039</v>
      </c>
      <c r="J39" s="95" t="n">
        <f aca="false">I39*(24*31)</f>
        <v>632.776774503221</v>
      </c>
      <c r="L39" s="10"/>
    </row>
    <row r="40" customFormat="false" ht="12.75" hidden="false" customHeight="false" outlineLevel="0" collapsed="false">
      <c r="A40" s="33" t="s">
        <v>25</v>
      </c>
      <c r="B40" s="33" t="n">
        <v>1</v>
      </c>
      <c r="C40" s="33" t="n">
        <v>30</v>
      </c>
      <c r="D40" s="34" t="n">
        <v>37257</v>
      </c>
      <c r="E40" s="157" t="n">
        <v>541886</v>
      </c>
      <c r="F40" s="157" t="n">
        <v>285</v>
      </c>
      <c r="G40" s="87" t="n">
        <f aca="false">E40-F40</f>
        <v>541601</v>
      </c>
      <c r="H40" s="124" t="n">
        <f aca="false">IF(G40&lt;0,0,G40/(31*1500*24))</f>
        <v>0.485305555555556</v>
      </c>
      <c r="I40" s="16" t="n">
        <v>0.915899044205496</v>
      </c>
      <c r="J40" s="95" t="n">
        <f aca="false">I40*(24*31)</f>
        <v>681.428888888889</v>
      </c>
      <c r="L40" s="10"/>
    </row>
    <row r="41" customFormat="false" ht="12.75" hidden="false" customHeight="false" outlineLevel="0" collapsed="false">
      <c r="A41" s="33" t="s">
        <v>25</v>
      </c>
      <c r="B41" s="33" t="n">
        <v>1</v>
      </c>
      <c r="C41" s="33" t="n">
        <v>31</v>
      </c>
      <c r="D41" s="34" t="n">
        <v>37257</v>
      </c>
      <c r="E41" s="157" t="n">
        <v>569968</v>
      </c>
      <c r="F41" s="157" t="n">
        <v>347</v>
      </c>
      <c r="G41" s="87" t="n">
        <f aca="false">E41-F41</f>
        <v>569621</v>
      </c>
      <c r="H41" s="124" t="n">
        <f aca="false">IF(G41&lt;0,0,G41/(31*1500*24))</f>
        <v>0.510413082437276</v>
      </c>
      <c r="I41" s="16" t="n">
        <v>0.984865964755078</v>
      </c>
      <c r="J41" s="95" t="n">
        <f aca="false">I41*(24*31)</f>
        <v>732.740277777778</v>
      </c>
      <c r="L41" s="10"/>
    </row>
    <row r="42" customFormat="false" ht="12.75" hidden="false" customHeight="false" outlineLevel="0" collapsed="false">
      <c r="A42" s="33" t="s">
        <v>25</v>
      </c>
      <c r="B42" s="33" t="n">
        <v>1</v>
      </c>
      <c r="C42" s="33" t="n">
        <v>32</v>
      </c>
      <c r="D42" s="34" t="n">
        <v>37257</v>
      </c>
      <c r="E42" s="157" t="n">
        <v>556496</v>
      </c>
      <c r="F42" s="157" t="n">
        <v>240</v>
      </c>
      <c r="G42" s="87" t="n">
        <f aca="false">E42-F42</f>
        <v>556256</v>
      </c>
      <c r="H42" s="124" t="n">
        <f aca="false">IF(G42&lt;0,0,G42/(31*1500*24))</f>
        <v>0.498437275985663</v>
      </c>
      <c r="I42" s="16" t="n">
        <v>0.91869623655914</v>
      </c>
      <c r="J42" s="95" t="n">
        <f aca="false">I42*(24*31)</f>
        <v>683.51</v>
      </c>
      <c r="L42" s="10"/>
    </row>
    <row r="43" customFormat="false" ht="12.75" hidden="false" customHeight="false" outlineLevel="0" collapsed="false">
      <c r="A43" s="33" t="s">
        <v>25</v>
      </c>
      <c r="B43" s="33" t="n">
        <v>1</v>
      </c>
      <c r="C43" s="33" t="n">
        <v>33</v>
      </c>
      <c r="D43" s="34" t="n">
        <v>37257</v>
      </c>
      <c r="E43" s="157" t="n">
        <v>519822</v>
      </c>
      <c r="F43" s="157" t="n">
        <v>442</v>
      </c>
      <c r="G43" s="87" t="n">
        <f aca="false">E43-F43</f>
        <v>519380</v>
      </c>
      <c r="H43" s="124" t="n">
        <f aca="false">IF(G43&lt;0,0,G43/(31*1500*24))</f>
        <v>0.465394265232975</v>
      </c>
      <c r="I43" s="16" t="n">
        <v>0.924309420112643</v>
      </c>
      <c r="J43" s="95" t="n">
        <f aca="false">I43*(24*31)</f>
        <v>687.686208563807</v>
      </c>
      <c r="L43" s="10"/>
    </row>
    <row r="44" customFormat="false" ht="12.75" hidden="false" customHeight="false" outlineLevel="0" collapsed="false">
      <c r="A44" s="33" t="s">
        <v>25</v>
      </c>
      <c r="B44" s="33" t="n">
        <v>1</v>
      </c>
      <c r="C44" s="33" t="n">
        <v>34</v>
      </c>
      <c r="D44" s="34" t="n">
        <v>37257</v>
      </c>
      <c r="E44" s="157" t="n">
        <v>529948</v>
      </c>
      <c r="F44" s="157" t="n">
        <v>276</v>
      </c>
      <c r="G44" s="87" t="n">
        <f aca="false">E44-F44</f>
        <v>529672</v>
      </c>
      <c r="H44" s="124" t="n">
        <f aca="false">IF(G44&lt;0,0,G44/(31*1500*24))</f>
        <v>0.474616487455197</v>
      </c>
      <c r="I44" s="16" t="n">
        <v>0.916780567390098</v>
      </c>
      <c r="J44" s="95" t="n">
        <f aca="false">I44*(24*31)</f>
        <v>682.084742138233</v>
      </c>
      <c r="L44" s="10"/>
    </row>
    <row r="45" customFormat="false" ht="12.75" hidden="false" customHeight="false" outlineLevel="0" collapsed="false">
      <c r="A45" s="33" t="s">
        <v>25</v>
      </c>
      <c r="B45" s="33" t="n">
        <v>1</v>
      </c>
      <c r="C45" s="33" t="n">
        <v>35</v>
      </c>
      <c r="D45" s="34" t="n">
        <v>37257</v>
      </c>
      <c r="E45" s="157" t="n">
        <v>341807</v>
      </c>
      <c r="F45" s="157" t="n">
        <v>1651</v>
      </c>
      <c r="G45" s="87" t="n">
        <f aca="false">E45-F45</f>
        <v>340156</v>
      </c>
      <c r="H45" s="124" t="n">
        <f aca="false">IF(G45&lt;0,0,G45/(31*1500*24))</f>
        <v>0.304799283154122</v>
      </c>
      <c r="I45" s="16" t="n">
        <v>0.671796384381604</v>
      </c>
      <c r="J45" s="95" t="n">
        <f aca="false">I45*(24*31)</f>
        <v>499.816509979913</v>
      </c>
      <c r="L45" s="10"/>
    </row>
    <row r="46" customFormat="false" ht="12.75" hidden="false" customHeight="false" outlineLevel="0" collapsed="false">
      <c r="A46" s="33" t="s">
        <v>25</v>
      </c>
      <c r="B46" s="33" t="n">
        <v>1</v>
      </c>
      <c r="C46" s="33" t="n">
        <v>36</v>
      </c>
      <c r="D46" s="34" t="n">
        <v>37257</v>
      </c>
      <c r="E46" s="157" t="n">
        <v>540591</v>
      </c>
      <c r="F46" s="157" t="n">
        <v>470</v>
      </c>
      <c r="G46" s="87" t="n">
        <f aca="false">E46-F46</f>
        <v>540121</v>
      </c>
      <c r="H46" s="124" t="n">
        <f aca="false">IF(G46&lt;0,0,G46/(31*1500*24))</f>
        <v>0.483979390681004</v>
      </c>
      <c r="I46" s="16" t="n">
        <v>0.971579252051639</v>
      </c>
      <c r="J46" s="95" t="n">
        <f aca="false">I46*(24*31)</f>
        <v>722.854963526419</v>
      </c>
      <c r="L46" s="10"/>
    </row>
    <row r="47" customFormat="false" ht="12.75" hidden="false" customHeight="false" outlineLevel="0" collapsed="false">
      <c r="A47" s="33" t="s">
        <v>25</v>
      </c>
      <c r="B47" s="33" t="n">
        <v>1</v>
      </c>
      <c r="C47" s="33" t="n">
        <v>37</v>
      </c>
      <c r="D47" s="34" t="n">
        <v>37257</v>
      </c>
      <c r="E47" s="157" t="n">
        <v>518505</v>
      </c>
      <c r="F47" s="157" t="n">
        <v>226</v>
      </c>
      <c r="G47" s="87" t="n">
        <f aca="false">E47-F47</f>
        <v>518279</v>
      </c>
      <c r="H47" s="124" t="n">
        <f aca="false">IF(G47&lt;0,0,G47/(31*1500*24))</f>
        <v>0.46440770609319</v>
      </c>
      <c r="I47" s="16" t="n">
        <v>0.903776736670122</v>
      </c>
      <c r="J47" s="95" t="n">
        <f aca="false">I47*(24*31)</f>
        <v>672.40989208257</v>
      </c>
      <c r="L47" s="10"/>
    </row>
    <row r="48" customFormat="false" ht="12.75" hidden="false" customHeight="false" outlineLevel="0" collapsed="false">
      <c r="A48" s="33" t="s">
        <v>25</v>
      </c>
      <c r="B48" s="33" t="n">
        <v>1</v>
      </c>
      <c r="C48" s="33" t="n">
        <v>38</v>
      </c>
      <c r="D48" s="34" t="n">
        <v>37257</v>
      </c>
      <c r="E48" s="157" t="n">
        <v>531844</v>
      </c>
      <c r="F48" s="157" t="n">
        <v>258</v>
      </c>
      <c r="G48" s="87" t="n">
        <f aca="false">E48-F48</f>
        <v>531586</v>
      </c>
      <c r="H48" s="124" t="n">
        <f aca="false">IF(G48&lt;0,0,G48/(31*1500*24))</f>
        <v>0.476331541218638</v>
      </c>
      <c r="I48" s="16" t="n">
        <v>0.963422565710872</v>
      </c>
      <c r="J48" s="95" t="n">
        <f aca="false">I48*(24*31)</f>
        <v>716.786388888889</v>
      </c>
      <c r="L48" s="10"/>
    </row>
    <row r="49" customFormat="false" ht="12.75" hidden="false" customHeight="false" outlineLevel="0" collapsed="false">
      <c r="A49" s="33" t="s">
        <v>25</v>
      </c>
      <c r="B49" s="33" t="n">
        <v>1</v>
      </c>
      <c r="C49" s="33" t="n">
        <v>39</v>
      </c>
      <c r="D49" s="34" t="n">
        <v>37257</v>
      </c>
      <c r="E49" s="157" t="n">
        <v>534540</v>
      </c>
      <c r="F49" s="157" t="n">
        <v>195</v>
      </c>
      <c r="G49" s="87" t="n">
        <f aca="false">E49-F49</f>
        <v>534345</v>
      </c>
      <c r="H49" s="124" t="n">
        <f aca="false">IF(G49&lt;0,0,G49/(31*1500*24))</f>
        <v>0.47880376344086</v>
      </c>
      <c r="I49" s="16" t="n">
        <v>0.961106354921126</v>
      </c>
      <c r="J49" s="95" t="n">
        <f aca="false">I49*(24*31)</f>
        <v>715.063128061318</v>
      </c>
      <c r="L49" s="10"/>
    </row>
    <row r="50" customFormat="false" ht="12.75" hidden="false" customHeight="false" outlineLevel="0" collapsed="false">
      <c r="A50" s="33" t="s">
        <v>25</v>
      </c>
      <c r="B50" s="33" t="n">
        <v>1</v>
      </c>
      <c r="C50" s="33" t="n">
        <v>40</v>
      </c>
      <c r="D50" s="34" t="n">
        <v>37257</v>
      </c>
      <c r="E50" s="157" t="n">
        <v>429340</v>
      </c>
      <c r="F50" s="157" t="n">
        <v>310</v>
      </c>
      <c r="G50" s="87" t="n">
        <f aca="false">E50-F50</f>
        <v>429030</v>
      </c>
      <c r="H50" s="124" t="n">
        <f aca="false">IF(G50&lt;0,0,G50/(31*1500*24))</f>
        <v>0.384435483870968</v>
      </c>
      <c r="I50" s="16" t="n">
        <v>0.773725753597221</v>
      </c>
      <c r="J50" s="95" t="n">
        <f aca="false">I50*(24*31)</f>
        <v>575.651960676333</v>
      </c>
      <c r="L50" s="10"/>
    </row>
    <row r="51" customFormat="false" ht="12.75" hidden="false" customHeight="false" outlineLevel="0" collapsed="false">
      <c r="A51" s="33" t="s">
        <v>25</v>
      </c>
      <c r="B51" s="33" t="n">
        <v>1</v>
      </c>
      <c r="C51" s="33" t="n">
        <v>41</v>
      </c>
      <c r="D51" s="34" t="n">
        <v>37257</v>
      </c>
      <c r="E51" s="157" t="n">
        <v>510147</v>
      </c>
      <c r="F51" s="157" t="n">
        <v>316</v>
      </c>
      <c r="G51" s="87" t="n">
        <f aca="false">E51-F51</f>
        <v>509831</v>
      </c>
      <c r="H51" s="124" t="n">
        <f aca="false">IF(G51&lt;0,0,G51/(31*1500*24))</f>
        <v>0.456837813620072</v>
      </c>
      <c r="I51" s="16" t="n">
        <v>0.88187677273126</v>
      </c>
      <c r="J51" s="95" t="n">
        <f aca="false">I51*(24*31)</f>
        <v>656.116318912058</v>
      </c>
      <c r="L51" s="10"/>
    </row>
    <row r="52" customFormat="false" ht="12.75" hidden="false" customHeight="false" outlineLevel="0" collapsed="false">
      <c r="A52" s="33" t="s">
        <v>25</v>
      </c>
      <c r="B52" s="33" t="n">
        <v>1</v>
      </c>
      <c r="C52" s="33" t="n">
        <v>42</v>
      </c>
      <c r="D52" s="34" t="n">
        <v>37257</v>
      </c>
      <c r="E52" s="157" t="n">
        <v>528269</v>
      </c>
      <c r="F52" s="157" t="n">
        <v>381</v>
      </c>
      <c r="G52" s="87" t="n">
        <f aca="false">E52-F52</f>
        <v>527888</v>
      </c>
      <c r="H52" s="124" t="n">
        <f aca="false">IF(G52&lt;0,0,G52/(31*1500*24))</f>
        <v>0.473017921146953</v>
      </c>
      <c r="I52" s="16" t="n">
        <v>0.959226519620328</v>
      </c>
      <c r="J52" s="95" t="n">
        <f aca="false">I52*(24*31)</f>
        <v>713.664530597524</v>
      </c>
      <c r="L52" s="10"/>
    </row>
    <row r="53" customFormat="false" ht="12.75" hidden="false" customHeight="false" outlineLevel="0" collapsed="false">
      <c r="A53" s="33" t="s">
        <v>25</v>
      </c>
      <c r="B53" s="33" t="n">
        <v>1</v>
      </c>
      <c r="C53" s="33" t="n">
        <v>43</v>
      </c>
      <c r="D53" s="34" t="n">
        <v>37257</v>
      </c>
      <c r="E53" s="157" t="n">
        <v>452122</v>
      </c>
      <c r="F53" s="157" t="n">
        <v>645</v>
      </c>
      <c r="G53" s="87" t="n">
        <f aca="false">E53-F53</f>
        <v>451477</v>
      </c>
      <c r="H53" s="124" t="n">
        <f aca="false">IF(G53&lt;0,0,G53/(31*1500*24))</f>
        <v>0.404549283154122</v>
      </c>
      <c r="I53" s="16" t="n">
        <v>0.93491300776583</v>
      </c>
      <c r="J53" s="95" t="n">
        <f aca="false">I53*(24*31)</f>
        <v>695.575277777778</v>
      </c>
      <c r="L53" s="10"/>
    </row>
    <row r="54" customFormat="false" ht="12.75" hidden="false" customHeight="false" outlineLevel="0" collapsed="false">
      <c r="A54" s="33" t="s">
        <v>25</v>
      </c>
      <c r="B54" s="33" t="n">
        <v>1</v>
      </c>
      <c r="C54" s="33" t="n">
        <v>44</v>
      </c>
      <c r="D54" s="34" t="n">
        <v>37257</v>
      </c>
      <c r="E54" s="157" t="n">
        <v>4929</v>
      </c>
      <c r="F54" s="157" t="n">
        <v>928</v>
      </c>
      <c r="G54" s="87" t="n">
        <f aca="false">E54-F54</f>
        <v>4001</v>
      </c>
      <c r="H54" s="124" t="n">
        <f aca="false">IF(G54&lt;0,0,G54/(31*1500*24))</f>
        <v>0.00358512544802867</v>
      </c>
      <c r="I54" s="16" t="n">
        <v>0.0392556147315765</v>
      </c>
      <c r="J54" s="95" t="n">
        <f aca="false">I54*(24*31)</f>
        <v>29.2061773602929</v>
      </c>
      <c r="L54" s="10"/>
    </row>
    <row r="55" customFormat="false" ht="12.75" hidden="false" customHeight="false" outlineLevel="0" collapsed="false">
      <c r="A55" s="33" t="s">
        <v>25</v>
      </c>
      <c r="B55" s="33" t="n">
        <v>1</v>
      </c>
      <c r="C55" s="33" t="n">
        <v>45</v>
      </c>
      <c r="D55" s="34" t="n">
        <v>37257</v>
      </c>
      <c r="E55" s="157" t="n">
        <v>487816</v>
      </c>
      <c r="F55" s="157" t="n">
        <v>510</v>
      </c>
      <c r="G55" s="87" t="n">
        <f aca="false">E55-F55</f>
        <v>487306</v>
      </c>
      <c r="H55" s="124" t="n">
        <f aca="false">IF(G55&lt;0,0,G55/(31*1500*24))</f>
        <v>0.436654121863799</v>
      </c>
      <c r="I55" s="16" t="n">
        <v>0.9016618130227</v>
      </c>
      <c r="J55" s="95" t="n">
        <f aca="false">I55*(24*31)</f>
        <v>670.836388888889</v>
      </c>
      <c r="L55" s="10"/>
    </row>
    <row r="56" customFormat="false" ht="12.75" hidden="false" customHeight="false" outlineLevel="0" collapsed="false">
      <c r="A56" s="33" t="s">
        <v>25</v>
      </c>
      <c r="B56" s="33" t="n">
        <v>1</v>
      </c>
      <c r="C56" s="33" t="n">
        <v>46</v>
      </c>
      <c r="D56" s="34" t="n">
        <v>37257</v>
      </c>
      <c r="E56" s="157" t="n">
        <v>381341</v>
      </c>
      <c r="F56" s="157" t="n">
        <v>716</v>
      </c>
      <c r="G56" s="87" t="n">
        <f aca="false">E56-F56</f>
        <v>380625</v>
      </c>
      <c r="H56" s="124" t="n">
        <f aca="false">IF(G56&lt;0,0,G56/(31*1500*24))</f>
        <v>0.341061827956989</v>
      </c>
      <c r="I56" s="16" t="n">
        <v>0.836935098043096</v>
      </c>
      <c r="J56" s="95" t="n">
        <f aca="false">I56*(24*31)</f>
        <v>622.679712944063</v>
      </c>
      <c r="L56" s="10"/>
    </row>
    <row r="57" customFormat="false" ht="12.75" hidden="false" customHeight="false" outlineLevel="0" collapsed="false">
      <c r="A57" s="33" t="s">
        <v>25</v>
      </c>
      <c r="B57" s="33" t="n">
        <v>1</v>
      </c>
      <c r="C57" s="33" t="n">
        <v>47</v>
      </c>
      <c r="D57" s="34" t="n">
        <v>37257</v>
      </c>
      <c r="E57" s="157" t="n">
        <v>455037</v>
      </c>
      <c r="F57" s="157" t="n">
        <v>310</v>
      </c>
      <c r="G57" s="87" t="n">
        <f aca="false">E57-F57</f>
        <v>454727</v>
      </c>
      <c r="H57" s="124" t="n">
        <f aca="false">IF(G57&lt;0,0,G57/(31*1500*24))</f>
        <v>0.40746146953405</v>
      </c>
      <c r="I57" s="16" t="n">
        <v>0.926945857014658</v>
      </c>
      <c r="J57" s="95" t="n">
        <f aca="false">I57*(24*31)</f>
        <v>689.647717618905</v>
      </c>
      <c r="L57" s="10"/>
    </row>
    <row r="58" customFormat="false" ht="12.75" hidden="false" customHeight="false" outlineLevel="0" collapsed="false">
      <c r="A58" s="33" t="s">
        <v>25</v>
      </c>
      <c r="B58" s="33" t="n">
        <v>1</v>
      </c>
      <c r="C58" s="33" t="n">
        <v>48</v>
      </c>
      <c r="D58" s="34" t="n">
        <v>37257</v>
      </c>
      <c r="E58" s="157" t="n">
        <v>336098</v>
      </c>
      <c r="F58" s="157" t="n">
        <v>145</v>
      </c>
      <c r="G58" s="131" t="n">
        <f aca="false">E58-F58</f>
        <v>335953</v>
      </c>
      <c r="H58" s="183" t="n">
        <f aca="false">IF(G58&lt;0,0,G58/(31*1500*24))</f>
        <v>0.301033154121864</v>
      </c>
      <c r="I58" s="16" t="n">
        <v>0.948712979867226</v>
      </c>
      <c r="J58" s="184" t="n">
        <f aca="false">I58*(24*31)</f>
        <v>705.842457021216</v>
      </c>
      <c r="L58" s="10"/>
    </row>
    <row r="59" customFormat="false" ht="12.75" hidden="false" customHeight="false" outlineLevel="0" collapsed="false">
      <c r="A59" s="33" t="s">
        <v>25</v>
      </c>
      <c r="B59" s="33" t="n">
        <v>1</v>
      </c>
      <c r="C59" s="33" t="n">
        <v>49</v>
      </c>
      <c r="D59" s="34" t="n">
        <v>37257</v>
      </c>
      <c r="E59" s="157" t="n">
        <v>484570</v>
      </c>
      <c r="F59" s="157" t="n">
        <v>564</v>
      </c>
      <c r="G59" s="87" t="n">
        <f aca="false">E59-F59</f>
        <v>484006</v>
      </c>
      <c r="H59" s="124" t="n">
        <f aca="false">IF(G59&lt;0,0,G59/(31*1500*24))</f>
        <v>0.433697132616487</v>
      </c>
      <c r="I59" s="16" t="n">
        <v>0.934199900011537</v>
      </c>
      <c r="J59" s="95" t="n">
        <f aca="false">I59*(24*31)</f>
        <v>695.044725608584</v>
      </c>
      <c r="L59" s="10"/>
    </row>
    <row r="60" customFormat="false" ht="12.75" hidden="false" customHeight="false" outlineLevel="0" collapsed="false">
      <c r="A60" s="33" t="s">
        <v>25</v>
      </c>
      <c r="B60" s="33" t="n">
        <v>1</v>
      </c>
      <c r="C60" s="33" t="n">
        <v>50</v>
      </c>
      <c r="D60" s="34" t="n">
        <v>37257</v>
      </c>
      <c r="E60" s="157" t="n">
        <v>434457</v>
      </c>
      <c r="F60" s="157" t="n">
        <v>463</v>
      </c>
      <c r="G60" s="87" t="n">
        <f aca="false">E60-F60</f>
        <v>433994</v>
      </c>
      <c r="H60" s="124" t="n">
        <f aca="false">IF(G60&lt;0,0,G60/(31*1500*24))</f>
        <v>0.388883512544803</v>
      </c>
      <c r="I60" s="16" t="n">
        <v>0.86882252287671</v>
      </c>
      <c r="J60" s="95" t="n">
        <f aca="false">I60*(24*31)</f>
        <v>646.403957020272</v>
      </c>
      <c r="L60" s="10"/>
    </row>
    <row r="61" customFormat="false" ht="12.75" hidden="false" customHeight="false" outlineLevel="0" collapsed="false">
      <c r="A61" s="33" t="s">
        <v>25</v>
      </c>
      <c r="B61" s="33" t="n">
        <v>1</v>
      </c>
      <c r="C61" s="33" t="n">
        <v>51</v>
      </c>
      <c r="D61" s="34" t="n">
        <v>37257</v>
      </c>
      <c r="E61" s="157" t="n">
        <v>444490</v>
      </c>
      <c r="F61" s="157" t="n">
        <v>410</v>
      </c>
      <c r="G61" s="87" t="n">
        <f aca="false">E61-F61</f>
        <v>444080</v>
      </c>
      <c r="H61" s="124" t="n">
        <f aca="false">IF(G61&lt;0,0,G61/(31*1500*24))</f>
        <v>0.397921146953405</v>
      </c>
      <c r="I61" s="16" t="n">
        <v>0.914164484860769</v>
      </c>
      <c r="J61" s="95" t="n">
        <f aca="false">I61*(24*31)</f>
        <v>680.138376736412</v>
      </c>
      <c r="L61" s="10"/>
    </row>
    <row r="62" customFormat="false" ht="12.75" hidden="false" customHeight="false" outlineLevel="0" collapsed="false">
      <c r="A62" s="33" t="s">
        <v>25</v>
      </c>
      <c r="B62" s="33" t="n">
        <v>1</v>
      </c>
      <c r="C62" s="33" t="n">
        <v>52</v>
      </c>
      <c r="D62" s="34" t="n">
        <v>37257</v>
      </c>
      <c r="E62" s="157" t="n">
        <v>230268</v>
      </c>
      <c r="F62" s="157" t="n">
        <v>1364</v>
      </c>
      <c r="G62" s="87" t="n">
        <f aca="false">E62-F62</f>
        <v>228904</v>
      </c>
      <c r="H62" s="124" t="n">
        <f aca="false">IF(G62&lt;0,0,G62/(31*1500*24))</f>
        <v>0.205111111111111</v>
      </c>
      <c r="I62" s="16" t="n">
        <v>0.522319366058967</v>
      </c>
      <c r="J62" s="95" t="n">
        <f aca="false">I62*(24*31)</f>
        <v>388.605608347871</v>
      </c>
      <c r="L62" s="10"/>
    </row>
    <row r="63" customFormat="false" ht="12.75" hidden="false" customHeight="false" outlineLevel="0" collapsed="false">
      <c r="A63" s="33" t="s">
        <v>25</v>
      </c>
      <c r="B63" s="33" t="n">
        <v>1</v>
      </c>
      <c r="C63" s="33" t="n">
        <v>53</v>
      </c>
      <c r="D63" s="34" t="n">
        <v>37257</v>
      </c>
      <c r="E63" s="157" t="n">
        <v>40051</v>
      </c>
      <c r="F63" s="157" t="n">
        <v>114</v>
      </c>
      <c r="G63" s="87" t="n">
        <f aca="false">E63-F63</f>
        <v>39937</v>
      </c>
      <c r="H63" s="124" t="n">
        <f aca="false">IF(G63&lt;0,0,G63/(31*1500*24))</f>
        <v>0.0357858422939068</v>
      </c>
      <c r="I63" s="16" t="n">
        <v>0.999262992831541</v>
      </c>
      <c r="J63" s="95" t="n">
        <f aca="false">I63*(24*31)</f>
        <v>743.451666666667</v>
      </c>
      <c r="L63" s="10"/>
    </row>
    <row r="64" customFormat="false" ht="12.75" hidden="false" customHeight="false" outlineLevel="0" collapsed="false">
      <c r="A64" s="33" t="s">
        <v>25</v>
      </c>
      <c r="B64" s="33" t="n">
        <v>1</v>
      </c>
      <c r="C64" s="33" t="n">
        <v>54</v>
      </c>
      <c r="D64" s="34" t="n">
        <v>37257</v>
      </c>
      <c r="E64" s="157" t="n">
        <v>0</v>
      </c>
      <c r="F64" s="157" t="n">
        <v>47</v>
      </c>
      <c r="G64" s="131" t="n">
        <f aca="false">E64-F64</f>
        <v>-47</v>
      </c>
      <c r="H64" s="183" t="n">
        <f aca="false">IF(G64&lt;0,0,G64/(31*1500*24))</f>
        <v>0</v>
      </c>
      <c r="I64" s="16" t="n">
        <v>0.0044568631073342</v>
      </c>
      <c r="J64" s="184" t="n">
        <f aca="false">I64*(24*31)</f>
        <v>3.31590615185664</v>
      </c>
      <c r="L64" s="10"/>
    </row>
    <row r="65" customFormat="false" ht="12.75" hidden="false" customHeight="false" outlineLevel="0" collapsed="false">
      <c r="A65" s="33" t="s">
        <v>25</v>
      </c>
      <c r="B65" s="33" t="n">
        <v>1</v>
      </c>
      <c r="C65" s="33" t="n">
        <v>55</v>
      </c>
      <c r="D65" s="34" t="n">
        <v>37257</v>
      </c>
      <c r="E65" s="157" t="n">
        <v>443260</v>
      </c>
      <c r="F65" s="157" t="n">
        <v>529</v>
      </c>
      <c r="G65" s="87" t="n">
        <f aca="false">E65-F65</f>
        <v>442731</v>
      </c>
      <c r="H65" s="124" t="n">
        <f aca="false">IF(G65&lt;0,0,G65/(31*1500*24))</f>
        <v>0.396712365591398</v>
      </c>
      <c r="I65" s="16" t="n">
        <v>0.778801149940263</v>
      </c>
      <c r="J65" s="95" t="n">
        <f aca="false">I65*(24*31)</f>
        <v>579.428055555556</v>
      </c>
      <c r="L65" s="10"/>
    </row>
    <row r="66" customFormat="false" ht="12.75" hidden="false" customHeight="false" outlineLevel="0" collapsed="false">
      <c r="A66" s="33" t="s">
        <v>25</v>
      </c>
      <c r="B66" s="33" t="n">
        <v>1</v>
      </c>
      <c r="C66" s="33" t="n">
        <v>56</v>
      </c>
      <c r="D66" s="34" t="n">
        <v>37257</v>
      </c>
      <c r="E66" s="157" t="n">
        <v>547069</v>
      </c>
      <c r="F66" s="157" t="n">
        <v>593</v>
      </c>
      <c r="G66" s="87" t="n">
        <f aca="false">E66-F66</f>
        <v>546476</v>
      </c>
      <c r="H66" s="124" t="n">
        <f aca="false">IF(G66&lt;0,0,G66/(31*1500*24))</f>
        <v>0.489673835125448</v>
      </c>
      <c r="I66" s="16" t="n">
        <v>0.931770833333333</v>
      </c>
      <c r="J66" s="95" t="n">
        <f aca="false">I66*(24*31)</f>
        <v>693.2375</v>
      </c>
      <c r="L66" s="10"/>
    </row>
    <row r="67" customFormat="false" ht="12.75" hidden="false" customHeight="false" outlineLevel="0" collapsed="false">
      <c r="A67" s="33" t="s">
        <v>25</v>
      </c>
      <c r="B67" s="33" t="n">
        <v>1</v>
      </c>
      <c r="C67" s="33" t="n">
        <v>57</v>
      </c>
      <c r="D67" s="34" t="n">
        <v>37257</v>
      </c>
      <c r="E67" s="157" t="n">
        <v>480033</v>
      </c>
      <c r="F67" s="157" t="n">
        <v>609</v>
      </c>
      <c r="G67" s="87" t="n">
        <f aca="false">E67-F67</f>
        <v>479424</v>
      </c>
      <c r="H67" s="124" t="n">
        <f aca="false">IF(G67&lt;0,0,G67/(31*1500*24))</f>
        <v>0.429591397849462</v>
      </c>
      <c r="I67" s="16" t="n">
        <v>0.881494635081764</v>
      </c>
      <c r="J67" s="95" t="n">
        <f aca="false">I67*(24*31)</f>
        <v>655.832008500832</v>
      </c>
      <c r="L67" s="10"/>
    </row>
    <row r="68" customFormat="false" ht="12.75" hidden="false" customHeight="false" outlineLevel="0" collapsed="false">
      <c r="A68" s="33" t="s">
        <v>25</v>
      </c>
      <c r="B68" s="33" t="n">
        <v>1</v>
      </c>
      <c r="C68" s="33" t="n">
        <v>58</v>
      </c>
      <c r="D68" s="34" t="n">
        <v>37257</v>
      </c>
      <c r="E68" s="157" t="n">
        <v>513528</v>
      </c>
      <c r="F68" s="157" t="n">
        <v>490</v>
      </c>
      <c r="G68" s="87" t="n">
        <f aca="false">E68-F68</f>
        <v>513038</v>
      </c>
      <c r="H68" s="124" t="n">
        <f aca="false">IF(G68&lt;0,0,G68/(31*1500*24))</f>
        <v>0.45971146953405</v>
      </c>
      <c r="I68" s="16" t="n">
        <v>0.93464280207244</v>
      </c>
      <c r="J68" s="95" t="n">
        <f aca="false">I68*(24*31)</f>
        <v>695.374244741895</v>
      </c>
      <c r="L68" s="10"/>
    </row>
    <row r="69" customFormat="false" ht="12.75" hidden="false" customHeight="false" outlineLevel="0" collapsed="false">
      <c r="A69" s="33" t="s">
        <v>25</v>
      </c>
      <c r="B69" s="33" t="n">
        <v>1</v>
      </c>
      <c r="C69" s="33" t="n">
        <v>59</v>
      </c>
      <c r="D69" s="34" t="n">
        <v>37257</v>
      </c>
      <c r="E69" s="157" t="n">
        <v>446452</v>
      </c>
      <c r="F69" s="157" t="n">
        <v>554</v>
      </c>
      <c r="G69" s="87" t="n">
        <f aca="false">E69-F69</f>
        <v>445898</v>
      </c>
      <c r="H69" s="124" t="n">
        <f aca="false">IF(G69&lt;0,0,G69/(31*1500*24))</f>
        <v>0.39955017921147</v>
      </c>
      <c r="I69" s="16" t="n">
        <v>0.828677942054958</v>
      </c>
      <c r="J69" s="95" t="n">
        <f aca="false">I69*(24*31)</f>
        <v>616.536388888889</v>
      </c>
      <c r="L69" s="10"/>
    </row>
    <row r="70" customFormat="false" ht="12.75" hidden="false" customHeight="false" outlineLevel="0" collapsed="false">
      <c r="A70" s="33" t="s">
        <v>25</v>
      </c>
      <c r="B70" s="33" t="n">
        <v>1</v>
      </c>
      <c r="C70" s="33" t="n">
        <v>60</v>
      </c>
      <c r="D70" s="34" t="n">
        <v>37257</v>
      </c>
      <c r="E70" s="157" t="n">
        <v>505044</v>
      </c>
      <c r="F70" s="157" t="n">
        <v>1104</v>
      </c>
      <c r="G70" s="87" t="n">
        <f aca="false">E70-F70</f>
        <v>503940</v>
      </c>
      <c r="H70" s="124" t="n">
        <f aca="false">IF(G70&lt;0,0,G70/(31*1500*24))</f>
        <v>0.451559139784946</v>
      </c>
      <c r="I70" s="16" t="n">
        <v>0.91919287333062</v>
      </c>
      <c r="J70" s="95" t="n">
        <f aca="false">I70*(24*31)</f>
        <v>683.879497757982</v>
      </c>
      <c r="L70" s="10"/>
    </row>
    <row r="71" customFormat="false" ht="12.75" hidden="false" customHeight="false" outlineLevel="0" collapsed="false">
      <c r="A71" s="33" t="s">
        <v>25</v>
      </c>
      <c r="B71" s="33" t="n">
        <v>1</v>
      </c>
      <c r="C71" s="33" t="n">
        <v>61</v>
      </c>
      <c r="D71" s="34" t="n">
        <v>37257</v>
      </c>
      <c r="E71" s="157" t="n">
        <v>284634</v>
      </c>
      <c r="F71" s="157" t="n">
        <v>1616</v>
      </c>
      <c r="G71" s="87" t="n">
        <f aca="false">E71-F71</f>
        <v>283018</v>
      </c>
      <c r="H71" s="124" t="n">
        <f aca="false">IF(G71&lt;0,0,G71/(31*1500*24))</f>
        <v>0.253600358422939</v>
      </c>
      <c r="I71" s="16" t="n">
        <v>0.646729727236706</v>
      </c>
      <c r="J71" s="95" t="n">
        <f aca="false">I71*(24*31)</f>
        <v>481.16691706411</v>
      </c>
      <c r="L71" s="10"/>
    </row>
    <row r="72" customFormat="false" ht="12.75" hidden="false" customHeight="false" outlineLevel="0" collapsed="false">
      <c r="A72" s="33" t="s">
        <v>25</v>
      </c>
      <c r="B72" s="33" t="n">
        <v>1</v>
      </c>
      <c r="C72" s="33" t="n">
        <v>62</v>
      </c>
      <c r="D72" s="34" t="n">
        <v>37257</v>
      </c>
      <c r="E72" s="157" t="n">
        <v>484915</v>
      </c>
      <c r="F72" s="157" t="n">
        <v>714</v>
      </c>
      <c r="G72" s="87" t="n">
        <f aca="false">E72-F72</f>
        <v>484201</v>
      </c>
      <c r="H72" s="124" t="n">
        <f aca="false">IF(G72&lt;0,0,G72/(31*1500*24))</f>
        <v>0.433871863799283</v>
      </c>
      <c r="I72" s="16" t="n">
        <v>0.921021505376344</v>
      </c>
      <c r="J72" s="95" t="n">
        <f aca="false">I72*(24*31)</f>
        <v>685.24</v>
      </c>
      <c r="L72" s="10"/>
    </row>
    <row r="73" customFormat="false" ht="12.75" hidden="false" customHeight="false" outlineLevel="0" collapsed="false">
      <c r="A73" s="33" t="s">
        <v>25</v>
      </c>
      <c r="B73" s="33" t="n">
        <v>1</v>
      </c>
      <c r="C73" s="33" t="n">
        <v>63</v>
      </c>
      <c r="D73" s="34" t="n">
        <v>37257</v>
      </c>
      <c r="E73" s="157" t="n">
        <v>391100</v>
      </c>
      <c r="F73" s="157" t="n">
        <v>1195</v>
      </c>
      <c r="G73" s="87" t="n">
        <f aca="false">E73-F73</f>
        <v>389905</v>
      </c>
      <c r="H73" s="124" t="n">
        <f aca="false">IF(G73&lt;0,0,G73/(31*1500*24))</f>
        <v>0.349377240143369</v>
      </c>
      <c r="I73" s="16" t="n">
        <v>0.830846846846847</v>
      </c>
      <c r="J73" s="95" t="n">
        <f aca="false">I73*(24*31)</f>
        <v>618.150054054054</v>
      </c>
      <c r="L73" s="10"/>
    </row>
    <row r="74" customFormat="false" ht="12.75" hidden="false" customHeight="false" outlineLevel="0" collapsed="false">
      <c r="A74" s="33" t="s">
        <v>25</v>
      </c>
      <c r="B74" s="33" t="n">
        <v>1</v>
      </c>
      <c r="C74" s="33" t="n">
        <v>64</v>
      </c>
      <c r="D74" s="34" t="n">
        <v>37257</v>
      </c>
      <c r="E74" s="157" t="n">
        <v>445920</v>
      </c>
      <c r="F74" s="157" t="n">
        <v>607</v>
      </c>
      <c r="G74" s="87" t="n">
        <f aca="false">E74-F74</f>
        <v>445313</v>
      </c>
      <c r="H74" s="124" t="n">
        <f aca="false">IF(G74&lt;0,0,G74/(31*1500*24))</f>
        <v>0.399025985663082</v>
      </c>
      <c r="I74" s="16" t="n">
        <v>0.854290692907695</v>
      </c>
      <c r="J74" s="95" t="n">
        <f aca="false">I74*(24*31)</f>
        <v>635.592275523325</v>
      </c>
      <c r="L74" s="10"/>
    </row>
    <row r="75" customFormat="false" ht="12.75" hidden="false" customHeight="false" outlineLevel="0" collapsed="false">
      <c r="A75" s="33" t="s">
        <v>25</v>
      </c>
      <c r="B75" s="33" t="n">
        <v>1</v>
      </c>
      <c r="C75" s="33" t="n">
        <v>65</v>
      </c>
      <c r="D75" s="34" t="n">
        <v>37257</v>
      </c>
      <c r="E75" s="157" t="n">
        <v>487884</v>
      </c>
      <c r="F75" s="157" t="n">
        <v>560</v>
      </c>
      <c r="G75" s="87" t="n">
        <f aca="false">E75-F75</f>
        <v>487324</v>
      </c>
      <c r="H75" s="124" t="n">
        <f aca="false">IF(G75&lt;0,0,G75/(31*1500*24))</f>
        <v>0.436670250896057</v>
      </c>
      <c r="I75" s="16" t="n">
        <v>0.928349297036913</v>
      </c>
      <c r="J75" s="95" t="n">
        <f aca="false">I75*(24*31)</f>
        <v>690.691876995463</v>
      </c>
      <c r="L75" s="10"/>
    </row>
    <row r="76" customFormat="false" ht="12.75" hidden="false" customHeight="false" outlineLevel="0" collapsed="false">
      <c r="A76" s="33" t="s">
        <v>25</v>
      </c>
      <c r="B76" s="33" t="n">
        <v>1</v>
      </c>
      <c r="C76" s="33" t="n">
        <v>66</v>
      </c>
      <c r="D76" s="34" t="n">
        <v>37257</v>
      </c>
      <c r="E76" s="157" t="n">
        <v>496245</v>
      </c>
      <c r="F76" s="157" t="n">
        <v>748</v>
      </c>
      <c r="G76" s="87" t="n">
        <f aca="false">E76-F76</f>
        <v>495497</v>
      </c>
      <c r="H76" s="124" t="n">
        <f aca="false">IF(G76&lt;0,0,G76/(31*1500*24))</f>
        <v>0.443993727598566</v>
      </c>
      <c r="I76" s="16" t="n">
        <v>0.929219310035842</v>
      </c>
      <c r="J76" s="95" t="n">
        <f aca="false">I76*(24*31)</f>
        <v>691.339166666667</v>
      </c>
      <c r="L76" s="10"/>
    </row>
    <row r="77" customFormat="false" ht="12.75" hidden="false" customHeight="false" outlineLevel="0" collapsed="false">
      <c r="A77" s="33" t="s">
        <v>25</v>
      </c>
      <c r="B77" s="33" t="n">
        <v>1</v>
      </c>
      <c r="C77" s="33" t="n">
        <v>67</v>
      </c>
      <c r="D77" s="34" t="n">
        <v>37257</v>
      </c>
      <c r="E77" s="157" t="n">
        <v>38114</v>
      </c>
      <c r="F77" s="157" t="n">
        <v>71</v>
      </c>
      <c r="G77" s="87" t="n">
        <f aca="false">E77-F77</f>
        <v>38043</v>
      </c>
      <c r="H77" s="124" t="n">
        <f aca="false">IF(G77&lt;0,0,G77/(31*1500*24))</f>
        <v>0.0340887096774194</v>
      </c>
      <c r="I77" s="16" t="n">
        <v>0.999032631421744</v>
      </c>
      <c r="J77" s="95" t="n">
        <f aca="false">I77*(24*31)</f>
        <v>743.280277777778</v>
      </c>
      <c r="L77" s="10"/>
    </row>
    <row r="78" customFormat="false" ht="12.75" hidden="false" customHeight="false" outlineLevel="0" collapsed="false">
      <c r="A78" s="33" t="s">
        <v>25</v>
      </c>
      <c r="B78" s="33" t="n">
        <v>1</v>
      </c>
      <c r="C78" s="33" t="n">
        <v>68</v>
      </c>
      <c r="D78" s="34" t="n">
        <v>37257</v>
      </c>
      <c r="E78" s="157" t="n">
        <v>440229</v>
      </c>
      <c r="F78" s="157" t="n">
        <v>656</v>
      </c>
      <c r="G78" s="87" t="n">
        <f aca="false">E78-F78</f>
        <v>439573</v>
      </c>
      <c r="H78" s="124" t="n">
        <f aca="false">IF(G78&lt;0,0,G78/(31*1500*24))</f>
        <v>0.393882616487455</v>
      </c>
      <c r="I78" s="16" t="n">
        <v>0.787182652227614</v>
      </c>
      <c r="J78" s="95" t="n">
        <f aca="false">I78*(24*31)</f>
        <v>585.663893257345</v>
      </c>
      <c r="L78" s="10"/>
    </row>
    <row r="79" customFormat="false" ht="12.75" hidden="false" customHeight="false" outlineLevel="0" collapsed="false">
      <c r="A79" s="33" t="s">
        <v>25</v>
      </c>
      <c r="B79" s="33" t="n">
        <v>1</v>
      </c>
      <c r="C79" s="33" t="n">
        <v>69</v>
      </c>
      <c r="D79" s="34" t="n">
        <v>37257</v>
      </c>
      <c r="E79" s="157" t="n">
        <v>359325</v>
      </c>
      <c r="F79" s="157" t="n">
        <v>843</v>
      </c>
      <c r="G79" s="87" t="n">
        <f aca="false">E79-F79</f>
        <v>358482</v>
      </c>
      <c r="H79" s="124" t="n">
        <f aca="false">IF(G79&lt;0,0,G79/(31*1500*24))</f>
        <v>0.321220430107527</v>
      </c>
      <c r="I79" s="16" t="n">
        <v>0.743607545535011</v>
      </c>
      <c r="J79" s="95" t="n">
        <f aca="false">I79*(24*31)</f>
        <v>553.244013878048</v>
      </c>
      <c r="L79" s="10"/>
    </row>
    <row r="80" customFormat="false" ht="12.75" hidden="false" customHeight="false" outlineLevel="0" collapsed="false">
      <c r="A80" s="33" t="s">
        <v>25</v>
      </c>
      <c r="B80" s="33" t="n">
        <v>1</v>
      </c>
      <c r="C80" s="33" t="n">
        <v>70</v>
      </c>
      <c r="D80" s="34" t="n">
        <v>37257</v>
      </c>
      <c r="E80" s="157" t="n">
        <v>502300</v>
      </c>
      <c r="F80" s="157" t="n">
        <v>325</v>
      </c>
      <c r="G80" s="87" t="n">
        <f aca="false">E80-F80</f>
        <v>501975</v>
      </c>
      <c r="H80" s="124" t="n">
        <f aca="false">IF(G80&lt;0,0,G80/(31*1500*24))</f>
        <v>0.449798387096774</v>
      </c>
      <c r="I80" s="16" t="n">
        <v>0.894462738948626</v>
      </c>
      <c r="J80" s="95" t="n">
        <f aca="false">I80*(24*31)</f>
        <v>665.480277777778</v>
      </c>
      <c r="L80" s="10"/>
    </row>
    <row r="81" customFormat="false" ht="12.75" hidden="false" customHeight="false" outlineLevel="0" collapsed="false">
      <c r="A81" s="33" t="s">
        <v>25</v>
      </c>
      <c r="B81" s="33" t="n">
        <v>1</v>
      </c>
      <c r="C81" s="33" t="n">
        <v>71</v>
      </c>
      <c r="D81" s="34" t="n">
        <v>37257</v>
      </c>
      <c r="E81" s="157" t="n">
        <v>449158</v>
      </c>
      <c r="F81" s="157" t="n">
        <v>352</v>
      </c>
      <c r="G81" s="87" t="n">
        <f aca="false">E81-F81</f>
        <v>448806</v>
      </c>
      <c r="H81" s="124" t="n">
        <f aca="false">IF(G81&lt;0,0,G81/(31*1500*24))</f>
        <v>0.402155913978495</v>
      </c>
      <c r="I81" s="16" t="n">
        <v>0.890772476105137</v>
      </c>
      <c r="J81" s="95" t="n">
        <f aca="false">I81*(24*31)</f>
        <v>662.734722222222</v>
      </c>
      <c r="L81" s="10"/>
    </row>
    <row r="82" customFormat="false" ht="12.75" hidden="false" customHeight="false" outlineLevel="0" collapsed="false">
      <c r="A82" s="33" t="s">
        <v>25</v>
      </c>
      <c r="B82" s="33" t="n">
        <v>1</v>
      </c>
      <c r="C82" s="33" t="n">
        <v>72</v>
      </c>
      <c r="D82" s="34" t="n">
        <v>37257</v>
      </c>
      <c r="E82" s="157" t="n">
        <v>514819</v>
      </c>
      <c r="F82" s="157" t="n">
        <v>587</v>
      </c>
      <c r="G82" s="87" t="n">
        <f aca="false">E82-F82</f>
        <v>514232</v>
      </c>
      <c r="H82" s="124" t="n">
        <f aca="false">IF(G82&lt;0,0,G82/(31*1500*24))</f>
        <v>0.460781362007168</v>
      </c>
      <c r="I82" s="16" t="n">
        <v>0.891633986781094</v>
      </c>
      <c r="J82" s="95" t="n">
        <f aca="false">I82*(24*31)</f>
        <v>663.375686165134</v>
      </c>
      <c r="L82" s="10"/>
    </row>
    <row r="83" customFormat="false" ht="12.75" hidden="false" customHeight="false" outlineLevel="0" collapsed="false">
      <c r="A83" s="33" t="s">
        <v>25</v>
      </c>
      <c r="B83" s="33" t="n">
        <v>1</v>
      </c>
      <c r="C83" s="33" t="n">
        <v>73</v>
      </c>
      <c r="D83" s="34" t="n">
        <v>37257</v>
      </c>
      <c r="E83" s="157" t="n">
        <v>503518</v>
      </c>
      <c r="F83" s="157" t="n">
        <v>958</v>
      </c>
      <c r="G83" s="87" t="n">
        <f aca="false">E83-F83</f>
        <v>502560</v>
      </c>
      <c r="H83" s="124" t="n">
        <f aca="false">IF(G83&lt;0,0,G83/(31*1500*24))</f>
        <v>0.450322580645161</v>
      </c>
      <c r="I83" s="16" t="n">
        <v>0.885596368570121</v>
      </c>
      <c r="J83" s="95" t="n">
        <f aca="false">I83*(24*31)</f>
        <v>658.88369821617</v>
      </c>
      <c r="L83" s="10"/>
    </row>
    <row r="84" customFormat="false" ht="12.75" hidden="false" customHeight="false" outlineLevel="0" collapsed="false">
      <c r="A84" s="33" t="s">
        <v>25</v>
      </c>
      <c r="B84" s="33" t="n">
        <v>1</v>
      </c>
      <c r="C84" s="33" t="n">
        <v>74</v>
      </c>
      <c r="D84" s="34" t="n">
        <v>37257</v>
      </c>
      <c r="E84" s="157" t="n">
        <v>96</v>
      </c>
      <c r="F84" s="157" t="n">
        <v>38</v>
      </c>
      <c r="G84" s="87" t="n">
        <f aca="false">E84-F84</f>
        <v>58</v>
      </c>
      <c r="H84" s="124" t="n">
        <f aca="false">IF(G84&lt;0,0,G84/(31*1500*24))</f>
        <v>5.19713261648746E-005</v>
      </c>
      <c r="I84" s="16" t="n">
        <v>1</v>
      </c>
      <c r="J84" s="95" t="n">
        <f aca="false">I84*(24*31)</f>
        <v>744</v>
      </c>
      <c r="L84" s="10"/>
    </row>
    <row r="85" customFormat="false" ht="12.75" hidden="false" customHeight="false" outlineLevel="0" collapsed="false">
      <c r="A85" s="33" t="s">
        <v>25</v>
      </c>
      <c r="B85" s="33" t="n">
        <v>1</v>
      </c>
      <c r="C85" s="33" t="n">
        <v>75</v>
      </c>
      <c r="D85" s="34" t="n">
        <v>37257</v>
      </c>
      <c r="E85" s="157" t="n">
        <v>480256</v>
      </c>
      <c r="F85" s="157" t="n">
        <v>588</v>
      </c>
      <c r="G85" s="87" t="n">
        <f aca="false">E85-F85</f>
        <v>479668</v>
      </c>
      <c r="H85" s="124" t="n">
        <f aca="false">IF(G85&lt;0,0,G85/(31*1500*24))</f>
        <v>0.429810035842294</v>
      </c>
      <c r="I85" s="16" t="n">
        <v>0.890835328932188</v>
      </c>
      <c r="J85" s="95" t="n">
        <f aca="false">I85*(24*31)</f>
        <v>662.781484725548</v>
      </c>
      <c r="L85" s="10"/>
    </row>
    <row r="86" customFormat="false" ht="12.75" hidden="false" customHeight="false" outlineLevel="0" collapsed="false">
      <c r="A86" s="33" t="s">
        <v>25</v>
      </c>
      <c r="B86" s="33" t="n">
        <v>1</v>
      </c>
      <c r="C86" s="33" t="n">
        <v>76</v>
      </c>
      <c r="D86" s="34" t="n">
        <v>37257</v>
      </c>
      <c r="E86" s="157" t="n">
        <v>499762</v>
      </c>
      <c r="F86" s="157" t="n">
        <v>728</v>
      </c>
      <c r="G86" s="87" t="n">
        <f aca="false">E86-F86</f>
        <v>499034</v>
      </c>
      <c r="H86" s="124" t="n">
        <f aca="false">IF(G86&lt;0,0,G86/(31*1500*24))</f>
        <v>0.447163082437276</v>
      </c>
      <c r="I86" s="16" t="n">
        <v>0.917827219530517</v>
      </c>
      <c r="J86" s="95" t="n">
        <f aca="false">I86*(24*31)</f>
        <v>682.863451330705</v>
      </c>
      <c r="L86" s="10"/>
    </row>
    <row r="87" customFormat="false" ht="12.75" hidden="false" customHeight="false" outlineLevel="0" collapsed="false">
      <c r="A87" s="33" t="s">
        <v>25</v>
      </c>
      <c r="B87" s="33" t="n">
        <v>1</v>
      </c>
      <c r="C87" s="33" t="n">
        <v>77</v>
      </c>
      <c r="D87" s="34" t="n">
        <v>37257</v>
      </c>
      <c r="E87" s="157" t="n">
        <v>375429</v>
      </c>
      <c r="F87" s="157" t="n">
        <v>450</v>
      </c>
      <c r="G87" s="87" t="n">
        <f aca="false">E87-F87</f>
        <v>374979</v>
      </c>
      <c r="H87" s="124" t="n">
        <f aca="false">IF(G87&lt;0,0,G87/(31*1500*24))</f>
        <v>0.336002688172043</v>
      </c>
      <c r="I87" s="16" t="n">
        <v>0.773681593124773</v>
      </c>
      <c r="J87" s="95" t="n">
        <f aca="false">I87*(24*31)</f>
        <v>575.619105284831</v>
      </c>
      <c r="L87" s="10"/>
    </row>
    <row r="88" customFormat="false" ht="12.75" hidden="false" customHeight="false" outlineLevel="0" collapsed="false">
      <c r="A88" s="33" t="s">
        <v>25</v>
      </c>
      <c r="B88" s="33" t="n">
        <v>1</v>
      </c>
      <c r="C88" s="33" t="n">
        <v>78</v>
      </c>
      <c r="D88" s="34" t="n">
        <v>37257</v>
      </c>
      <c r="E88" s="157" t="n">
        <v>378989</v>
      </c>
      <c r="F88" s="157" t="n">
        <v>570</v>
      </c>
      <c r="G88" s="87" t="n">
        <f aca="false">E88-F88</f>
        <v>378419</v>
      </c>
      <c r="H88" s="124" t="n">
        <f aca="false">IF(G88&lt;0,0,G88/(31*1500*24))</f>
        <v>0.339085125448029</v>
      </c>
      <c r="I88" s="16" t="n">
        <v>0.813070391698058</v>
      </c>
      <c r="J88" s="95" t="n">
        <f aca="false">I88*(24*31)</f>
        <v>604.924371423355</v>
      </c>
      <c r="L88" s="10"/>
    </row>
    <row r="89" customFormat="false" ht="12.75" hidden="false" customHeight="false" outlineLevel="0" collapsed="false">
      <c r="A89" s="33" t="s">
        <v>25</v>
      </c>
      <c r="B89" s="33" t="n">
        <v>1</v>
      </c>
      <c r="C89" s="33" t="n">
        <v>79</v>
      </c>
      <c r="D89" s="34" t="n">
        <v>37257</v>
      </c>
      <c r="E89" s="157" t="n">
        <v>496253</v>
      </c>
      <c r="F89" s="157" t="n">
        <v>318</v>
      </c>
      <c r="G89" s="87" t="n">
        <f aca="false">E89-F89</f>
        <v>495935</v>
      </c>
      <c r="H89" s="124" t="n">
        <f aca="false">IF(G89&lt;0,0,G89/(31*1500*24))</f>
        <v>0.444386200716846</v>
      </c>
      <c r="I89" s="16" t="n">
        <v>0.81401284348865</v>
      </c>
      <c r="J89" s="95" t="n">
        <f aca="false">I89*(24*31)</f>
        <v>605.625555555556</v>
      </c>
      <c r="L89" s="10"/>
    </row>
    <row r="90" customFormat="false" ht="12.75" hidden="false" customHeight="false" outlineLevel="0" collapsed="false">
      <c r="A90" s="33" t="s">
        <v>25</v>
      </c>
      <c r="B90" s="33" t="n">
        <v>1</v>
      </c>
      <c r="C90" s="33" t="n">
        <v>80</v>
      </c>
      <c r="D90" s="34" t="n">
        <v>37257</v>
      </c>
      <c r="E90" s="157" t="n">
        <v>518932</v>
      </c>
      <c r="F90" s="157" t="n">
        <v>247</v>
      </c>
      <c r="G90" s="87" t="n">
        <f aca="false">E90-F90</f>
        <v>518685</v>
      </c>
      <c r="H90" s="124" t="n">
        <f aca="false">IF(G90&lt;0,0,G90/(31*1500*24))</f>
        <v>0.464771505376344</v>
      </c>
      <c r="I90" s="16" t="n">
        <v>0.910353401944075</v>
      </c>
      <c r="J90" s="95" t="n">
        <f aca="false">I90*(24*31)</f>
        <v>677.302931046392</v>
      </c>
      <c r="L90" s="10"/>
    </row>
    <row r="91" customFormat="false" ht="12.75" hidden="false" customHeight="false" outlineLevel="0" collapsed="false">
      <c r="A91" s="33" t="s">
        <v>25</v>
      </c>
      <c r="B91" s="33" t="n">
        <v>1</v>
      </c>
      <c r="C91" s="33" t="n">
        <v>81</v>
      </c>
      <c r="D91" s="34" t="n">
        <v>37257</v>
      </c>
      <c r="E91" s="157" t="n">
        <v>410624</v>
      </c>
      <c r="F91" s="157" t="n">
        <v>291</v>
      </c>
      <c r="G91" s="87" t="n">
        <f aca="false">E91-F91</f>
        <v>410333</v>
      </c>
      <c r="H91" s="124" t="n">
        <f aca="false">IF(G91&lt;0,0,G91/(31*1500*24))</f>
        <v>0.367681899641577</v>
      </c>
      <c r="I91" s="16" t="n">
        <v>0.97412170798753</v>
      </c>
      <c r="J91" s="95" t="n">
        <f aca="false">I91*(24*31)</f>
        <v>724.746550742722</v>
      </c>
      <c r="L91" s="10"/>
    </row>
    <row r="92" customFormat="false" ht="12.75" hidden="false" customHeight="false" outlineLevel="0" collapsed="false">
      <c r="A92" s="33" t="s">
        <v>25</v>
      </c>
      <c r="B92" s="33" t="n">
        <v>1</v>
      </c>
      <c r="C92" s="33" t="n">
        <v>82</v>
      </c>
      <c r="D92" s="34" t="n">
        <v>37257</v>
      </c>
      <c r="E92" s="157" t="n">
        <v>528092</v>
      </c>
      <c r="F92" s="157" t="n">
        <v>842</v>
      </c>
      <c r="G92" s="87" t="n">
        <f aca="false">E92-F92</f>
        <v>527250</v>
      </c>
      <c r="H92" s="124" t="n">
        <f aca="false">IF(G92&lt;0,0,G92/(31*1500*24))</f>
        <v>0.47244623655914</v>
      </c>
      <c r="I92" s="16" t="n">
        <v>0.918763440860215</v>
      </c>
      <c r="J92" s="95" t="n">
        <f aca="false">I92*(24*31)</f>
        <v>683.56</v>
      </c>
      <c r="L92" s="10"/>
    </row>
    <row r="93" customFormat="false" ht="12.75" hidden="false" customHeight="false" outlineLevel="0" collapsed="false">
      <c r="A93" s="33" t="s">
        <v>25</v>
      </c>
      <c r="B93" s="33" t="n">
        <v>1</v>
      </c>
      <c r="C93" s="33" t="n">
        <v>83</v>
      </c>
      <c r="D93" s="34" t="n">
        <v>37257</v>
      </c>
      <c r="E93" s="157" t="n">
        <v>521733</v>
      </c>
      <c r="F93" s="157" t="n">
        <v>510</v>
      </c>
      <c r="G93" s="87" t="n">
        <f aca="false">E93-F93</f>
        <v>521223</v>
      </c>
      <c r="H93" s="124" t="n">
        <f aca="false">IF(G93&lt;0,0,G93/(31*1500*24))</f>
        <v>0.467045698924731</v>
      </c>
      <c r="I93" s="16" t="n">
        <v>0.897060931899642</v>
      </c>
      <c r="J93" s="95" t="n">
        <f aca="false">I93*(24*31)</f>
        <v>667.413333333333</v>
      </c>
      <c r="L93" s="10"/>
    </row>
    <row r="94" customFormat="false" ht="12.75" hidden="false" customHeight="false" outlineLevel="0" collapsed="false">
      <c r="A94" s="33" t="s">
        <v>25</v>
      </c>
      <c r="B94" s="33" t="n">
        <v>1</v>
      </c>
      <c r="C94" s="33" t="n">
        <v>84</v>
      </c>
      <c r="D94" s="34" t="n">
        <v>37257</v>
      </c>
      <c r="E94" s="157" t="n">
        <v>430413</v>
      </c>
      <c r="F94" s="157" t="n">
        <v>305</v>
      </c>
      <c r="G94" s="87" t="n">
        <f aca="false">E94-F94</f>
        <v>430108</v>
      </c>
      <c r="H94" s="124" t="n">
        <f aca="false">IF(G94&lt;0,0,G94/(31*1500*24))</f>
        <v>0.385401433691756</v>
      </c>
      <c r="I94" s="16" t="n">
        <v>0.732923816319223</v>
      </c>
      <c r="J94" s="95" t="n">
        <f aca="false">I94*(24*31)</f>
        <v>545.295319341502</v>
      </c>
      <c r="L94" s="10"/>
    </row>
    <row r="95" customFormat="false" ht="12.75" hidden="false" customHeight="false" outlineLevel="0" collapsed="false">
      <c r="A95" s="33" t="s">
        <v>25</v>
      </c>
      <c r="B95" s="33" t="n">
        <v>1</v>
      </c>
      <c r="C95" s="33" t="n">
        <v>85</v>
      </c>
      <c r="D95" s="34" t="n">
        <v>37257</v>
      </c>
      <c r="E95" s="13" t="n">
        <v>234960</v>
      </c>
      <c r="F95" s="13" t="n">
        <v>564</v>
      </c>
      <c r="G95" s="87" t="n">
        <f aca="false">E95-F95</f>
        <v>234396</v>
      </c>
      <c r="H95" s="124" t="n">
        <f aca="false">IF(G95&lt;0,0,G95/(31*1500*24))</f>
        <v>0.210032258064516</v>
      </c>
      <c r="I95" s="185" t="n">
        <v>0.587</v>
      </c>
      <c r="J95" s="95" t="n">
        <f aca="false">I95*(24*31)</f>
        <v>436.728</v>
      </c>
      <c r="L95" s="10"/>
    </row>
    <row r="96" customFormat="false" ht="12.75" hidden="false" customHeight="false" outlineLevel="0" collapsed="false">
      <c r="A96" s="33" t="s">
        <v>25</v>
      </c>
      <c r="B96" s="33" t="n">
        <v>1</v>
      </c>
      <c r="C96" s="33" t="n">
        <v>86</v>
      </c>
      <c r="D96" s="34" t="n">
        <v>37257</v>
      </c>
      <c r="E96" s="157" t="n">
        <v>553755</v>
      </c>
      <c r="F96" s="157" t="n">
        <v>371</v>
      </c>
      <c r="G96" s="87" t="n">
        <f aca="false">E96-F96</f>
        <v>553384</v>
      </c>
      <c r="H96" s="124" t="n">
        <f aca="false">IF(G96&lt;0,0,G96/(31*1500*24))</f>
        <v>0.495863799283154</v>
      </c>
      <c r="I96" s="16" t="n">
        <v>0.93605548088411</v>
      </c>
      <c r="J96" s="95" t="n">
        <f aca="false">I96*(24*31)</f>
        <v>696.425277777778</v>
      </c>
      <c r="L96" s="10"/>
    </row>
    <row r="97" customFormat="false" ht="12.75" hidden="false" customHeight="false" outlineLevel="0" collapsed="false">
      <c r="A97" s="33" t="s">
        <v>25</v>
      </c>
      <c r="B97" s="33" t="n">
        <v>1</v>
      </c>
      <c r="C97" s="33" t="n">
        <v>87</v>
      </c>
      <c r="D97" s="34" t="n">
        <v>37257</v>
      </c>
      <c r="E97" s="13" t="n">
        <v>372884</v>
      </c>
      <c r="F97" s="13" t="n">
        <v>1182</v>
      </c>
      <c r="G97" s="87" t="n">
        <f aca="false">E97-F97</f>
        <v>371702</v>
      </c>
      <c r="H97" s="124" t="n">
        <f aca="false">IF(G97&lt;0,0,G97/(31*1500*24))</f>
        <v>0.333066308243728</v>
      </c>
      <c r="I97" s="16" t="n">
        <v>0.758</v>
      </c>
      <c r="J97" s="95" t="n">
        <f aca="false">I97*(24*31)</f>
        <v>563.952</v>
      </c>
      <c r="L97" s="10"/>
    </row>
    <row r="98" customFormat="false" ht="12.75" hidden="false" customHeight="false" outlineLevel="0" collapsed="false">
      <c r="A98" s="33" t="s">
        <v>25</v>
      </c>
      <c r="B98" s="33" t="n">
        <v>1</v>
      </c>
      <c r="C98" s="33" t="n">
        <v>88</v>
      </c>
      <c r="D98" s="34" t="n">
        <v>37257</v>
      </c>
      <c r="E98" s="157" t="n">
        <v>498533</v>
      </c>
      <c r="F98" s="157" t="n">
        <v>580</v>
      </c>
      <c r="G98" s="87" t="n">
        <f aca="false">E98-F98</f>
        <v>497953</v>
      </c>
      <c r="H98" s="124" t="n">
        <f aca="false">IF(G98&lt;0,0,G98/(31*1500*24))</f>
        <v>0.446194444444444</v>
      </c>
      <c r="I98" s="16" t="n">
        <v>0.913747308183209</v>
      </c>
      <c r="J98" s="95" t="n">
        <f aca="false">I98*(24*31)</f>
        <v>679.827997288307</v>
      </c>
      <c r="L98" s="10"/>
    </row>
    <row r="99" customFormat="false" ht="12.75" hidden="false" customHeight="false" outlineLevel="0" collapsed="false">
      <c r="A99" s="33" t="s">
        <v>25</v>
      </c>
      <c r="B99" s="33" t="n">
        <v>1</v>
      </c>
      <c r="C99" s="33" t="n">
        <v>89</v>
      </c>
      <c r="D99" s="34" t="n">
        <v>37257</v>
      </c>
      <c r="E99" s="157" t="n">
        <v>412776</v>
      </c>
      <c r="F99" s="157" t="n">
        <v>1069</v>
      </c>
      <c r="G99" s="87" t="n">
        <f aca="false">E99-F99</f>
        <v>411707</v>
      </c>
      <c r="H99" s="124" t="n">
        <f aca="false">IF(G99&lt;0,0,G99/(31*1500*24))</f>
        <v>0.368913082437276</v>
      </c>
      <c r="I99" s="16" t="n">
        <v>0.804114023297491</v>
      </c>
      <c r="J99" s="95" t="n">
        <f aca="false">I99*(24*31)</f>
        <v>598.260833333333</v>
      </c>
      <c r="L99" s="10"/>
    </row>
    <row r="100" customFormat="false" ht="12.75" hidden="false" customHeight="false" outlineLevel="0" collapsed="false">
      <c r="A100" s="33" t="s">
        <v>25</v>
      </c>
      <c r="B100" s="33" t="n">
        <v>1</v>
      </c>
      <c r="C100" s="33" t="n">
        <v>90</v>
      </c>
      <c r="D100" s="34" t="n">
        <v>37257</v>
      </c>
      <c r="E100" s="157" t="n">
        <v>516071</v>
      </c>
      <c r="F100" s="157" t="n">
        <v>569</v>
      </c>
      <c r="G100" s="87" t="n">
        <f aca="false">E100-F100</f>
        <v>515502</v>
      </c>
      <c r="H100" s="124" t="n">
        <f aca="false">IF(G100&lt;0,0,G100/(31*1500*24))</f>
        <v>0.46191935483871</v>
      </c>
      <c r="I100" s="16" t="n">
        <v>0.916671955913814</v>
      </c>
      <c r="J100" s="95" t="n">
        <f aca="false">I100*(24*31)</f>
        <v>682.003935199878</v>
      </c>
      <c r="L100" s="10"/>
    </row>
    <row r="101" customFormat="false" ht="12.75" hidden="false" customHeight="false" outlineLevel="0" collapsed="false">
      <c r="A101" s="33" t="s">
        <v>25</v>
      </c>
      <c r="B101" s="33" t="n">
        <v>1</v>
      </c>
      <c r="C101" s="33" t="n">
        <v>91</v>
      </c>
      <c r="D101" s="34" t="n">
        <v>37257</v>
      </c>
      <c r="E101" s="157" t="n">
        <v>502351</v>
      </c>
      <c r="F101" s="157" t="n">
        <v>540</v>
      </c>
      <c r="G101" s="87" t="n">
        <f aca="false">E101-F101</f>
        <v>501811</v>
      </c>
      <c r="H101" s="124" t="n">
        <f aca="false">IF(G101&lt;0,0,G101/(31*1500*24))</f>
        <v>0.449651433691756</v>
      </c>
      <c r="I101" s="16" t="n">
        <v>0.895882200359043</v>
      </c>
      <c r="J101" s="95" t="n">
        <f aca="false">I101*(24*31)</f>
        <v>666.536357067128</v>
      </c>
      <c r="L101" s="10"/>
    </row>
    <row r="102" customFormat="false" ht="12.75" hidden="false" customHeight="false" outlineLevel="0" collapsed="false">
      <c r="A102" s="33" t="s">
        <v>25</v>
      </c>
      <c r="B102" s="33" t="n">
        <v>1</v>
      </c>
      <c r="C102" s="33" t="n">
        <v>92</v>
      </c>
      <c r="D102" s="34" t="n">
        <v>37257</v>
      </c>
      <c r="E102" s="157" t="n">
        <v>526975</v>
      </c>
      <c r="F102" s="157" t="n">
        <v>840</v>
      </c>
      <c r="G102" s="87" t="n">
        <f aca="false">E102-F102</f>
        <v>526135</v>
      </c>
      <c r="H102" s="124" t="n">
        <f aca="false">IF(G102&lt;0,0,G102/(31*1500*24))</f>
        <v>0.471447132616487</v>
      </c>
      <c r="I102" s="16" t="n">
        <v>0.917103028415877</v>
      </c>
      <c r="J102" s="95" t="n">
        <f aca="false">I102*(24*31)</f>
        <v>682.324653141413</v>
      </c>
      <c r="L102" s="10"/>
    </row>
    <row r="103" customFormat="false" ht="12.75" hidden="false" customHeight="false" outlineLevel="0" collapsed="false">
      <c r="A103" s="33" t="s">
        <v>25</v>
      </c>
      <c r="B103" s="33" t="n">
        <v>1</v>
      </c>
      <c r="C103" s="33" t="n">
        <v>93</v>
      </c>
      <c r="D103" s="34" t="n">
        <v>37257</v>
      </c>
      <c r="E103" s="157" t="n">
        <v>493575</v>
      </c>
      <c r="F103" s="157" t="n">
        <v>156</v>
      </c>
      <c r="G103" s="87" t="n">
        <f aca="false">E103-F103</f>
        <v>493419</v>
      </c>
      <c r="H103" s="124" t="n">
        <f aca="false">IF(G103&lt;0,0,G103/(31*1500*24))</f>
        <v>0.442131720430108</v>
      </c>
      <c r="I103" s="16" t="n">
        <v>0.893849993162861</v>
      </c>
      <c r="J103" s="95" t="n">
        <f aca="false">I103*(24*31)</f>
        <v>665.024394913168</v>
      </c>
      <c r="L103" s="10"/>
    </row>
    <row r="104" customFormat="false" ht="12.75" hidden="false" customHeight="false" outlineLevel="0" collapsed="false">
      <c r="A104" s="33" t="s">
        <v>25</v>
      </c>
      <c r="B104" s="33" t="n">
        <v>1</v>
      </c>
      <c r="C104" s="33" t="n">
        <v>94</v>
      </c>
      <c r="D104" s="34" t="n">
        <v>37257</v>
      </c>
      <c r="E104" s="157" t="n">
        <v>500189</v>
      </c>
      <c r="F104" s="157" t="n">
        <v>517</v>
      </c>
      <c r="G104" s="87" t="n">
        <f aca="false">E104-F104</f>
        <v>499672</v>
      </c>
      <c r="H104" s="124" t="n">
        <f aca="false">IF(G104&lt;0,0,G104/(31*1500*24))</f>
        <v>0.44773476702509</v>
      </c>
      <c r="I104" s="16" t="n">
        <v>0.909794653524492</v>
      </c>
      <c r="J104" s="95" t="n">
        <f aca="false">I104*(24*31)</f>
        <v>676.887222222222</v>
      </c>
      <c r="L104" s="10"/>
    </row>
    <row r="105" customFormat="false" ht="12.75" hidden="false" customHeight="false" outlineLevel="0" collapsed="false">
      <c r="A105" s="33" t="s">
        <v>25</v>
      </c>
      <c r="B105" s="33" t="n">
        <v>1</v>
      </c>
      <c r="C105" s="33" t="n">
        <v>95</v>
      </c>
      <c r="D105" s="34" t="n">
        <v>37257</v>
      </c>
      <c r="E105" s="157" t="n">
        <v>408609</v>
      </c>
      <c r="F105" s="157" t="n">
        <v>550</v>
      </c>
      <c r="G105" s="87" t="n">
        <f aca="false">E105-F105</f>
        <v>408059</v>
      </c>
      <c r="H105" s="124" t="n">
        <f aca="false">IF(G105&lt;0,0,G105/(31*1500*24))</f>
        <v>0.365644265232975</v>
      </c>
      <c r="I105" s="16" t="n">
        <v>0.824151838352521</v>
      </c>
      <c r="J105" s="95" t="n">
        <f aca="false">I105*(24*31)</f>
        <v>613.168967734275</v>
      </c>
      <c r="L105" s="10"/>
    </row>
    <row r="106" customFormat="false" ht="12.75" hidden="false" customHeight="false" outlineLevel="0" collapsed="false">
      <c r="A106" s="33" t="s">
        <v>25</v>
      </c>
      <c r="B106" s="33" t="n">
        <v>1</v>
      </c>
      <c r="C106" s="33" t="n">
        <v>96</v>
      </c>
      <c r="D106" s="34" t="n">
        <v>37257</v>
      </c>
      <c r="E106" s="157" t="n">
        <v>493997</v>
      </c>
      <c r="F106" s="157" t="n">
        <v>366</v>
      </c>
      <c r="G106" s="87" t="n">
        <f aca="false">E106-F106</f>
        <v>493631</v>
      </c>
      <c r="H106" s="124" t="n">
        <f aca="false">IF(G106&lt;0,0,G106/(31*1500*24))</f>
        <v>0.442321684587814</v>
      </c>
      <c r="I106" s="16" t="n">
        <v>0.913860075397005</v>
      </c>
      <c r="J106" s="95" t="n">
        <f aca="false">I106*(24*31)</f>
        <v>679.911896095372</v>
      </c>
      <c r="L106" s="10"/>
    </row>
    <row r="107" customFormat="false" ht="12.75" hidden="false" customHeight="false" outlineLevel="0" collapsed="false">
      <c r="A107" s="33" t="s">
        <v>25</v>
      </c>
      <c r="B107" s="33" t="n">
        <v>1</v>
      </c>
      <c r="C107" s="33" t="n">
        <v>97</v>
      </c>
      <c r="D107" s="34" t="n">
        <v>37257</v>
      </c>
      <c r="E107" s="157" t="n">
        <v>501218</v>
      </c>
      <c r="F107" s="157" t="n">
        <v>781</v>
      </c>
      <c r="G107" s="87" t="n">
        <f aca="false">E107-F107</f>
        <v>500437</v>
      </c>
      <c r="H107" s="124" t="n">
        <f aca="false">IF(G107&lt;0,0,G107/(31*1500*24))</f>
        <v>0.448420250896057</v>
      </c>
      <c r="I107" s="16" t="n">
        <v>0.935162410394265</v>
      </c>
      <c r="J107" s="95" t="n">
        <f aca="false">I107*(24*31)</f>
        <v>695.760833333333</v>
      </c>
      <c r="L107" s="10"/>
    </row>
    <row r="108" customFormat="false" ht="12.75" hidden="false" customHeight="false" outlineLevel="0" collapsed="false">
      <c r="A108" s="33" t="s">
        <v>25</v>
      </c>
      <c r="B108" s="33" t="n">
        <v>1</v>
      </c>
      <c r="C108" s="33" t="n">
        <v>98</v>
      </c>
      <c r="D108" s="34" t="n">
        <v>37257</v>
      </c>
      <c r="E108" s="157" t="n">
        <v>472862</v>
      </c>
      <c r="F108" s="157" t="n">
        <v>433</v>
      </c>
      <c r="G108" s="87" t="n">
        <f aca="false">E108-F108</f>
        <v>472429</v>
      </c>
      <c r="H108" s="124" t="n">
        <f aca="false">IF(G108&lt;0,0,G108/(31*1500*24))</f>
        <v>0.423323476702509</v>
      </c>
      <c r="I108" s="16" t="n">
        <v>0.917047305213497</v>
      </c>
      <c r="J108" s="95" t="n">
        <f aca="false">I108*(24*31)</f>
        <v>682.283195078842</v>
      </c>
      <c r="L108" s="10"/>
    </row>
    <row r="109" customFormat="false" ht="12.75" hidden="false" customHeight="false" outlineLevel="0" collapsed="false">
      <c r="A109" s="33" t="s">
        <v>25</v>
      </c>
      <c r="B109" s="33" t="n">
        <v>1</v>
      </c>
      <c r="C109" s="33" t="n">
        <v>99</v>
      </c>
      <c r="D109" s="34" t="n">
        <v>37257</v>
      </c>
      <c r="E109" s="157" t="n">
        <v>359196</v>
      </c>
      <c r="F109" s="157" t="n">
        <v>725</v>
      </c>
      <c r="G109" s="87" t="n">
        <f aca="false">E109-F109</f>
        <v>358471</v>
      </c>
      <c r="H109" s="124" t="n">
        <f aca="false">IF(G109&lt;0,0,G109/(31*1500*24))</f>
        <v>0.321210573476703</v>
      </c>
      <c r="I109" s="16" t="n">
        <v>0.848946886959769</v>
      </c>
      <c r="J109" s="95" t="n">
        <f aca="false">I109*(24*31)</f>
        <v>631.616483898068</v>
      </c>
      <c r="L109" s="10"/>
    </row>
    <row r="110" customFormat="false" ht="12.75" hidden="false" customHeight="false" outlineLevel="0" collapsed="false">
      <c r="A110" s="33" t="s">
        <v>25</v>
      </c>
      <c r="B110" s="33" t="n">
        <v>1</v>
      </c>
      <c r="C110" s="33" t="n">
        <v>100</v>
      </c>
      <c r="D110" s="34" t="n">
        <v>37257</v>
      </c>
      <c r="E110" s="157" t="n">
        <v>353959</v>
      </c>
      <c r="F110" s="157" t="n">
        <v>1024</v>
      </c>
      <c r="G110" s="87" t="n">
        <f aca="false">E110-F110</f>
        <v>352935</v>
      </c>
      <c r="H110" s="124" t="n">
        <f aca="false">IF(G110&lt;0,0,G110/(31*1500*24))</f>
        <v>0.31625</v>
      </c>
      <c r="I110" s="16" t="n">
        <v>0.822606647705083</v>
      </c>
      <c r="J110" s="95" t="n">
        <f aca="false">I110*(24*31)</f>
        <v>612.019345892582</v>
      </c>
      <c r="L110" s="10"/>
    </row>
    <row r="111" customFormat="false" ht="12.75" hidden="false" customHeight="false" outlineLevel="0" collapsed="false">
      <c r="A111" s="33"/>
      <c r="B111" s="33"/>
      <c r="C111" s="44" t="s">
        <v>49</v>
      </c>
      <c r="D111" s="34" t="n">
        <v>37257</v>
      </c>
      <c r="E111" s="87" t="n">
        <f aca="false">SUM(E11:E110)</f>
        <v>42944801</v>
      </c>
      <c r="F111" s="87" t="n">
        <f aca="false">SUM(F11:F110)</f>
        <v>50435</v>
      </c>
      <c r="G111" s="87" t="n">
        <f aca="false">E111-F111</f>
        <v>42894366</v>
      </c>
      <c r="H111" s="124" t="n">
        <f aca="false">AVERAGE(H11:H110)</f>
        <v>0.384358539426523</v>
      </c>
      <c r="I111" s="139" t="n">
        <f aca="false">AVERAGE(I11:I110)</f>
        <v>0.871396067752166</v>
      </c>
      <c r="J111" s="95" t="n">
        <f aca="false">SUM(J11:J110)</f>
        <v>64831.8674407611</v>
      </c>
      <c r="L111" s="10"/>
    </row>
    <row r="112" customFormat="false" ht="12.75" hidden="false" customHeight="false" outlineLevel="0" collapsed="false">
      <c r="A112" s="46"/>
      <c r="B112" s="47"/>
      <c r="C112" s="48" t="s">
        <v>50</v>
      </c>
      <c r="D112" s="34" t="n">
        <v>37257</v>
      </c>
      <c r="E112" s="186" t="n">
        <f aca="false">0.02*E111</f>
        <v>858896.02</v>
      </c>
      <c r="F112" s="186" t="n">
        <f aca="false">0.02*F111</f>
        <v>1008.7</v>
      </c>
      <c r="G112" s="186" t="n">
        <f aca="false">0.02*G111</f>
        <v>857887.32</v>
      </c>
      <c r="H112" s="174"/>
      <c r="I112" s="175"/>
      <c r="J112" s="176"/>
      <c r="L112" s="10"/>
    </row>
    <row r="113" customFormat="false" ht="12.75" hidden="false" customHeight="false" outlineLevel="0" collapsed="false">
      <c r="A113" s="46"/>
      <c r="B113" s="47"/>
      <c r="C113" s="44" t="s">
        <v>51</v>
      </c>
      <c r="D113" s="34" t="n">
        <v>37257</v>
      </c>
      <c r="E113" s="186" t="n">
        <f aca="false">E111-E112</f>
        <v>42085904.98</v>
      </c>
      <c r="F113" s="186" t="n">
        <f aca="false">F111-F112</f>
        <v>49426.3</v>
      </c>
      <c r="G113" s="186" t="n">
        <f aca="false">G111-G112</f>
        <v>42036478.68</v>
      </c>
      <c r="H113" s="174" t="n">
        <f aca="false">0.98*H111</f>
        <v>0.376671368637993</v>
      </c>
      <c r="I113" s="175" t="n">
        <f aca="false">I111</f>
        <v>0.871396067752166</v>
      </c>
      <c r="J113" s="176" t="n">
        <f aca="false">J111</f>
        <v>64831.8674407611</v>
      </c>
      <c r="L113" s="10"/>
    </row>
    <row r="114" customFormat="false" ht="12.75" hidden="false" customHeight="false" outlineLevel="0" collapsed="false">
      <c r="A114" s="46"/>
      <c r="B114" s="47"/>
      <c r="C114" s="44" t="s">
        <v>51</v>
      </c>
      <c r="D114" s="34" t="s">
        <v>160</v>
      </c>
      <c r="E114" s="186" t="n">
        <f aca="false">E113</f>
        <v>42085904.98</v>
      </c>
      <c r="F114" s="186" t="n">
        <f aca="false">F113</f>
        <v>49426.3</v>
      </c>
      <c r="G114" s="186" t="n">
        <f aca="false">G113</f>
        <v>42036478.68</v>
      </c>
      <c r="H114" s="174" t="n">
        <f aca="false">AVERAGE(H113)</f>
        <v>0.376671368637993</v>
      </c>
      <c r="I114" s="174" t="n">
        <f aca="false">AVERAGE(I113)</f>
        <v>0.871396067752166</v>
      </c>
      <c r="J114" s="173" t="n">
        <f aca="false">J113+'1101'!J114</f>
        <v>207262.764753089</v>
      </c>
      <c r="L114" s="10"/>
    </row>
    <row r="115" customFormat="false" ht="12.75" hidden="false" customHeight="false" outlineLevel="0" collapsed="false">
      <c r="A115" s="19"/>
      <c r="B115" s="19"/>
      <c r="C115" s="19"/>
      <c r="D115" s="53"/>
      <c r="H115" s="20"/>
      <c r="I115" s="143"/>
      <c r="J115" s="20"/>
      <c r="L115" s="10"/>
    </row>
    <row r="116" customFormat="false" ht="12.75" hidden="false" customHeight="false" outlineLevel="0" collapsed="false">
      <c r="A116" s="19" t="s">
        <v>53</v>
      </c>
      <c r="B116" s="19"/>
      <c r="C116" s="19"/>
      <c r="D116" s="53"/>
      <c r="H116" s="20"/>
      <c r="I116" s="143"/>
      <c r="J116" s="19"/>
      <c r="L116" s="10"/>
    </row>
    <row r="117" customFormat="false" ht="12.75" hidden="false" customHeight="false" outlineLevel="0" collapsed="false">
      <c r="A117" s="19" t="s">
        <v>166</v>
      </c>
      <c r="B117" s="19"/>
      <c r="C117" s="19"/>
      <c r="D117" s="53"/>
      <c r="H117" s="20"/>
      <c r="I117" s="143"/>
      <c r="J117" s="20"/>
      <c r="L117" s="10"/>
    </row>
    <row r="118" customFormat="false" ht="12.75" hidden="false" customHeight="false" outlineLevel="0" collapsed="false">
      <c r="A118" s="19" t="s">
        <v>167</v>
      </c>
      <c r="B118" s="19"/>
      <c r="C118" s="19"/>
      <c r="D118" s="2"/>
      <c r="H118" s="20"/>
      <c r="I118" s="85"/>
      <c r="J118" s="20"/>
      <c r="L118" s="10"/>
    </row>
    <row r="119" customFormat="false" ht="12.75" hidden="false" customHeight="false" outlineLevel="0" collapsed="false">
      <c r="A119" s="19" t="s">
        <v>168</v>
      </c>
      <c r="B119" s="19"/>
      <c r="C119" s="19"/>
      <c r="D119" s="2"/>
      <c r="H119" s="20"/>
      <c r="I119" s="85"/>
      <c r="J119" s="20"/>
      <c r="L119" s="10"/>
    </row>
    <row r="120" customFormat="false" ht="12.75" hidden="false" customHeight="false" outlineLevel="0" collapsed="false">
      <c r="A120" s="19"/>
      <c r="B120" s="19"/>
      <c r="C120" s="19"/>
      <c r="D120" s="2"/>
      <c r="H120" s="20"/>
      <c r="I120" s="85"/>
      <c r="J120" s="20"/>
      <c r="L120" s="10"/>
    </row>
    <row r="121" customFormat="false" ht="12.75" hidden="false" customHeight="false" outlineLevel="0" collapsed="false">
      <c r="A121" s="19"/>
      <c r="B121" s="19"/>
      <c r="C121" s="19"/>
      <c r="D121" s="2"/>
      <c r="H121" s="19"/>
      <c r="I121" s="85"/>
      <c r="J121" s="19"/>
      <c r="L121" s="10"/>
    </row>
    <row r="122" customFormat="false" ht="15.75" hidden="false" customHeight="false" outlineLevel="0" collapsed="false">
      <c r="A122" s="54"/>
      <c r="B122" s="55"/>
      <c r="C122" s="55"/>
      <c r="D122" s="55"/>
      <c r="E122" s="187" t="s">
        <v>169</v>
      </c>
      <c r="F122" s="188"/>
      <c r="G122" s="188"/>
      <c r="H122" s="144"/>
      <c r="I122" s="145"/>
      <c r="J122" s="19"/>
      <c r="L122" s="10"/>
    </row>
    <row r="123" customFormat="false" ht="15.75" hidden="false" customHeight="false" outlineLevel="0" collapsed="false">
      <c r="A123" s="58"/>
      <c r="B123" s="59"/>
      <c r="C123" s="59"/>
      <c r="D123" s="59"/>
      <c r="E123" s="189" t="s">
        <v>59</v>
      </c>
      <c r="F123" s="189"/>
      <c r="G123" s="189"/>
      <c r="H123" s="146"/>
      <c r="I123" s="147"/>
      <c r="J123" s="19"/>
      <c r="L123" s="10"/>
    </row>
    <row r="124" customFormat="false" ht="12.75" hidden="false" customHeight="false" outlineLevel="0" collapsed="false">
      <c r="A124" s="62" t="s">
        <v>60</v>
      </c>
      <c r="B124" s="63"/>
      <c r="C124" s="64" t="n">
        <f aca="false">K140</f>
        <v>1</v>
      </c>
      <c r="D124" s="65"/>
      <c r="E124" s="190"/>
      <c r="F124" s="190"/>
      <c r="G124" s="191"/>
      <c r="H124" s="67"/>
      <c r="I124" s="148"/>
      <c r="J124" s="19"/>
      <c r="L124" s="10"/>
    </row>
    <row r="125" customFormat="false" ht="25.5" hidden="false" customHeight="false" outlineLevel="0" collapsed="false">
      <c r="A125" s="70" t="s">
        <v>61</v>
      </c>
      <c r="B125" s="71"/>
      <c r="C125" s="72" t="s">
        <v>62</v>
      </c>
      <c r="D125" s="73" t="s">
        <v>63</v>
      </c>
      <c r="E125" s="192" t="s">
        <v>64</v>
      </c>
      <c r="F125" s="193"/>
      <c r="G125" s="193"/>
      <c r="H125" s="70" t="s">
        <v>65</v>
      </c>
      <c r="I125" s="149" t="s">
        <v>66</v>
      </c>
      <c r="J125" s="8" t="s">
        <v>67</v>
      </c>
      <c r="K125" s="8" t="s">
        <v>68</v>
      </c>
      <c r="L125" s="4"/>
    </row>
    <row r="126" customFormat="false" ht="12.75" hidden="false" customHeight="false" outlineLevel="0" collapsed="false">
      <c r="A126" s="76"/>
      <c r="B126" s="77"/>
      <c r="C126" s="78"/>
      <c r="D126" s="8"/>
      <c r="E126" s="186" t="s">
        <v>164</v>
      </c>
      <c r="F126" s="194"/>
      <c r="G126" s="195"/>
      <c r="H126" s="33"/>
      <c r="I126" s="44"/>
      <c r="J126" s="33"/>
      <c r="K126" s="37"/>
      <c r="L126" s="10"/>
    </row>
    <row r="127" customFormat="false" ht="12.75" hidden="false" customHeight="false" outlineLevel="0" collapsed="false">
      <c r="A127" s="76"/>
      <c r="B127" s="77"/>
      <c r="C127" s="78"/>
      <c r="D127" s="8"/>
      <c r="E127" s="196"/>
      <c r="F127" s="194"/>
      <c r="G127" s="195"/>
      <c r="H127" s="33"/>
      <c r="I127" s="44"/>
      <c r="J127" s="33"/>
      <c r="K127" s="37"/>
      <c r="L127" s="10"/>
    </row>
    <row r="128" customFormat="false" ht="12.75" hidden="false" customHeight="false" outlineLevel="0" collapsed="false">
      <c r="A128" s="76"/>
      <c r="B128" s="77"/>
      <c r="C128" s="78"/>
      <c r="D128" s="8"/>
      <c r="E128" s="196"/>
      <c r="F128" s="194"/>
      <c r="G128" s="195"/>
      <c r="H128" s="33"/>
      <c r="I128" s="44"/>
      <c r="J128" s="33"/>
      <c r="K128" s="37"/>
      <c r="L128" s="10"/>
    </row>
    <row r="129" customFormat="false" ht="12.75" hidden="false" customHeight="false" outlineLevel="0" collapsed="false">
      <c r="A129" s="76"/>
      <c r="B129" s="77"/>
      <c r="C129" s="78"/>
      <c r="D129" s="8"/>
      <c r="E129" s="196"/>
      <c r="F129" s="197"/>
      <c r="G129" s="198"/>
      <c r="H129" s="33"/>
      <c r="I129" s="44"/>
      <c r="J129" s="33"/>
      <c r="K129" s="37"/>
      <c r="L129" s="10"/>
    </row>
    <row r="130" customFormat="false" ht="12.75" hidden="false" customHeight="false" outlineLevel="0" collapsed="false">
      <c r="A130" s="76"/>
      <c r="B130" s="77"/>
      <c r="C130" s="78"/>
      <c r="D130" s="8"/>
      <c r="E130" s="196"/>
      <c r="F130" s="197"/>
      <c r="G130" s="198"/>
      <c r="H130" s="33"/>
      <c r="I130" s="44"/>
      <c r="J130" s="33"/>
      <c r="K130" s="37"/>
      <c r="L130" s="10"/>
    </row>
    <row r="131" customFormat="false" ht="12.75" hidden="false" customHeight="false" outlineLevel="0" collapsed="false">
      <c r="A131" s="76"/>
      <c r="B131" s="77"/>
      <c r="C131" s="78"/>
      <c r="D131" s="8"/>
      <c r="E131" s="196"/>
      <c r="F131" s="194"/>
      <c r="G131" s="195"/>
      <c r="H131" s="33"/>
      <c r="I131" s="44"/>
      <c r="J131" s="33"/>
      <c r="K131" s="37"/>
      <c r="L131" s="10"/>
    </row>
    <row r="132" customFormat="false" ht="12.75" hidden="false" customHeight="false" outlineLevel="0" collapsed="false">
      <c r="A132" s="33"/>
      <c r="B132" s="83"/>
      <c r="C132" s="33"/>
      <c r="D132" s="84"/>
      <c r="E132" s="196"/>
      <c r="F132" s="194"/>
      <c r="G132" s="195"/>
      <c r="H132" s="33"/>
      <c r="I132" s="44"/>
      <c r="J132" s="33"/>
      <c r="K132" s="13"/>
      <c r="L132" s="10"/>
    </row>
    <row r="133" customFormat="false" ht="12.75" hidden="false" customHeight="false" outlineLevel="0" collapsed="false">
      <c r="A133" s="33"/>
      <c r="B133" s="33"/>
      <c r="C133" s="33"/>
      <c r="D133" s="8"/>
      <c r="E133" s="196"/>
      <c r="F133" s="194"/>
      <c r="G133" s="195"/>
      <c r="H133" s="33"/>
      <c r="I133" s="44"/>
      <c r="J133" s="33"/>
      <c r="K133" s="13"/>
      <c r="L133" s="10"/>
    </row>
    <row r="134" customFormat="false" ht="12.75" hidden="false" customHeight="false" outlineLevel="0" collapsed="false">
      <c r="A134" s="33"/>
      <c r="B134" s="33"/>
      <c r="C134" s="33"/>
      <c r="D134" s="8"/>
      <c r="E134" s="196"/>
      <c r="F134" s="194"/>
      <c r="G134" s="195"/>
      <c r="H134" s="33"/>
      <c r="I134" s="44"/>
      <c r="J134" s="33"/>
      <c r="K134" s="13"/>
      <c r="L134" s="10"/>
    </row>
    <row r="135" customFormat="false" ht="12.75" hidden="false" customHeight="false" outlineLevel="0" collapsed="false">
      <c r="A135" s="33"/>
      <c r="B135" s="33"/>
      <c r="C135" s="33"/>
      <c r="D135" s="8"/>
      <c r="E135" s="196"/>
      <c r="F135" s="194"/>
      <c r="G135" s="195"/>
      <c r="H135" s="33"/>
      <c r="I135" s="44"/>
      <c r="J135" s="33"/>
      <c r="K135" s="13"/>
      <c r="L135" s="10"/>
    </row>
    <row r="136" customFormat="false" ht="12.75" hidden="false" customHeight="false" outlineLevel="0" collapsed="false">
      <c r="A136" s="33"/>
      <c r="B136" s="33"/>
      <c r="C136" s="33"/>
      <c r="D136" s="8"/>
      <c r="E136" s="196"/>
      <c r="F136" s="194"/>
      <c r="G136" s="195"/>
      <c r="H136" s="33"/>
      <c r="I136" s="44"/>
      <c r="J136" s="33"/>
      <c r="K136" s="13"/>
      <c r="L136" s="10"/>
    </row>
    <row r="137" customFormat="false" ht="12.75" hidden="false" customHeight="false" outlineLevel="0" collapsed="false">
      <c r="A137" s="33"/>
      <c r="B137" s="33"/>
      <c r="C137" s="33"/>
      <c r="D137" s="8"/>
      <c r="E137" s="196"/>
      <c r="F137" s="194"/>
      <c r="G137" s="195"/>
      <c r="H137" s="33"/>
      <c r="I137" s="44"/>
      <c r="J137" s="33"/>
      <c r="K137" s="13"/>
      <c r="L137" s="10"/>
    </row>
    <row r="138" customFormat="false" ht="12.75" hidden="false" customHeight="false" outlineLevel="0" collapsed="false">
      <c r="A138" s="19"/>
      <c r="B138" s="19"/>
      <c r="C138" s="19"/>
      <c r="D138" s="2"/>
      <c r="H138" s="19"/>
      <c r="I138" s="85"/>
      <c r="J138" s="19"/>
      <c r="K138" s="22" t="n">
        <f aca="false">SUM(K131:K137)</f>
        <v>0</v>
      </c>
      <c r="L138" s="10"/>
    </row>
    <row r="139" customFormat="false" ht="12.75" hidden="false" customHeight="false" outlineLevel="0" collapsed="false">
      <c r="A139" s="19"/>
      <c r="B139" s="19"/>
      <c r="C139" s="19"/>
      <c r="D139" s="2"/>
      <c r="H139" s="19"/>
      <c r="I139" s="85"/>
      <c r="J139" s="19"/>
      <c r="K139" s="0" t="n">
        <f aca="false">31*24*100</f>
        <v>74400</v>
      </c>
      <c r="L139" s="10"/>
    </row>
    <row r="140" customFormat="false" ht="12.75" hidden="false" customHeight="false" outlineLevel="0" collapsed="false">
      <c r="A140" s="19"/>
      <c r="B140" s="19"/>
      <c r="C140" s="19"/>
      <c r="D140" s="2"/>
      <c r="H140" s="19"/>
      <c r="I140" s="85"/>
      <c r="J140" s="19"/>
      <c r="K140" s="0" t="n">
        <f aca="false">1-(K138/K139)</f>
        <v>1</v>
      </c>
      <c r="L140" s="10"/>
    </row>
    <row r="141" customFormat="false" ht="12.75" hidden="false" customHeight="false" outlineLevel="0" collapsed="false">
      <c r="I141" s="85"/>
      <c r="L141" s="10"/>
    </row>
    <row r="142" customFormat="false" ht="12.75" hidden="false" customHeight="false" outlineLevel="0" collapsed="false">
      <c r="I142" s="85"/>
      <c r="L142" s="10"/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7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3"/>
  <sheetViews>
    <sheetView showFormulas="false" showGridLines="true" showRowColHeaders="true" showZeros="true" rightToLeft="false" tabSelected="false" showOutlineSymbols="true" defaultGridColor="true" view="normal" topLeftCell="A101" colorId="64" zoomScale="100" zoomScaleNormal="100" zoomScalePageLayoutView="100" workbookViewId="0">
      <selection pane="topLeft" activeCell="E120" activeCellId="0" sqref="E1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28"/>
    <col collapsed="false" customWidth="true" hidden="false" outlineLevel="0" max="4" min="4" style="0" width="12.56"/>
    <col collapsed="false" customWidth="true" hidden="false" outlineLevel="0" max="10" min="5" style="0" width="15.7"/>
  </cols>
  <sheetData>
    <row r="1" customFormat="false" ht="12.75" hidden="false" customHeight="false" outlineLevel="0" collapsed="false">
      <c r="A1" s="0" t="s">
        <v>120</v>
      </c>
    </row>
    <row r="2" customFormat="false" ht="30" hidden="false" customHeight="false" outlineLevel="0" collapsed="false">
      <c r="A2" s="21" t="s">
        <v>170</v>
      </c>
      <c r="B2" s="19"/>
      <c r="C2" s="19"/>
      <c r="D2" s="2"/>
      <c r="E2" s="178"/>
      <c r="F2" s="178"/>
      <c r="G2" s="178"/>
      <c r="H2" s="19"/>
      <c r="I2" s="85"/>
      <c r="J2" s="20"/>
    </row>
    <row r="3" customFormat="false" ht="12.75" hidden="false" customHeight="false" outlineLevel="0" collapsed="false">
      <c r="A3" s="19"/>
      <c r="B3" s="19"/>
      <c r="C3" s="19"/>
      <c r="D3" s="2"/>
      <c r="E3" s="178"/>
      <c r="F3" s="178"/>
      <c r="G3" s="178"/>
      <c r="H3" s="19"/>
      <c r="I3" s="85"/>
      <c r="J3" s="20"/>
    </row>
    <row r="4" customFormat="false" ht="12.75" hidden="false" customHeight="false" outlineLevel="0" collapsed="false">
      <c r="A4" s="19" t="s">
        <v>1</v>
      </c>
      <c r="B4" s="19"/>
      <c r="C4" s="19"/>
      <c r="D4" s="2"/>
      <c r="E4" s="178"/>
      <c r="F4" s="178"/>
      <c r="G4" s="178"/>
      <c r="H4" s="19"/>
      <c r="I4" s="85"/>
      <c r="J4" s="20"/>
    </row>
    <row r="5" customFormat="false" ht="12.75" hidden="false" customHeight="false" outlineLevel="0" collapsed="false">
      <c r="A5" s="19" t="s">
        <v>38</v>
      </c>
      <c r="B5" s="19"/>
      <c r="C5" s="19"/>
      <c r="D5" s="2"/>
      <c r="E5" s="178"/>
      <c r="F5" s="178"/>
      <c r="G5" s="178"/>
      <c r="H5" s="19"/>
      <c r="I5" s="85"/>
      <c r="J5" s="20"/>
    </row>
    <row r="6" customFormat="false" ht="12.75" hidden="false" customHeight="false" outlineLevel="0" collapsed="false">
      <c r="A6" s="19" t="s">
        <v>39</v>
      </c>
      <c r="B6" s="19"/>
      <c r="C6" s="19"/>
      <c r="D6" s="2"/>
      <c r="E6" s="178"/>
      <c r="F6" s="178"/>
      <c r="G6" s="178"/>
      <c r="H6" s="19"/>
      <c r="I6" s="85"/>
      <c r="J6" s="20"/>
    </row>
    <row r="7" customFormat="false" ht="12.75" hidden="false" customHeight="false" outlineLevel="0" collapsed="false">
      <c r="A7" s="19" t="s">
        <v>40</v>
      </c>
      <c r="B7" s="19"/>
      <c r="C7" s="19"/>
      <c r="D7" s="2"/>
      <c r="E7" s="178"/>
      <c r="F7" s="178"/>
      <c r="G7" s="178"/>
      <c r="H7" s="19"/>
      <c r="I7" s="85"/>
      <c r="J7" s="20"/>
    </row>
    <row r="8" customFormat="false" ht="12.75" hidden="false" customHeight="false" outlineLevel="0" collapsed="false">
      <c r="A8" s="19"/>
      <c r="B8" s="19"/>
      <c r="C8" s="19"/>
      <c r="D8" s="2"/>
      <c r="E8" s="178"/>
      <c r="F8" s="178"/>
      <c r="G8" s="178"/>
      <c r="H8" s="19"/>
      <c r="I8" s="85"/>
      <c r="J8" s="20"/>
    </row>
    <row r="9" customFormat="false" ht="25.5" hidden="false" customHeight="false" outlineLevel="0" collapsed="false">
      <c r="A9" s="6"/>
      <c r="B9" s="6"/>
      <c r="C9" s="6"/>
      <c r="D9" s="6"/>
      <c r="E9" s="179" t="s">
        <v>41</v>
      </c>
      <c r="F9" s="180"/>
      <c r="G9" s="179"/>
      <c r="H9" s="25"/>
      <c r="I9" s="117"/>
      <c r="J9" s="27"/>
    </row>
    <row r="10" customFormat="false" ht="27" hidden="false" customHeight="false" outlineLevel="0" collapsed="false">
      <c r="A10" s="11" t="s">
        <v>13</v>
      </c>
      <c r="B10" s="11" t="s">
        <v>14</v>
      </c>
      <c r="C10" s="11" t="s">
        <v>15</v>
      </c>
      <c r="D10" s="11" t="s">
        <v>132</v>
      </c>
      <c r="E10" s="181" t="s">
        <v>158</v>
      </c>
      <c r="F10" s="182" t="s">
        <v>159</v>
      </c>
      <c r="G10" s="182" t="s">
        <v>45</v>
      </c>
      <c r="H10" s="30" t="s">
        <v>46</v>
      </c>
      <c r="I10" s="119" t="s">
        <v>47</v>
      </c>
      <c r="J10" s="32" t="s">
        <v>48</v>
      </c>
    </row>
    <row r="11" customFormat="false" ht="12.75" hidden="false" customHeight="false" outlineLevel="0" collapsed="false">
      <c r="A11" s="33" t="s">
        <v>25</v>
      </c>
      <c r="B11" s="33" t="n">
        <v>1</v>
      </c>
      <c r="C11" s="33" t="n">
        <v>1</v>
      </c>
      <c r="D11" s="199" t="n">
        <v>37288</v>
      </c>
      <c r="E11" s="200" t="n">
        <v>466887</v>
      </c>
      <c r="F11" s="200" t="n">
        <v>245</v>
      </c>
      <c r="G11" s="87" t="n">
        <f aca="false">E11-F11</f>
        <v>466642</v>
      </c>
      <c r="H11" s="124" t="n">
        <f aca="false">IF(G11&lt;0,0,G11/(28*1500*24))</f>
        <v>0.462938492063492</v>
      </c>
      <c r="I11" s="16" t="n">
        <v>0.984641979975188</v>
      </c>
      <c r="J11" s="95" t="n">
        <f aca="false">I11*(24*31)</f>
        <v>732.57363310154</v>
      </c>
    </row>
    <row r="12" customFormat="false" ht="12.75" hidden="false" customHeight="false" outlineLevel="0" collapsed="false">
      <c r="A12" s="33" t="s">
        <v>25</v>
      </c>
      <c r="B12" s="33" t="n">
        <v>1</v>
      </c>
      <c r="C12" s="33" t="n">
        <v>2</v>
      </c>
      <c r="D12" s="199" t="n">
        <v>37288</v>
      </c>
      <c r="E12" s="200" t="n">
        <v>505186</v>
      </c>
      <c r="F12" s="200" t="n">
        <v>321</v>
      </c>
      <c r="G12" s="87" t="n">
        <f aca="false">E12-F12</f>
        <v>504865</v>
      </c>
      <c r="H12" s="124" t="n">
        <f aca="false">IF(G12&lt;0,0,G12/(28*1500*24))</f>
        <v>0.500858134920635</v>
      </c>
      <c r="I12" s="16" t="n">
        <v>0.995971260270252</v>
      </c>
      <c r="J12" s="95" t="n">
        <f aca="false">I12*(24*31)</f>
        <v>741.002617641067</v>
      </c>
    </row>
    <row r="13" customFormat="false" ht="12.75" hidden="false" customHeight="false" outlineLevel="0" collapsed="false">
      <c r="A13" s="33" t="s">
        <v>25</v>
      </c>
      <c r="B13" s="33" t="n">
        <v>1</v>
      </c>
      <c r="C13" s="33" t="n">
        <v>3</v>
      </c>
      <c r="D13" s="199" t="n">
        <v>37288</v>
      </c>
      <c r="E13" s="200" t="n">
        <v>496996</v>
      </c>
      <c r="F13" s="200" t="n">
        <v>110</v>
      </c>
      <c r="G13" s="87" t="n">
        <f aca="false">E13-F13</f>
        <v>496886</v>
      </c>
      <c r="H13" s="124" t="n">
        <f aca="false">IF(G13&lt;0,0,G13/(28*1500*24))</f>
        <v>0.49294246031746</v>
      </c>
      <c r="I13" s="16" t="n">
        <f aca="false">MIN(1,100.382341317965%)</f>
        <v>1</v>
      </c>
      <c r="J13" s="95" t="n">
        <f aca="false">I13*(24*31)</f>
        <v>744</v>
      </c>
    </row>
    <row r="14" customFormat="false" ht="12.75" hidden="false" customHeight="false" outlineLevel="0" collapsed="false">
      <c r="A14" s="33" t="s">
        <v>25</v>
      </c>
      <c r="B14" s="33" t="n">
        <v>1</v>
      </c>
      <c r="C14" s="33" t="n">
        <v>4</v>
      </c>
      <c r="D14" s="199" t="n">
        <v>37288</v>
      </c>
      <c r="E14" s="200" t="n">
        <v>194262</v>
      </c>
      <c r="F14" s="200" t="n">
        <v>1202</v>
      </c>
      <c r="G14" s="87" t="n">
        <f aca="false">E14-F14</f>
        <v>193060</v>
      </c>
      <c r="H14" s="124" t="n">
        <f aca="false">IF(G14&lt;0,0,G14/(28*1500*24))</f>
        <v>0.191527777777778</v>
      </c>
      <c r="I14" s="16" t="n">
        <v>0.348129390733284</v>
      </c>
      <c r="J14" s="95" t="n">
        <f aca="false">I14*(24*31)</f>
        <v>259.008266705564</v>
      </c>
    </row>
    <row r="15" customFormat="false" ht="12.75" hidden="false" customHeight="false" outlineLevel="0" collapsed="false">
      <c r="A15" s="33" t="s">
        <v>25</v>
      </c>
      <c r="B15" s="33" t="n">
        <v>1</v>
      </c>
      <c r="C15" s="33" t="n">
        <v>5</v>
      </c>
      <c r="D15" s="199" t="n">
        <v>37288</v>
      </c>
      <c r="E15" s="200" t="n">
        <v>456704</v>
      </c>
      <c r="F15" s="200" t="n">
        <v>358</v>
      </c>
      <c r="G15" s="87" t="n">
        <f aca="false">E15-F15</f>
        <v>456346</v>
      </c>
      <c r="H15" s="124" t="n">
        <f aca="false">IF(G15&lt;0,0,G15/(28*1500*24))</f>
        <v>0.452724206349206</v>
      </c>
      <c r="I15" s="16" t="n">
        <v>0.988567164305673</v>
      </c>
      <c r="J15" s="95" t="n">
        <f aca="false">I15*(24*31)</f>
        <v>735.49397024342</v>
      </c>
    </row>
    <row r="16" customFormat="false" ht="12.75" hidden="false" customHeight="false" outlineLevel="0" collapsed="false">
      <c r="A16" s="33" t="s">
        <v>25</v>
      </c>
      <c r="B16" s="33" t="n">
        <v>1</v>
      </c>
      <c r="C16" s="33" t="n">
        <v>6</v>
      </c>
      <c r="D16" s="199" t="n">
        <v>37288</v>
      </c>
      <c r="E16" s="200" t="n">
        <v>442971</v>
      </c>
      <c r="F16" s="200" t="n">
        <v>315</v>
      </c>
      <c r="G16" s="87" t="n">
        <f aca="false">E16-F16</f>
        <v>442656</v>
      </c>
      <c r="H16" s="124" t="n">
        <f aca="false">IF(G16&lt;0,0,G16/(28*1500*24))</f>
        <v>0.439142857142857</v>
      </c>
      <c r="I16" s="16" t="n">
        <v>0.996358800244613</v>
      </c>
      <c r="J16" s="95" t="n">
        <f aca="false">I16*(24*31)</f>
        <v>741.290947381992</v>
      </c>
    </row>
    <row r="17" customFormat="false" ht="12.75" hidden="false" customHeight="false" outlineLevel="0" collapsed="false">
      <c r="A17" s="33" t="s">
        <v>25</v>
      </c>
      <c r="B17" s="33" t="n">
        <v>1</v>
      </c>
      <c r="C17" s="33" t="n">
        <v>7</v>
      </c>
      <c r="D17" s="199" t="n">
        <v>37288</v>
      </c>
      <c r="E17" s="200" t="n">
        <v>436126</v>
      </c>
      <c r="F17" s="200" t="n">
        <v>336</v>
      </c>
      <c r="G17" s="87" t="n">
        <f aca="false">E17-F17</f>
        <v>435790</v>
      </c>
      <c r="H17" s="124" t="n">
        <f aca="false">IF(G17&lt;0,0,G17/(28*1500*24))</f>
        <v>0.432331349206349</v>
      </c>
      <c r="I17" s="16" t="n">
        <v>0.98579485107341</v>
      </c>
      <c r="J17" s="95" t="n">
        <f aca="false">I17*(24*31)</f>
        <v>733.431369198617</v>
      </c>
    </row>
    <row r="18" customFormat="false" ht="12.75" hidden="false" customHeight="false" outlineLevel="0" collapsed="false">
      <c r="A18" s="33" t="s">
        <v>25</v>
      </c>
      <c r="B18" s="33" t="n">
        <v>1</v>
      </c>
      <c r="C18" s="33" t="n">
        <v>8</v>
      </c>
      <c r="D18" s="199" t="n">
        <v>37288</v>
      </c>
      <c r="E18" s="200" t="n">
        <v>378191</v>
      </c>
      <c r="F18" s="200" t="n">
        <v>406</v>
      </c>
      <c r="G18" s="87" t="n">
        <f aca="false">E18-F18</f>
        <v>377785</v>
      </c>
      <c r="H18" s="124" t="n">
        <f aca="false">IF(G18&lt;0,0,G18/(28*1500*24))</f>
        <v>0.374786706349206</v>
      </c>
      <c r="I18" s="16" t="n">
        <v>0.924056403895674</v>
      </c>
      <c r="J18" s="95" t="n">
        <f aca="false">I18*(24*31)</f>
        <v>687.497964498381</v>
      </c>
    </row>
    <row r="19" customFormat="false" ht="12.75" hidden="false" customHeight="false" outlineLevel="0" collapsed="false">
      <c r="A19" s="33" t="s">
        <v>25</v>
      </c>
      <c r="B19" s="33" t="n">
        <v>1</v>
      </c>
      <c r="C19" s="33" t="n">
        <v>9</v>
      </c>
      <c r="D19" s="199" t="n">
        <v>37288</v>
      </c>
      <c r="E19" s="200" t="n">
        <v>379325</v>
      </c>
      <c r="F19" s="200" t="n">
        <v>195</v>
      </c>
      <c r="G19" s="87" t="n">
        <f aca="false">E19-F19</f>
        <v>379130</v>
      </c>
      <c r="H19" s="124" t="n">
        <f aca="false">IF(G19&lt;0,0,G19/(28*1500*24))</f>
        <v>0.376121031746032</v>
      </c>
      <c r="I19" s="16" t="n">
        <v>0.979842821496185</v>
      </c>
      <c r="J19" s="95" t="n">
        <f aca="false">I19*(24*31)</f>
        <v>729.003059193162</v>
      </c>
    </row>
    <row r="20" customFormat="false" ht="12.75" hidden="false" customHeight="false" outlineLevel="0" collapsed="false">
      <c r="A20" s="33" t="s">
        <v>25</v>
      </c>
      <c r="B20" s="33" t="n">
        <v>1</v>
      </c>
      <c r="C20" s="33" t="n">
        <v>10</v>
      </c>
      <c r="D20" s="199" t="n">
        <v>37288</v>
      </c>
      <c r="E20" s="200" t="n">
        <v>361727</v>
      </c>
      <c r="F20" s="200" t="n">
        <v>226</v>
      </c>
      <c r="G20" s="87" t="n">
        <f aca="false">E20-F20</f>
        <v>361501</v>
      </c>
      <c r="H20" s="124" t="n">
        <f aca="false">IF(G20&lt;0,0,G20/(28*1500*24))</f>
        <v>0.358631944444444</v>
      </c>
      <c r="I20" s="16" t="n">
        <v>0.974534489449276</v>
      </c>
      <c r="J20" s="95" t="n">
        <f aca="false">I20*(24*31)</f>
        <v>725.053660150261</v>
      </c>
    </row>
    <row r="21" customFormat="false" ht="12.75" hidden="false" customHeight="false" outlineLevel="0" collapsed="false">
      <c r="A21" s="33" t="s">
        <v>25</v>
      </c>
      <c r="B21" s="33" t="n">
        <v>1</v>
      </c>
      <c r="C21" s="33" t="n">
        <v>11</v>
      </c>
      <c r="D21" s="199" t="n">
        <v>37288</v>
      </c>
      <c r="E21" s="200" t="n">
        <v>366800</v>
      </c>
      <c r="F21" s="200" t="n">
        <v>276</v>
      </c>
      <c r="G21" s="87" t="n">
        <f aca="false">E21-F21</f>
        <v>366524</v>
      </c>
      <c r="H21" s="124" t="n">
        <f aca="false">IF(G21&lt;0,0,G21/(28*1500*24))</f>
        <v>0.363615079365079</v>
      </c>
      <c r="I21" s="16" t="n">
        <v>0.975066441435712</v>
      </c>
      <c r="J21" s="95" t="n">
        <f aca="false">I21*(24*31)</f>
        <v>725.449432428169</v>
      </c>
    </row>
    <row r="22" customFormat="false" ht="12.75" hidden="false" customHeight="false" outlineLevel="0" collapsed="false">
      <c r="A22" s="33" t="s">
        <v>25</v>
      </c>
      <c r="B22" s="33" t="n">
        <v>1</v>
      </c>
      <c r="C22" s="33" t="n">
        <v>12</v>
      </c>
      <c r="D22" s="199" t="n">
        <v>37288</v>
      </c>
      <c r="E22" s="200" t="n">
        <v>411025</v>
      </c>
      <c r="F22" s="200" t="n">
        <v>17</v>
      </c>
      <c r="G22" s="87" t="n">
        <f aca="false">E22-F22</f>
        <v>411008</v>
      </c>
      <c r="H22" s="124" t="n">
        <f aca="false">IF(G22&lt;0,0,G22/(28*1500*24))</f>
        <v>0.407746031746032</v>
      </c>
      <c r="I22" s="16" t="n">
        <v>0.997312228089973</v>
      </c>
      <c r="J22" s="95" t="n">
        <f aca="false">I22*(24*31)</f>
        <v>742.00029769894</v>
      </c>
    </row>
    <row r="23" customFormat="false" ht="12.75" hidden="false" customHeight="false" outlineLevel="0" collapsed="false">
      <c r="A23" s="33" t="s">
        <v>25</v>
      </c>
      <c r="B23" s="33" t="n">
        <v>1</v>
      </c>
      <c r="C23" s="33" t="n">
        <v>13</v>
      </c>
      <c r="D23" s="199" t="n">
        <v>37288</v>
      </c>
      <c r="E23" s="200" t="n">
        <v>400742</v>
      </c>
      <c r="F23" s="200" t="n">
        <v>368</v>
      </c>
      <c r="G23" s="87" t="n">
        <f aca="false">E23-F23</f>
        <v>400374</v>
      </c>
      <c r="H23" s="124" t="n">
        <f aca="false">IF(G23&lt;0,0,G23/(28*1500*24))</f>
        <v>0.397196428571429</v>
      </c>
      <c r="I23" s="16" t="n">
        <v>0.981837331415701</v>
      </c>
      <c r="J23" s="95" t="n">
        <f aca="false">I23*(24*31)</f>
        <v>730.486974573282</v>
      </c>
    </row>
    <row r="24" customFormat="false" ht="12.75" hidden="false" customHeight="false" outlineLevel="0" collapsed="false">
      <c r="A24" s="33" t="s">
        <v>25</v>
      </c>
      <c r="B24" s="33" t="n">
        <v>1</v>
      </c>
      <c r="C24" s="33" t="n">
        <v>14</v>
      </c>
      <c r="D24" s="199" t="n">
        <v>37288</v>
      </c>
      <c r="E24" s="200" t="n">
        <v>393105</v>
      </c>
      <c r="F24" s="200" t="n">
        <v>47</v>
      </c>
      <c r="G24" s="87" t="n">
        <f aca="false">E24-F24</f>
        <v>393058</v>
      </c>
      <c r="H24" s="124" t="n">
        <f aca="false">IF(G24&lt;0,0,G24/(28*1500*24))</f>
        <v>0.389938492063492</v>
      </c>
      <c r="I24" s="16" t="n">
        <v>0.97222837032797</v>
      </c>
      <c r="J24" s="95" t="n">
        <f aca="false">I24*(24*31)</f>
        <v>723.337907524009</v>
      </c>
    </row>
    <row r="25" customFormat="false" ht="12.75" hidden="false" customHeight="false" outlineLevel="0" collapsed="false">
      <c r="A25" s="33" t="s">
        <v>25</v>
      </c>
      <c r="B25" s="33" t="n">
        <v>1</v>
      </c>
      <c r="C25" s="33" t="n">
        <v>15</v>
      </c>
      <c r="D25" s="199" t="n">
        <v>37288</v>
      </c>
      <c r="E25" s="200" t="n">
        <v>326500</v>
      </c>
      <c r="F25" s="200" t="n">
        <v>941</v>
      </c>
      <c r="G25" s="87" t="n">
        <f aca="false">E25-F25</f>
        <v>325559</v>
      </c>
      <c r="H25" s="124" t="n">
        <f aca="false">IF(G25&lt;0,0,G25/(28*1500*24))</f>
        <v>0.322975198412698</v>
      </c>
      <c r="I25" s="16" t="n">
        <v>0.98143308843452</v>
      </c>
      <c r="J25" s="95" t="n">
        <f aca="false">I25*(24*31)</f>
        <v>730.186217795283</v>
      </c>
    </row>
    <row r="26" customFormat="false" ht="12.75" hidden="false" customHeight="false" outlineLevel="0" collapsed="false">
      <c r="A26" s="33" t="s">
        <v>25</v>
      </c>
      <c r="B26" s="33" t="n">
        <v>1</v>
      </c>
      <c r="C26" s="33" t="n">
        <v>16</v>
      </c>
      <c r="D26" s="199" t="n">
        <v>37288</v>
      </c>
      <c r="E26" s="200" t="n">
        <v>418028</v>
      </c>
      <c r="F26" s="200" t="n">
        <v>263</v>
      </c>
      <c r="G26" s="87" t="n">
        <f aca="false">E26-F26</f>
        <v>417765</v>
      </c>
      <c r="H26" s="124" t="n">
        <f aca="false">IF(G26&lt;0,0,G26/(28*1500*24))</f>
        <v>0.414449404761905</v>
      </c>
      <c r="I26" s="16" t="n">
        <v>0.999394428487645</v>
      </c>
      <c r="J26" s="95" t="n">
        <f aca="false">I26*(24*31)</f>
        <v>743.549454794808</v>
      </c>
    </row>
    <row r="27" customFormat="false" ht="12.75" hidden="false" customHeight="false" outlineLevel="0" collapsed="false">
      <c r="A27" s="33" t="s">
        <v>25</v>
      </c>
      <c r="B27" s="33" t="n">
        <v>1</v>
      </c>
      <c r="C27" s="33" t="n">
        <v>17</v>
      </c>
      <c r="D27" s="199" t="n">
        <v>37288</v>
      </c>
      <c r="E27" s="200" t="n">
        <v>405599</v>
      </c>
      <c r="F27" s="200" t="n">
        <v>422</v>
      </c>
      <c r="G27" s="87" t="n">
        <f aca="false">E27-F27</f>
        <v>405177</v>
      </c>
      <c r="H27" s="124" t="n">
        <f aca="false">IF(G27&lt;0,0,G27/(28*1500*24))</f>
        <v>0.40196130952381</v>
      </c>
      <c r="I27" s="16" t="n">
        <v>0.994655469652989</v>
      </c>
      <c r="J27" s="95" t="n">
        <f aca="false">I27*(24*31)</f>
        <v>740.023669421824</v>
      </c>
    </row>
    <row r="28" customFormat="false" ht="12.75" hidden="false" customHeight="false" outlineLevel="0" collapsed="false">
      <c r="A28" s="33" t="s">
        <v>25</v>
      </c>
      <c r="B28" s="33" t="n">
        <v>1</v>
      </c>
      <c r="C28" s="33" t="n">
        <v>18</v>
      </c>
      <c r="D28" s="199" t="n">
        <v>37288</v>
      </c>
      <c r="E28" s="200" t="n">
        <v>350352</v>
      </c>
      <c r="F28" s="200" t="n">
        <v>326</v>
      </c>
      <c r="G28" s="87" t="n">
        <f aca="false">E28-F28</f>
        <v>350026</v>
      </c>
      <c r="H28" s="124" t="n">
        <f aca="false">IF(G28&lt;0,0,G28/(28*1500*24))</f>
        <v>0.347248015873016</v>
      </c>
      <c r="I28" s="16" t="n">
        <v>0.97478955884997</v>
      </c>
      <c r="J28" s="95" t="n">
        <f aca="false">I28*(24*31)</f>
        <v>725.243431784378</v>
      </c>
    </row>
    <row r="29" customFormat="false" ht="12.75" hidden="false" customHeight="false" outlineLevel="0" collapsed="false">
      <c r="A29" s="33" t="s">
        <v>25</v>
      </c>
      <c r="B29" s="33" t="n">
        <v>1</v>
      </c>
      <c r="C29" s="33" t="n">
        <v>19</v>
      </c>
      <c r="D29" s="199" t="n">
        <v>37288</v>
      </c>
      <c r="E29" s="200" t="n">
        <v>357650</v>
      </c>
      <c r="F29" s="200" t="n">
        <v>198</v>
      </c>
      <c r="G29" s="87" t="n">
        <f aca="false">E29-F29</f>
        <v>357452</v>
      </c>
      <c r="H29" s="124" t="n">
        <f aca="false">IF(G29&lt;0,0,G29/(28*1500*24))</f>
        <v>0.354615079365079</v>
      </c>
      <c r="I29" s="16" t="n">
        <v>0.972406172761028</v>
      </c>
      <c r="J29" s="95" t="n">
        <f aca="false">I29*(24*31)</f>
        <v>723.470192534205</v>
      </c>
    </row>
    <row r="30" customFormat="false" ht="12.75" hidden="false" customHeight="false" outlineLevel="0" collapsed="false">
      <c r="A30" s="33" t="s">
        <v>25</v>
      </c>
      <c r="B30" s="33" t="n">
        <v>1</v>
      </c>
      <c r="C30" s="33" t="n">
        <v>20</v>
      </c>
      <c r="D30" s="199" t="n">
        <v>37288</v>
      </c>
      <c r="E30" s="200" t="n">
        <v>368114</v>
      </c>
      <c r="F30" s="200" t="n">
        <v>275</v>
      </c>
      <c r="G30" s="87" t="n">
        <f aca="false">E30-F30</f>
        <v>367839</v>
      </c>
      <c r="H30" s="124" t="n">
        <f aca="false">IF(G30&lt;0,0,G30/(28*1500*24))</f>
        <v>0.364919642857143</v>
      </c>
      <c r="I30" s="16" t="n">
        <v>0.998332677924749</v>
      </c>
      <c r="J30" s="95" t="n">
        <f aca="false">I30*(24*31)</f>
        <v>742.759512376014</v>
      </c>
    </row>
    <row r="31" customFormat="false" ht="12.75" hidden="false" customHeight="false" outlineLevel="0" collapsed="false">
      <c r="A31" s="33" t="s">
        <v>25</v>
      </c>
      <c r="B31" s="33" t="n">
        <v>1</v>
      </c>
      <c r="C31" s="33" t="n">
        <v>21</v>
      </c>
      <c r="D31" s="199" t="n">
        <v>37288</v>
      </c>
      <c r="E31" s="200" t="n">
        <v>370670</v>
      </c>
      <c r="F31" s="200" t="n">
        <v>158</v>
      </c>
      <c r="G31" s="87" t="n">
        <f aca="false">E31-F31</f>
        <v>370512</v>
      </c>
      <c r="H31" s="124" t="n">
        <f aca="false">IF(G31&lt;0,0,G31/(28*1500*24))</f>
        <v>0.367571428571429</v>
      </c>
      <c r="I31" s="16" t="n">
        <v>0.99835528846804</v>
      </c>
      <c r="J31" s="95" t="n">
        <f aca="false">I31*(24*31)</f>
        <v>742.776334620222</v>
      </c>
    </row>
    <row r="32" customFormat="false" ht="12.75" hidden="false" customHeight="false" outlineLevel="0" collapsed="false">
      <c r="A32" s="33" t="s">
        <v>25</v>
      </c>
      <c r="B32" s="33" t="n">
        <v>1</v>
      </c>
      <c r="C32" s="33" t="n">
        <v>22</v>
      </c>
      <c r="D32" s="199" t="n">
        <v>37288</v>
      </c>
      <c r="E32" s="200" t="n">
        <v>443909</v>
      </c>
      <c r="F32" s="200" t="n">
        <v>128</v>
      </c>
      <c r="G32" s="87" t="n">
        <f aca="false">E32-F32</f>
        <v>443781</v>
      </c>
      <c r="H32" s="124" t="n">
        <f aca="false">IF(G32&lt;0,0,G32/(28*1500*24))</f>
        <v>0.440258928571429</v>
      </c>
      <c r="I32" s="16" t="n">
        <v>0.994694529307909</v>
      </c>
      <c r="J32" s="95" t="n">
        <f aca="false">I32*(24*31)</f>
        <v>740.052729805084</v>
      </c>
    </row>
    <row r="33" customFormat="false" ht="12.75" hidden="false" customHeight="false" outlineLevel="0" collapsed="false">
      <c r="A33" s="33" t="s">
        <v>25</v>
      </c>
      <c r="B33" s="33" t="n">
        <v>1</v>
      </c>
      <c r="C33" s="33" t="n">
        <v>23</v>
      </c>
      <c r="D33" s="199" t="n">
        <v>37288</v>
      </c>
      <c r="E33" s="200" t="n">
        <v>424106</v>
      </c>
      <c r="F33" s="200" t="n">
        <v>267</v>
      </c>
      <c r="G33" s="87" t="n">
        <f aca="false">E33-F33</f>
        <v>423839</v>
      </c>
      <c r="H33" s="124" t="n">
        <f aca="false">IF(G33&lt;0,0,G33/(28*1500*24))</f>
        <v>0.420475198412698</v>
      </c>
      <c r="I33" s="16" t="n">
        <v>0.995542027229734</v>
      </c>
      <c r="J33" s="95" t="n">
        <f aca="false">I33*(24*31)</f>
        <v>740.683268258922</v>
      </c>
    </row>
    <row r="34" customFormat="false" ht="12.75" hidden="false" customHeight="false" outlineLevel="0" collapsed="false">
      <c r="A34" s="33" t="s">
        <v>25</v>
      </c>
      <c r="B34" s="33" t="n">
        <v>1</v>
      </c>
      <c r="C34" s="33" t="n">
        <v>24</v>
      </c>
      <c r="D34" s="199" t="n">
        <v>37288</v>
      </c>
      <c r="E34" s="200" t="n">
        <v>433405</v>
      </c>
      <c r="F34" s="200" t="n">
        <v>213</v>
      </c>
      <c r="G34" s="87" t="n">
        <f aca="false">E34-F34</f>
        <v>433192</v>
      </c>
      <c r="H34" s="124" t="n">
        <f aca="false">IF(G34&lt;0,0,G34/(28*1500*24))</f>
        <v>0.429753968253968</v>
      </c>
      <c r="I34" s="16" t="n">
        <v>0.994569813936086</v>
      </c>
      <c r="J34" s="95" t="n">
        <f aca="false">I34*(24*31)</f>
        <v>739.959941568448</v>
      </c>
    </row>
    <row r="35" customFormat="false" ht="12.75" hidden="false" customHeight="false" outlineLevel="0" collapsed="false">
      <c r="A35" s="33" t="s">
        <v>25</v>
      </c>
      <c r="B35" s="33" t="n">
        <v>1</v>
      </c>
      <c r="C35" s="33" t="n">
        <v>25</v>
      </c>
      <c r="D35" s="199" t="n">
        <v>37288</v>
      </c>
      <c r="E35" s="200" t="n">
        <v>491472</v>
      </c>
      <c r="F35" s="200" t="n">
        <v>188</v>
      </c>
      <c r="G35" s="87" t="n">
        <f aca="false">E35-F35</f>
        <v>491284</v>
      </c>
      <c r="H35" s="124" t="n">
        <f aca="false">IF(G35&lt;0,0,G35/(28*1500*24))</f>
        <v>0.487384920634921</v>
      </c>
      <c r="I35" s="16" t="n">
        <v>0.962487789430296</v>
      </c>
      <c r="J35" s="95" t="n">
        <f aca="false">I35*(24*31)</f>
        <v>716.09091533614</v>
      </c>
    </row>
    <row r="36" customFormat="false" ht="12.75" hidden="false" customHeight="false" outlineLevel="0" collapsed="false">
      <c r="A36" s="33" t="s">
        <v>25</v>
      </c>
      <c r="B36" s="33" t="n">
        <v>1</v>
      </c>
      <c r="C36" s="33" t="n">
        <v>26</v>
      </c>
      <c r="D36" s="199" t="n">
        <v>37288</v>
      </c>
      <c r="E36" s="200" t="n">
        <v>442561</v>
      </c>
      <c r="F36" s="200" t="n">
        <v>277</v>
      </c>
      <c r="G36" s="87" t="n">
        <f aca="false">E36-F36</f>
        <v>442284</v>
      </c>
      <c r="H36" s="124" t="n">
        <f aca="false">IF(G36&lt;0,0,G36/(28*1500*24))</f>
        <v>0.43877380952381</v>
      </c>
      <c r="I36" s="16" t="n">
        <v>0.926836455960194</v>
      </c>
      <c r="J36" s="95" t="n">
        <f aca="false">I36*(24*31)</f>
        <v>689.566323234384</v>
      </c>
    </row>
    <row r="37" customFormat="false" ht="12.75" hidden="false" customHeight="false" outlineLevel="0" collapsed="false">
      <c r="A37" s="33" t="s">
        <v>25</v>
      </c>
      <c r="B37" s="33" t="n">
        <v>1</v>
      </c>
      <c r="C37" s="33" t="n">
        <v>27</v>
      </c>
      <c r="D37" s="199" t="n">
        <v>37288</v>
      </c>
      <c r="E37" s="200" t="n">
        <v>408081</v>
      </c>
      <c r="F37" s="200" t="n">
        <v>885</v>
      </c>
      <c r="G37" s="87" t="n">
        <f aca="false">E37-F37</f>
        <v>407196</v>
      </c>
      <c r="H37" s="124" t="n">
        <f aca="false">IF(G37&lt;0,0,G37/(28*1500*24))</f>
        <v>0.403964285714286</v>
      </c>
      <c r="I37" s="16" t="n">
        <v>0.858495099102025</v>
      </c>
      <c r="J37" s="95" t="n">
        <f aca="false">I37*(24*31)</f>
        <v>638.720353731907</v>
      </c>
    </row>
    <row r="38" customFormat="false" ht="12.75" hidden="false" customHeight="false" outlineLevel="0" collapsed="false">
      <c r="A38" s="33" t="s">
        <v>25</v>
      </c>
      <c r="B38" s="33" t="n">
        <v>1</v>
      </c>
      <c r="C38" s="33" t="n">
        <v>28</v>
      </c>
      <c r="D38" s="199" t="n">
        <v>37288</v>
      </c>
      <c r="E38" s="200" t="n">
        <v>430343</v>
      </c>
      <c r="F38" s="200" t="n">
        <v>215</v>
      </c>
      <c r="G38" s="87" t="n">
        <f aca="false">E38-F38</f>
        <v>430128</v>
      </c>
      <c r="H38" s="124" t="n">
        <f aca="false">IF(G38&lt;0,0,G38/(28*1500*24))</f>
        <v>0.426714285714286</v>
      </c>
      <c r="I38" s="16" t="n">
        <v>0.971914635289646</v>
      </c>
      <c r="J38" s="95" t="n">
        <f aca="false">I38*(24*31)</f>
        <v>723.104488655497</v>
      </c>
    </row>
    <row r="39" customFormat="false" ht="12.75" hidden="false" customHeight="false" outlineLevel="0" collapsed="false">
      <c r="A39" s="33" t="s">
        <v>25</v>
      </c>
      <c r="B39" s="33" t="n">
        <v>1</v>
      </c>
      <c r="C39" s="33" t="n">
        <v>29</v>
      </c>
      <c r="D39" s="199" t="n">
        <v>37288</v>
      </c>
      <c r="E39" s="200" t="n">
        <v>466872</v>
      </c>
      <c r="F39" s="200" t="n">
        <v>365</v>
      </c>
      <c r="G39" s="87" t="n">
        <f aca="false">E39-F39</f>
        <v>466507</v>
      </c>
      <c r="H39" s="124" t="n">
        <f aca="false">IF(G39&lt;0,0,G39/(28*1500*24))</f>
        <v>0.462804563492064</v>
      </c>
      <c r="I39" s="16" t="n">
        <v>0.983060901882636</v>
      </c>
      <c r="J39" s="95" t="n">
        <f aca="false">I39*(24*31)</f>
        <v>731.397311000681</v>
      </c>
    </row>
    <row r="40" customFormat="false" ht="12.75" hidden="false" customHeight="false" outlineLevel="0" collapsed="false">
      <c r="A40" s="33" t="s">
        <v>25</v>
      </c>
      <c r="B40" s="33" t="n">
        <v>1</v>
      </c>
      <c r="C40" s="33" t="n">
        <v>30</v>
      </c>
      <c r="D40" s="199" t="n">
        <v>37288</v>
      </c>
      <c r="E40" s="200" t="n">
        <v>450909</v>
      </c>
      <c r="F40" s="200" t="n">
        <v>406</v>
      </c>
      <c r="G40" s="87" t="n">
        <f aca="false">E40-F40</f>
        <v>450503</v>
      </c>
      <c r="H40" s="124" t="n">
        <f aca="false">IF(G40&lt;0,0,G40/(28*1500*24))</f>
        <v>0.446927579365079</v>
      </c>
      <c r="I40" s="16" t="n">
        <v>0.948149536503592</v>
      </c>
      <c r="J40" s="95" t="n">
        <f aca="false">I40*(24*31)</f>
        <v>705.423255158672</v>
      </c>
    </row>
    <row r="41" customFormat="false" ht="12.75" hidden="false" customHeight="false" outlineLevel="0" collapsed="false">
      <c r="A41" s="33" t="s">
        <v>25</v>
      </c>
      <c r="B41" s="33" t="n">
        <v>1</v>
      </c>
      <c r="C41" s="33" t="n">
        <v>31</v>
      </c>
      <c r="D41" s="199" t="n">
        <v>37288</v>
      </c>
      <c r="E41" s="200" t="n">
        <v>0</v>
      </c>
      <c r="F41" s="200" t="n">
        <v>278</v>
      </c>
      <c r="G41" s="87" t="n">
        <f aca="false">E41-F41</f>
        <v>-278</v>
      </c>
      <c r="H41" s="124" t="n">
        <f aca="false">IF(G41&lt;0,0,G41/(28*1500*24))</f>
        <v>0</v>
      </c>
      <c r="I41" s="16" t="n">
        <v>-1.88048338317882E-017</v>
      </c>
      <c r="J41" s="95" t="n">
        <f aca="false">I41*(24*31)</f>
        <v>-1.39907963708505E-014</v>
      </c>
    </row>
    <row r="42" customFormat="false" ht="12.75" hidden="false" customHeight="false" outlineLevel="0" collapsed="false">
      <c r="A42" s="33" t="s">
        <v>25</v>
      </c>
      <c r="B42" s="33" t="n">
        <v>1</v>
      </c>
      <c r="C42" s="33" t="n">
        <v>32</v>
      </c>
      <c r="D42" s="199" t="n">
        <v>37288</v>
      </c>
      <c r="E42" s="200" t="n">
        <v>409257</v>
      </c>
      <c r="F42" s="200" t="n">
        <v>281</v>
      </c>
      <c r="G42" s="87" t="n">
        <f aca="false">E42-F42</f>
        <v>408976</v>
      </c>
      <c r="H42" s="124" t="n">
        <f aca="false">IF(G42&lt;0,0,G42/(28*1500*24))</f>
        <v>0.405730158730159</v>
      </c>
      <c r="I42" s="16" t="n">
        <v>0.904572627963395</v>
      </c>
      <c r="J42" s="95" t="n">
        <f aca="false">I42*(24*31)</f>
        <v>673.002035204766</v>
      </c>
    </row>
    <row r="43" customFormat="false" ht="12.75" hidden="false" customHeight="false" outlineLevel="0" collapsed="false">
      <c r="A43" s="33" t="s">
        <v>25</v>
      </c>
      <c r="B43" s="33" t="n">
        <v>1</v>
      </c>
      <c r="C43" s="33" t="n">
        <v>33</v>
      </c>
      <c r="D43" s="199" t="n">
        <v>37288</v>
      </c>
      <c r="E43" s="200" t="n">
        <v>435438</v>
      </c>
      <c r="F43" s="200" t="n">
        <v>512</v>
      </c>
      <c r="G43" s="87" t="n">
        <f aca="false">E43-F43</f>
        <v>434926</v>
      </c>
      <c r="H43" s="124" t="n">
        <f aca="false">IF(G43&lt;0,0,G43/(28*1500*24))</f>
        <v>0.431474206349206</v>
      </c>
      <c r="I43" s="16" t="n">
        <v>0.920284660254343</v>
      </c>
      <c r="J43" s="95" t="n">
        <f aca="false">I43*(24*31)</f>
        <v>684.691787229232</v>
      </c>
    </row>
    <row r="44" customFormat="false" ht="12.75" hidden="false" customHeight="false" outlineLevel="0" collapsed="false">
      <c r="A44" s="33" t="s">
        <v>25</v>
      </c>
      <c r="B44" s="33" t="n">
        <v>1</v>
      </c>
      <c r="C44" s="33" t="n">
        <v>34</v>
      </c>
      <c r="D44" s="199" t="n">
        <v>37288</v>
      </c>
      <c r="E44" s="200" t="n">
        <v>425670</v>
      </c>
      <c r="F44" s="200" t="n">
        <v>239</v>
      </c>
      <c r="G44" s="87" t="n">
        <f aca="false">E44-F44</f>
        <v>425431</v>
      </c>
      <c r="H44" s="124" t="n">
        <f aca="false">IF(G44&lt;0,0,G44/(28*1500*24))</f>
        <v>0.422054563492064</v>
      </c>
      <c r="I44" s="16" t="n">
        <v>0.881144968760545</v>
      </c>
      <c r="J44" s="95" t="n">
        <f aca="false">I44*(24*31)</f>
        <v>655.571856757845</v>
      </c>
    </row>
    <row r="45" customFormat="false" ht="12.75" hidden="false" customHeight="false" outlineLevel="0" collapsed="false">
      <c r="A45" s="33" t="s">
        <v>25</v>
      </c>
      <c r="B45" s="33" t="n">
        <v>1</v>
      </c>
      <c r="C45" s="33" t="n">
        <v>35</v>
      </c>
      <c r="D45" s="199" t="n">
        <v>37288</v>
      </c>
      <c r="E45" s="200" t="n">
        <v>199514</v>
      </c>
      <c r="F45" s="200" t="n">
        <v>1663</v>
      </c>
      <c r="G45" s="87" t="n">
        <f aca="false">E45-F45</f>
        <v>197851</v>
      </c>
      <c r="H45" s="124" t="n">
        <f aca="false">IF(G45&lt;0,0,G45/(28*1500*24))</f>
        <v>0.196280753968254</v>
      </c>
      <c r="I45" s="16" t="n">
        <v>0.666495228394888</v>
      </c>
      <c r="J45" s="95" t="n">
        <f aca="false">I45*(24*31)</f>
        <v>495.872449925796</v>
      </c>
    </row>
    <row r="46" customFormat="false" ht="12.75" hidden="false" customHeight="false" outlineLevel="0" collapsed="false">
      <c r="A46" s="33" t="s">
        <v>25</v>
      </c>
      <c r="B46" s="33" t="n">
        <v>1</v>
      </c>
      <c r="C46" s="33" t="n">
        <v>36</v>
      </c>
      <c r="D46" s="199" t="n">
        <v>37288</v>
      </c>
      <c r="E46" s="200" t="n">
        <v>467593</v>
      </c>
      <c r="F46" s="200" t="n">
        <v>535</v>
      </c>
      <c r="G46" s="87" t="n">
        <f aca="false">E46-F46</f>
        <v>467058</v>
      </c>
      <c r="H46" s="124" t="n">
        <f aca="false">IF(G46&lt;0,0,G46/(28*1500*24))</f>
        <v>0.463351190476191</v>
      </c>
      <c r="I46" s="16" t="n">
        <v>0.994372806300243</v>
      </c>
      <c r="J46" s="95" t="n">
        <f aca="false">I46*(24*31)</f>
        <v>739.813367887381</v>
      </c>
    </row>
    <row r="47" customFormat="false" ht="12.75" hidden="false" customHeight="false" outlineLevel="0" collapsed="false">
      <c r="A47" s="33" t="s">
        <v>25</v>
      </c>
      <c r="B47" s="33" t="n">
        <v>1</v>
      </c>
      <c r="C47" s="33" t="n">
        <v>37</v>
      </c>
      <c r="D47" s="199" t="n">
        <v>37288</v>
      </c>
      <c r="E47" s="200" t="n">
        <v>389552</v>
      </c>
      <c r="F47" s="200" t="n">
        <v>277</v>
      </c>
      <c r="G47" s="87" t="n">
        <f aca="false">E47-F47</f>
        <v>389275</v>
      </c>
      <c r="H47" s="124" t="n">
        <f aca="false">IF(G47&lt;0,0,G47/(28*1500*24))</f>
        <v>0.386185515873016</v>
      </c>
      <c r="I47" s="16" t="n">
        <v>0.851861431123531</v>
      </c>
      <c r="J47" s="95" t="n">
        <f aca="false">I47*(24*31)</f>
        <v>633.784904755907</v>
      </c>
    </row>
    <row r="48" customFormat="false" ht="12.75" hidden="false" customHeight="false" outlineLevel="0" collapsed="false">
      <c r="A48" s="33" t="s">
        <v>25</v>
      </c>
      <c r="B48" s="33" t="n">
        <v>1</v>
      </c>
      <c r="C48" s="33" t="n">
        <v>38</v>
      </c>
      <c r="D48" s="199" t="n">
        <v>37288</v>
      </c>
      <c r="E48" s="200" t="n">
        <v>279802</v>
      </c>
      <c r="F48" s="200" t="n">
        <v>456</v>
      </c>
      <c r="G48" s="87" t="n">
        <f aca="false">E48-F48</f>
        <v>279346</v>
      </c>
      <c r="H48" s="124" t="n">
        <f aca="false">IF(G48&lt;0,0,G48/(28*1500*24))</f>
        <v>0.277128968253968</v>
      </c>
      <c r="I48" s="16" t="n">
        <v>0.740357615125281</v>
      </c>
      <c r="J48" s="95" t="n">
        <f aca="false">I48*(24*31)</f>
        <v>550.826065653209</v>
      </c>
    </row>
    <row r="49" customFormat="false" ht="12.75" hidden="false" customHeight="false" outlineLevel="0" collapsed="false">
      <c r="A49" s="33" t="s">
        <v>25</v>
      </c>
      <c r="B49" s="33" t="n">
        <v>1</v>
      </c>
      <c r="C49" s="33" t="n">
        <v>39</v>
      </c>
      <c r="D49" s="199" t="n">
        <v>37288</v>
      </c>
      <c r="E49" s="200" t="n">
        <v>421086</v>
      </c>
      <c r="F49" s="200" t="n">
        <v>161</v>
      </c>
      <c r="G49" s="87" t="n">
        <f aca="false">E49-F49</f>
        <v>420925</v>
      </c>
      <c r="H49" s="124" t="n">
        <f aca="false">IF(G49&lt;0,0,G49/(28*1500*24))</f>
        <v>0.417584325396825</v>
      </c>
      <c r="I49" s="16" t="n">
        <v>0.939844050645688</v>
      </c>
      <c r="J49" s="95" t="n">
        <f aca="false">I49*(24*31)</f>
        <v>699.243973680392</v>
      </c>
    </row>
    <row r="50" customFormat="false" ht="12.75" hidden="false" customHeight="false" outlineLevel="0" collapsed="false">
      <c r="A50" s="33" t="s">
        <v>25</v>
      </c>
      <c r="B50" s="33" t="n">
        <v>1</v>
      </c>
      <c r="C50" s="33" t="n">
        <v>40</v>
      </c>
      <c r="D50" s="199" t="n">
        <v>37288</v>
      </c>
      <c r="E50" s="200" t="n">
        <v>442418</v>
      </c>
      <c r="F50" s="200" t="n">
        <v>172</v>
      </c>
      <c r="G50" s="87" t="n">
        <f aca="false">E50-F50</f>
        <v>442246</v>
      </c>
      <c r="H50" s="124" t="n">
        <f aca="false">IF(G50&lt;0,0,G50/(28*1500*24))</f>
        <v>0.438736111111111</v>
      </c>
      <c r="I50" s="16" t="n">
        <v>0.935960425344975</v>
      </c>
      <c r="J50" s="95" t="n">
        <f aca="false">I50*(24*31)</f>
        <v>696.354556456661</v>
      </c>
    </row>
    <row r="51" customFormat="false" ht="12.75" hidden="false" customHeight="false" outlineLevel="0" collapsed="false">
      <c r="A51" s="33" t="s">
        <v>25</v>
      </c>
      <c r="B51" s="33" t="n">
        <v>1</v>
      </c>
      <c r="C51" s="33" t="n">
        <v>41</v>
      </c>
      <c r="D51" s="199" t="n">
        <v>37288</v>
      </c>
      <c r="E51" s="200" t="n">
        <v>436614</v>
      </c>
      <c r="F51" s="200" t="n">
        <v>208</v>
      </c>
      <c r="G51" s="87" t="n">
        <f aca="false">E51-F51</f>
        <v>436406</v>
      </c>
      <c r="H51" s="124" t="n">
        <f aca="false">IF(G51&lt;0,0,G51/(28*1500*24))</f>
        <v>0.43294246031746</v>
      </c>
      <c r="I51" s="16" t="n">
        <v>0.966608614738483</v>
      </c>
      <c r="J51" s="95" t="n">
        <f aca="false">I51*(24*31)</f>
        <v>719.156809365432</v>
      </c>
    </row>
    <row r="52" customFormat="false" ht="12.75" hidden="false" customHeight="false" outlineLevel="0" collapsed="false">
      <c r="A52" s="33" t="s">
        <v>25</v>
      </c>
      <c r="B52" s="33" t="n">
        <v>1</v>
      </c>
      <c r="C52" s="33" t="n">
        <v>42</v>
      </c>
      <c r="D52" s="199" t="n">
        <v>37288</v>
      </c>
      <c r="E52" s="200" t="n">
        <v>448647</v>
      </c>
      <c r="F52" s="200" t="n">
        <v>344</v>
      </c>
      <c r="G52" s="87" t="n">
        <f aca="false">E52-F52</f>
        <v>448303</v>
      </c>
      <c r="H52" s="124" t="n">
        <f aca="false">IF(G52&lt;0,0,G52/(28*1500*24))</f>
        <v>0.44474503968254</v>
      </c>
      <c r="I52" s="16" t="n">
        <v>0.98451878325257</v>
      </c>
      <c r="J52" s="95" t="n">
        <f aca="false">I52*(24*31)</f>
        <v>732.481974739912</v>
      </c>
    </row>
    <row r="53" customFormat="false" ht="12.75" hidden="false" customHeight="false" outlineLevel="0" collapsed="false">
      <c r="A53" s="33" t="s">
        <v>25</v>
      </c>
      <c r="B53" s="33" t="n">
        <v>1</v>
      </c>
      <c r="C53" s="33" t="n">
        <v>43</v>
      </c>
      <c r="D53" s="199" t="n">
        <v>37288</v>
      </c>
      <c r="E53" s="200" t="n">
        <v>387259</v>
      </c>
      <c r="F53" s="200" t="n">
        <v>403</v>
      </c>
      <c r="G53" s="87" t="n">
        <f aca="false">E53-F53</f>
        <v>386856</v>
      </c>
      <c r="H53" s="124" t="n">
        <f aca="false">IF(G53&lt;0,0,G53/(28*1500*24))</f>
        <v>0.383785714285714</v>
      </c>
      <c r="I53" s="16" t="n">
        <v>0.955260699421376</v>
      </c>
      <c r="J53" s="95" t="n">
        <f aca="false">I53*(24*31)</f>
        <v>710.713960369504</v>
      </c>
    </row>
    <row r="54" customFormat="false" ht="12.75" hidden="false" customHeight="false" outlineLevel="0" collapsed="false">
      <c r="A54" s="33" t="s">
        <v>25</v>
      </c>
      <c r="B54" s="33" t="n">
        <v>1</v>
      </c>
      <c r="C54" s="33" t="n">
        <v>44</v>
      </c>
      <c r="D54" s="199" t="n">
        <v>37288</v>
      </c>
      <c r="E54" s="200" t="n">
        <v>4443</v>
      </c>
      <c r="F54" s="200" t="n">
        <v>1737</v>
      </c>
      <c r="G54" s="87" t="n">
        <f aca="false">E54-F54</f>
        <v>2706</v>
      </c>
      <c r="H54" s="124" t="n">
        <f aca="false">IF(G54&lt;0,0,G54/(28*1500*24))</f>
        <v>0.00268452380952381</v>
      </c>
      <c r="I54" s="16" t="n">
        <v>0.0209976680249619</v>
      </c>
      <c r="J54" s="95" t="n">
        <f aca="false">I54*(24*31)</f>
        <v>15.6222650105717</v>
      </c>
    </row>
    <row r="55" customFormat="false" ht="12.75" hidden="false" customHeight="false" outlineLevel="0" collapsed="false">
      <c r="A55" s="33" t="s">
        <v>25</v>
      </c>
      <c r="B55" s="33" t="n">
        <v>1</v>
      </c>
      <c r="C55" s="33" t="n">
        <v>45</v>
      </c>
      <c r="D55" s="199" t="n">
        <v>37288</v>
      </c>
      <c r="E55" s="200" t="n">
        <v>303364</v>
      </c>
      <c r="F55" s="200" t="n">
        <v>559</v>
      </c>
      <c r="G55" s="87" t="n">
        <f aca="false">E55-F55</f>
        <v>302805</v>
      </c>
      <c r="H55" s="124" t="n">
        <f aca="false">IF(G55&lt;0,0,G55/(28*1500*24))</f>
        <v>0.300401785714286</v>
      </c>
      <c r="I55" s="16" t="n">
        <v>0.792942906835633</v>
      </c>
      <c r="J55" s="95" t="n">
        <f aca="false">I55*(24*31)</f>
        <v>589.949522685711</v>
      </c>
    </row>
    <row r="56" customFormat="false" ht="12.75" hidden="false" customHeight="false" outlineLevel="0" collapsed="false">
      <c r="A56" s="33" t="s">
        <v>25</v>
      </c>
      <c r="B56" s="33" t="n">
        <v>1</v>
      </c>
      <c r="C56" s="33" t="n">
        <v>46</v>
      </c>
      <c r="D56" s="199" t="n">
        <v>37288</v>
      </c>
      <c r="E56" s="200" t="n">
        <v>323704</v>
      </c>
      <c r="F56" s="200" t="n">
        <v>649</v>
      </c>
      <c r="G56" s="87" t="n">
        <f aca="false">E56-F56</f>
        <v>323055</v>
      </c>
      <c r="H56" s="124" t="n">
        <f aca="false">IF(G56&lt;0,0,G56/(28*1500*24))</f>
        <v>0.320491071428571</v>
      </c>
      <c r="I56" s="16" t="n">
        <v>0.855427006647522</v>
      </c>
      <c r="J56" s="95" t="n">
        <f aca="false">I56*(24*31)</f>
        <v>636.437692945756</v>
      </c>
    </row>
    <row r="57" customFormat="false" ht="12.75" hidden="false" customHeight="false" outlineLevel="0" collapsed="false">
      <c r="A57" s="33" t="s">
        <v>25</v>
      </c>
      <c r="B57" s="33" t="n">
        <v>1</v>
      </c>
      <c r="C57" s="33" t="n">
        <v>47</v>
      </c>
      <c r="D57" s="199" t="n">
        <v>37288</v>
      </c>
      <c r="E57" s="200" t="n">
        <v>278547</v>
      </c>
      <c r="F57" s="200" t="n">
        <v>228</v>
      </c>
      <c r="G57" s="87" t="n">
        <f aca="false">E57-F57</f>
        <v>278319</v>
      </c>
      <c r="H57" s="124" t="n">
        <f aca="false">IF(G57&lt;0,0,G57/(28*1500*24))</f>
        <v>0.276110119047619</v>
      </c>
      <c r="I57" s="16" t="n">
        <v>0.954125374062415</v>
      </c>
      <c r="J57" s="95" t="n">
        <f aca="false">I57*(24*31)</f>
        <v>709.869278302437</v>
      </c>
    </row>
    <row r="58" customFormat="false" ht="12.75" hidden="false" customHeight="false" outlineLevel="0" collapsed="false">
      <c r="A58" s="33" t="s">
        <v>25</v>
      </c>
      <c r="B58" s="33" t="n">
        <v>1</v>
      </c>
      <c r="C58" s="33" t="n">
        <v>48</v>
      </c>
      <c r="D58" s="199" t="n">
        <v>37288</v>
      </c>
      <c r="E58" s="200" t="n">
        <v>0</v>
      </c>
      <c r="F58" s="200" t="n">
        <v>0</v>
      </c>
      <c r="G58" s="131" t="n">
        <f aca="false">E58-F58</f>
        <v>0</v>
      </c>
      <c r="H58" s="124" t="n">
        <f aca="false">IF(G58&lt;0,0,G58/(28*1500*24))</f>
        <v>0</v>
      </c>
      <c r="I58" s="16" t="n">
        <v>0</v>
      </c>
      <c r="J58" s="184" t="n">
        <f aca="false">I58*(24*31)</f>
        <v>0</v>
      </c>
    </row>
    <row r="59" customFormat="false" ht="12.75" hidden="false" customHeight="false" outlineLevel="0" collapsed="false">
      <c r="A59" s="33" t="s">
        <v>25</v>
      </c>
      <c r="B59" s="33" t="n">
        <v>1</v>
      </c>
      <c r="C59" s="33" t="n">
        <v>49</v>
      </c>
      <c r="D59" s="199" t="n">
        <v>37288</v>
      </c>
      <c r="E59" s="200" t="n">
        <v>364570</v>
      </c>
      <c r="F59" s="200" t="n">
        <v>405</v>
      </c>
      <c r="G59" s="87" t="n">
        <f aca="false">E59-F59</f>
        <v>364165</v>
      </c>
      <c r="H59" s="124" t="n">
        <f aca="false">IF(G59&lt;0,0,G59/(28*1500*24))</f>
        <v>0.361274801587302</v>
      </c>
      <c r="I59" s="16" t="n">
        <v>0.963753079864011</v>
      </c>
      <c r="J59" s="95" t="n">
        <f aca="false">I59*(24*31)</f>
        <v>717.032291418825</v>
      </c>
    </row>
    <row r="60" customFormat="false" ht="12.75" hidden="false" customHeight="false" outlineLevel="0" collapsed="false">
      <c r="A60" s="33" t="s">
        <v>25</v>
      </c>
      <c r="B60" s="33" t="n">
        <v>1</v>
      </c>
      <c r="C60" s="33" t="n">
        <v>50</v>
      </c>
      <c r="D60" s="199" t="n">
        <v>37288</v>
      </c>
      <c r="E60" s="200" t="n">
        <v>333607</v>
      </c>
      <c r="F60" s="200" t="n">
        <v>338</v>
      </c>
      <c r="G60" s="87" t="n">
        <f aca="false">E60-F60</f>
        <v>333269</v>
      </c>
      <c r="H60" s="124" t="n">
        <f aca="false">IF(G60&lt;0,0,G60/(28*1500*24))</f>
        <v>0.330624007936508</v>
      </c>
      <c r="I60" s="16" t="n">
        <v>0.963627060888352</v>
      </c>
      <c r="J60" s="95" t="n">
        <f aca="false">I60*(24*31)</f>
        <v>716.938533300934</v>
      </c>
    </row>
    <row r="61" customFormat="false" ht="12.75" hidden="false" customHeight="false" outlineLevel="0" collapsed="false">
      <c r="A61" s="33" t="s">
        <v>25</v>
      </c>
      <c r="B61" s="33" t="n">
        <v>1</v>
      </c>
      <c r="C61" s="33" t="n">
        <v>51</v>
      </c>
      <c r="D61" s="199" t="n">
        <v>37288</v>
      </c>
      <c r="E61" s="200" t="n">
        <v>381855</v>
      </c>
      <c r="F61" s="200" t="n">
        <v>291</v>
      </c>
      <c r="G61" s="87" t="n">
        <f aca="false">E61-F61</f>
        <v>381564</v>
      </c>
      <c r="H61" s="124" t="n">
        <f aca="false">IF(G61&lt;0,0,G61/(28*1500*24))</f>
        <v>0.378535714285714</v>
      </c>
      <c r="I61" s="16" t="n">
        <v>0.998049847482696</v>
      </c>
      <c r="J61" s="95" t="n">
        <f aca="false">I61*(24*31)</f>
        <v>742.549086527126</v>
      </c>
    </row>
    <row r="62" customFormat="false" ht="12.75" hidden="false" customHeight="false" outlineLevel="0" collapsed="false">
      <c r="A62" s="33" t="s">
        <v>25</v>
      </c>
      <c r="B62" s="33" t="n">
        <v>1</v>
      </c>
      <c r="C62" s="33" t="n">
        <v>52</v>
      </c>
      <c r="D62" s="199" t="n">
        <v>37288</v>
      </c>
      <c r="E62" s="200" t="n">
        <v>343376</v>
      </c>
      <c r="F62" s="200" t="n">
        <v>484</v>
      </c>
      <c r="G62" s="87" t="n">
        <f aca="false">E62-F62</f>
        <v>342892</v>
      </c>
      <c r="H62" s="124" t="n">
        <f aca="false">IF(G62&lt;0,0,G62/(28*1500*24))</f>
        <v>0.340170634920635</v>
      </c>
      <c r="I62" s="16" t="n">
        <v>0.96255062949317</v>
      </c>
      <c r="J62" s="95" t="n">
        <f aca="false">I62*(24*31)</f>
        <v>716.137668342919</v>
      </c>
    </row>
    <row r="63" customFormat="false" ht="12.75" hidden="false" customHeight="false" outlineLevel="0" collapsed="false">
      <c r="A63" s="33" t="s">
        <v>25</v>
      </c>
      <c r="B63" s="33" t="n">
        <v>1</v>
      </c>
      <c r="C63" s="33" t="n">
        <v>53</v>
      </c>
      <c r="D63" s="199" t="n">
        <v>37288</v>
      </c>
      <c r="E63" s="200" t="n">
        <v>0</v>
      </c>
      <c r="F63" s="200" t="n">
        <v>45</v>
      </c>
      <c r="G63" s="87" t="n">
        <f aca="false">E63-F63</f>
        <v>-45</v>
      </c>
      <c r="H63" s="124" t="n">
        <f aca="false">IF(G63&lt;0,0,G63/(28*1500*24))</f>
        <v>0</v>
      </c>
      <c r="I63" s="16" t="n">
        <v>4.2019430620469E-016</v>
      </c>
      <c r="J63" s="95" t="n">
        <f aca="false">I63*(24*31)</f>
        <v>3.12624563816289E-013</v>
      </c>
    </row>
    <row r="64" customFormat="false" ht="12.75" hidden="false" customHeight="false" outlineLevel="0" collapsed="false">
      <c r="A64" s="33" t="s">
        <v>25</v>
      </c>
      <c r="B64" s="33" t="n">
        <v>1</v>
      </c>
      <c r="C64" s="33" t="n">
        <v>54</v>
      </c>
      <c r="D64" s="199" t="n">
        <v>37288</v>
      </c>
      <c r="E64" s="200" t="n">
        <v>0</v>
      </c>
      <c r="F64" s="200" t="n">
        <v>426</v>
      </c>
      <c r="G64" s="131" t="n">
        <f aca="false">E64-F64</f>
        <v>-426</v>
      </c>
      <c r="H64" s="124" t="n">
        <f aca="false">IF(G64&lt;0,0,G64/(28*1500*24))</f>
        <v>0</v>
      </c>
      <c r="I64" s="16" t="n">
        <v>-4.96610513604396E-017</v>
      </c>
      <c r="J64" s="184" t="n">
        <f aca="false">I64*(24*31)</f>
        <v>-3.6947822212167E-014</v>
      </c>
    </row>
    <row r="65" customFormat="false" ht="12.75" hidden="false" customHeight="false" outlineLevel="0" collapsed="false">
      <c r="A65" s="33" t="s">
        <v>25</v>
      </c>
      <c r="B65" s="33" t="n">
        <v>1</v>
      </c>
      <c r="C65" s="33" t="n">
        <v>55</v>
      </c>
      <c r="D65" s="199" t="n">
        <v>37288</v>
      </c>
      <c r="E65" s="200" t="n">
        <v>337779</v>
      </c>
      <c r="F65" s="200" t="n">
        <v>493</v>
      </c>
      <c r="G65" s="87" t="n">
        <f aca="false">E65-F65</f>
        <v>337286</v>
      </c>
      <c r="H65" s="124" t="n">
        <f aca="false">IF(G65&lt;0,0,G65/(28*1500*24))</f>
        <v>0.334609126984127</v>
      </c>
      <c r="I65" s="16" t="n">
        <v>0.769714376850068</v>
      </c>
      <c r="J65" s="95" t="n">
        <f aca="false">I65*(24*31)</f>
        <v>572.667496376451</v>
      </c>
    </row>
    <row r="66" customFormat="false" ht="12.75" hidden="false" customHeight="false" outlineLevel="0" collapsed="false">
      <c r="A66" s="33" t="s">
        <v>25</v>
      </c>
      <c r="B66" s="33" t="n">
        <v>1</v>
      </c>
      <c r="C66" s="33" t="n">
        <v>56</v>
      </c>
      <c r="D66" s="199" t="n">
        <v>37288</v>
      </c>
      <c r="E66" s="200" t="n">
        <v>404801</v>
      </c>
      <c r="F66" s="200" t="n">
        <v>496</v>
      </c>
      <c r="G66" s="87" t="n">
        <f aca="false">E66-F66</f>
        <v>404305</v>
      </c>
      <c r="H66" s="124" t="n">
        <f aca="false">IF(G66&lt;0,0,G66/(28*1500*24))</f>
        <v>0.40109623015873</v>
      </c>
      <c r="I66" s="16" t="n">
        <v>0.944147629073459</v>
      </c>
      <c r="J66" s="95" t="n">
        <f aca="false">I66*(24*31)</f>
        <v>702.445836030653</v>
      </c>
    </row>
    <row r="67" customFormat="false" ht="12.75" hidden="false" customHeight="false" outlineLevel="0" collapsed="false">
      <c r="A67" s="33" t="s">
        <v>25</v>
      </c>
      <c r="B67" s="33" t="n">
        <v>1</v>
      </c>
      <c r="C67" s="33" t="n">
        <v>57</v>
      </c>
      <c r="D67" s="199" t="n">
        <v>37288</v>
      </c>
      <c r="E67" s="200" t="n">
        <v>374836</v>
      </c>
      <c r="F67" s="200" t="n">
        <v>421</v>
      </c>
      <c r="G67" s="87" t="n">
        <f aca="false">E67-F67</f>
        <v>374415</v>
      </c>
      <c r="H67" s="124" t="n">
        <f aca="false">IF(G67&lt;0,0,G67/(28*1500*24))</f>
        <v>0.371443452380952</v>
      </c>
      <c r="I67" s="16" t="n">
        <v>0.957088902088204</v>
      </c>
      <c r="J67" s="95" t="n">
        <f aca="false">I67*(24*31)</f>
        <v>712.074143153624</v>
      </c>
    </row>
    <row r="68" customFormat="false" ht="12.75" hidden="false" customHeight="false" outlineLevel="0" collapsed="false">
      <c r="A68" s="33" t="s">
        <v>25</v>
      </c>
      <c r="B68" s="33" t="n">
        <v>1</v>
      </c>
      <c r="C68" s="33" t="n">
        <v>58</v>
      </c>
      <c r="D68" s="199" t="n">
        <v>37288</v>
      </c>
      <c r="E68" s="200" t="n">
        <v>410060</v>
      </c>
      <c r="F68" s="200" t="n">
        <v>332</v>
      </c>
      <c r="G68" s="87" t="n">
        <f aca="false">E68-F68</f>
        <v>409728</v>
      </c>
      <c r="H68" s="124" t="n">
        <f aca="false">IF(G68&lt;0,0,G68/(28*1500*24))</f>
        <v>0.406476190476191</v>
      </c>
      <c r="I68" s="16" t="n">
        <v>0.96834448165229</v>
      </c>
      <c r="J68" s="95" t="n">
        <f aca="false">I68*(24*31)</f>
        <v>720.448294349304</v>
      </c>
    </row>
    <row r="69" customFormat="false" ht="12.75" hidden="false" customHeight="false" outlineLevel="0" collapsed="false">
      <c r="A69" s="33" t="s">
        <v>25</v>
      </c>
      <c r="B69" s="33" t="n">
        <v>1</v>
      </c>
      <c r="C69" s="33" t="n">
        <v>59</v>
      </c>
      <c r="D69" s="199" t="n">
        <v>37288</v>
      </c>
      <c r="E69" s="200" t="n">
        <v>311598</v>
      </c>
      <c r="F69" s="200" t="n">
        <v>476</v>
      </c>
      <c r="G69" s="87" t="n">
        <f aca="false">E69-F69</f>
        <v>311122</v>
      </c>
      <c r="H69" s="124" t="n">
        <f aca="false">IF(G69&lt;0,0,G69/(28*1500*24))</f>
        <v>0.308652777777778</v>
      </c>
      <c r="I69" s="16" t="n">
        <v>0.827216560222744</v>
      </c>
      <c r="J69" s="95" t="n">
        <f aca="false">I69*(24*31)</f>
        <v>615.449120805722</v>
      </c>
    </row>
    <row r="70" customFormat="false" ht="12.75" hidden="false" customHeight="false" outlineLevel="0" collapsed="false">
      <c r="A70" s="33" t="s">
        <v>25</v>
      </c>
      <c r="B70" s="33" t="n">
        <v>1</v>
      </c>
      <c r="C70" s="33" t="n">
        <v>60</v>
      </c>
      <c r="D70" s="199" t="n">
        <v>37288</v>
      </c>
      <c r="E70" s="200" t="n">
        <v>351372</v>
      </c>
      <c r="F70" s="200" t="n">
        <v>477</v>
      </c>
      <c r="G70" s="87" t="n">
        <f aca="false">E70-F70</f>
        <v>350895</v>
      </c>
      <c r="H70" s="124" t="n">
        <f aca="false">IF(G70&lt;0,0,G70/(28*1500*24))</f>
        <v>0.348110119047619</v>
      </c>
      <c r="I70" s="16" t="n">
        <v>0.999095721096739</v>
      </c>
      <c r="J70" s="95" t="n">
        <f aca="false">I70*(24*31)</f>
        <v>743.327216495974</v>
      </c>
    </row>
    <row r="71" customFormat="false" ht="12.75" hidden="false" customHeight="false" outlineLevel="0" collapsed="false">
      <c r="A71" s="33" t="s">
        <v>25</v>
      </c>
      <c r="B71" s="33" t="n">
        <v>1</v>
      </c>
      <c r="C71" s="33" t="n">
        <v>61</v>
      </c>
      <c r="D71" s="199" t="n">
        <v>37288</v>
      </c>
      <c r="E71" s="200" t="n">
        <v>80657</v>
      </c>
      <c r="F71" s="200" t="n">
        <v>85</v>
      </c>
      <c r="G71" s="87" t="n">
        <f aca="false">E71-F71</f>
        <v>80572</v>
      </c>
      <c r="H71" s="124" t="n">
        <f aca="false">IF(G71&lt;0,0,G71/(28*1500*24))</f>
        <v>0.0799325396825397</v>
      </c>
      <c r="I71" s="16" t="n">
        <v>0.969565975968668</v>
      </c>
      <c r="J71" s="95" t="n">
        <f aca="false">I71*(24*31)</f>
        <v>721.357086120689</v>
      </c>
    </row>
    <row r="72" customFormat="false" ht="12.75" hidden="false" customHeight="false" outlineLevel="0" collapsed="false">
      <c r="A72" s="33" t="s">
        <v>25</v>
      </c>
      <c r="B72" s="33" t="n">
        <v>1</v>
      </c>
      <c r="C72" s="33" t="n">
        <v>62</v>
      </c>
      <c r="D72" s="199" t="n">
        <v>37288</v>
      </c>
      <c r="E72" s="200" t="n">
        <v>408869</v>
      </c>
      <c r="F72" s="200" t="n">
        <v>538</v>
      </c>
      <c r="G72" s="87" t="n">
        <f aca="false">E72-F72</f>
        <v>408331</v>
      </c>
      <c r="H72" s="124" t="n">
        <f aca="false">IF(G72&lt;0,0,G72/(28*1500*24))</f>
        <v>0.405090277777778</v>
      </c>
      <c r="I72" s="16" t="n">
        <v>0.926554769216774</v>
      </c>
      <c r="J72" s="95" t="n">
        <f aca="false">I72*(24*31)</f>
        <v>689.35674829728</v>
      </c>
    </row>
    <row r="73" customFormat="false" ht="12.75" hidden="false" customHeight="false" outlineLevel="0" collapsed="false">
      <c r="A73" s="33" t="s">
        <v>25</v>
      </c>
      <c r="B73" s="33" t="n">
        <v>1</v>
      </c>
      <c r="C73" s="33" t="n">
        <v>63</v>
      </c>
      <c r="D73" s="199" t="n">
        <v>37288</v>
      </c>
      <c r="E73" s="200" t="n">
        <v>438510</v>
      </c>
      <c r="F73" s="200" t="n">
        <v>485</v>
      </c>
      <c r="G73" s="87" t="n">
        <f aca="false">E73-F73</f>
        <v>438025</v>
      </c>
      <c r="H73" s="124" t="n">
        <f aca="false">IF(G73&lt;0,0,G73/(28*1500*24))</f>
        <v>0.434548611111111</v>
      </c>
      <c r="I73" s="16" t="n">
        <v>0.986477739218315</v>
      </c>
      <c r="J73" s="95" t="n">
        <f aca="false">I73*(24*31)</f>
        <v>733.939437978426</v>
      </c>
    </row>
    <row r="74" customFormat="false" ht="12.75" hidden="false" customHeight="false" outlineLevel="0" collapsed="false">
      <c r="A74" s="33" t="s">
        <v>25</v>
      </c>
      <c r="B74" s="33" t="n">
        <v>1</v>
      </c>
      <c r="C74" s="33" t="n">
        <v>64</v>
      </c>
      <c r="D74" s="199" t="n">
        <v>37288</v>
      </c>
      <c r="E74" s="200" t="n">
        <v>393915</v>
      </c>
      <c r="F74" s="200" t="n">
        <v>395</v>
      </c>
      <c r="G74" s="87" t="n">
        <f aca="false">E74-F74</f>
        <v>393520</v>
      </c>
      <c r="H74" s="124" t="n">
        <f aca="false">IF(G74&lt;0,0,G74/(28*1500*24))</f>
        <v>0.390396825396825</v>
      </c>
      <c r="I74" s="16" t="n">
        <v>0.908026545498434</v>
      </c>
      <c r="J74" s="95" t="n">
        <f aca="false">I74*(24*31)</f>
        <v>675.571749850835</v>
      </c>
    </row>
    <row r="75" customFormat="false" ht="12.75" hidden="false" customHeight="false" outlineLevel="0" collapsed="false">
      <c r="A75" s="33" t="s">
        <v>25</v>
      </c>
      <c r="B75" s="33" t="n">
        <v>1</v>
      </c>
      <c r="C75" s="33" t="n">
        <v>65</v>
      </c>
      <c r="D75" s="199" t="n">
        <v>37288</v>
      </c>
      <c r="E75" s="200" t="n">
        <v>399984</v>
      </c>
      <c r="F75" s="200" t="n">
        <v>504</v>
      </c>
      <c r="G75" s="87" t="n">
        <f aca="false">E75-F75</f>
        <v>399480</v>
      </c>
      <c r="H75" s="124" t="n">
        <f aca="false">IF(G75&lt;0,0,G75/(28*1500*24))</f>
        <v>0.396309523809524</v>
      </c>
      <c r="I75" s="16" t="n">
        <v>0.929852690019295</v>
      </c>
      <c r="J75" s="95" t="n">
        <f aca="false">I75*(24*31)</f>
        <v>691.810401374356</v>
      </c>
    </row>
    <row r="76" customFormat="false" ht="12.75" hidden="false" customHeight="false" outlineLevel="0" collapsed="false">
      <c r="A76" s="33" t="s">
        <v>25</v>
      </c>
      <c r="B76" s="33" t="n">
        <v>1</v>
      </c>
      <c r="C76" s="33" t="n">
        <v>66</v>
      </c>
      <c r="D76" s="199" t="n">
        <v>37288</v>
      </c>
      <c r="E76" s="200" t="n">
        <v>416937</v>
      </c>
      <c r="F76" s="200" t="n">
        <v>586</v>
      </c>
      <c r="G76" s="87" t="n">
        <f aca="false">E76-F76</f>
        <v>416351</v>
      </c>
      <c r="H76" s="124" t="n">
        <f aca="false">IF(G76&lt;0,0,G76/(28*1500*24))</f>
        <v>0.413046626984127</v>
      </c>
      <c r="I76" s="16" t="n">
        <v>0.943716050476296</v>
      </c>
      <c r="J76" s="95" t="n">
        <f aca="false">I76*(24*31)</f>
        <v>702.124741554364</v>
      </c>
    </row>
    <row r="77" customFormat="false" ht="12.75" hidden="false" customHeight="false" outlineLevel="0" collapsed="false">
      <c r="A77" s="33" t="s">
        <v>25</v>
      </c>
      <c r="B77" s="33" t="n">
        <v>1</v>
      </c>
      <c r="C77" s="33" t="n">
        <v>67</v>
      </c>
      <c r="D77" s="199" t="n">
        <v>37288</v>
      </c>
      <c r="E77" s="200" t="n">
        <v>428191</v>
      </c>
      <c r="F77" s="200" t="n">
        <v>307</v>
      </c>
      <c r="G77" s="87" t="n">
        <f aca="false">E77-F77</f>
        <v>427884</v>
      </c>
      <c r="H77" s="124" t="n">
        <f aca="false">IF(G77&lt;0,0,G77/(28*1500*24))</f>
        <v>0.424488095238095</v>
      </c>
      <c r="I77" s="16" t="n">
        <v>0.96523530931207</v>
      </c>
      <c r="J77" s="95" t="n">
        <f aca="false">I77*(24*31)</f>
        <v>718.13507012818</v>
      </c>
    </row>
    <row r="78" customFormat="false" ht="12.75" hidden="false" customHeight="false" outlineLevel="0" collapsed="false">
      <c r="A78" s="33" t="s">
        <v>25</v>
      </c>
      <c r="B78" s="33" t="n">
        <v>1</v>
      </c>
      <c r="C78" s="33" t="n">
        <v>68</v>
      </c>
      <c r="D78" s="199" t="n">
        <v>37288</v>
      </c>
      <c r="E78" s="200" t="n">
        <v>460421</v>
      </c>
      <c r="F78" s="200" t="n">
        <v>367</v>
      </c>
      <c r="G78" s="87" t="n">
        <f aca="false">E78-F78</f>
        <v>460054</v>
      </c>
      <c r="H78" s="124" t="n">
        <f aca="false">IF(G78&lt;0,0,G78/(28*1500*24))</f>
        <v>0.456402777777778</v>
      </c>
      <c r="I78" s="16" t="n">
        <v>0.979011647479189</v>
      </c>
      <c r="J78" s="95" t="n">
        <f aca="false">I78*(24*31)</f>
        <v>728.384665724516</v>
      </c>
    </row>
    <row r="79" customFormat="false" ht="12.75" hidden="false" customHeight="false" outlineLevel="0" collapsed="false">
      <c r="A79" s="33" t="s">
        <v>25</v>
      </c>
      <c r="B79" s="33" t="n">
        <v>1</v>
      </c>
      <c r="C79" s="33" t="n">
        <v>69</v>
      </c>
      <c r="D79" s="199" t="n">
        <v>37288</v>
      </c>
      <c r="E79" s="200" t="n">
        <v>0</v>
      </c>
      <c r="F79" s="200" t="n">
        <v>2452</v>
      </c>
      <c r="G79" s="87" t="n">
        <f aca="false">E79-F79</f>
        <v>-2452</v>
      </c>
      <c r="H79" s="124" t="n">
        <f aca="false">IF(G79&lt;0,0,G79/(28*1500*24))</f>
        <v>0</v>
      </c>
      <c r="I79" s="16" t="n">
        <v>0.00918780795699795</v>
      </c>
      <c r="J79" s="95" t="n">
        <f aca="false">I79*(24*31)</f>
        <v>6.83572912000648</v>
      </c>
    </row>
    <row r="80" customFormat="false" ht="12.75" hidden="false" customHeight="false" outlineLevel="0" collapsed="false">
      <c r="A80" s="33" t="s">
        <v>25</v>
      </c>
      <c r="B80" s="33" t="n">
        <v>1</v>
      </c>
      <c r="C80" s="33" t="n">
        <v>70</v>
      </c>
      <c r="D80" s="199" t="n">
        <v>37288</v>
      </c>
      <c r="E80" s="200" t="n">
        <v>285158</v>
      </c>
      <c r="F80" s="200" t="n">
        <v>625</v>
      </c>
      <c r="G80" s="87" t="n">
        <f aca="false">E80-F80</f>
        <v>284533</v>
      </c>
      <c r="H80" s="124" t="n">
        <f aca="false">IF(G80&lt;0,0,G80/(28*1500*24))</f>
        <v>0.282274801587302</v>
      </c>
      <c r="I80" s="16" t="n">
        <v>0.640645804464712</v>
      </c>
      <c r="J80" s="95" t="n">
        <f aca="false">I80*(24*31)</f>
        <v>476.640478521746</v>
      </c>
    </row>
    <row r="81" customFormat="false" ht="12.75" hidden="false" customHeight="false" outlineLevel="0" collapsed="false">
      <c r="A81" s="33" t="s">
        <v>25</v>
      </c>
      <c r="B81" s="33" t="n">
        <v>1</v>
      </c>
      <c r="C81" s="33" t="n">
        <v>71</v>
      </c>
      <c r="D81" s="199" t="n">
        <v>37288</v>
      </c>
      <c r="E81" s="200" t="n">
        <v>449614</v>
      </c>
      <c r="F81" s="200" t="n">
        <v>247</v>
      </c>
      <c r="G81" s="87" t="n">
        <f aca="false">E81-F81</f>
        <v>449367</v>
      </c>
      <c r="H81" s="124" t="n">
        <f aca="false">IF(G81&lt;0,0,G81/(28*1500*24))</f>
        <v>0.445800595238095</v>
      </c>
      <c r="I81" s="16" t="n">
        <v>0.953398919112079</v>
      </c>
      <c r="J81" s="95" t="n">
        <f aca="false">I81*(24*31)</f>
        <v>709.328795819387</v>
      </c>
    </row>
    <row r="82" customFormat="false" ht="12.75" hidden="false" customHeight="false" outlineLevel="0" collapsed="false">
      <c r="A82" s="33" t="s">
        <v>25</v>
      </c>
      <c r="B82" s="33" t="n">
        <v>1</v>
      </c>
      <c r="C82" s="33" t="n">
        <v>72</v>
      </c>
      <c r="D82" s="199" t="n">
        <v>37288</v>
      </c>
      <c r="E82" s="200" t="n">
        <v>464867</v>
      </c>
      <c r="F82" s="200" t="n">
        <v>381</v>
      </c>
      <c r="G82" s="87" t="n">
        <f aca="false">E82-F82</f>
        <v>464486</v>
      </c>
      <c r="H82" s="124" t="n">
        <f aca="false">IF(G82&lt;0,0,G82/(28*1500*24))</f>
        <v>0.460799603174603</v>
      </c>
      <c r="I82" s="16" t="n">
        <v>0.969208500919662</v>
      </c>
      <c r="J82" s="95" t="n">
        <f aca="false">I82*(24*31)</f>
        <v>721.091124684228</v>
      </c>
    </row>
    <row r="83" customFormat="false" ht="12.75" hidden="false" customHeight="false" outlineLevel="0" collapsed="false">
      <c r="A83" s="33" t="s">
        <v>25</v>
      </c>
      <c r="B83" s="33" t="n">
        <v>1</v>
      </c>
      <c r="C83" s="33" t="n">
        <v>73</v>
      </c>
      <c r="D83" s="199" t="n">
        <v>37288</v>
      </c>
      <c r="E83" s="200" t="n">
        <v>475875</v>
      </c>
      <c r="F83" s="200" t="n">
        <v>736</v>
      </c>
      <c r="G83" s="87" t="n">
        <f aca="false">E83-F83</f>
        <v>475139</v>
      </c>
      <c r="H83" s="124" t="n">
        <f aca="false">IF(G83&lt;0,0,G83/(28*1500*24))</f>
        <v>0.471368055555556</v>
      </c>
      <c r="I83" s="16" t="n">
        <v>0.938855137893395</v>
      </c>
      <c r="J83" s="95" t="n">
        <f aca="false">I83*(24*31)</f>
        <v>698.508222592686</v>
      </c>
    </row>
    <row r="84" customFormat="false" ht="12.75" hidden="false" customHeight="false" outlineLevel="0" collapsed="false">
      <c r="A84" s="33" t="s">
        <v>25</v>
      </c>
      <c r="B84" s="33" t="n">
        <v>1</v>
      </c>
      <c r="C84" s="33" t="n">
        <v>74</v>
      </c>
      <c r="D84" s="199" t="n">
        <v>37288</v>
      </c>
      <c r="E84" s="200" t="n">
        <v>288306</v>
      </c>
      <c r="F84" s="200" t="n">
        <v>255</v>
      </c>
      <c r="G84" s="87" t="n">
        <f aca="false">E84-F84</f>
        <v>288051</v>
      </c>
      <c r="H84" s="124" t="n">
        <f aca="false">IF(G84&lt;0,0,G84/(28*1500*24))</f>
        <v>0.285764880952381</v>
      </c>
      <c r="I84" s="16" t="n">
        <v>0.902740069497749</v>
      </c>
      <c r="J84" s="95" t="n">
        <f aca="false">I84*(24*31)</f>
        <v>671.638611706325</v>
      </c>
    </row>
    <row r="85" customFormat="false" ht="12.75" hidden="false" customHeight="false" outlineLevel="0" collapsed="false">
      <c r="A85" s="33" t="s">
        <v>25</v>
      </c>
      <c r="B85" s="33" t="n">
        <v>1</v>
      </c>
      <c r="C85" s="33" t="n">
        <v>75</v>
      </c>
      <c r="D85" s="199" t="n">
        <v>37288</v>
      </c>
      <c r="E85" s="200" t="n">
        <v>299892</v>
      </c>
      <c r="F85" s="200" t="n">
        <v>580</v>
      </c>
      <c r="G85" s="87" t="n">
        <f aca="false">E85-F85</f>
        <v>299312</v>
      </c>
      <c r="H85" s="124" t="n">
        <f aca="false">IF(G85&lt;0,0,G85/(28*1500*24))</f>
        <v>0.296936507936508</v>
      </c>
      <c r="I85" s="16" t="n">
        <v>0.824290931478865</v>
      </c>
      <c r="J85" s="95" t="n">
        <f aca="false">I85*(24*31)</f>
        <v>613.272453020275</v>
      </c>
    </row>
    <row r="86" customFormat="false" ht="12.75" hidden="false" customHeight="false" outlineLevel="0" collapsed="false">
      <c r="A86" s="33" t="s">
        <v>25</v>
      </c>
      <c r="B86" s="33" t="n">
        <v>1</v>
      </c>
      <c r="C86" s="33" t="n">
        <v>76</v>
      </c>
      <c r="D86" s="199" t="n">
        <v>37288</v>
      </c>
      <c r="E86" s="200" t="n">
        <v>426436</v>
      </c>
      <c r="F86" s="200" t="n">
        <v>617</v>
      </c>
      <c r="G86" s="87" t="n">
        <f aca="false">E86-F86</f>
        <v>425819</v>
      </c>
      <c r="H86" s="124" t="n">
        <f aca="false">IF(G86&lt;0,0,G86/(28*1500*24))</f>
        <v>0.422439484126984</v>
      </c>
      <c r="I86" s="16" t="n">
        <v>0.905870617426197</v>
      </c>
      <c r="J86" s="95" t="n">
        <f aca="false">I86*(24*31)</f>
        <v>673.967739365091</v>
      </c>
    </row>
    <row r="87" customFormat="false" ht="12.75" hidden="false" customHeight="false" outlineLevel="0" collapsed="false">
      <c r="A87" s="33" t="s">
        <v>25</v>
      </c>
      <c r="B87" s="33" t="n">
        <v>1</v>
      </c>
      <c r="C87" s="33" t="n">
        <v>77</v>
      </c>
      <c r="D87" s="199" t="n">
        <v>37288</v>
      </c>
      <c r="E87" s="200" t="n">
        <v>434744</v>
      </c>
      <c r="F87" s="200" t="n">
        <v>356</v>
      </c>
      <c r="G87" s="87" t="n">
        <f aca="false">E87-F87</f>
        <v>434388</v>
      </c>
      <c r="H87" s="124" t="n">
        <f aca="false">IF(G87&lt;0,0,G87/(28*1500*24))</f>
        <v>0.430940476190476</v>
      </c>
      <c r="I87" s="16" t="n">
        <v>0.928444554555227</v>
      </c>
      <c r="J87" s="95" t="n">
        <f aca="false">I87*(24*31)</f>
        <v>690.762748589089</v>
      </c>
    </row>
    <row r="88" customFormat="false" ht="12.75" hidden="false" customHeight="false" outlineLevel="0" collapsed="false">
      <c r="A88" s="33" t="s">
        <v>25</v>
      </c>
      <c r="B88" s="33" t="n">
        <v>1</v>
      </c>
      <c r="C88" s="33" t="n">
        <v>78</v>
      </c>
      <c r="D88" s="199" t="n">
        <v>37288</v>
      </c>
      <c r="E88" s="200" t="n">
        <v>479223</v>
      </c>
      <c r="F88" s="200" t="n">
        <v>202</v>
      </c>
      <c r="G88" s="87" t="n">
        <f aca="false">E88-F88</f>
        <v>479021</v>
      </c>
      <c r="H88" s="124" t="n">
        <f aca="false">IF(G88&lt;0,0,G88/(28*1500*24))</f>
        <v>0.475219246031746</v>
      </c>
      <c r="I88" s="16" t="n">
        <v>0.962990723746009</v>
      </c>
      <c r="J88" s="95" t="n">
        <f aca="false">I88*(24*31)</f>
        <v>716.465098467031</v>
      </c>
    </row>
    <row r="89" customFormat="false" ht="12.75" hidden="false" customHeight="false" outlineLevel="0" collapsed="false">
      <c r="A89" s="33" t="s">
        <v>25</v>
      </c>
      <c r="B89" s="33" t="n">
        <v>1</v>
      </c>
      <c r="C89" s="33" t="n">
        <v>79</v>
      </c>
      <c r="D89" s="199" t="n">
        <v>37288</v>
      </c>
      <c r="E89" s="200" t="n">
        <v>453190</v>
      </c>
      <c r="F89" s="200" t="n">
        <v>335</v>
      </c>
      <c r="G89" s="87" t="n">
        <f aca="false">E89-F89</f>
        <v>452855</v>
      </c>
      <c r="H89" s="124" t="n">
        <f aca="false">IF(G89&lt;0,0,G89/(28*1500*24))</f>
        <v>0.449260912698413</v>
      </c>
      <c r="I89" s="16" t="n">
        <v>0.886271563922933</v>
      </c>
      <c r="J89" s="95" t="n">
        <f aca="false">I89*(24*31)</f>
        <v>659.386043558662</v>
      </c>
    </row>
    <row r="90" customFormat="false" ht="12.75" hidden="false" customHeight="false" outlineLevel="0" collapsed="false">
      <c r="A90" s="33" t="s">
        <v>25</v>
      </c>
      <c r="B90" s="33" t="n">
        <v>1</v>
      </c>
      <c r="C90" s="33" t="n">
        <v>80</v>
      </c>
      <c r="D90" s="199" t="n">
        <v>37288</v>
      </c>
      <c r="E90" s="200" t="n">
        <v>428283</v>
      </c>
      <c r="F90" s="200" t="n">
        <v>276</v>
      </c>
      <c r="G90" s="87" t="n">
        <f aca="false">E90-F90</f>
        <v>428007</v>
      </c>
      <c r="H90" s="124" t="n">
        <f aca="false">IF(G90&lt;0,0,G90/(28*1500*24))</f>
        <v>0.424610119047619</v>
      </c>
      <c r="I90" s="16" t="n">
        <v>0.870022900354143</v>
      </c>
      <c r="J90" s="95" t="n">
        <f aca="false">I90*(24*31)</f>
        <v>647.297037863482</v>
      </c>
    </row>
    <row r="91" customFormat="false" ht="12.75" hidden="false" customHeight="false" outlineLevel="0" collapsed="false">
      <c r="A91" s="33" t="s">
        <v>25</v>
      </c>
      <c r="B91" s="33" t="n">
        <v>1</v>
      </c>
      <c r="C91" s="33" t="n">
        <v>81</v>
      </c>
      <c r="D91" s="199" t="n">
        <v>37288</v>
      </c>
      <c r="E91" s="200" t="n">
        <v>449624</v>
      </c>
      <c r="F91" s="200" t="n">
        <v>491</v>
      </c>
      <c r="G91" s="87" t="n">
        <f aca="false">E91-F91</f>
        <v>449133</v>
      </c>
      <c r="H91" s="124" t="n">
        <f aca="false">IF(G91&lt;0,0,G91/(28*1500*24))</f>
        <v>0.445568452380952</v>
      </c>
      <c r="I91" s="16" t="n">
        <v>0.892011842999779</v>
      </c>
      <c r="J91" s="95" t="n">
        <f aca="false">I91*(24*31)</f>
        <v>663.656811191836</v>
      </c>
    </row>
    <row r="92" customFormat="false" ht="12.75" hidden="false" customHeight="false" outlineLevel="0" collapsed="false">
      <c r="A92" s="33" t="s">
        <v>25</v>
      </c>
      <c r="B92" s="33" t="n">
        <v>1</v>
      </c>
      <c r="C92" s="33" t="n">
        <v>82</v>
      </c>
      <c r="D92" s="199" t="n">
        <v>37288</v>
      </c>
      <c r="E92" s="200" t="n">
        <v>455248</v>
      </c>
      <c r="F92" s="200" t="n">
        <v>948</v>
      </c>
      <c r="G92" s="87" t="n">
        <f aca="false">E92-F92</f>
        <v>454300</v>
      </c>
      <c r="H92" s="124" t="n">
        <f aca="false">IF(G92&lt;0,0,G92/(28*1500*24))</f>
        <v>0.450694444444444</v>
      </c>
      <c r="I92" s="16" t="n">
        <v>0.889942233383156</v>
      </c>
      <c r="J92" s="95" t="n">
        <f aca="false">I92*(24*31)</f>
        <v>662.117021637068</v>
      </c>
    </row>
    <row r="93" customFormat="false" ht="12.75" hidden="false" customHeight="false" outlineLevel="0" collapsed="false">
      <c r="A93" s="33" t="s">
        <v>25</v>
      </c>
      <c r="B93" s="33" t="n">
        <v>1</v>
      </c>
      <c r="C93" s="33" t="n">
        <v>83</v>
      </c>
      <c r="D93" s="199" t="n">
        <v>37288</v>
      </c>
      <c r="E93" s="200" t="n">
        <v>144879</v>
      </c>
      <c r="F93" s="200" t="n">
        <v>843</v>
      </c>
      <c r="G93" s="87" t="n">
        <f aca="false">E93-F93</f>
        <v>144036</v>
      </c>
      <c r="H93" s="124" t="n">
        <f aca="false">IF(G93&lt;0,0,G93/(28*1500*24))</f>
        <v>0.142892857142857</v>
      </c>
      <c r="I93" s="16" t="n">
        <v>0.655561149275771</v>
      </c>
      <c r="J93" s="95" t="n">
        <f aca="false">I93*(24*31)</f>
        <v>487.737495061173</v>
      </c>
    </row>
    <row r="94" customFormat="false" ht="12.75" hidden="false" customHeight="false" outlineLevel="0" collapsed="false">
      <c r="A94" s="33" t="s">
        <v>25</v>
      </c>
      <c r="B94" s="33" t="n">
        <v>1</v>
      </c>
      <c r="C94" s="33" t="n">
        <v>84</v>
      </c>
      <c r="D94" s="199" t="n">
        <v>37288</v>
      </c>
      <c r="E94" s="200" t="n">
        <v>433314</v>
      </c>
      <c r="F94" s="200" t="n">
        <v>179</v>
      </c>
      <c r="G94" s="87" t="n">
        <f aca="false">E94-F94</f>
        <v>433135</v>
      </c>
      <c r="H94" s="124" t="n">
        <f aca="false">IF(G94&lt;0,0,G94/(28*1500*24))</f>
        <v>0.429697420634921</v>
      </c>
      <c r="I94" s="16" t="n">
        <v>0.77535121483502</v>
      </c>
      <c r="J94" s="95" t="n">
        <f aca="false">I94*(24*31)</f>
        <v>576.861303837255</v>
      </c>
    </row>
    <row r="95" customFormat="false" ht="12.75" hidden="false" customHeight="false" outlineLevel="0" collapsed="false">
      <c r="A95" s="33" t="s">
        <v>25</v>
      </c>
      <c r="B95" s="33" t="n">
        <v>1</v>
      </c>
      <c r="C95" s="33" t="n">
        <v>85</v>
      </c>
      <c r="D95" s="199" t="n">
        <v>37288</v>
      </c>
      <c r="E95" s="37" t="n">
        <v>381463</v>
      </c>
      <c r="F95" s="37" t="n">
        <v>267</v>
      </c>
      <c r="G95" s="87" t="n">
        <f aca="false">E95-F95</f>
        <v>381196</v>
      </c>
      <c r="H95" s="124" t="n">
        <f aca="false">IF(G95&lt;0,0,G95/(28*1500*24))</f>
        <v>0.378170634920635</v>
      </c>
      <c r="I95" s="185" t="n">
        <v>0.797874909947603</v>
      </c>
      <c r="J95" s="95" t="n">
        <f aca="false">I95*(24*31)</f>
        <v>593.618933001017</v>
      </c>
    </row>
    <row r="96" customFormat="false" ht="12.75" hidden="false" customHeight="false" outlineLevel="0" collapsed="false">
      <c r="A96" s="33" t="s">
        <v>25</v>
      </c>
      <c r="B96" s="33" t="n">
        <v>1</v>
      </c>
      <c r="C96" s="33" t="n">
        <v>86</v>
      </c>
      <c r="D96" s="199" t="n">
        <v>37288</v>
      </c>
      <c r="E96" s="200" t="n">
        <v>472592</v>
      </c>
      <c r="F96" s="200" t="n">
        <v>312</v>
      </c>
      <c r="G96" s="87" t="n">
        <f aca="false">E96-F96</f>
        <v>472280</v>
      </c>
      <c r="H96" s="124" t="n">
        <f aca="false">IF(G96&lt;0,0,G96/(28*1500*24))</f>
        <v>0.468531746031746</v>
      </c>
      <c r="I96" s="16" t="n">
        <v>0.940256237413563</v>
      </c>
      <c r="J96" s="95" t="n">
        <f aca="false">I96*(24*31)</f>
        <v>699.550640635691</v>
      </c>
    </row>
    <row r="97" customFormat="false" ht="12.75" hidden="false" customHeight="false" outlineLevel="0" collapsed="false">
      <c r="A97" s="33" t="s">
        <v>25</v>
      </c>
      <c r="B97" s="33" t="n">
        <v>1</v>
      </c>
      <c r="C97" s="33" t="n">
        <v>87</v>
      </c>
      <c r="D97" s="199" t="n">
        <v>37288</v>
      </c>
      <c r="E97" s="37" t="n">
        <v>419448</v>
      </c>
      <c r="F97" s="37" t="n">
        <v>391</v>
      </c>
      <c r="G97" s="87" t="n">
        <f aca="false">E97-F97</f>
        <v>419057</v>
      </c>
      <c r="H97" s="124" t="n">
        <f aca="false">IF(G97&lt;0,0,G97/(28*1500*24))</f>
        <v>0.415731150793651</v>
      </c>
      <c r="I97" s="16" t="n">
        <v>0.978615559492383</v>
      </c>
      <c r="J97" s="95" t="n">
        <f aca="false">I97*(24*31)</f>
        <v>728.089976262333</v>
      </c>
    </row>
    <row r="98" customFormat="false" ht="12.75" hidden="false" customHeight="false" outlineLevel="0" collapsed="false">
      <c r="A98" s="33" t="s">
        <v>25</v>
      </c>
      <c r="B98" s="33" t="n">
        <v>1</v>
      </c>
      <c r="C98" s="33" t="n">
        <v>88</v>
      </c>
      <c r="D98" s="199" t="n">
        <v>37288</v>
      </c>
      <c r="E98" s="200" t="n">
        <v>385562</v>
      </c>
      <c r="F98" s="200" t="n">
        <v>763</v>
      </c>
      <c r="G98" s="87" t="n">
        <f aca="false">E98-F98</f>
        <v>384799</v>
      </c>
      <c r="H98" s="124" t="n">
        <f aca="false">IF(G98&lt;0,0,G98/(28*1500*24))</f>
        <v>0.38174503968254</v>
      </c>
      <c r="I98" s="16" t="n">
        <v>0.860703123098041</v>
      </c>
      <c r="J98" s="95" t="n">
        <f aca="false">I98*(24*31)</f>
        <v>640.363123584943</v>
      </c>
    </row>
    <row r="99" customFormat="false" ht="12.75" hidden="false" customHeight="false" outlineLevel="0" collapsed="false">
      <c r="A99" s="33" t="s">
        <v>25</v>
      </c>
      <c r="B99" s="33" t="n">
        <v>1</v>
      </c>
      <c r="C99" s="33" t="n">
        <v>89</v>
      </c>
      <c r="D99" s="199" t="n">
        <v>37288</v>
      </c>
      <c r="E99" s="200" t="n">
        <v>250746</v>
      </c>
      <c r="F99" s="200" t="n">
        <v>361</v>
      </c>
      <c r="G99" s="87" t="n">
        <f aca="false">E99-F99</f>
        <v>250385</v>
      </c>
      <c r="H99" s="124" t="n">
        <f aca="false">IF(G99&lt;0,0,G99/(28*1500*24))</f>
        <v>0.248397817460317</v>
      </c>
      <c r="I99" s="16" t="n">
        <v>0.992003406898877</v>
      </c>
      <c r="J99" s="95" t="n">
        <f aca="false">I99*(24*31)</f>
        <v>738.050534732764</v>
      </c>
    </row>
    <row r="100" customFormat="false" ht="12.75" hidden="false" customHeight="false" outlineLevel="0" collapsed="false">
      <c r="A100" s="33" t="s">
        <v>25</v>
      </c>
      <c r="B100" s="33" t="n">
        <v>1</v>
      </c>
      <c r="C100" s="33" t="n">
        <v>90</v>
      </c>
      <c r="D100" s="199" t="n">
        <v>37288</v>
      </c>
      <c r="E100" s="200" t="n">
        <v>440646</v>
      </c>
      <c r="F100" s="200" t="n">
        <v>481</v>
      </c>
      <c r="G100" s="87" t="n">
        <f aca="false">E100-F100</f>
        <v>440165</v>
      </c>
      <c r="H100" s="124" t="n">
        <f aca="false">IF(G100&lt;0,0,G100/(28*1500*24))</f>
        <v>0.436671626984127</v>
      </c>
      <c r="I100" s="16" t="n">
        <v>0.912352471359308</v>
      </c>
      <c r="J100" s="95" t="n">
        <f aca="false">I100*(24*31)</f>
        <v>678.790238691326</v>
      </c>
    </row>
    <row r="101" customFormat="false" ht="12.75" hidden="false" customHeight="false" outlineLevel="0" collapsed="false">
      <c r="A101" s="33" t="s">
        <v>25</v>
      </c>
      <c r="B101" s="33" t="n">
        <v>1</v>
      </c>
      <c r="C101" s="33" t="n">
        <v>91</v>
      </c>
      <c r="D101" s="199" t="n">
        <v>37288</v>
      </c>
      <c r="E101" s="200" t="n">
        <v>444030</v>
      </c>
      <c r="F101" s="200" t="n">
        <v>689</v>
      </c>
      <c r="G101" s="87" t="n">
        <f aca="false">E101-F101</f>
        <v>443341</v>
      </c>
      <c r="H101" s="124" t="n">
        <f aca="false">IF(G101&lt;0,0,G101/(28*1500*24))</f>
        <v>0.439822420634921</v>
      </c>
      <c r="I101" s="16" t="n">
        <v>0.750646299658461</v>
      </c>
      <c r="J101" s="95" t="n">
        <f aca="false">I101*(24*31)</f>
        <v>558.480846945895</v>
      </c>
    </row>
    <row r="102" customFormat="false" ht="12.75" hidden="false" customHeight="false" outlineLevel="0" collapsed="false">
      <c r="A102" s="33" t="s">
        <v>25</v>
      </c>
      <c r="B102" s="33" t="n">
        <v>1</v>
      </c>
      <c r="C102" s="33" t="n">
        <v>92</v>
      </c>
      <c r="D102" s="199" t="n">
        <v>37288</v>
      </c>
      <c r="E102" s="200" t="n">
        <v>356959</v>
      </c>
      <c r="F102" s="200" t="n">
        <v>1344</v>
      </c>
      <c r="G102" s="87" t="n">
        <f aca="false">E102-F102</f>
        <v>355615</v>
      </c>
      <c r="H102" s="124" t="n">
        <f aca="false">IF(G102&lt;0,0,G102/(28*1500*24))</f>
        <v>0.352792658730159</v>
      </c>
      <c r="I102" s="16" t="n">
        <v>0.732685465780914</v>
      </c>
      <c r="J102" s="95" t="n">
        <f aca="false">I102*(24*31)</f>
        <v>545.117986541</v>
      </c>
    </row>
    <row r="103" customFormat="false" ht="12.75" hidden="false" customHeight="false" outlineLevel="0" collapsed="false">
      <c r="A103" s="33" t="s">
        <v>25</v>
      </c>
      <c r="B103" s="33" t="n">
        <v>1</v>
      </c>
      <c r="C103" s="33" t="n">
        <v>93</v>
      </c>
      <c r="D103" s="199" t="n">
        <v>37288</v>
      </c>
      <c r="E103" s="200" t="n">
        <v>449155</v>
      </c>
      <c r="F103" s="200" t="n">
        <v>199</v>
      </c>
      <c r="G103" s="87" t="n">
        <f aca="false">E103-F103</f>
        <v>448956</v>
      </c>
      <c r="H103" s="124" t="n">
        <f aca="false">IF(G103&lt;0,0,G103/(28*1500*24))</f>
        <v>0.445392857142857</v>
      </c>
      <c r="I103" s="16" t="n">
        <v>0.886694396728463</v>
      </c>
      <c r="J103" s="95" t="n">
        <f aca="false">I103*(24*31)</f>
        <v>659.700631165976</v>
      </c>
    </row>
    <row r="104" customFormat="false" ht="12.75" hidden="false" customHeight="false" outlineLevel="0" collapsed="false">
      <c r="A104" s="33" t="s">
        <v>25</v>
      </c>
      <c r="B104" s="33" t="n">
        <v>1</v>
      </c>
      <c r="C104" s="33" t="n">
        <v>94</v>
      </c>
      <c r="D104" s="199" t="n">
        <v>37288</v>
      </c>
      <c r="E104" s="200" t="n">
        <v>332600</v>
      </c>
      <c r="F104" s="200" t="n">
        <v>495</v>
      </c>
      <c r="G104" s="87" t="n">
        <f aca="false">E104-F104</f>
        <v>332105</v>
      </c>
      <c r="H104" s="124" t="n">
        <f aca="false">IF(G104&lt;0,0,G104/(28*1500*24))</f>
        <v>0.329469246031746</v>
      </c>
      <c r="I104" s="16" t="n">
        <v>0.85015670382788</v>
      </c>
      <c r="J104" s="95" t="n">
        <f aca="false">I104*(24*31)</f>
        <v>632.516587647943</v>
      </c>
    </row>
    <row r="105" customFormat="false" ht="12.75" hidden="false" customHeight="false" outlineLevel="0" collapsed="false">
      <c r="A105" s="33" t="s">
        <v>25</v>
      </c>
      <c r="B105" s="33" t="n">
        <v>1</v>
      </c>
      <c r="C105" s="33" t="n">
        <v>95</v>
      </c>
      <c r="D105" s="199" t="n">
        <v>37288</v>
      </c>
      <c r="E105" s="200" t="n">
        <v>379261</v>
      </c>
      <c r="F105" s="200" t="n">
        <v>409</v>
      </c>
      <c r="G105" s="87" t="n">
        <f aca="false">E105-F105</f>
        <v>378852</v>
      </c>
      <c r="H105" s="124" t="n">
        <f aca="false">IF(G105&lt;0,0,G105/(28*1500*24))</f>
        <v>0.375845238095238</v>
      </c>
      <c r="I105" s="16" t="n">
        <v>0.824964180609212</v>
      </c>
      <c r="J105" s="95" t="n">
        <f aca="false">I105*(24*31)</f>
        <v>613.773350373254</v>
      </c>
    </row>
    <row r="106" customFormat="false" ht="12.75" hidden="false" customHeight="false" outlineLevel="0" collapsed="false">
      <c r="A106" s="33" t="s">
        <v>25</v>
      </c>
      <c r="B106" s="33" t="n">
        <v>1</v>
      </c>
      <c r="C106" s="33" t="n">
        <v>96</v>
      </c>
      <c r="D106" s="199" t="n">
        <v>37288</v>
      </c>
      <c r="E106" s="200" t="n">
        <v>413467</v>
      </c>
      <c r="F106" s="200" t="n">
        <v>580</v>
      </c>
      <c r="G106" s="87" t="n">
        <f aca="false">E106-F106</f>
        <v>412887</v>
      </c>
      <c r="H106" s="124" t="n">
        <f aca="false">IF(G106&lt;0,0,G106/(28*1500*24))</f>
        <v>0.409610119047619</v>
      </c>
      <c r="I106" s="16" t="n">
        <v>0.832992727028975</v>
      </c>
      <c r="J106" s="95" t="n">
        <f aca="false">I106*(24*31)</f>
        <v>619.746588909557</v>
      </c>
    </row>
    <row r="107" customFormat="false" ht="12.75" hidden="false" customHeight="false" outlineLevel="0" collapsed="false">
      <c r="A107" s="33" t="s">
        <v>25</v>
      </c>
      <c r="B107" s="33" t="n">
        <v>1</v>
      </c>
      <c r="C107" s="33" t="n">
        <v>97</v>
      </c>
      <c r="D107" s="199" t="n">
        <v>37288</v>
      </c>
      <c r="E107" s="200" t="n">
        <v>351728</v>
      </c>
      <c r="F107" s="200" t="n">
        <v>909</v>
      </c>
      <c r="G107" s="87" t="n">
        <f aca="false">E107-F107</f>
        <v>350819</v>
      </c>
      <c r="H107" s="124" t="n">
        <f aca="false">IF(G107&lt;0,0,G107/(28*1500*24))</f>
        <v>0.348034722222222</v>
      </c>
      <c r="I107" s="16" t="n">
        <v>0.858457538194424</v>
      </c>
      <c r="J107" s="95" t="n">
        <f aca="false">I107*(24*31)</f>
        <v>638.692408416651</v>
      </c>
    </row>
    <row r="108" customFormat="false" ht="12.75" hidden="false" customHeight="false" outlineLevel="0" collapsed="false">
      <c r="A108" s="33" t="s">
        <v>25</v>
      </c>
      <c r="B108" s="33" t="n">
        <v>1</v>
      </c>
      <c r="C108" s="33" t="n">
        <v>98</v>
      </c>
      <c r="D108" s="199" t="n">
        <v>37288</v>
      </c>
      <c r="E108" s="200" t="n">
        <v>360597</v>
      </c>
      <c r="F108" s="200" t="n">
        <v>264</v>
      </c>
      <c r="G108" s="87" t="n">
        <f aca="false">E108-F108</f>
        <v>360333</v>
      </c>
      <c r="H108" s="124" t="n">
        <f aca="false">IF(G108&lt;0,0,G108/(28*1500*24))</f>
        <v>0.357473214285714</v>
      </c>
      <c r="I108" s="16" t="n">
        <v>0.98308514248212</v>
      </c>
      <c r="J108" s="95" t="n">
        <f aca="false">I108*(24*31)</f>
        <v>731.415346006697</v>
      </c>
    </row>
    <row r="109" customFormat="false" ht="12.75" hidden="false" customHeight="false" outlineLevel="0" collapsed="false">
      <c r="A109" s="33" t="s">
        <v>25</v>
      </c>
      <c r="B109" s="33" t="n">
        <v>1</v>
      </c>
      <c r="C109" s="33" t="n">
        <v>99</v>
      </c>
      <c r="D109" s="199" t="n">
        <v>37288</v>
      </c>
      <c r="E109" s="200" t="n">
        <v>244354</v>
      </c>
      <c r="F109" s="200" t="n">
        <v>679</v>
      </c>
      <c r="G109" s="87" t="n">
        <f aca="false">E109-F109</f>
        <v>243675</v>
      </c>
      <c r="H109" s="124" t="n">
        <f aca="false">IF(G109&lt;0,0,G109/(28*1500*24))</f>
        <v>0.241741071428571</v>
      </c>
      <c r="I109" s="16" t="n">
        <v>0.796054575584761</v>
      </c>
      <c r="J109" s="95" t="n">
        <f aca="false">I109*(24*31)</f>
        <v>592.264604235062</v>
      </c>
    </row>
    <row r="110" customFormat="false" ht="12.75" hidden="false" customHeight="false" outlineLevel="0" collapsed="false">
      <c r="A110" s="33" t="s">
        <v>25</v>
      </c>
      <c r="B110" s="33" t="n">
        <v>1</v>
      </c>
      <c r="C110" s="33" t="n">
        <v>100</v>
      </c>
      <c r="D110" s="199" t="n">
        <v>37288</v>
      </c>
      <c r="E110" s="200" t="n">
        <v>298070</v>
      </c>
      <c r="F110" s="200" t="n">
        <v>601</v>
      </c>
      <c r="G110" s="87" t="n">
        <f aca="false">E110-F110</f>
        <v>297469</v>
      </c>
      <c r="H110" s="124" t="n">
        <f aca="false">IF(G110&lt;0,0,G110/(28*1500*24))</f>
        <v>0.295108134920635</v>
      </c>
      <c r="I110" s="16" t="n">
        <v>0.927639329090347</v>
      </c>
      <c r="J110" s="95" t="n">
        <f aca="false">I110*(24*31)</f>
        <v>690.163660843218</v>
      </c>
    </row>
    <row r="111" customFormat="false" ht="12.75" hidden="false" customHeight="false" outlineLevel="0" collapsed="false">
      <c r="A111" s="33"/>
      <c r="B111" s="33"/>
      <c r="C111" s="44" t="s">
        <v>49</v>
      </c>
      <c r="D111" s="199" t="n">
        <v>37288</v>
      </c>
      <c r="E111" s="87" t="n">
        <f aca="false">SUM(E11:E110)</f>
        <v>36522195</v>
      </c>
      <c r="F111" s="87" t="n">
        <f aca="false">SUM(F11:F110)</f>
        <v>44869</v>
      </c>
      <c r="G111" s="87" t="n">
        <f aca="false">E111-F111</f>
        <v>36477326</v>
      </c>
      <c r="H111" s="124" t="n">
        <f aca="false">AVERAGE(H11:H110)</f>
        <v>0.361909990079365</v>
      </c>
      <c r="I111" s="139" t="n">
        <f aca="false">AVERAGE(I11:I110)</f>
        <v>0.859162389277476</v>
      </c>
      <c r="J111" s="95" t="n">
        <f aca="false">SUM(J11:J110)</f>
        <v>63921.6817622442</v>
      </c>
    </row>
    <row r="112" customFormat="false" ht="12.75" hidden="false" customHeight="false" outlineLevel="0" collapsed="false">
      <c r="A112" s="46"/>
      <c r="B112" s="47"/>
      <c r="C112" s="48" t="s">
        <v>50</v>
      </c>
      <c r="D112" s="199" t="n">
        <v>37288</v>
      </c>
      <c r="E112" s="186" t="n">
        <f aca="false">0.02*E111</f>
        <v>730443.9</v>
      </c>
      <c r="F112" s="186" t="n">
        <f aca="false">0.02*F111</f>
        <v>897.38</v>
      </c>
      <c r="G112" s="186" t="n">
        <f aca="false">0.02*G111</f>
        <v>729546.52</v>
      </c>
      <c r="H112" s="174"/>
      <c r="I112" s="175"/>
      <c r="J112" s="176"/>
    </row>
    <row r="113" customFormat="false" ht="12.75" hidden="false" customHeight="false" outlineLevel="0" collapsed="false">
      <c r="A113" s="46"/>
      <c r="B113" s="47"/>
      <c r="C113" s="44" t="s">
        <v>51</v>
      </c>
      <c r="D113" s="199" t="n">
        <v>37288</v>
      </c>
      <c r="E113" s="186" t="n">
        <f aca="false">E111-E112</f>
        <v>35791751.1</v>
      </c>
      <c r="F113" s="186" t="n">
        <f aca="false">F111-F112</f>
        <v>43971.62</v>
      </c>
      <c r="G113" s="186" t="n">
        <f aca="false">G111-G112</f>
        <v>35747779.48</v>
      </c>
      <c r="H113" s="174" t="n">
        <f aca="false">0.98*H111</f>
        <v>0.354671790277778</v>
      </c>
      <c r="I113" s="175" t="n">
        <f aca="false">I111</f>
        <v>0.859162389277476</v>
      </c>
      <c r="J113" s="176" t="n">
        <f aca="false">J111</f>
        <v>63921.6817622442</v>
      </c>
    </row>
    <row r="114" customFormat="false" ht="12.75" hidden="false" customHeight="false" outlineLevel="0" collapsed="false">
      <c r="A114" s="46"/>
      <c r="B114" s="47"/>
      <c r="C114" s="44" t="s">
        <v>51</v>
      </c>
      <c r="D114" s="34" t="s">
        <v>160</v>
      </c>
      <c r="E114" s="186" t="n">
        <f aca="false">E113+'0102'!E114</f>
        <v>77877656.08</v>
      </c>
      <c r="F114" s="186" t="n">
        <f aca="false">F113+'0102'!F114</f>
        <v>93397.92</v>
      </c>
      <c r="G114" s="186" t="n">
        <f aca="false">G113+'0102'!G114</f>
        <v>77784258.16</v>
      </c>
      <c r="H114" s="174" t="n">
        <f aca="false">AVERAGE(H113,'0102'!H114)</f>
        <v>0.365671579457885</v>
      </c>
      <c r="I114" s="174" t="n">
        <f aca="false">AVERAGE(I113,'0102'!I114)</f>
        <v>0.865279228514821</v>
      </c>
      <c r="J114" s="186" t="n">
        <f aca="false">J113+'0102'!J114</f>
        <v>271184.446515334</v>
      </c>
    </row>
    <row r="115" customFormat="false" ht="12.75" hidden="false" customHeight="false" outlineLevel="0" collapsed="false">
      <c r="A115" s="19"/>
      <c r="B115" s="19"/>
      <c r="C115" s="19"/>
      <c r="D115" s="53"/>
      <c r="E115" s="178"/>
      <c r="F115" s="178"/>
      <c r="G115" s="178"/>
      <c r="H115" s="20"/>
      <c r="I115" s="143"/>
      <c r="J115" s="20"/>
    </row>
    <row r="116" customFormat="false" ht="12.75" hidden="false" customHeight="false" outlineLevel="0" collapsed="false">
      <c r="A116" s="19" t="s">
        <v>53</v>
      </c>
      <c r="B116" s="19"/>
      <c r="C116" s="19"/>
      <c r="D116" s="53"/>
      <c r="E116" s="178"/>
      <c r="F116" s="178"/>
      <c r="G116" s="178"/>
      <c r="H116" s="20"/>
      <c r="I116" s="143"/>
      <c r="J116" s="19"/>
    </row>
    <row r="117" customFormat="false" ht="12.75" hidden="false" customHeight="false" outlineLevel="0" collapsed="false">
      <c r="A117" s="19" t="s">
        <v>171</v>
      </c>
      <c r="B117" s="19"/>
      <c r="C117" s="19"/>
      <c r="D117" s="53"/>
      <c r="E117" s="178"/>
      <c r="F117" s="178"/>
      <c r="G117" s="178"/>
      <c r="H117" s="20"/>
      <c r="I117" s="143"/>
      <c r="J117" s="20"/>
    </row>
    <row r="118" customFormat="false" ht="12.75" hidden="false" customHeight="false" outlineLevel="0" collapsed="false">
      <c r="A118" s="19" t="s">
        <v>172</v>
      </c>
      <c r="B118" s="19"/>
      <c r="C118" s="19"/>
      <c r="D118" s="2"/>
      <c r="E118" s="178"/>
      <c r="F118" s="178"/>
      <c r="G118" s="178"/>
      <c r="H118" s="20"/>
      <c r="I118" s="85"/>
      <c r="J118" s="20"/>
    </row>
    <row r="119" customFormat="false" ht="12.75" hidden="false" customHeight="false" outlineLevel="0" collapsed="false">
      <c r="A119" s="19"/>
      <c r="B119" s="19"/>
      <c r="C119" s="19"/>
      <c r="D119" s="2"/>
      <c r="E119" s="178"/>
      <c r="F119" s="178"/>
      <c r="G119" s="178"/>
      <c r="H119" s="20"/>
      <c r="I119" s="85"/>
      <c r="J119" s="20"/>
    </row>
    <row r="120" customFormat="false" ht="12.75" hidden="false" customHeight="false" outlineLevel="0" collapsed="false">
      <c r="A120" s="19"/>
      <c r="B120" s="19"/>
      <c r="C120" s="19"/>
      <c r="D120" s="2"/>
      <c r="E120" s="178"/>
      <c r="F120" s="178"/>
      <c r="G120" s="178"/>
      <c r="H120" s="20"/>
      <c r="I120" s="85"/>
      <c r="J120" s="20"/>
    </row>
    <row r="121" customFormat="false" ht="12.75" hidden="false" customHeight="false" outlineLevel="0" collapsed="false">
      <c r="A121" s="19"/>
      <c r="B121" s="19"/>
      <c r="C121" s="19"/>
      <c r="D121" s="2"/>
      <c r="E121" s="178"/>
      <c r="F121" s="178"/>
      <c r="G121" s="178"/>
      <c r="H121" s="20"/>
      <c r="I121" s="85"/>
      <c r="J121" s="20"/>
    </row>
    <row r="122" customFormat="false" ht="12.75" hidden="false" customHeight="false" outlineLevel="0" collapsed="false">
      <c r="A122" s="19"/>
      <c r="B122" s="19"/>
      <c r="C122" s="19"/>
      <c r="D122" s="2"/>
      <c r="E122" s="178"/>
      <c r="F122" s="178"/>
      <c r="G122" s="178"/>
      <c r="H122" s="20"/>
      <c r="I122" s="85"/>
      <c r="J122" s="20"/>
    </row>
    <row r="124" customFormat="false" ht="15.75" hidden="false" customHeight="false" outlineLevel="0" collapsed="false">
      <c r="A124" s="201" t="s">
        <v>173</v>
      </c>
      <c r="B124" s="201"/>
      <c r="C124" s="201"/>
      <c r="D124" s="201"/>
      <c r="E124" s="201"/>
      <c r="F124" s="201"/>
      <c r="G124" s="201"/>
      <c r="H124" s="201"/>
    </row>
    <row r="125" customFormat="false" ht="15.75" hidden="false" customHeight="false" outlineLevel="0" collapsed="false">
      <c r="A125" s="201" t="s">
        <v>174</v>
      </c>
      <c r="B125" s="201"/>
      <c r="C125" s="201"/>
      <c r="D125" s="201"/>
      <c r="E125" s="201"/>
      <c r="F125" s="201"/>
      <c r="G125" s="201"/>
      <c r="H125" s="201"/>
    </row>
    <row r="126" customFormat="false" ht="15.75" hidden="false" customHeight="true" outlineLevel="0" collapsed="false">
      <c r="A126" s="202"/>
      <c r="B126" s="202"/>
      <c r="C126" s="203"/>
      <c r="D126" s="202"/>
      <c r="E126" s="204" t="s">
        <v>175</v>
      </c>
      <c r="F126" s="204"/>
      <c r="G126" s="204"/>
      <c r="H126" s="204"/>
    </row>
    <row r="127" customFormat="false" ht="13.5" hidden="false" customHeight="true" outlineLevel="0" collapsed="false">
      <c r="A127" s="205" t="s">
        <v>176</v>
      </c>
      <c r="B127" s="206" t="n">
        <v>37289</v>
      </c>
      <c r="C127" s="207"/>
      <c r="D127" s="208"/>
      <c r="E127" s="209" t="s">
        <v>177</v>
      </c>
      <c r="F127" s="209"/>
      <c r="G127" s="209"/>
      <c r="H127" s="209"/>
    </row>
    <row r="128" customFormat="false" ht="12.75" hidden="false" customHeight="false" outlineLevel="0" collapsed="false">
      <c r="A128" s="210" t="s">
        <v>65</v>
      </c>
      <c r="B128" s="211" t="s">
        <v>178</v>
      </c>
      <c r="C128" s="212" t="s">
        <v>179</v>
      </c>
      <c r="D128" s="211" t="s">
        <v>180</v>
      </c>
      <c r="E128" s="212" t="s">
        <v>181</v>
      </c>
      <c r="F128" s="213" t="s">
        <v>182</v>
      </c>
      <c r="G128" s="210" t="s">
        <v>183</v>
      </c>
      <c r="H128" s="214" t="s">
        <v>184</v>
      </c>
    </row>
    <row r="129" customFormat="false" ht="38.25" hidden="false" customHeight="false" outlineLevel="0" collapsed="false">
      <c r="A129" s="215" t="s">
        <v>185</v>
      </c>
      <c r="B129" s="216" t="n">
        <v>37313</v>
      </c>
      <c r="C129" s="217" t="s">
        <v>186</v>
      </c>
      <c r="D129" s="216" t="n">
        <v>37313</v>
      </c>
      <c r="E129" s="217" t="s">
        <v>187</v>
      </c>
      <c r="F129" s="218" t="n">
        <v>5.4</v>
      </c>
      <c r="G129" s="215" t="s">
        <v>188</v>
      </c>
      <c r="H129" s="219" t="s">
        <v>189</v>
      </c>
    </row>
    <row r="130" customFormat="false" ht="12.75" hidden="false" customHeight="false" outlineLevel="0" collapsed="false">
      <c r="A130" s="220" t="s">
        <v>185</v>
      </c>
      <c r="B130" s="221" t="n">
        <v>37313</v>
      </c>
      <c r="C130" s="222" t="n">
        <v>1830</v>
      </c>
      <c r="D130" s="221" t="n">
        <v>37314</v>
      </c>
      <c r="E130" s="222" t="n">
        <v>1400</v>
      </c>
      <c r="F130" s="223" t="n">
        <v>19.5</v>
      </c>
      <c r="G130" s="220" t="s">
        <v>188</v>
      </c>
      <c r="H130" s="224" t="s">
        <v>190</v>
      </c>
    </row>
    <row r="131" customFormat="false" ht="25.5" hidden="false" customHeight="false" outlineLevel="0" collapsed="false">
      <c r="A131" s="225" t="s">
        <v>185</v>
      </c>
      <c r="B131" s="216" t="n">
        <v>37313</v>
      </c>
      <c r="C131" s="226" t="n">
        <v>1830</v>
      </c>
      <c r="D131" s="216" t="n">
        <v>37315</v>
      </c>
      <c r="E131" s="226" t="n">
        <v>1600</v>
      </c>
      <c r="F131" s="218" t="n">
        <v>45.5</v>
      </c>
      <c r="G131" s="215" t="s">
        <v>188</v>
      </c>
      <c r="H131" s="224" t="s">
        <v>191</v>
      </c>
    </row>
    <row r="133" customFormat="false" ht="12.75" hidden="false" customHeight="false" outlineLevel="0" collapsed="false">
      <c r="A133" s="0" t="s">
        <v>192</v>
      </c>
      <c r="C133" s="10" t="n">
        <f aca="false">1-((COUNT(C11:C110)*F129+7*F130+(4+17+1+3+4)*F131))/(COUNT(C11:C110)*24*28)</f>
        <v>0.970297619047619</v>
      </c>
    </row>
  </sheetData>
  <mergeCells count="4">
    <mergeCell ref="A124:H124"/>
    <mergeCell ref="A125:H125"/>
    <mergeCell ref="E126:H126"/>
    <mergeCell ref="E127:H1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W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" width="9.14"/>
    <col collapsed="false" customWidth="true" hidden="false" outlineLevel="0" max="3" min="2" style="19" width="9.28"/>
    <col collapsed="false" customWidth="true" hidden="false" outlineLevel="0" max="10" min="4" style="19" width="12.7"/>
    <col collapsed="false" customWidth="true" hidden="false" outlineLevel="0" max="11" min="11" style="0" width="3.56"/>
    <col collapsed="false" customWidth="false" hidden="true" outlineLevel="0" max="21" min="12" style="0" width="9.06"/>
  </cols>
  <sheetData>
    <row r="2" customFormat="false" ht="30" hidden="false" customHeight="false" outlineLevel="0" collapsed="false">
      <c r="A2" s="21" t="s">
        <v>193</v>
      </c>
      <c r="D2" s="2"/>
      <c r="E2" s="178"/>
      <c r="F2" s="178"/>
      <c r="G2" s="178"/>
      <c r="I2" s="85"/>
      <c r="J2" s="20"/>
    </row>
    <row r="3" customFormat="false" ht="12.75" hidden="false" customHeight="false" outlineLevel="0" collapsed="false">
      <c r="D3" s="2"/>
      <c r="E3" s="178"/>
      <c r="F3" s="178"/>
      <c r="G3" s="178"/>
      <c r="I3" s="85"/>
      <c r="J3" s="20"/>
    </row>
    <row r="4" customFormat="false" ht="12.75" hidden="false" customHeight="false" outlineLevel="0" collapsed="false">
      <c r="A4" s="19" t="s">
        <v>1</v>
      </c>
      <c r="D4" s="2"/>
      <c r="E4" s="178"/>
      <c r="F4" s="178"/>
      <c r="G4" s="178"/>
      <c r="I4" s="85"/>
      <c r="J4" s="20"/>
    </row>
    <row r="5" customFormat="false" ht="12.75" hidden="false" customHeight="false" outlineLevel="0" collapsed="false">
      <c r="A5" s="19" t="s">
        <v>38</v>
      </c>
      <c r="D5" s="2"/>
      <c r="E5" s="178"/>
      <c r="F5" s="178"/>
      <c r="G5" s="178"/>
      <c r="I5" s="85"/>
      <c r="J5" s="20"/>
    </row>
    <row r="6" customFormat="false" ht="12.75" hidden="false" customHeight="false" outlineLevel="0" collapsed="false">
      <c r="A6" s="19" t="s">
        <v>39</v>
      </c>
      <c r="D6" s="2"/>
      <c r="E6" s="178"/>
      <c r="F6" s="178"/>
      <c r="G6" s="178"/>
      <c r="I6" s="85"/>
      <c r="J6" s="20"/>
    </row>
    <row r="7" customFormat="false" ht="12.75" hidden="false" customHeight="false" outlineLevel="0" collapsed="false">
      <c r="A7" s="19" t="s">
        <v>40</v>
      </c>
      <c r="D7" s="2"/>
      <c r="E7" s="178"/>
      <c r="F7" s="178"/>
      <c r="G7" s="178"/>
      <c r="I7" s="85"/>
      <c r="J7" s="20"/>
    </row>
    <row r="8" customFormat="false" ht="12.75" hidden="false" customHeight="false" outlineLevel="0" collapsed="false">
      <c r="D8" s="2"/>
      <c r="E8" s="178"/>
      <c r="F8" s="178"/>
      <c r="G8" s="178"/>
      <c r="I8" s="85"/>
      <c r="J8" s="20"/>
    </row>
    <row r="9" customFormat="false" ht="25.5" hidden="false" customHeight="false" outlineLevel="0" collapsed="false">
      <c r="A9" s="6"/>
      <c r="B9" s="6"/>
      <c r="C9" s="6"/>
      <c r="D9" s="6"/>
      <c r="E9" s="179" t="s">
        <v>41</v>
      </c>
      <c r="F9" s="180"/>
      <c r="G9" s="179"/>
      <c r="H9" s="25"/>
      <c r="I9" s="117"/>
      <c r="J9" s="27"/>
      <c r="M9" s="0" t="s">
        <v>194</v>
      </c>
      <c r="Q9" s="0" t="s">
        <v>195</v>
      </c>
    </row>
    <row r="10" customFormat="false" ht="27" hidden="false" customHeight="false" outlineLevel="0" collapsed="false">
      <c r="A10" s="11" t="s">
        <v>13</v>
      </c>
      <c r="B10" s="11" t="s">
        <v>14</v>
      </c>
      <c r="C10" s="11" t="s">
        <v>15</v>
      </c>
      <c r="D10" s="11" t="s">
        <v>132</v>
      </c>
      <c r="E10" s="181" t="s">
        <v>158</v>
      </c>
      <c r="F10" s="182" t="s">
        <v>159</v>
      </c>
      <c r="G10" s="182" t="s">
        <v>45</v>
      </c>
      <c r="H10" s="30" t="s">
        <v>46</v>
      </c>
      <c r="I10" s="119" t="s">
        <v>47</v>
      </c>
      <c r="J10" s="32" t="s">
        <v>48</v>
      </c>
      <c r="L10" s="2" t="s">
        <v>196</v>
      </c>
      <c r="M10" s="0" t="s">
        <v>197</v>
      </c>
      <c r="N10" s="0" t="s">
        <v>198</v>
      </c>
      <c r="O10" s="0" t="s">
        <v>199</v>
      </c>
      <c r="P10" s="0" t="s">
        <v>200</v>
      </c>
      <c r="Q10" s="0" t="s">
        <v>197</v>
      </c>
      <c r="R10" s="0" t="s">
        <v>198</v>
      </c>
      <c r="S10" s="0" t="s">
        <v>199</v>
      </c>
      <c r="T10" s="0" t="s">
        <v>200</v>
      </c>
    </row>
    <row r="11" customFormat="false" ht="12.75" hidden="false" customHeight="false" outlineLevel="0" collapsed="false">
      <c r="A11" s="33" t="s">
        <v>25</v>
      </c>
      <c r="B11" s="33" t="n">
        <v>1</v>
      </c>
      <c r="C11" s="33" t="n">
        <v>1</v>
      </c>
      <c r="D11" s="199" t="n">
        <v>37316</v>
      </c>
      <c r="E11" s="227" t="n">
        <f aca="false">M11+Q11</f>
        <v>595531</v>
      </c>
      <c r="F11" s="227" t="n">
        <f aca="false">N11-R11</f>
        <v>308</v>
      </c>
      <c r="G11" s="87" t="n">
        <f aca="false">E11-F11</f>
        <v>595223</v>
      </c>
      <c r="H11" s="124" t="n">
        <f aca="false">IF(G11&lt;0,0,G11/(31*1500*24))</f>
        <v>0.53335394265233</v>
      </c>
      <c r="I11" s="228" t="n">
        <f aca="false">MIN(1,(O11+S11)/(P11+T11))</f>
        <v>0.957156526307069</v>
      </c>
      <c r="J11" s="95" t="n">
        <f aca="false">I11*(24*31)</f>
        <v>712.124455572459</v>
      </c>
      <c r="L11" s="127" t="n">
        <v>1</v>
      </c>
      <c r="M11" s="127" t="n">
        <v>595531</v>
      </c>
      <c r="N11" s="127" t="n">
        <v>308</v>
      </c>
      <c r="O11" s="127" t="n">
        <v>704.124444444444</v>
      </c>
      <c r="P11" s="127" t="n">
        <v>735.641898782344</v>
      </c>
      <c r="W11" s="22"/>
    </row>
    <row r="12" customFormat="false" ht="12.75" hidden="false" customHeight="false" outlineLevel="0" collapsed="false">
      <c r="A12" s="33" t="s">
        <v>25</v>
      </c>
      <c r="B12" s="33" t="n">
        <v>1</v>
      </c>
      <c r="C12" s="33" t="n">
        <v>2</v>
      </c>
      <c r="D12" s="199" t="n">
        <v>37316</v>
      </c>
      <c r="E12" s="227" t="n">
        <f aca="false">M12+Q12</f>
        <v>530352</v>
      </c>
      <c r="F12" s="227" t="n">
        <f aca="false">N12-R12</f>
        <v>719</v>
      </c>
      <c r="G12" s="87" t="n">
        <f aca="false">E12-F12</f>
        <v>529633</v>
      </c>
      <c r="H12" s="124" t="n">
        <f aca="false">IF(G12&lt;0,0,G12/(31*1500*24))</f>
        <v>0.474581541218638</v>
      </c>
      <c r="I12" s="228" t="n">
        <f aca="false">MIN(1,(O12+S12)/(P12+T12))</f>
        <v>0.798546066803249</v>
      </c>
      <c r="J12" s="95" t="n">
        <f aca="false">I12*(24*31)</f>
        <v>594.118273701618</v>
      </c>
      <c r="L12" s="127" t="n">
        <v>1</v>
      </c>
      <c r="M12" s="127" t="n">
        <v>530352</v>
      </c>
      <c r="N12" s="127" t="n">
        <v>719</v>
      </c>
      <c r="O12" s="127" t="n">
        <v>587.444166666667</v>
      </c>
      <c r="P12" s="127" t="n">
        <v>735.642176560122</v>
      </c>
      <c r="W12" s="22"/>
    </row>
    <row r="13" customFormat="false" ht="12.75" hidden="false" customHeight="false" outlineLevel="0" collapsed="false">
      <c r="A13" s="33" t="s">
        <v>25</v>
      </c>
      <c r="B13" s="33" t="n">
        <v>1</v>
      </c>
      <c r="C13" s="33" t="n">
        <v>3</v>
      </c>
      <c r="D13" s="199" t="n">
        <v>37316</v>
      </c>
      <c r="E13" s="227" t="n">
        <f aca="false">M13+Q13</f>
        <v>588686</v>
      </c>
      <c r="F13" s="227" t="n">
        <f aca="false">N13-R13</f>
        <v>129</v>
      </c>
      <c r="G13" s="87" t="n">
        <f aca="false">E13-F13</f>
        <v>588557</v>
      </c>
      <c r="H13" s="124" t="n">
        <f aca="false">IF(G13&lt;0,0,G13/(31*1500*24))</f>
        <v>0.52738082437276</v>
      </c>
      <c r="I13" s="228" t="n">
        <f aca="false">MIN(1,(O13+S13)/(P13+T13))</f>
        <v>0.924452283725272</v>
      </c>
      <c r="J13" s="95" t="n">
        <f aca="false">I13*(24*31)</f>
        <v>687.792499091603</v>
      </c>
      <c r="L13" s="127" t="n">
        <v>1</v>
      </c>
      <c r="M13" s="127" t="n">
        <v>588686</v>
      </c>
      <c r="N13" s="127" t="n">
        <v>129</v>
      </c>
      <c r="O13" s="127" t="n">
        <v>680.065833333333</v>
      </c>
      <c r="P13" s="127" t="n">
        <v>735.641898782344</v>
      </c>
      <c r="W13" s="22"/>
    </row>
    <row r="14" customFormat="false" ht="12.75" hidden="false" customHeight="false" outlineLevel="0" collapsed="false">
      <c r="A14" s="33" t="s">
        <v>25</v>
      </c>
      <c r="B14" s="33" t="n">
        <v>1</v>
      </c>
      <c r="C14" s="33" t="n">
        <v>4</v>
      </c>
      <c r="D14" s="199" t="n">
        <v>37316</v>
      </c>
      <c r="E14" s="227" t="n">
        <f aca="false">M14+Q14</f>
        <v>201795</v>
      </c>
      <c r="F14" s="227" t="n">
        <f aca="false">N14-R14</f>
        <v>1408</v>
      </c>
      <c r="G14" s="87" t="n">
        <f aca="false">E14-F14</f>
        <v>200387</v>
      </c>
      <c r="H14" s="124" t="n">
        <f aca="false">IF(G14&lt;0,0,G14/(31*1500*24))</f>
        <v>0.179558243727599</v>
      </c>
      <c r="I14" s="228" t="n">
        <f aca="false">MIN(1,(O14+S14)/(P14+T14))</f>
        <v>0.258288484411004</v>
      </c>
      <c r="J14" s="95" t="n">
        <f aca="false">I14*(24*31)</f>
        <v>192.166632401787</v>
      </c>
      <c r="L14" s="127" t="n">
        <v>1</v>
      </c>
      <c r="M14" s="127" t="n">
        <v>201795</v>
      </c>
      <c r="N14" s="127" t="n">
        <v>1408</v>
      </c>
      <c r="O14" s="127" t="n">
        <v>190.008333333333</v>
      </c>
      <c r="P14" s="127" t="n">
        <v>735.643843226788</v>
      </c>
      <c r="W14" s="22"/>
    </row>
    <row r="15" customFormat="false" ht="12.75" hidden="false" customHeight="false" outlineLevel="0" collapsed="false">
      <c r="A15" s="33" t="s">
        <v>25</v>
      </c>
      <c r="B15" s="33" t="n">
        <v>1</v>
      </c>
      <c r="C15" s="33" t="n">
        <v>5</v>
      </c>
      <c r="D15" s="199" t="n">
        <v>37316</v>
      </c>
      <c r="E15" s="227" t="n">
        <f aca="false">M15+Q15</f>
        <v>594111</v>
      </c>
      <c r="F15" s="227" t="n">
        <f aca="false">N15-R15</f>
        <v>388</v>
      </c>
      <c r="G15" s="87" t="n">
        <f aca="false">E15-F15</f>
        <v>593723</v>
      </c>
      <c r="H15" s="124" t="n">
        <f aca="false">IF(G15&lt;0,0,G15/(31*1500*24))</f>
        <v>0.532009856630824</v>
      </c>
      <c r="I15" s="228" t="n">
        <f aca="false">MIN(1,(O15+S15)/(P15+T15))</f>
        <v>0.965751855238363</v>
      </c>
      <c r="J15" s="95" t="n">
        <f aca="false">I15*(24*31)</f>
        <v>718.519380297342</v>
      </c>
      <c r="L15" s="127" t="n">
        <v>1</v>
      </c>
      <c r="M15" s="127" t="n">
        <v>594111</v>
      </c>
      <c r="N15" s="127" t="n">
        <v>388</v>
      </c>
      <c r="O15" s="127" t="n">
        <v>710.448333333333</v>
      </c>
      <c r="P15" s="127" t="n">
        <v>735.642732115677</v>
      </c>
      <c r="W15" s="22"/>
    </row>
    <row r="16" customFormat="false" ht="12.75" hidden="false" customHeight="false" outlineLevel="0" collapsed="false">
      <c r="A16" s="33" t="s">
        <v>25</v>
      </c>
      <c r="B16" s="33" t="n">
        <v>1</v>
      </c>
      <c r="C16" s="33" t="n">
        <v>6</v>
      </c>
      <c r="D16" s="199" t="n">
        <v>37316</v>
      </c>
      <c r="E16" s="227" t="n">
        <f aca="false">M16+Q16</f>
        <v>60167</v>
      </c>
      <c r="F16" s="227" t="n">
        <f aca="false">N16-R16</f>
        <v>2565</v>
      </c>
      <c r="G16" s="87" t="n">
        <f aca="false">E16-F16</f>
        <v>57602</v>
      </c>
      <c r="H16" s="124" t="n">
        <f aca="false">IF(G16&lt;0,0,G16/(31*1500*24))</f>
        <v>0.0516146953405018</v>
      </c>
      <c r="I16" s="228" t="n">
        <f aca="false">MIN(1,(O16+S16)/(P16+T16))</f>
        <v>0.0986332121654742</v>
      </c>
      <c r="J16" s="95" t="n">
        <f aca="false">I16*(24*31)</f>
        <v>73.3831098511128</v>
      </c>
      <c r="L16" s="127" t="n">
        <v>1</v>
      </c>
      <c r="M16" s="127" t="n">
        <v>60167</v>
      </c>
      <c r="N16" s="127" t="n">
        <v>2565</v>
      </c>
      <c r="O16" s="127" t="n">
        <v>72.5427777777778</v>
      </c>
      <c r="P16" s="127" t="n">
        <v>735.480232115677</v>
      </c>
      <c r="W16" s="22"/>
    </row>
    <row r="17" customFormat="false" ht="12.75" hidden="false" customHeight="false" outlineLevel="0" collapsed="false">
      <c r="A17" s="33" t="s">
        <v>25</v>
      </c>
      <c r="B17" s="33" t="n">
        <v>1</v>
      </c>
      <c r="C17" s="33" t="n">
        <v>7</v>
      </c>
      <c r="D17" s="199" t="n">
        <v>37316</v>
      </c>
      <c r="E17" s="227" t="n">
        <f aca="false">M17+Q17</f>
        <v>567423</v>
      </c>
      <c r="F17" s="227" t="n">
        <f aca="false">N17-R17</f>
        <v>352</v>
      </c>
      <c r="G17" s="87" t="n">
        <f aca="false">E17-F17</f>
        <v>567071</v>
      </c>
      <c r="H17" s="124" t="n">
        <f aca="false">IF(G17&lt;0,0,G17/(31*1500*24))</f>
        <v>0.508128136200717</v>
      </c>
      <c r="I17" s="228" t="n">
        <f aca="false">MIN(1,(O17+S17)/(P17+T17))</f>
        <v>0.977267089620349</v>
      </c>
      <c r="J17" s="95" t="n">
        <f aca="false">I17*(24*31)</f>
        <v>727.08671467754</v>
      </c>
      <c r="L17" s="127" t="n">
        <v>1</v>
      </c>
      <c r="M17" s="127" t="n">
        <v>567423</v>
      </c>
      <c r="N17" s="127" t="n">
        <v>352</v>
      </c>
      <c r="O17" s="127" t="n">
        <v>718.918888888889</v>
      </c>
      <c r="P17" s="127" t="n">
        <v>735.642176560122</v>
      </c>
      <c r="W17" s="22"/>
    </row>
    <row r="18" customFormat="false" ht="12.75" hidden="false" customHeight="false" outlineLevel="0" collapsed="false">
      <c r="A18" s="33" t="s">
        <v>25</v>
      </c>
      <c r="B18" s="33" t="n">
        <v>1</v>
      </c>
      <c r="C18" s="33" t="n">
        <v>8</v>
      </c>
      <c r="D18" s="199" t="n">
        <v>37316</v>
      </c>
      <c r="E18" s="227" t="n">
        <f aca="false">M18+Q18</f>
        <v>184253</v>
      </c>
      <c r="F18" s="227" t="n">
        <f aca="false">N18-R18</f>
        <v>2127</v>
      </c>
      <c r="G18" s="87" t="n">
        <f aca="false">E18-F18</f>
        <v>182126</v>
      </c>
      <c r="H18" s="124" t="n">
        <f aca="false">IF(G18&lt;0,0,G18/(31*1500*24))</f>
        <v>0.163195340501792</v>
      </c>
      <c r="I18" s="228" t="n">
        <f aca="false">MIN(1,(O18+S18)/(P18+T18))</f>
        <v>0.257987489501353</v>
      </c>
      <c r="J18" s="95" t="n">
        <f aca="false">I18*(24*31)</f>
        <v>191.942692189007</v>
      </c>
      <c r="L18" s="127" t="n">
        <v>1</v>
      </c>
      <c r="M18" s="127" t="n">
        <v>184253</v>
      </c>
      <c r="N18" s="127" t="n">
        <v>2127</v>
      </c>
      <c r="O18" s="127" t="n">
        <v>189.785833333333</v>
      </c>
      <c r="P18" s="127" t="n">
        <v>735.639676560122</v>
      </c>
      <c r="W18" s="22"/>
    </row>
    <row r="19" customFormat="false" ht="12.75" hidden="false" customHeight="false" outlineLevel="0" collapsed="false">
      <c r="A19" s="33" t="s">
        <v>25</v>
      </c>
      <c r="B19" s="33" t="n">
        <v>1</v>
      </c>
      <c r="C19" s="33" t="n">
        <v>9</v>
      </c>
      <c r="D19" s="199" t="n">
        <v>37316</v>
      </c>
      <c r="E19" s="227" t="n">
        <f aca="false">M19+Q19</f>
        <v>514821</v>
      </c>
      <c r="F19" s="227" t="n">
        <f aca="false">N19-R19</f>
        <v>182</v>
      </c>
      <c r="G19" s="87" t="n">
        <f aca="false">E19-F19</f>
        <v>514639</v>
      </c>
      <c r="H19" s="124" t="n">
        <f aca="false">IF(G19&lt;0,0,G19/(31*1500*24))</f>
        <v>0.46114605734767</v>
      </c>
      <c r="I19" s="228" t="n">
        <f aca="false">MIN(1,(O19+S19)/(P19+T19))</f>
        <v>0.98773451253754</v>
      </c>
      <c r="J19" s="95" t="n">
        <f aca="false">I19*(24*31)</f>
        <v>734.87447732793</v>
      </c>
      <c r="L19" s="127" t="n">
        <v>1</v>
      </c>
      <c r="M19" s="127" t="n">
        <v>514821</v>
      </c>
      <c r="N19" s="127" t="n">
        <v>182</v>
      </c>
      <c r="O19" s="127" t="n">
        <v>726.619166666667</v>
      </c>
      <c r="P19" s="127" t="n">
        <v>735.642176560122</v>
      </c>
      <c r="W19" s="22"/>
    </row>
    <row r="20" customFormat="false" ht="12.75" hidden="false" customHeight="false" outlineLevel="0" collapsed="false">
      <c r="A20" s="33" t="s">
        <v>25</v>
      </c>
      <c r="B20" s="33" t="n">
        <v>1</v>
      </c>
      <c r="C20" s="33" t="n">
        <v>10</v>
      </c>
      <c r="D20" s="199" t="n">
        <v>37316</v>
      </c>
      <c r="E20" s="227" t="n">
        <f aca="false">M20+Q20</f>
        <v>448336</v>
      </c>
      <c r="F20" s="227" t="n">
        <f aca="false">N20-R20</f>
        <v>276</v>
      </c>
      <c r="G20" s="87" t="n">
        <f aca="false">E20-F20</f>
        <v>448060</v>
      </c>
      <c r="H20" s="124" t="n">
        <f aca="false">IF(G20&lt;0,0,G20/(31*1500*24))</f>
        <v>0.401487455197133</v>
      </c>
      <c r="I20" s="228" t="n">
        <f aca="false">MIN(1,(O20+S20)/(P20+T20))</f>
        <v>0.940466920826762</v>
      </c>
      <c r="J20" s="95" t="n">
        <f aca="false">I20*(24*31)</f>
        <v>699.707389095111</v>
      </c>
      <c r="L20" s="127" t="n">
        <v>1</v>
      </c>
      <c r="M20" s="127" t="n">
        <v>448336</v>
      </c>
      <c r="N20" s="127" t="n">
        <v>276</v>
      </c>
      <c r="O20" s="127" t="n">
        <v>691.815</v>
      </c>
      <c r="P20" s="127" t="n">
        <v>735.608009893455</v>
      </c>
      <c r="W20" s="22"/>
    </row>
    <row r="21" customFormat="false" ht="12.75" hidden="false" customHeight="false" outlineLevel="0" collapsed="false">
      <c r="A21" s="33" t="s">
        <v>25</v>
      </c>
      <c r="B21" s="33" t="n">
        <v>1</v>
      </c>
      <c r="C21" s="33" t="n">
        <v>11</v>
      </c>
      <c r="D21" s="199" t="n">
        <v>37316</v>
      </c>
      <c r="E21" s="227" t="n">
        <f aca="false">M21+Q21</f>
        <v>448789</v>
      </c>
      <c r="F21" s="227" t="n">
        <f aca="false">N21-R21</f>
        <v>326</v>
      </c>
      <c r="G21" s="87" t="n">
        <f aca="false">E21-F21</f>
        <v>448463</v>
      </c>
      <c r="H21" s="124" t="n">
        <f aca="false">IF(G21&lt;0,0,G21/(31*1500*24))</f>
        <v>0.401848566308244</v>
      </c>
      <c r="I21" s="228" t="n">
        <f aca="false">MIN(1,(O21+S21)/(P21+T21))</f>
        <v>0.916673180697668</v>
      </c>
      <c r="J21" s="95" t="n">
        <f aca="false">I21*(24*31)</f>
        <v>682.004846439065</v>
      </c>
      <c r="L21" s="127" t="n">
        <v>1</v>
      </c>
      <c r="M21" s="127" t="n">
        <v>448789</v>
      </c>
      <c r="N21" s="127" t="n">
        <v>326</v>
      </c>
      <c r="O21" s="127" t="n">
        <v>660.6425</v>
      </c>
      <c r="P21" s="127" t="n">
        <v>720.695787671233</v>
      </c>
      <c r="W21" s="22"/>
    </row>
    <row r="22" customFormat="false" ht="12.75" hidden="false" customHeight="false" outlineLevel="0" collapsed="false">
      <c r="A22" s="33" t="s">
        <v>25</v>
      </c>
      <c r="B22" s="33" t="n">
        <v>1</v>
      </c>
      <c r="C22" s="33" t="n">
        <v>12</v>
      </c>
      <c r="D22" s="199" t="n">
        <v>37316</v>
      </c>
      <c r="E22" s="227" t="n">
        <f aca="false">M22+Q22</f>
        <v>527729</v>
      </c>
      <c r="F22" s="227" t="n">
        <f aca="false">N22-R22</f>
        <v>17</v>
      </c>
      <c r="G22" s="87" t="n">
        <f aca="false">E22-F22</f>
        <v>527712</v>
      </c>
      <c r="H22" s="124" t="n">
        <f aca="false">IF(G22&lt;0,0,G22/(31*1500*24))</f>
        <v>0.472860215053763</v>
      </c>
      <c r="I22" s="228" t="n">
        <f aca="false">MIN(1,(O22+S22)/(P22+T22))</f>
        <v>0.989089333764059</v>
      </c>
      <c r="J22" s="95" t="n">
        <f aca="false">I22*(24*31)</f>
        <v>735.88246432046</v>
      </c>
      <c r="L22" s="127" t="n">
        <v>1</v>
      </c>
      <c r="M22" s="127" t="n">
        <v>527729</v>
      </c>
      <c r="N22" s="127" t="n">
        <v>17</v>
      </c>
      <c r="O22" s="127" t="n">
        <v>727.615555555556</v>
      </c>
      <c r="P22" s="127" t="n">
        <v>735.641898782344</v>
      </c>
      <c r="W22" s="22"/>
    </row>
    <row r="23" customFormat="false" ht="12.75" hidden="false" customHeight="false" outlineLevel="0" collapsed="false">
      <c r="A23" s="33" t="s">
        <v>25</v>
      </c>
      <c r="B23" s="33" t="n">
        <v>1</v>
      </c>
      <c r="C23" s="33" t="n">
        <v>13</v>
      </c>
      <c r="D23" s="199" t="n">
        <v>37316</v>
      </c>
      <c r="E23" s="227" t="n">
        <f aca="false">M23+Q23</f>
        <v>534029</v>
      </c>
      <c r="F23" s="227" t="n">
        <f aca="false">N23-R23</f>
        <v>392</v>
      </c>
      <c r="G23" s="87" t="n">
        <f aca="false">E23-F23</f>
        <v>533637</v>
      </c>
      <c r="H23" s="124" t="n">
        <f aca="false">IF(G23&lt;0,0,G23/(31*1500*24))</f>
        <v>0.47816935483871</v>
      </c>
      <c r="I23" s="228" t="n">
        <f aca="false">MIN(1,(O23+S23)/(P23+T23))</f>
        <v>0.965332286611984</v>
      </c>
      <c r="J23" s="95" t="n">
        <f aca="false">I23*(24*31)</f>
        <v>718.207221239316</v>
      </c>
      <c r="L23" s="127" t="n">
        <v>1</v>
      </c>
      <c r="M23" s="127" t="n">
        <v>534029</v>
      </c>
      <c r="N23" s="127" t="n">
        <v>392</v>
      </c>
      <c r="O23" s="127" t="n">
        <v>710.123055555556</v>
      </c>
      <c r="P23" s="127" t="n">
        <v>735.625509893455</v>
      </c>
      <c r="W23" s="22"/>
    </row>
    <row r="24" customFormat="false" ht="12.75" hidden="false" customHeight="false" outlineLevel="0" collapsed="false">
      <c r="A24" s="33" t="s">
        <v>25</v>
      </c>
      <c r="B24" s="33" t="n">
        <v>1</v>
      </c>
      <c r="C24" s="33" t="n">
        <v>14</v>
      </c>
      <c r="D24" s="199" t="n">
        <v>37316</v>
      </c>
      <c r="E24" s="227" t="n">
        <f aca="false">M24+Q24</f>
        <v>173279</v>
      </c>
      <c r="F24" s="227" t="n">
        <f aca="false">N24-R24</f>
        <v>68</v>
      </c>
      <c r="G24" s="87" t="n">
        <f aca="false">E24-F24</f>
        <v>173211</v>
      </c>
      <c r="H24" s="124" t="n">
        <f aca="false">IF(G24&lt;0,0,G24/(31*1500*24))</f>
        <v>0.155206989247312</v>
      </c>
      <c r="I24" s="228" t="n">
        <f aca="false">MIN(1,(O24+S24)/(P24+T24))</f>
        <v>0.237089338921133</v>
      </c>
      <c r="J24" s="95" t="n">
        <f aca="false">I24*(24*31)</f>
        <v>176.394468157323</v>
      </c>
      <c r="L24" s="127" t="n">
        <v>0.967741935483871</v>
      </c>
      <c r="M24" s="127" t="n">
        <v>173279</v>
      </c>
      <c r="N24" s="127" t="n">
        <v>68</v>
      </c>
      <c r="O24" s="127" t="n">
        <v>174.405277777778</v>
      </c>
      <c r="P24" s="127" t="n">
        <v>735.6099543379</v>
      </c>
      <c r="W24" s="22"/>
    </row>
    <row r="25" customFormat="false" ht="12.75" hidden="false" customHeight="false" outlineLevel="0" collapsed="false">
      <c r="A25" s="33" t="s">
        <v>25</v>
      </c>
      <c r="B25" s="33" t="n">
        <v>1</v>
      </c>
      <c r="C25" s="33" t="n">
        <v>15</v>
      </c>
      <c r="D25" s="199" t="n">
        <v>37316</v>
      </c>
      <c r="E25" s="227" t="n">
        <f aca="false">M25+Q25</f>
        <v>399048</v>
      </c>
      <c r="F25" s="227" t="n">
        <f aca="false">N25-R25</f>
        <v>1166</v>
      </c>
      <c r="G25" s="87" t="n">
        <f aca="false">E25-F25</f>
        <v>397882</v>
      </c>
      <c r="H25" s="124" t="n">
        <f aca="false">IF(G25&lt;0,0,G25/(31*1500*24))</f>
        <v>0.356525089605735</v>
      </c>
      <c r="I25" s="228" t="n">
        <f aca="false">MIN(1,(O25+S25)/(P25+T25))</f>
        <v>0.882992678692888</v>
      </c>
      <c r="J25" s="95" t="n">
        <f aca="false">I25*(24*31)</f>
        <v>656.946552947508</v>
      </c>
      <c r="L25" s="127" t="n">
        <v>1</v>
      </c>
      <c r="M25" s="127" t="n">
        <v>399048</v>
      </c>
      <c r="N25" s="127" t="n">
        <v>1166</v>
      </c>
      <c r="O25" s="127" t="n">
        <v>649.491111111111</v>
      </c>
      <c r="P25" s="127" t="n">
        <v>735.556621004566</v>
      </c>
      <c r="W25" s="22"/>
    </row>
    <row r="26" customFormat="false" ht="12.75" hidden="false" customHeight="false" outlineLevel="0" collapsed="false">
      <c r="A26" s="33" t="s">
        <v>25</v>
      </c>
      <c r="B26" s="33" t="n">
        <v>1</v>
      </c>
      <c r="C26" s="33" t="n">
        <v>16</v>
      </c>
      <c r="D26" s="199" t="n">
        <v>37316</v>
      </c>
      <c r="E26" s="227" t="n">
        <f aca="false">M26+Q26</f>
        <v>534973</v>
      </c>
      <c r="F26" s="227" t="n">
        <f aca="false">N26-R26</f>
        <v>360</v>
      </c>
      <c r="G26" s="87" t="n">
        <f aca="false">E26-F26</f>
        <v>534613</v>
      </c>
      <c r="H26" s="124" t="n">
        <f aca="false">IF(G26&lt;0,0,G26/(31*1500*24))</f>
        <v>0.479043906810036</v>
      </c>
      <c r="I26" s="228" t="n">
        <f aca="false">MIN(1,(O26+S26)/(P26+T26))</f>
        <v>0.962708423376162</v>
      </c>
      <c r="J26" s="95" t="n">
        <f aca="false">I26*(24*31)</f>
        <v>716.255066991864</v>
      </c>
      <c r="L26" s="127" t="n">
        <v>1</v>
      </c>
      <c r="M26" s="127" t="n">
        <v>534973</v>
      </c>
      <c r="N26" s="127" t="n">
        <v>360</v>
      </c>
      <c r="O26" s="127" t="n">
        <v>708.209722222222</v>
      </c>
      <c r="P26" s="127" t="n">
        <v>735.643009893455</v>
      </c>
      <c r="W26" s="22"/>
    </row>
    <row r="27" customFormat="false" ht="12.75" hidden="false" customHeight="false" outlineLevel="0" collapsed="false">
      <c r="A27" s="33" t="s">
        <v>25</v>
      </c>
      <c r="B27" s="33" t="n">
        <v>1</v>
      </c>
      <c r="C27" s="33" t="n">
        <v>17</v>
      </c>
      <c r="D27" s="199" t="n">
        <v>37316</v>
      </c>
      <c r="E27" s="227" t="n">
        <f aca="false">M27+Q27</f>
        <v>566122</v>
      </c>
      <c r="F27" s="227" t="n">
        <f aca="false">N27-R27</f>
        <v>358</v>
      </c>
      <c r="G27" s="87" t="n">
        <f aca="false">E27-F27</f>
        <v>565764</v>
      </c>
      <c r="H27" s="124" t="n">
        <f aca="false">IF(G27&lt;0,0,G27/(31*1500*24))</f>
        <v>0.506956989247312</v>
      </c>
      <c r="I27" s="228" t="n">
        <f aca="false">MIN(1,(O27+S27)/(P27+T27))</f>
        <v>0.988937941555011</v>
      </c>
      <c r="J27" s="95" t="n">
        <f aca="false">I27*(24*31)</f>
        <v>735.769828516928</v>
      </c>
      <c r="L27" s="127" t="n">
        <v>1</v>
      </c>
      <c r="M27" s="127" t="n">
        <v>566122</v>
      </c>
      <c r="N27" s="127" t="n">
        <v>358</v>
      </c>
      <c r="O27" s="127" t="n">
        <v>727.505833333333</v>
      </c>
      <c r="P27" s="127" t="n">
        <v>735.643565449011</v>
      </c>
      <c r="W27" s="22"/>
    </row>
    <row r="28" customFormat="false" ht="12.75" hidden="false" customHeight="false" outlineLevel="0" collapsed="false">
      <c r="A28" s="33" t="s">
        <v>25</v>
      </c>
      <c r="B28" s="33" t="n">
        <v>1</v>
      </c>
      <c r="C28" s="33" t="n">
        <v>18</v>
      </c>
      <c r="D28" s="199" t="n">
        <v>37316</v>
      </c>
      <c r="E28" s="227" t="n">
        <f aca="false">M28+Q28</f>
        <v>396010</v>
      </c>
      <c r="F28" s="227" t="n">
        <f aca="false">N28-R28</f>
        <v>955</v>
      </c>
      <c r="G28" s="87" t="n">
        <f aca="false">E28-F28</f>
        <v>395055</v>
      </c>
      <c r="H28" s="124" t="n">
        <f aca="false">IF(G28&lt;0,0,G28/(31*1500*24))</f>
        <v>0.353991935483871</v>
      </c>
      <c r="I28" s="228" t="n">
        <f aca="false">MIN(1,(O28+S28)/(P28+T28))</f>
        <v>0.743876737799515</v>
      </c>
      <c r="J28" s="95" t="n">
        <f aca="false">I28*(24*31)</f>
        <v>553.444292922839</v>
      </c>
      <c r="L28" s="127" t="n">
        <v>1</v>
      </c>
      <c r="M28" s="127" t="n">
        <v>396010</v>
      </c>
      <c r="N28" s="127" t="n">
        <v>955</v>
      </c>
      <c r="O28" s="127" t="n">
        <v>545.820555555556</v>
      </c>
      <c r="P28" s="127" t="n">
        <v>733.751343226788</v>
      </c>
      <c r="W28" s="22"/>
    </row>
    <row r="29" customFormat="false" ht="12.75" hidden="false" customHeight="false" outlineLevel="0" collapsed="false">
      <c r="A29" s="33" t="s">
        <v>25</v>
      </c>
      <c r="B29" s="33" t="n">
        <v>1</v>
      </c>
      <c r="C29" s="33" t="n">
        <v>19</v>
      </c>
      <c r="D29" s="199" t="n">
        <v>37316</v>
      </c>
      <c r="E29" s="227" t="n">
        <f aca="false">M29+Q29</f>
        <v>551951</v>
      </c>
      <c r="F29" s="227" t="n">
        <f aca="false">N29-R29</f>
        <v>262</v>
      </c>
      <c r="G29" s="87" t="n">
        <f aca="false">E29-F29</f>
        <v>551689</v>
      </c>
      <c r="H29" s="124" t="n">
        <f aca="false">IF(G29&lt;0,0,G29/(31*1500*24))</f>
        <v>0.494344982078853</v>
      </c>
      <c r="I29" s="228" t="n">
        <f aca="false">MIN(1,(O29+S29)/(P29+T29))</f>
        <v>0.956887567900854</v>
      </c>
      <c r="J29" s="95" t="n">
        <f aca="false">I29*(24*31)</f>
        <v>711.924350518235</v>
      </c>
      <c r="L29" s="127" t="n">
        <v>1</v>
      </c>
      <c r="M29" s="127" t="n">
        <v>551951</v>
      </c>
      <c r="N29" s="127" t="n">
        <v>262</v>
      </c>
      <c r="O29" s="127" t="n">
        <v>702.112222222222</v>
      </c>
      <c r="P29" s="127" t="n">
        <v>733.745787671233</v>
      </c>
      <c r="W29" s="22"/>
    </row>
    <row r="30" customFormat="false" ht="12.75" hidden="false" customHeight="false" outlineLevel="0" collapsed="false">
      <c r="A30" s="33" t="s">
        <v>25</v>
      </c>
      <c r="B30" s="33" t="n">
        <v>1</v>
      </c>
      <c r="C30" s="33" t="n">
        <v>20</v>
      </c>
      <c r="D30" s="199" t="n">
        <v>37316</v>
      </c>
      <c r="E30" s="227" t="n">
        <f aca="false">M30+Q30</f>
        <v>543405</v>
      </c>
      <c r="F30" s="227" t="n">
        <f aca="false">N30-R30</f>
        <v>327</v>
      </c>
      <c r="G30" s="87" t="n">
        <f aca="false">E30-F30</f>
        <v>543078</v>
      </c>
      <c r="H30" s="124" t="n">
        <f aca="false">IF(G30&lt;0,0,G30/(31*1500*24))</f>
        <v>0.486629032258065</v>
      </c>
      <c r="I30" s="228" t="n">
        <f aca="false">MIN(1,(O30+S30)/(P30+T30))</f>
        <v>0.963039746715951</v>
      </c>
      <c r="J30" s="95" t="n">
        <f aca="false">I30*(24*31)</f>
        <v>716.501571556667</v>
      </c>
      <c r="L30" s="127" t="n">
        <v>1</v>
      </c>
      <c r="M30" s="127" t="n">
        <v>543405</v>
      </c>
      <c r="N30" s="127" t="n">
        <v>327</v>
      </c>
      <c r="O30" s="127" t="n">
        <v>706.632777777778</v>
      </c>
      <c r="P30" s="127" t="n">
        <v>733.7524543379</v>
      </c>
      <c r="W30" s="22"/>
    </row>
    <row r="31" customFormat="false" ht="12.75" hidden="false" customHeight="false" outlineLevel="0" collapsed="false">
      <c r="A31" s="33" t="s">
        <v>25</v>
      </c>
      <c r="B31" s="33" t="n">
        <v>1</v>
      </c>
      <c r="C31" s="33" t="n">
        <v>21</v>
      </c>
      <c r="D31" s="199" t="n">
        <v>37316</v>
      </c>
      <c r="E31" s="227" t="n">
        <f aca="false">M31+Q31</f>
        <v>370028</v>
      </c>
      <c r="F31" s="227" t="n">
        <f aca="false">N31-R31</f>
        <v>331</v>
      </c>
      <c r="G31" s="87" t="n">
        <f aca="false">E31-F31</f>
        <v>369697</v>
      </c>
      <c r="H31" s="124" t="n">
        <f aca="false">IF(G31&lt;0,0,G31/(31*1500*24))</f>
        <v>0.331269713261649</v>
      </c>
      <c r="I31" s="228" t="n">
        <f aca="false">MIN(1,(O31+S31)/(P31+T31))</f>
        <v>0.713901331998305</v>
      </c>
      <c r="J31" s="95" t="n">
        <f aca="false">I31*(24*31)</f>
        <v>531.142591006739</v>
      </c>
      <c r="L31" s="127" t="n">
        <v>0.967741935483871</v>
      </c>
      <c r="M31" s="127" t="n">
        <v>370028</v>
      </c>
      <c r="N31" s="127" t="n">
        <v>331</v>
      </c>
      <c r="O31" s="127" t="n">
        <v>523.807222222222</v>
      </c>
      <c r="P31" s="127" t="n">
        <v>733.7249543379</v>
      </c>
      <c r="W31" s="22"/>
    </row>
    <row r="32" customFormat="false" ht="12.75" hidden="false" customHeight="false" outlineLevel="0" collapsed="false">
      <c r="A32" s="33" t="s">
        <v>25</v>
      </c>
      <c r="B32" s="33" t="n">
        <v>1</v>
      </c>
      <c r="C32" s="33" t="n">
        <v>22</v>
      </c>
      <c r="D32" s="199" t="n">
        <v>37316</v>
      </c>
      <c r="E32" s="227" t="n">
        <f aca="false">M32+Q32</f>
        <v>527773</v>
      </c>
      <c r="F32" s="227" t="n">
        <f aca="false">N32-R32</f>
        <v>151</v>
      </c>
      <c r="G32" s="87" t="n">
        <f aca="false">E32-F32</f>
        <v>527622</v>
      </c>
      <c r="H32" s="124" t="n">
        <f aca="false">IF(G32&lt;0,0,G32/(31*1500*24))</f>
        <v>0.472779569892473</v>
      </c>
      <c r="I32" s="228" t="n">
        <f aca="false">MIN(1,(O32+S32)/(P32+T32))</f>
        <v>0.799986137872762</v>
      </c>
      <c r="J32" s="95" t="n">
        <f aca="false">I32*(24*31)</f>
        <v>595.189686577335</v>
      </c>
      <c r="L32" s="127" t="n">
        <v>1</v>
      </c>
      <c r="M32" s="127" t="n">
        <v>527773</v>
      </c>
      <c r="N32" s="127" t="n">
        <v>151</v>
      </c>
      <c r="O32" s="127" t="n">
        <v>581.406111111111</v>
      </c>
      <c r="P32" s="127" t="n">
        <v>726.770232115677</v>
      </c>
      <c r="W32" s="22"/>
    </row>
    <row r="33" customFormat="false" ht="12.75" hidden="false" customHeight="false" outlineLevel="0" collapsed="false">
      <c r="A33" s="33" t="s">
        <v>25</v>
      </c>
      <c r="B33" s="33" t="n">
        <v>1</v>
      </c>
      <c r="C33" s="33" t="n">
        <v>23</v>
      </c>
      <c r="D33" s="199" t="n">
        <v>37316</v>
      </c>
      <c r="E33" s="227" t="n">
        <f aca="false">M33+Q33</f>
        <v>518222</v>
      </c>
      <c r="F33" s="227" t="n">
        <f aca="false">N33-R33</f>
        <v>346</v>
      </c>
      <c r="G33" s="87" t="n">
        <f aca="false">E33-F33</f>
        <v>517876</v>
      </c>
      <c r="H33" s="124" t="n">
        <f aca="false">IF(G33&lt;0,0,G33/(31*1500*24))</f>
        <v>0.464046594982079</v>
      </c>
      <c r="I33" s="228" t="n">
        <f aca="false">MIN(1,(O33+S33)/(P33+T33))</f>
        <v>0.916755074852555</v>
      </c>
      <c r="J33" s="95" t="n">
        <f aca="false">I33*(24*31)</f>
        <v>682.065775690301</v>
      </c>
      <c r="L33" s="127" t="n">
        <v>1</v>
      </c>
      <c r="M33" s="127" t="n">
        <v>518222</v>
      </c>
      <c r="N33" s="127" t="n">
        <v>346</v>
      </c>
      <c r="O33" s="127" t="n">
        <v>666.295</v>
      </c>
      <c r="P33" s="127" t="n">
        <v>726.797176560122</v>
      </c>
      <c r="W33" s="22"/>
    </row>
    <row r="34" customFormat="false" ht="12.75" hidden="false" customHeight="false" outlineLevel="0" collapsed="false">
      <c r="A34" s="33" t="s">
        <v>25</v>
      </c>
      <c r="B34" s="33" t="n">
        <v>1</v>
      </c>
      <c r="C34" s="33" t="n">
        <v>24</v>
      </c>
      <c r="D34" s="199" t="n">
        <v>37316</v>
      </c>
      <c r="E34" s="227" t="n">
        <f aca="false">M34+Q34</f>
        <v>497354</v>
      </c>
      <c r="F34" s="227" t="n">
        <f aca="false">N34-R34</f>
        <v>478</v>
      </c>
      <c r="G34" s="87" t="n">
        <f aca="false">E34-F34</f>
        <v>496876</v>
      </c>
      <c r="H34" s="124" t="n">
        <f aca="false">IF(G34&lt;0,0,G34/(31*1500*24))</f>
        <v>0.445229390681004</v>
      </c>
      <c r="I34" s="228" t="n">
        <f aca="false">MIN(1,(O34+S34)/(P34+T34))</f>
        <v>0.899024695234439</v>
      </c>
      <c r="J34" s="95" t="n">
        <f aca="false">I34*(24*31)</f>
        <v>668.874373254423</v>
      </c>
      <c r="L34" s="127" t="n">
        <v>1</v>
      </c>
      <c r="M34" s="127" t="n">
        <v>497354</v>
      </c>
      <c r="N34" s="127" t="n">
        <v>478</v>
      </c>
      <c r="O34" s="127" t="n">
        <v>653.433333333333</v>
      </c>
      <c r="P34" s="127" t="n">
        <v>726.824676560122</v>
      </c>
      <c r="W34" s="22"/>
    </row>
    <row r="35" customFormat="false" ht="12.75" hidden="false" customHeight="false" outlineLevel="0" collapsed="false">
      <c r="A35" s="33" t="s">
        <v>25</v>
      </c>
      <c r="B35" s="33" t="n">
        <v>1</v>
      </c>
      <c r="C35" s="33" t="n">
        <v>25</v>
      </c>
      <c r="D35" s="199" t="n">
        <v>37316</v>
      </c>
      <c r="E35" s="227" t="n">
        <f aca="false">M35+Q35</f>
        <v>557633</v>
      </c>
      <c r="F35" s="227" t="n">
        <f aca="false">N35-R35</f>
        <v>216</v>
      </c>
      <c r="G35" s="87" t="n">
        <f aca="false">E35-F35</f>
        <v>557417</v>
      </c>
      <c r="H35" s="124" t="n">
        <f aca="false">IF(G35&lt;0,0,G35/(31*1500*24))</f>
        <v>0.499477598566308</v>
      </c>
      <c r="I35" s="228" t="n">
        <f aca="false">MIN(1,(O35+S35)/(P35+T35))</f>
        <v>0.874140724464821</v>
      </c>
      <c r="J35" s="95" t="n">
        <f aca="false">I35*(24*31)</f>
        <v>650.360699001827</v>
      </c>
      <c r="L35" s="127" t="n">
        <v>1</v>
      </c>
      <c r="M35" s="127" t="n">
        <v>557633</v>
      </c>
      <c r="N35" s="127" t="n">
        <v>216</v>
      </c>
      <c r="O35" s="127" t="n">
        <v>635.347777777778</v>
      </c>
      <c r="P35" s="127" t="n">
        <v>726.825509893455</v>
      </c>
      <c r="W35" s="22"/>
    </row>
    <row r="36" customFormat="false" ht="12.75" hidden="false" customHeight="false" outlineLevel="0" collapsed="false">
      <c r="A36" s="33" t="s">
        <v>25</v>
      </c>
      <c r="B36" s="33" t="n">
        <v>1</v>
      </c>
      <c r="C36" s="33" t="n">
        <v>26</v>
      </c>
      <c r="D36" s="199" t="n">
        <v>37316</v>
      </c>
      <c r="E36" s="227" t="n">
        <f aca="false">M36+Q36</f>
        <v>563582</v>
      </c>
      <c r="F36" s="227" t="n">
        <f aca="false">N36-R36</f>
        <v>308</v>
      </c>
      <c r="G36" s="87" t="n">
        <f aca="false">E36-F36</f>
        <v>563274</v>
      </c>
      <c r="H36" s="124" t="n">
        <f aca="false">IF(G36&lt;0,0,G36/(31*1500*24))</f>
        <v>0.504725806451613</v>
      </c>
      <c r="I36" s="228" t="n">
        <f aca="false">MIN(1,(O36+S36)/(P36+T36))</f>
        <v>0.899036103687085</v>
      </c>
      <c r="J36" s="95" t="n">
        <f aca="false">I36*(24*31)</f>
        <v>668.882861143191</v>
      </c>
      <c r="L36" s="127" t="n">
        <v>1</v>
      </c>
      <c r="M36" s="127" t="n">
        <v>563582</v>
      </c>
      <c r="N36" s="127" t="n">
        <v>308</v>
      </c>
      <c r="O36" s="127" t="n">
        <v>652.936666666667</v>
      </c>
      <c r="P36" s="127" t="n">
        <v>726.263009893455</v>
      </c>
      <c r="W36" s="22"/>
    </row>
    <row r="37" customFormat="false" ht="12.75" hidden="false" customHeight="false" outlineLevel="0" collapsed="false">
      <c r="A37" s="33" t="s">
        <v>25</v>
      </c>
      <c r="B37" s="33" t="n">
        <v>1</v>
      </c>
      <c r="C37" s="33" t="n">
        <v>27</v>
      </c>
      <c r="D37" s="199" t="n">
        <v>37316</v>
      </c>
      <c r="E37" s="227" t="n">
        <f aca="false">M37+Q37</f>
        <v>594654</v>
      </c>
      <c r="F37" s="227" t="n">
        <f aca="false">N37-R37</f>
        <v>612</v>
      </c>
      <c r="G37" s="87" t="n">
        <f aca="false">E37-F37</f>
        <v>594042</v>
      </c>
      <c r="H37" s="124" t="n">
        <f aca="false">IF(G37&lt;0,0,G37/(31*1500*24))</f>
        <v>0.532295698924731</v>
      </c>
      <c r="I37" s="228" t="n">
        <f aca="false">MIN(1,(O37+S37)/(P37+T37))</f>
        <v>0.957849732286658</v>
      </c>
      <c r="J37" s="95" t="n">
        <f aca="false">I37*(24*31)</f>
        <v>712.640200821274</v>
      </c>
      <c r="L37" s="127" t="n">
        <v>1</v>
      </c>
      <c r="M37" s="127" t="n">
        <v>594654</v>
      </c>
      <c r="N37" s="127" t="n">
        <v>612</v>
      </c>
      <c r="O37" s="127" t="n">
        <v>696.193611111111</v>
      </c>
      <c r="P37" s="127" t="n">
        <v>726.829676560122</v>
      </c>
      <c r="W37" s="22"/>
    </row>
    <row r="38" customFormat="false" ht="12.75" hidden="false" customHeight="false" outlineLevel="0" collapsed="false">
      <c r="A38" s="33" t="s">
        <v>25</v>
      </c>
      <c r="B38" s="33" t="n">
        <v>1</v>
      </c>
      <c r="C38" s="33" t="n">
        <v>28</v>
      </c>
      <c r="D38" s="199" t="n">
        <v>37316</v>
      </c>
      <c r="E38" s="227" t="n">
        <f aca="false">M38+Q38</f>
        <v>521503</v>
      </c>
      <c r="F38" s="227" t="n">
        <f aca="false">N38-R38</f>
        <v>249</v>
      </c>
      <c r="G38" s="87" t="n">
        <f aca="false">E38-F38</f>
        <v>521254</v>
      </c>
      <c r="H38" s="124" t="n">
        <f aca="false">IF(G38&lt;0,0,G38/(31*1500*24))</f>
        <v>0.467073476702509</v>
      </c>
      <c r="I38" s="228" t="n">
        <f aca="false">MIN(1,(O38+S38)/(P38+T38))</f>
        <v>0.91120681635252</v>
      </c>
      <c r="J38" s="95" t="n">
        <f aca="false">I38*(24*31)</f>
        <v>677.937871366275</v>
      </c>
      <c r="L38" s="127" t="n">
        <v>1</v>
      </c>
      <c r="M38" s="127" t="n">
        <v>521503</v>
      </c>
      <c r="N38" s="127" t="n">
        <v>249</v>
      </c>
      <c r="O38" s="127" t="n">
        <v>661.809722222222</v>
      </c>
      <c r="P38" s="127" t="n">
        <v>726.300232115677</v>
      </c>
      <c r="W38" s="22"/>
    </row>
    <row r="39" customFormat="false" ht="12.75" hidden="false" customHeight="false" outlineLevel="0" collapsed="false">
      <c r="A39" s="33" t="s">
        <v>25</v>
      </c>
      <c r="B39" s="33" t="n">
        <v>1</v>
      </c>
      <c r="C39" s="33" t="n">
        <v>29</v>
      </c>
      <c r="D39" s="199" t="n">
        <v>37316</v>
      </c>
      <c r="E39" s="227" t="n">
        <f aca="false">M39+Q39</f>
        <v>488120</v>
      </c>
      <c r="F39" s="227" t="n">
        <f aca="false">N39-R39</f>
        <v>719</v>
      </c>
      <c r="G39" s="87" t="n">
        <f aca="false">E39-F39</f>
        <v>487401</v>
      </c>
      <c r="H39" s="124" t="n">
        <f aca="false">IF(G39&lt;0,0,G39/(31*1500*24))</f>
        <v>0.436739247311828</v>
      </c>
      <c r="I39" s="228" t="n">
        <f aca="false">MIN(1,(O39+S39)/(P39+T39))</f>
        <v>0.847151045963207</v>
      </c>
      <c r="J39" s="95" t="n">
        <f aca="false">I39*(24*31)</f>
        <v>630.280378196626</v>
      </c>
      <c r="L39" s="127" t="n">
        <v>1</v>
      </c>
      <c r="M39" s="127" t="n">
        <v>488120</v>
      </c>
      <c r="N39" s="127" t="n">
        <v>719</v>
      </c>
      <c r="O39" s="127" t="n">
        <v>615.724166666667</v>
      </c>
      <c r="P39" s="127" t="n">
        <v>726.817454337899</v>
      </c>
      <c r="W39" s="22"/>
    </row>
    <row r="40" customFormat="false" ht="12.75" hidden="false" customHeight="false" outlineLevel="0" collapsed="false">
      <c r="A40" s="33" t="s">
        <v>25</v>
      </c>
      <c r="B40" s="33" t="n">
        <v>1</v>
      </c>
      <c r="C40" s="33" t="n">
        <v>30</v>
      </c>
      <c r="D40" s="199" t="n">
        <v>37316</v>
      </c>
      <c r="E40" s="227" t="n">
        <f aca="false">M40+Q40</f>
        <v>74515</v>
      </c>
      <c r="F40" s="227" t="n">
        <f aca="false">N40-R40</f>
        <v>1149</v>
      </c>
      <c r="G40" s="87" t="n">
        <f aca="false">E40-F40</f>
        <v>73366</v>
      </c>
      <c r="H40" s="124" t="n">
        <f aca="false">IF(G40&lt;0,0,G40/(31*1500*24))</f>
        <v>0.0657401433691756</v>
      </c>
      <c r="I40" s="228" t="n">
        <f aca="false">MIN(1,(O40+S40)/(P40+T40))</f>
        <v>0.140075956077381</v>
      </c>
      <c r="J40" s="95" t="n">
        <f aca="false">I40*(24*31)</f>
        <v>104.216511321572</v>
      </c>
      <c r="L40" s="127" t="n">
        <v>1</v>
      </c>
      <c r="M40" s="127" t="n">
        <v>74515</v>
      </c>
      <c r="N40" s="127" t="n">
        <v>1149</v>
      </c>
      <c r="O40" s="127" t="n">
        <v>101.81</v>
      </c>
      <c r="P40" s="127" t="n">
        <v>726.8199543379</v>
      </c>
      <c r="W40" s="22"/>
    </row>
    <row r="41" customFormat="false" ht="12.75" hidden="false" customHeight="false" outlineLevel="0" collapsed="false">
      <c r="A41" s="33" t="s">
        <v>25</v>
      </c>
      <c r="B41" s="33" t="n">
        <v>1</v>
      </c>
      <c r="C41" s="33" t="n">
        <v>31</v>
      </c>
      <c r="D41" s="199" t="n">
        <v>37316</v>
      </c>
      <c r="E41" s="227" t="n">
        <f aca="false">M41+Q41</f>
        <v>0</v>
      </c>
      <c r="F41" s="227" t="n">
        <f aca="false">N41-R41</f>
        <v>569</v>
      </c>
      <c r="G41" s="87" t="n">
        <f aca="false">E41-F41</f>
        <v>-569</v>
      </c>
      <c r="H41" s="124" t="n">
        <f aca="false">IF(G41&lt;0,0,G41/(31*1500*24))</f>
        <v>0</v>
      </c>
      <c r="I41" s="228" t="n">
        <v>0</v>
      </c>
      <c r="J41" s="95" t="n">
        <f aca="false">I41*(24*31)</f>
        <v>0</v>
      </c>
      <c r="L41" s="127" t="n">
        <v>0.645161290322581</v>
      </c>
      <c r="M41" s="127" t="n">
        <v>0</v>
      </c>
      <c r="N41" s="127" t="n">
        <v>569</v>
      </c>
      <c r="O41" s="127" t="n">
        <v>103.640555555556</v>
      </c>
      <c r="P41" s="127" t="n">
        <v>487.804121004566</v>
      </c>
      <c r="S41" s="0" t="n">
        <v>389.680833333333</v>
      </c>
      <c r="W41" s="22"/>
    </row>
    <row r="42" customFormat="false" ht="12.75" hidden="false" customHeight="false" outlineLevel="0" collapsed="false">
      <c r="A42" s="33" t="s">
        <v>25</v>
      </c>
      <c r="B42" s="33" t="n">
        <v>1</v>
      </c>
      <c r="C42" s="33" t="n">
        <v>32</v>
      </c>
      <c r="D42" s="199" t="n">
        <v>37316</v>
      </c>
      <c r="E42" s="227" t="n">
        <f aca="false">M42+Q42</f>
        <v>313380</v>
      </c>
      <c r="F42" s="227" t="n">
        <f aca="false">N42-R42</f>
        <v>347</v>
      </c>
      <c r="G42" s="87" t="n">
        <f aca="false">E42-F42</f>
        <v>313033</v>
      </c>
      <c r="H42" s="124" t="n">
        <f aca="false">IF(G42&lt;0,0,G42/(31*1500*24))</f>
        <v>0.280495519713262</v>
      </c>
      <c r="I42" s="228" t="n">
        <f aca="false">MIN(1,(O42+S42)/(P42+T42))</f>
        <v>0.619413077631795</v>
      </c>
      <c r="J42" s="95" t="n">
        <f aca="false">I42*(24*31)</f>
        <v>460.843329758056</v>
      </c>
      <c r="L42" s="127" t="n">
        <v>1</v>
      </c>
      <c r="M42" s="127" t="n">
        <v>313380</v>
      </c>
      <c r="N42" s="127" t="n">
        <v>347</v>
      </c>
      <c r="O42" s="127" t="n">
        <v>450.203333333333</v>
      </c>
      <c r="P42" s="127" t="n">
        <v>726.822454337899</v>
      </c>
      <c r="W42" s="22"/>
    </row>
    <row r="43" customFormat="false" ht="12.75" hidden="false" customHeight="false" outlineLevel="0" collapsed="false">
      <c r="A43" s="33" t="s">
        <v>25</v>
      </c>
      <c r="B43" s="33" t="n">
        <v>1</v>
      </c>
      <c r="C43" s="33" t="n">
        <v>33</v>
      </c>
      <c r="D43" s="199" t="n">
        <v>37316</v>
      </c>
      <c r="E43" s="227" t="n">
        <f aca="false">M43+Q43</f>
        <v>378033</v>
      </c>
      <c r="F43" s="227" t="n">
        <f aca="false">N43-R43</f>
        <v>1135</v>
      </c>
      <c r="G43" s="87" t="n">
        <f aca="false">E43-F43</f>
        <v>376898</v>
      </c>
      <c r="H43" s="124" t="n">
        <f aca="false">IF(G43&lt;0,0,G43/(31*1500*24))</f>
        <v>0.337722222222222</v>
      </c>
      <c r="I43" s="228" t="n">
        <f aca="false">MIN(1,(O43+S43)/(P43+T43))</f>
        <v>0.801408149209679</v>
      </c>
      <c r="J43" s="95" t="n">
        <f aca="false">I43*(24*31)</f>
        <v>596.247663012002</v>
      </c>
      <c r="L43" s="127" t="n">
        <v>1</v>
      </c>
      <c r="M43" s="127" t="n">
        <v>378033</v>
      </c>
      <c r="N43" s="127" t="n">
        <v>1135</v>
      </c>
      <c r="O43" s="127" t="n">
        <v>580.777777777778</v>
      </c>
      <c r="P43" s="127" t="n">
        <v>724.696621004566</v>
      </c>
      <c r="W43" s="22"/>
    </row>
    <row r="44" customFormat="false" ht="12.75" hidden="false" customHeight="false" outlineLevel="0" collapsed="false">
      <c r="A44" s="33" t="s">
        <v>25</v>
      </c>
      <c r="B44" s="33" t="n">
        <v>1</v>
      </c>
      <c r="C44" s="33" t="n">
        <v>34</v>
      </c>
      <c r="D44" s="199" t="n">
        <v>37316</v>
      </c>
      <c r="E44" s="227" t="n">
        <f aca="false">M44+Q44</f>
        <v>574000</v>
      </c>
      <c r="F44" s="227" t="n">
        <f aca="false">N44-R44</f>
        <v>227</v>
      </c>
      <c r="G44" s="87" t="n">
        <f aca="false">E44-F44</f>
        <v>573773</v>
      </c>
      <c r="H44" s="124" t="n">
        <f aca="false">IF(G44&lt;0,0,G44/(31*1500*24))</f>
        <v>0.514133512544803</v>
      </c>
      <c r="I44" s="228" t="n">
        <f aca="false">MIN(1,(O44+S44)/(P44+T44))</f>
        <v>0.984214200735401</v>
      </c>
      <c r="J44" s="95" t="n">
        <f aca="false">I44*(24*31)</f>
        <v>732.255365347138</v>
      </c>
      <c r="L44" s="127" t="n">
        <v>1</v>
      </c>
      <c r="M44" s="127" t="n">
        <v>574000</v>
      </c>
      <c r="N44" s="127" t="n">
        <v>227</v>
      </c>
      <c r="O44" s="127" t="n">
        <v>715.354722222222</v>
      </c>
      <c r="P44" s="127" t="n">
        <v>726.828287671233</v>
      </c>
      <c r="W44" s="22"/>
    </row>
    <row r="45" customFormat="false" ht="12.75" hidden="false" customHeight="false" outlineLevel="0" collapsed="false">
      <c r="A45" s="33" t="s">
        <v>25</v>
      </c>
      <c r="B45" s="33" t="n">
        <v>1</v>
      </c>
      <c r="C45" s="33" t="n">
        <v>35</v>
      </c>
      <c r="D45" s="199" t="n">
        <v>37316</v>
      </c>
      <c r="E45" s="227" t="n">
        <f aca="false">M45+Q45</f>
        <v>401932</v>
      </c>
      <c r="F45" s="227" t="n">
        <f aca="false">N45-R45</f>
        <v>861</v>
      </c>
      <c r="G45" s="87" t="n">
        <f aca="false">E45-F45</f>
        <v>401071</v>
      </c>
      <c r="H45" s="124" t="n">
        <f aca="false">IF(G45&lt;0,0,G45/(31*1500*24))</f>
        <v>0.359382616487455</v>
      </c>
      <c r="I45" s="228" t="n">
        <f aca="false">MIN(1,(O45+S45)/(P45+T45))</f>
        <v>0.909907760055752</v>
      </c>
      <c r="J45" s="95" t="n">
        <f aca="false">I45*(24*31)</f>
        <v>676.97137348148</v>
      </c>
      <c r="L45" s="127" t="n">
        <v>1</v>
      </c>
      <c r="M45" s="127" t="n">
        <v>401932</v>
      </c>
      <c r="N45" s="127" t="n">
        <v>861</v>
      </c>
      <c r="O45" s="127" t="n">
        <v>661.338611111111</v>
      </c>
      <c r="P45" s="127" t="n">
        <v>726.819398782344</v>
      </c>
      <c r="W45" s="22"/>
    </row>
    <row r="46" customFormat="false" ht="12.75" hidden="false" customHeight="false" outlineLevel="0" collapsed="false">
      <c r="A46" s="33" t="s">
        <v>25</v>
      </c>
      <c r="B46" s="33" t="n">
        <v>1</v>
      </c>
      <c r="C46" s="33" t="n">
        <v>36</v>
      </c>
      <c r="D46" s="199" t="n">
        <v>37316</v>
      </c>
      <c r="E46" s="227" t="n">
        <f aca="false">M46+Q46</f>
        <v>558774</v>
      </c>
      <c r="F46" s="227" t="n">
        <f aca="false">N46-R46</f>
        <v>485</v>
      </c>
      <c r="G46" s="87" t="n">
        <f aca="false">E46-F46</f>
        <v>558289</v>
      </c>
      <c r="H46" s="124" t="n">
        <f aca="false">IF(G46&lt;0,0,G46/(31*1500*24))</f>
        <v>0.500258960573477</v>
      </c>
      <c r="I46" s="228" t="n">
        <f aca="false">MIN(1,(O46+S46)/(P46+T46))</f>
        <v>0.974314359449728</v>
      </c>
      <c r="J46" s="95" t="n">
        <f aca="false">I46*(24*31)</f>
        <v>724.889883430598</v>
      </c>
      <c r="L46" s="127" t="n">
        <v>1</v>
      </c>
      <c r="M46" s="127" t="n">
        <v>558774</v>
      </c>
      <c r="N46" s="127" t="n">
        <v>485</v>
      </c>
      <c r="O46" s="127" t="n">
        <v>708.151388888889</v>
      </c>
      <c r="P46" s="127" t="n">
        <v>726.820232115677</v>
      </c>
      <c r="W46" s="22"/>
    </row>
    <row r="47" customFormat="false" ht="12.75" hidden="false" customHeight="false" outlineLevel="0" collapsed="false">
      <c r="A47" s="33" t="s">
        <v>25</v>
      </c>
      <c r="B47" s="33" t="n">
        <v>1</v>
      </c>
      <c r="C47" s="33" t="n">
        <v>37</v>
      </c>
      <c r="D47" s="199" t="n">
        <v>37316</v>
      </c>
      <c r="E47" s="227" t="n">
        <f aca="false">M47+Q47</f>
        <v>164117</v>
      </c>
      <c r="F47" s="227" t="n">
        <f aca="false">N47-R47</f>
        <v>991</v>
      </c>
      <c r="G47" s="87" t="n">
        <f aca="false">E47-F47</f>
        <v>163126</v>
      </c>
      <c r="H47" s="124" t="n">
        <f aca="false">IF(G47&lt;0,0,G47/(31*1500*24))</f>
        <v>0.146170250896057</v>
      </c>
      <c r="I47" s="228" t="n">
        <f aca="false">MIN(1,(O47+S47)/(P47+T47))</f>
        <v>0.267354093478314</v>
      </c>
      <c r="J47" s="95" t="n">
        <f aca="false">I47*(24*31)</f>
        <v>198.911445547866</v>
      </c>
      <c r="L47" s="127" t="n">
        <v>1</v>
      </c>
      <c r="M47" s="127" t="n">
        <v>164117</v>
      </c>
      <c r="N47" s="127" t="n">
        <v>991</v>
      </c>
      <c r="O47" s="127" t="n">
        <v>194.284722222222</v>
      </c>
      <c r="P47" s="127" t="n">
        <v>726.694398782344</v>
      </c>
      <c r="W47" s="22"/>
    </row>
    <row r="48" customFormat="false" ht="12.75" hidden="false" customHeight="false" outlineLevel="0" collapsed="false">
      <c r="A48" s="33" t="s">
        <v>25</v>
      </c>
      <c r="B48" s="33" t="n">
        <v>1</v>
      </c>
      <c r="C48" s="33" t="n">
        <v>38</v>
      </c>
      <c r="D48" s="199" t="n">
        <v>37316</v>
      </c>
      <c r="E48" s="227" t="n">
        <f aca="false">M48+Q48</f>
        <v>549898</v>
      </c>
      <c r="F48" s="227" t="n">
        <f aca="false">N48-R48</f>
        <v>275</v>
      </c>
      <c r="G48" s="87" t="n">
        <f aca="false">E48-F48</f>
        <v>549623</v>
      </c>
      <c r="H48" s="124" t="n">
        <f aca="false">IF(G48&lt;0,0,G48/(31*1500*24))</f>
        <v>0.492493727598566</v>
      </c>
      <c r="I48" s="228" t="n">
        <f aca="false">MIN(1,(O48+S48)/(P48+T48))</f>
        <v>0.933455504971667</v>
      </c>
      <c r="J48" s="95" t="n">
        <f aca="false">I48*(24*31)</f>
        <v>694.49089569892</v>
      </c>
      <c r="L48" s="127" t="n">
        <v>1</v>
      </c>
      <c r="M48" s="127" t="n">
        <v>549898</v>
      </c>
      <c r="N48" s="127" t="n">
        <v>275</v>
      </c>
      <c r="O48" s="127" t="n">
        <v>684.718611111111</v>
      </c>
      <c r="P48" s="127" t="n">
        <v>733.531065449011</v>
      </c>
      <c r="W48" s="22"/>
    </row>
    <row r="49" customFormat="false" ht="12.75" hidden="false" customHeight="false" outlineLevel="0" collapsed="false">
      <c r="A49" s="33" t="s">
        <v>25</v>
      </c>
      <c r="B49" s="33" t="n">
        <v>1</v>
      </c>
      <c r="C49" s="33" t="n">
        <v>39</v>
      </c>
      <c r="D49" s="199" t="n">
        <v>37316</v>
      </c>
      <c r="E49" s="227" t="n">
        <f aca="false">M49+Q49</f>
        <v>268371</v>
      </c>
      <c r="F49" s="227" t="n">
        <f aca="false">N49-R49</f>
        <v>411</v>
      </c>
      <c r="G49" s="87" t="n">
        <f aca="false">E49-F49</f>
        <v>267960</v>
      </c>
      <c r="H49" s="124" t="n">
        <f aca="false">IF(G49&lt;0,0,G49/(31*1500*24))</f>
        <v>0.24010752688172</v>
      </c>
      <c r="I49" s="228" t="n">
        <f aca="false">MIN(1,(O49+S49)/(P49+T49))</f>
        <v>0.822698262950023</v>
      </c>
      <c r="J49" s="95" t="n">
        <f aca="false">I49*(24*31)</f>
        <v>612.087507634817</v>
      </c>
      <c r="L49" s="127" t="n">
        <v>1</v>
      </c>
      <c r="M49" s="127" t="n">
        <v>268371</v>
      </c>
      <c r="N49" s="127" t="n">
        <v>411</v>
      </c>
      <c r="O49" s="127" t="n">
        <v>603.6475</v>
      </c>
      <c r="P49" s="127" t="n">
        <v>733.741065449011</v>
      </c>
      <c r="W49" s="22"/>
    </row>
    <row r="50" customFormat="false" ht="12.75" hidden="false" customHeight="false" outlineLevel="0" collapsed="false">
      <c r="A50" s="33" t="s">
        <v>25</v>
      </c>
      <c r="B50" s="33" t="n">
        <v>1</v>
      </c>
      <c r="C50" s="33" t="n">
        <v>40</v>
      </c>
      <c r="D50" s="199" t="n">
        <v>37316</v>
      </c>
      <c r="E50" s="227" t="n">
        <f aca="false">M50+Q50</f>
        <v>588178</v>
      </c>
      <c r="F50" s="227" t="n">
        <f aca="false">N50-R50</f>
        <v>213</v>
      </c>
      <c r="G50" s="87" t="n">
        <f aca="false">E50-F50</f>
        <v>587965</v>
      </c>
      <c r="H50" s="124" t="n">
        <f aca="false">IF(G50&lt;0,0,G50/(31*1500*24))</f>
        <v>0.526850358422939</v>
      </c>
      <c r="I50" s="228" t="n">
        <f aca="false">MIN(1,(O50+S50)/(P50+T50))</f>
        <v>0.949171857276967</v>
      </c>
      <c r="J50" s="95" t="n">
        <f aca="false">I50*(24*31)</f>
        <v>706.183861814063</v>
      </c>
      <c r="L50" s="127" t="n">
        <v>1</v>
      </c>
      <c r="M50" s="127" t="n">
        <v>588178</v>
      </c>
      <c r="N50" s="127" t="n">
        <v>213</v>
      </c>
      <c r="O50" s="127" t="n">
        <v>696.456388888889</v>
      </c>
      <c r="P50" s="127" t="n">
        <v>733.751621004566</v>
      </c>
      <c r="W50" s="22"/>
    </row>
    <row r="51" customFormat="false" ht="12.75" hidden="false" customHeight="false" outlineLevel="0" collapsed="false">
      <c r="A51" s="33" t="s">
        <v>25</v>
      </c>
      <c r="B51" s="33" t="n">
        <v>1</v>
      </c>
      <c r="C51" s="33" t="n">
        <v>41</v>
      </c>
      <c r="D51" s="199" t="n">
        <v>37316</v>
      </c>
      <c r="E51" s="227" t="n">
        <f aca="false">M51+Q51</f>
        <v>11874</v>
      </c>
      <c r="F51" s="227" t="n">
        <f aca="false">N51-R51</f>
        <v>1159</v>
      </c>
      <c r="G51" s="87" t="n">
        <f aca="false">E51-F51</f>
        <v>10715</v>
      </c>
      <c r="H51" s="124" t="n">
        <f aca="false">IF(G51&lt;0,0,G51/(31*1500*24))</f>
        <v>0.00960125448028674</v>
      </c>
      <c r="I51" s="228" t="n">
        <f aca="false">MIN(1,(O51+S51)/(P51+T51))</f>
        <v>0.0226797011179245</v>
      </c>
      <c r="J51" s="95" t="n">
        <f aca="false">I51*(24*31)</f>
        <v>16.8736976317358</v>
      </c>
      <c r="L51" s="127" t="n">
        <v>0.967741935483871</v>
      </c>
      <c r="M51" s="127" t="n">
        <v>11874</v>
      </c>
      <c r="N51" s="127" t="n">
        <v>1159</v>
      </c>
      <c r="O51" s="127" t="n">
        <v>16.6044444444444</v>
      </c>
      <c r="P51" s="127" t="n">
        <v>732.128009893455</v>
      </c>
      <c r="W51" s="22"/>
    </row>
    <row r="52" customFormat="false" ht="12.75" hidden="false" customHeight="false" outlineLevel="0" collapsed="false">
      <c r="A52" s="33" t="s">
        <v>25</v>
      </c>
      <c r="B52" s="33" t="n">
        <v>1</v>
      </c>
      <c r="C52" s="33" t="n">
        <v>42</v>
      </c>
      <c r="D52" s="199" t="n">
        <v>37316</v>
      </c>
      <c r="E52" s="227" t="n">
        <f aca="false">M52+Q52</f>
        <v>16692</v>
      </c>
      <c r="F52" s="227" t="n">
        <f aca="false">N52-R52</f>
        <v>3715</v>
      </c>
      <c r="G52" s="87" t="n">
        <f aca="false">E52-F52</f>
        <v>12977</v>
      </c>
      <c r="H52" s="124" t="n">
        <f aca="false">IF(G52&lt;0,0,G52/(31*1500*24))</f>
        <v>0.0116281362007168</v>
      </c>
      <c r="I52" s="228" t="n">
        <f aca="false">MIN(1,(O52+S52)/(P52+T52))</f>
        <v>0.030822145313345</v>
      </c>
      <c r="J52" s="95" t="n">
        <f aca="false">I52*(24*31)</f>
        <v>22.9316761131287</v>
      </c>
      <c r="L52" s="127" t="n">
        <v>1</v>
      </c>
      <c r="M52" s="127" t="n">
        <v>16692</v>
      </c>
      <c r="N52" s="127" t="n">
        <v>3715</v>
      </c>
      <c r="O52" s="127" t="n">
        <v>22.6158333333333</v>
      </c>
      <c r="P52" s="127" t="n">
        <v>733.752732115677</v>
      </c>
      <c r="W52" s="22"/>
    </row>
    <row r="53" customFormat="false" ht="12.75" hidden="false" customHeight="false" outlineLevel="0" collapsed="false">
      <c r="A53" s="33" t="s">
        <v>25</v>
      </c>
      <c r="B53" s="33" t="n">
        <v>1</v>
      </c>
      <c r="C53" s="33" t="n">
        <v>43</v>
      </c>
      <c r="D53" s="199" t="n">
        <v>37316</v>
      </c>
      <c r="E53" s="227" t="n">
        <f aca="false">M53+Q53</f>
        <v>343288</v>
      </c>
      <c r="F53" s="227" t="n">
        <f aca="false">N53-R53</f>
        <v>1280</v>
      </c>
      <c r="G53" s="87" t="n">
        <f aca="false">E53-F53</f>
        <v>342008</v>
      </c>
      <c r="H53" s="124" t="n">
        <f aca="false">IF(G53&lt;0,0,G53/(31*1500*24))</f>
        <v>0.306458781362007</v>
      </c>
      <c r="I53" s="228" t="n">
        <f aca="false">MIN(1,(O53+S53)/(P53+T53))</f>
        <v>0.521924915536549</v>
      </c>
      <c r="J53" s="95" t="n">
        <f aca="false">I53*(24*31)</f>
        <v>388.312137159193</v>
      </c>
      <c r="L53" s="127" t="n">
        <v>1</v>
      </c>
      <c r="M53" s="127" t="n">
        <v>343288</v>
      </c>
      <c r="N53" s="127" t="n">
        <v>1280</v>
      </c>
      <c r="O53" s="127" t="n">
        <v>382.951944444444</v>
      </c>
      <c r="P53" s="127" t="n">
        <v>733.7299543379</v>
      </c>
      <c r="W53" s="22"/>
    </row>
    <row r="54" customFormat="false" ht="12.75" hidden="false" customHeight="false" outlineLevel="0" collapsed="false">
      <c r="A54" s="33" t="s">
        <v>25</v>
      </c>
      <c r="B54" s="33" t="n">
        <v>1</v>
      </c>
      <c r="C54" s="33" t="n">
        <v>44</v>
      </c>
      <c r="D54" s="199" t="n">
        <v>37316</v>
      </c>
      <c r="E54" s="227" t="n">
        <f aca="false">M54+Q54</f>
        <v>516774</v>
      </c>
      <c r="F54" s="227" t="n">
        <f aca="false">N54-R54</f>
        <v>718</v>
      </c>
      <c r="G54" s="87" t="n">
        <f aca="false">E54-F54</f>
        <v>516056</v>
      </c>
      <c r="H54" s="124" t="n">
        <f aca="false">IF(G54&lt;0,0,G54/(31*1500*24))</f>
        <v>0.462415770609319</v>
      </c>
      <c r="I54" s="228" t="n">
        <f aca="false">MIN(1,(O54+S54)/(P54+T54))</f>
        <v>0.821966722337536</v>
      </c>
      <c r="J54" s="95" t="n">
        <f aca="false">I54*(24*31)</f>
        <v>611.543241419127</v>
      </c>
      <c r="L54" s="127" t="n">
        <v>1</v>
      </c>
      <c r="M54" s="127" t="n">
        <v>516774</v>
      </c>
      <c r="N54" s="127" t="n">
        <v>718</v>
      </c>
      <c r="O54" s="127" t="n">
        <v>603.103888888889</v>
      </c>
      <c r="P54" s="127" t="n">
        <v>733.732732115677</v>
      </c>
      <c r="W54" s="22"/>
    </row>
    <row r="55" customFormat="false" ht="12.75" hidden="false" customHeight="false" outlineLevel="0" collapsed="false">
      <c r="A55" s="33" t="s">
        <v>25</v>
      </c>
      <c r="B55" s="33" t="n">
        <v>1</v>
      </c>
      <c r="C55" s="33" t="n">
        <v>45</v>
      </c>
      <c r="D55" s="199" t="n">
        <v>37316</v>
      </c>
      <c r="E55" s="227" t="n">
        <f aca="false">M55+Q55</f>
        <v>114073</v>
      </c>
      <c r="F55" s="227" t="n">
        <f aca="false">N55-R55</f>
        <v>1683</v>
      </c>
      <c r="G55" s="87" t="n">
        <f aca="false">E55-F55</f>
        <v>112390</v>
      </c>
      <c r="H55" s="124" t="n">
        <f aca="false">IF(G55&lt;0,0,G55/(31*1500*24))</f>
        <v>0.10070788530466</v>
      </c>
      <c r="I55" s="228" t="n">
        <f aca="false">MIN(1,(O55+S55)/(P55+T55))</f>
        <v>0.581360520906275</v>
      </c>
      <c r="J55" s="95" t="n">
        <f aca="false">I55*(24*31)</f>
        <v>432.532227554269</v>
      </c>
      <c r="L55" s="127" t="n">
        <v>1</v>
      </c>
      <c r="M55" s="127" t="n">
        <v>114073</v>
      </c>
      <c r="N55" s="127" t="n">
        <v>1683</v>
      </c>
      <c r="O55" s="127" t="n">
        <v>426.570833333333</v>
      </c>
      <c r="P55" s="127" t="n">
        <v>733.745787671233</v>
      </c>
      <c r="W55" s="22"/>
    </row>
    <row r="56" customFormat="false" ht="12.75" hidden="false" customHeight="false" outlineLevel="0" collapsed="false">
      <c r="A56" s="33" t="s">
        <v>25</v>
      </c>
      <c r="B56" s="33" t="n">
        <v>1</v>
      </c>
      <c r="C56" s="33" t="n">
        <v>46</v>
      </c>
      <c r="D56" s="199" t="n">
        <v>37316</v>
      </c>
      <c r="E56" s="227" t="n">
        <f aca="false">M56+Q56</f>
        <v>322985</v>
      </c>
      <c r="F56" s="227" t="n">
        <f aca="false">N56-R56</f>
        <v>1134</v>
      </c>
      <c r="G56" s="87" t="n">
        <f aca="false">E56-F56</f>
        <v>321851</v>
      </c>
      <c r="H56" s="124" t="n">
        <f aca="false">IF(G56&lt;0,0,G56/(31*1500*24))</f>
        <v>0.288396953405018</v>
      </c>
      <c r="I56" s="228" t="n">
        <f aca="false">MIN(1,(O56+S56)/(P56+T56))</f>
        <v>0.647453083311524</v>
      </c>
      <c r="J56" s="95" t="n">
        <f aca="false">I56*(24*31)</f>
        <v>481.705093983774</v>
      </c>
      <c r="L56" s="127" t="n">
        <v>1</v>
      </c>
      <c r="M56" s="127" t="n">
        <v>322985</v>
      </c>
      <c r="N56" s="127" t="n">
        <v>1134</v>
      </c>
      <c r="O56" s="127" t="n">
        <v>475.051944444444</v>
      </c>
      <c r="P56" s="127" t="n">
        <v>733.724121004566</v>
      </c>
      <c r="W56" s="22"/>
    </row>
    <row r="57" customFormat="false" ht="12.75" hidden="false" customHeight="false" outlineLevel="0" collapsed="false">
      <c r="A57" s="33" t="s">
        <v>25</v>
      </c>
      <c r="B57" s="33" t="n">
        <v>1</v>
      </c>
      <c r="C57" s="33" t="n">
        <v>47</v>
      </c>
      <c r="D57" s="199" t="n">
        <v>37316</v>
      </c>
      <c r="E57" s="227" t="n">
        <f aca="false">M57+Q57</f>
        <v>131154</v>
      </c>
      <c r="F57" s="227" t="n">
        <f aca="false">N57+R57</f>
        <v>305</v>
      </c>
      <c r="G57" s="87" t="n">
        <f aca="false">E57-F57</f>
        <v>130849</v>
      </c>
      <c r="H57" s="124" t="n">
        <f aca="false">IF(G57&lt;0,0,G57/(31*1500*24))</f>
        <v>0.117248207885305</v>
      </c>
      <c r="I57" s="228" t="n">
        <f aca="false">MIN(1,(O57+S57)/(P57+T57))</f>
        <v>0.610514771858695</v>
      </c>
      <c r="J57" s="95" t="n">
        <f aca="false">I57*(24*31)</f>
        <v>454.222990262869</v>
      </c>
      <c r="L57" s="127" t="n">
        <v>1</v>
      </c>
      <c r="O57" s="0" t="n">
        <f aca="false">303-2.09-89-28.2</f>
        <v>183.71</v>
      </c>
      <c r="P57" s="0" t="n">
        <f aca="false">303-2.09</f>
        <v>300.91</v>
      </c>
      <c r="Q57" s="229" t="n">
        <v>131154</v>
      </c>
      <c r="R57" s="230" t="n">
        <v>305</v>
      </c>
      <c r="W57" s="22"/>
    </row>
    <row r="58" customFormat="false" ht="12.75" hidden="false" customHeight="false" outlineLevel="0" collapsed="false">
      <c r="A58" s="33" t="s">
        <v>25</v>
      </c>
      <c r="B58" s="33" t="n">
        <v>1</v>
      </c>
      <c r="C58" s="33" t="n">
        <v>48</v>
      </c>
      <c r="D58" s="199" t="n">
        <v>37316</v>
      </c>
      <c r="E58" s="227" t="n">
        <f aca="false">M58+Q58</f>
        <v>0</v>
      </c>
      <c r="F58" s="227" t="n">
        <f aca="false">N58-R58</f>
        <v>0</v>
      </c>
      <c r="G58" s="87" t="n">
        <f aca="false">E58-F58</f>
        <v>0</v>
      </c>
      <c r="H58" s="124" t="n">
        <f aca="false">IF(G58&lt;0,0,G58/(31*1500*24))</f>
        <v>0</v>
      </c>
      <c r="I58" s="228" t="n">
        <v>0</v>
      </c>
      <c r="J58" s="95" t="n">
        <f aca="false">I58*(24*31)</f>
        <v>0</v>
      </c>
      <c r="L58" s="127" t="n">
        <v>1</v>
      </c>
      <c r="W58" s="22"/>
    </row>
    <row r="59" customFormat="false" ht="12.75" hidden="false" customHeight="false" outlineLevel="0" collapsed="false">
      <c r="A59" s="33" t="s">
        <v>25</v>
      </c>
      <c r="B59" s="33" t="n">
        <v>1</v>
      </c>
      <c r="C59" s="33" t="n">
        <v>49</v>
      </c>
      <c r="D59" s="199" t="n">
        <v>37316</v>
      </c>
      <c r="E59" s="227" t="n">
        <f aca="false">M59+Q59</f>
        <v>553067</v>
      </c>
      <c r="F59" s="227" t="n">
        <f aca="false">N59-R59</f>
        <v>520</v>
      </c>
      <c r="G59" s="87" t="n">
        <f aca="false">E59-F59</f>
        <v>552547</v>
      </c>
      <c r="H59" s="124" t="n">
        <f aca="false">IF(G59&lt;0,0,G59/(31*1500*24))</f>
        <v>0.495113799283154</v>
      </c>
      <c r="I59" s="228" t="n">
        <f aca="false">MIN(1,(O59+S59)/(P59+T59))</f>
        <v>0.927762017498684</v>
      </c>
      <c r="J59" s="95" t="n">
        <f aca="false">I59*(24*31)</f>
        <v>690.254941019021</v>
      </c>
      <c r="L59" s="127" t="n">
        <v>1</v>
      </c>
      <c r="M59" s="127" t="n">
        <v>553067</v>
      </c>
      <c r="N59" s="127" t="n">
        <v>520</v>
      </c>
      <c r="O59" s="127" t="n">
        <v>680.746111111111</v>
      </c>
      <c r="P59" s="127" t="n">
        <v>733.750787671233</v>
      </c>
      <c r="W59" s="22"/>
    </row>
    <row r="60" customFormat="false" ht="12.75" hidden="false" customHeight="false" outlineLevel="0" collapsed="false">
      <c r="A60" s="33" t="s">
        <v>25</v>
      </c>
      <c r="B60" s="33" t="n">
        <v>1</v>
      </c>
      <c r="C60" s="33" t="n">
        <v>50</v>
      </c>
      <c r="D60" s="199" t="n">
        <v>37316</v>
      </c>
      <c r="E60" s="227" t="n">
        <f aca="false">M60+Q60</f>
        <v>546809</v>
      </c>
      <c r="F60" s="227" t="n">
        <f aca="false">N60-R60</f>
        <v>511</v>
      </c>
      <c r="G60" s="87" t="n">
        <f aca="false">E60-F60</f>
        <v>546298</v>
      </c>
      <c r="H60" s="124" t="n">
        <f aca="false">IF(G60&lt;0,0,G60/(31*1500*24))</f>
        <v>0.489514336917563</v>
      </c>
      <c r="I60" s="228" t="n">
        <f aca="false">MIN(1,(O60+S60)/(P60+T60))</f>
        <v>0.940429132826648</v>
      </c>
      <c r="J60" s="95" t="n">
        <f aca="false">I60*(24*31)</f>
        <v>699.679274823026</v>
      </c>
      <c r="L60" s="127" t="n">
        <v>0.903225806451613</v>
      </c>
      <c r="M60" s="127" t="n">
        <v>546809</v>
      </c>
      <c r="N60" s="127" t="n">
        <v>511</v>
      </c>
      <c r="O60" s="127" t="n">
        <v>689.747777777778</v>
      </c>
      <c r="P60" s="127" t="n">
        <v>733.439398782344</v>
      </c>
      <c r="W60" s="22"/>
    </row>
    <row r="61" customFormat="false" ht="12.75" hidden="false" customHeight="false" outlineLevel="0" collapsed="false">
      <c r="A61" s="33" t="s">
        <v>25</v>
      </c>
      <c r="B61" s="33" t="n">
        <v>1</v>
      </c>
      <c r="C61" s="33" t="n">
        <v>51</v>
      </c>
      <c r="D61" s="199" t="n">
        <v>37316</v>
      </c>
      <c r="E61" s="227" t="n">
        <f aca="false">M61+Q61</f>
        <v>542642</v>
      </c>
      <c r="F61" s="227" t="n">
        <f aca="false">N61-R61</f>
        <v>444</v>
      </c>
      <c r="G61" s="87" t="n">
        <f aca="false">E61-F61</f>
        <v>542198</v>
      </c>
      <c r="H61" s="124" t="n">
        <f aca="false">IF(G61&lt;0,0,G61/(31*1500*24))</f>
        <v>0.485840501792115</v>
      </c>
      <c r="I61" s="228" t="n">
        <f aca="false">MIN(1,(O61+S61)/(P61+T61))</f>
        <v>0.922477575573621</v>
      </c>
      <c r="J61" s="95" t="n">
        <f aca="false">I61*(24*31)</f>
        <v>686.323316226774</v>
      </c>
      <c r="L61" s="127" t="n">
        <v>0.870967741935484</v>
      </c>
      <c r="M61" s="127" t="n">
        <v>542642</v>
      </c>
      <c r="N61" s="127" t="n">
        <v>444</v>
      </c>
      <c r="O61" s="127" t="n">
        <v>676.859166666667</v>
      </c>
      <c r="P61" s="127" t="n">
        <v>733.740509893455</v>
      </c>
      <c r="W61" s="22"/>
    </row>
    <row r="62" customFormat="false" ht="12.75" hidden="false" customHeight="false" outlineLevel="0" collapsed="false">
      <c r="A62" s="33" t="s">
        <v>25</v>
      </c>
      <c r="B62" s="33" t="n">
        <v>1</v>
      </c>
      <c r="C62" s="33" t="n">
        <v>52</v>
      </c>
      <c r="D62" s="199" t="n">
        <v>37316</v>
      </c>
      <c r="E62" s="227" t="n">
        <f aca="false">M62+Q62</f>
        <v>462604</v>
      </c>
      <c r="F62" s="227" t="n">
        <f aca="false">N62+R62</f>
        <v>565</v>
      </c>
      <c r="G62" s="87" t="n">
        <f aca="false">E62-F62</f>
        <v>462039</v>
      </c>
      <c r="H62" s="124" t="n">
        <f aca="false">IF(G62&lt;0,0,G62/(31*1500*24))</f>
        <v>0.414013440860215</v>
      </c>
      <c r="I62" s="228" t="n">
        <f aca="false">MIN(1,(O62+S62)/(P62+T62))</f>
        <v>0.931274033414364</v>
      </c>
      <c r="J62" s="95" t="n">
        <f aca="false">I62*(24*31)</f>
        <v>692.867880860287</v>
      </c>
      <c r="L62" s="127" t="n">
        <v>1</v>
      </c>
      <c r="M62" s="127" t="n">
        <v>462604</v>
      </c>
      <c r="N62" s="127" t="n">
        <v>518</v>
      </c>
      <c r="O62" s="127" t="n">
        <v>683.323055555556</v>
      </c>
      <c r="P62" s="127" t="n">
        <v>733.750787671233</v>
      </c>
      <c r="R62" s="0" t="n">
        <v>47</v>
      </c>
      <c r="W62" s="22"/>
    </row>
    <row r="63" customFormat="false" ht="12.75" hidden="false" customHeight="false" outlineLevel="0" collapsed="false">
      <c r="A63" s="33" t="s">
        <v>25</v>
      </c>
      <c r="B63" s="33" t="n">
        <v>1</v>
      </c>
      <c r="C63" s="33" t="n">
        <v>53</v>
      </c>
      <c r="D63" s="199" t="n">
        <v>37316</v>
      </c>
      <c r="E63" s="227" t="n">
        <f aca="false">M63+Q63</f>
        <v>386049</v>
      </c>
      <c r="F63" s="227" t="n">
        <f aca="false">N63-R63</f>
        <v>423</v>
      </c>
      <c r="G63" s="87" t="n">
        <f aca="false">E63-F63</f>
        <v>385626</v>
      </c>
      <c r="H63" s="124" t="n">
        <f aca="false">IF(G63&lt;0,0,G63/(31*1500*24))</f>
        <v>0.345543010752688</v>
      </c>
      <c r="I63" s="228" t="n">
        <f aca="false">MIN(1,(O63+S63)/(P63+T63))</f>
        <v>1</v>
      </c>
      <c r="J63" s="95" t="n">
        <f aca="false">I63*(24*31)</f>
        <v>744</v>
      </c>
      <c r="L63" s="127" t="n">
        <v>0.935483870967742</v>
      </c>
      <c r="M63" s="127" t="n">
        <v>386049</v>
      </c>
      <c r="N63" s="127" t="n">
        <v>423</v>
      </c>
      <c r="O63" s="127" t="n">
        <v>649.848611111111</v>
      </c>
      <c r="P63" s="127" t="n">
        <v>733.739121004566</v>
      </c>
      <c r="S63" s="0" t="n">
        <f aca="false">((725526-278830)+(2913427-2237768))/3600</f>
        <v>311.765277777778</v>
      </c>
      <c r="T63" s="0" t="n">
        <f aca="false">(2913427-2237768)/3600</f>
        <v>187.683055555556</v>
      </c>
      <c r="W63" s="22"/>
    </row>
    <row r="64" customFormat="false" ht="12.75" hidden="false" customHeight="false" outlineLevel="0" collapsed="false">
      <c r="A64" s="33" t="s">
        <v>25</v>
      </c>
      <c r="B64" s="33" t="n">
        <v>1</v>
      </c>
      <c r="C64" s="33" t="n">
        <v>54</v>
      </c>
      <c r="D64" s="199" t="n">
        <v>37316</v>
      </c>
      <c r="E64" s="227" t="n">
        <f aca="false">M64+Q64</f>
        <v>314095</v>
      </c>
      <c r="F64" s="227" t="n">
        <f aca="false">N64-R64</f>
        <v>1321</v>
      </c>
      <c r="G64" s="87" t="n">
        <f aca="false">E64-F64</f>
        <v>312774</v>
      </c>
      <c r="H64" s="124" t="n">
        <f aca="false">IF(G64&lt;0,0,G64/(31*1500*24))</f>
        <v>0.280263440860215</v>
      </c>
      <c r="I64" s="228" t="n">
        <f aca="false">MIN(1,(O64+S64)/(P64+T64))</f>
        <v>0.657722771888499</v>
      </c>
      <c r="J64" s="95" t="n">
        <f aca="false">I64*(24*31)</f>
        <v>489.345742285043</v>
      </c>
      <c r="L64" s="127" t="n">
        <v>1</v>
      </c>
      <c r="M64" s="127" t="n">
        <v>314095</v>
      </c>
      <c r="N64" s="127" t="n">
        <v>1321</v>
      </c>
      <c r="O64" s="127" t="n">
        <v>465.341388888889</v>
      </c>
      <c r="P64" s="127" t="n">
        <v>707.503843226788</v>
      </c>
      <c r="W64" s="22"/>
    </row>
    <row r="65" customFormat="false" ht="12.75" hidden="false" customHeight="false" outlineLevel="0" collapsed="false">
      <c r="A65" s="33" t="s">
        <v>25</v>
      </c>
      <c r="B65" s="33" t="n">
        <v>1</v>
      </c>
      <c r="C65" s="33" t="n">
        <v>55</v>
      </c>
      <c r="D65" s="199" t="n">
        <v>37316</v>
      </c>
      <c r="E65" s="227" t="n">
        <f aca="false">M65+Q65</f>
        <v>494527</v>
      </c>
      <c r="F65" s="227" t="n">
        <f aca="false">N65-R65</f>
        <v>788</v>
      </c>
      <c r="G65" s="87" t="n">
        <f aca="false">E65-F65</f>
        <v>493739</v>
      </c>
      <c r="H65" s="124" t="n">
        <f aca="false">IF(G65&lt;0,0,G65/(31*1500*24))</f>
        <v>0.442418458781362</v>
      </c>
      <c r="I65" s="228" t="n">
        <f aca="false">MIN(1,(O65+S65)/(P65+T65))</f>
        <v>0.815041270653274</v>
      </c>
      <c r="J65" s="95" t="n">
        <f aca="false">I65*(24*31)</f>
        <v>606.390705366036</v>
      </c>
      <c r="L65" s="127" t="n">
        <v>1</v>
      </c>
      <c r="M65" s="127" t="n">
        <v>494527</v>
      </c>
      <c r="N65" s="127" t="n">
        <v>788</v>
      </c>
      <c r="O65" s="127" t="n">
        <v>597.913333333333</v>
      </c>
      <c r="P65" s="127" t="n">
        <v>733.598843226788</v>
      </c>
      <c r="W65" s="22"/>
    </row>
    <row r="66" customFormat="false" ht="12.75" hidden="false" customHeight="false" outlineLevel="0" collapsed="false">
      <c r="A66" s="33" t="s">
        <v>25</v>
      </c>
      <c r="B66" s="33" t="n">
        <v>1</v>
      </c>
      <c r="C66" s="33" t="n">
        <v>56</v>
      </c>
      <c r="D66" s="199" t="n">
        <v>37316</v>
      </c>
      <c r="E66" s="227" t="n">
        <f aca="false">M66+Q66</f>
        <v>584023</v>
      </c>
      <c r="F66" s="227" t="n">
        <f aca="false">N66-R66</f>
        <v>748</v>
      </c>
      <c r="G66" s="87" t="n">
        <f aca="false">E66-F66</f>
        <v>583275</v>
      </c>
      <c r="H66" s="124" t="n">
        <f aca="false">IF(G66&lt;0,0,G66/(31*1500*24))</f>
        <v>0.522647849462366</v>
      </c>
      <c r="I66" s="228" t="n">
        <f aca="false">MIN(1,(O66+S66)/(P66+T66))</f>
        <v>0.935445082509193</v>
      </c>
      <c r="J66" s="95" t="n">
        <f aca="false">I66*(24*31)</f>
        <v>695.971141386839</v>
      </c>
      <c r="L66" s="127" t="n">
        <v>1</v>
      </c>
      <c r="M66" s="127" t="n">
        <v>584023</v>
      </c>
      <c r="N66" s="127" t="n">
        <v>748</v>
      </c>
      <c r="O66" s="127" t="n">
        <v>686.378888888889</v>
      </c>
      <c r="P66" s="127" t="n">
        <v>733.745787671233</v>
      </c>
      <c r="W66" s="22"/>
    </row>
    <row r="67" customFormat="false" ht="12.75" hidden="false" customHeight="false" outlineLevel="0" collapsed="false">
      <c r="A67" s="33" t="s">
        <v>25</v>
      </c>
      <c r="B67" s="33" t="n">
        <v>1</v>
      </c>
      <c r="C67" s="33" t="n">
        <v>57</v>
      </c>
      <c r="D67" s="199" t="n">
        <v>37316</v>
      </c>
      <c r="E67" s="227" t="n">
        <f aca="false">M67+Q67</f>
        <v>605927</v>
      </c>
      <c r="F67" s="227" t="n">
        <f aca="false">N67-R67</f>
        <v>430</v>
      </c>
      <c r="G67" s="87" t="n">
        <f aca="false">E67-F67</f>
        <v>605497</v>
      </c>
      <c r="H67" s="124" t="n">
        <f aca="false">IF(G67&lt;0,0,G67/(31*1500*24))</f>
        <v>0.542560035842294</v>
      </c>
      <c r="I67" s="228" t="n">
        <f aca="false">MIN(1,(O67+S67)/(P67+T67))</f>
        <v>0.964015782954203</v>
      </c>
      <c r="J67" s="95" t="n">
        <f aca="false">I67*(24*31)</f>
        <v>717.227742517927</v>
      </c>
      <c r="L67" s="127" t="n">
        <v>1</v>
      </c>
      <c r="M67" s="127" t="n">
        <v>605927</v>
      </c>
      <c r="N67" s="127" t="n">
        <v>430</v>
      </c>
      <c r="O67" s="127" t="n">
        <v>707.343055555556</v>
      </c>
      <c r="P67" s="127" t="n">
        <v>733.746343226788</v>
      </c>
      <c r="W67" s="22"/>
    </row>
    <row r="68" customFormat="false" ht="12.75" hidden="false" customHeight="false" outlineLevel="0" collapsed="false">
      <c r="A68" s="33" t="s">
        <v>25</v>
      </c>
      <c r="B68" s="33" t="n">
        <v>1</v>
      </c>
      <c r="C68" s="33" t="n">
        <v>58</v>
      </c>
      <c r="D68" s="199" t="n">
        <v>37316</v>
      </c>
      <c r="E68" s="227" t="n">
        <f aca="false">M68+Q68</f>
        <v>471570</v>
      </c>
      <c r="F68" s="227" t="n">
        <f aca="false">N68-R68</f>
        <v>695</v>
      </c>
      <c r="G68" s="87" t="n">
        <f aca="false">E68-F68</f>
        <v>470875</v>
      </c>
      <c r="H68" s="124" t="n">
        <f aca="false">IF(G68&lt;0,0,G68/(31*1500*24))</f>
        <v>0.421931003584229</v>
      </c>
      <c r="I68" s="228" t="n">
        <f aca="false">MIN(1,(O68+S68)/(P68+T68))</f>
        <v>0.804538216744255</v>
      </c>
      <c r="J68" s="95" t="n">
        <f aca="false">I68*(24*31)</f>
        <v>598.576433257726</v>
      </c>
      <c r="L68" s="127" t="n">
        <v>0.967741935483871</v>
      </c>
      <c r="M68" s="127" t="n">
        <v>471570</v>
      </c>
      <c r="N68" s="127" t="n">
        <v>695</v>
      </c>
      <c r="O68" s="127" t="n">
        <v>590.301944444444</v>
      </c>
      <c r="P68" s="127" t="n">
        <v>733.715232115677</v>
      </c>
      <c r="W68" s="22"/>
    </row>
    <row r="69" customFormat="false" ht="12.75" hidden="false" customHeight="false" outlineLevel="0" collapsed="false">
      <c r="A69" s="33" t="s">
        <v>25</v>
      </c>
      <c r="B69" s="33" t="n">
        <v>1</v>
      </c>
      <c r="C69" s="33" t="n">
        <v>59</v>
      </c>
      <c r="D69" s="199" t="n">
        <v>37316</v>
      </c>
      <c r="E69" s="227" t="n">
        <f aca="false">M69+Q69</f>
        <v>61939</v>
      </c>
      <c r="F69" s="227" t="n">
        <f aca="false">N69-R69</f>
        <v>441</v>
      </c>
      <c r="G69" s="87" t="n">
        <f aca="false">E69-F69</f>
        <v>61498</v>
      </c>
      <c r="H69" s="124" t="n">
        <f aca="false">IF(G69&lt;0,0,G69/(31*1500*24))</f>
        <v>0.0551057347670251</v>
      </c>
      <c r="I69" s="228" t="n">
        <f aca="false">MIN(1,(O69+S69)/(P69+T69))</f>
        <v>0.116839016990124</v>
      </c>
      <c r="J69" s="95" t="n">
        <f aca="false">I69*(24*31)</f>
        <v>86.9282286406519</v>
      </c>
      <c r="L69" s="127" t="n">
        <v>1</v>
      </c>
      <c r="M69" s="127" t="n">
        <v>61939</v>
      </c>
      <c r="N69" s="127" t="n">
        <v>441</v>
      </c>
      <c r="O69" s="127" t="n">
        <v>85.7191666666667</v>
      </c>
      <c r="P69" s="127" t="n">
        <v>733.651898782344</v>
      </c>
      <c r="W69" s="22"/>
    </row>
    <row r="70" customFormat="false" ht="12.75" hidden="false" customHeight="false" outlineLevel="0" collapsed="false">
      <c r="A70" s="33" t="s">
        <v>25</v>
      </c>
      <c r="B70" s="33" t="n">
        <v>1</v>
      </c>
      <c r="C70" s="33" t="n">
        <v>60</v>
      </c>
      <c r="D70" s="199" t="n">
        <v>37316</v>
      </c>
      <c r="E70" s="227" t="n">
        <f aca="false">M70+Q70</f>
        <v>459189</v>
      </c>
      <c r="F70" s="227" t="n">
        <f aca="false">N70-R70</f>
        <v>1082</v>
      </c>
      <c r="G70" s="87" t="n">
        <f aca="false">E70-F70</f>
        <v>458107</v>
      </c>
      <c r="H70" s="124" t="n">
        <f aca="false">IF(G70&lt;0,0,G70/(31*1500*24))</f>
        <v>0.410490143369176</v>
      </c>
      <c r="I70" s="228" t="n">
        <f aca="false">MIN(1,(O70+S70)/(P70+T70))</f>
        <v>0.783802763031938</v>
      </c>
      <c r="J70" s="95" t="n">
        <f aca="false">I70*(24*31)</f>
        <v>583.149255695762</v>
      </c>
      <c r="L70" s="127" t="n">
        <v>1</v>
      </c>
      <c r="M70" s="127" t="n">
        <v>459189</v>
      </c>
      <c r="N70" s="127" t="n">
        <v>1082</v>
      </c>
      <c r="O70" s="127" t="n">
        <v>575.059722222222</v>
      </c>
      <c r="P70" s="127" t="n">
        <v>733.679121004566</v>
      </c>
      <c r="W70" s="22"/>
    </row>
    <row r="71" customFormat="false" ht="12.75" hidden="false" customHeight="false" outlineLevel="0" collapsed="false">
      <c r="A71" s="33" t="s">
        <v>25</v>
      </c>
      <c r="B71" s="33" t="n">
        <v>1</v>
      </c>
      <c r="C71" s="33" t="n">
        <v>61</v>
      </c>
      <c r="D71" s="199" t="n">
        <v>37316</v>
      </c>
      <c r="E71" s="227" t="n">
        <f aca="false">M71+Q71</f>
        <v>519171</v>
      </c>
      <c r="F71" s="227" t="n">
        <f aca="false">N71-R71</f>
        <v>782</v>
      </c>
      <c r="G71" s="87" t="n">
        <f aca="false">E71-F71</f>
        <v>518389</v>
      </c>
      <c r="H71" s="124" t="n">
        <f aca="false">IF(G71&lt;0,0,G71/(31*1500*24))</f>
        <v>0.464506272401434</v>
      </c>
      <c r="I71" s="228" t="n">
        <f aca="false">MIN(1,(O71+S71)/(P71+T71))</f>
        <v>0.89098804893466</v>
      </c>
      <c r="J71" s="95" t="n">
        <f aca="false">I71*(24*31)</f>
        <v>662.895108407387</v>
      </c>
      <c r="L71" s="127" t="n">
        <v>1</v>
      </c>
      <c r="M71" s="127" t="n">
        <v>519171</v>
      </c>
      <c r="N71" s="127" t="n">
        <v>782</v>
      </c>
      <c r="O71" s="127" t="n">
        <v>653.696111111111</v>
      </c>
      <c r="P71" s="127" t="n">
        <v>733.675509893455</v>
      </c>
      <c r="W71" s="22"/>
    </row>
    <row r="72" customFormat="false" ht="12.75" hidden="false" customHeight="false" outlineLevel="0" collapsed="false">
      <c r="A72" s="33" t="s">
        <v>25</v>
      </c>
      <c r="B72" s="33" t="n">
        <v>1</v>
      </c>
      <c r="C72" s="33" t="n">
        <v>62</v>
      </c>
      <c r="D72" s="199" t="n">
        <v>37316</v>
      </c>
      <c r="E72" s="227" t="n">
        <f aca="false">M72+Q72</f>
        <v>484223</v>
      </c>
      <c r="F72" s="227" t="n">
        <f aca="false">N72-R72</f>
        <v>756</v>
      </c>
      <c r="G72" s="87" t="n">
        <f aca="false">E72-F72</f>
        <v>483467</v>
      </c>
      <c r="H72" s="124" t="n">
        <f aca="false">IF(G72&lt;0,0,G72/(31*1500*24))</f>
        <v>0.433214157706093</v>
      </c>
      <c r="I72" s="228" t="n">
        <f aca="false">MIN(1,(O72+S72)/(P72+T72))</f>
        <v>0.80023489240738</v>
      </c>
      <c r="J72" s="95" t="n">
        <f aca="false">I72*(24*31)</f>
        <v>595.374759951091</v>
      </c>
      <c r="L72" s="127" t="n">
        <v>1</v>
      </c>
      <c r="M72" s="127" t="n">
        <v>484223</v>
      </c>
      <c r="N72" s="127" t="n">
        <v>756</v>
      </c>
      <c r="O72" s="127" t="n">
        <v>588.367777777778</v>
      </c>
      <c r="P72" s="127" t="n">
        <v>735.243843226788</v>
      </c>
      <c r="W72" s="22"/>
    </row>
    <row r="73" customFormat="false" ht="12.75" hidden="false" customHeight="false" outlineLevel="0" collapsed="false">
      <c r="A73" s="33" t="s">
        <v>25</v>
      </c>
      <c r="B73" s="33" t="n">
        <v>1</v>
      </c>
      <c r="C73" s="33" t="n">
        <v>63</v>
      </c>
      <c r="D73" s="199" t="n">
        <v>37316</v>
      </c>
      <c r="E73" s="227" t="n">
        <f aca="false">M73+Q73</f>
        <v>482181</v>
      </c>
      <c r="F73" s="227" t="n">
        <f aca="false">N73-R73</f>
        <v>941</v>
      </c>
      <c r="G73" s="87" t="n">
        <f aca="false">E73-F73</f>
        <v>481240</v>
      </c>
      <c r="H73" s="124" t="n">
        <f aca="false">IF(G73&lt;0,0,G73/(31*1500*24))</f>
        <v>0.431218637992832</v>
      </c>
      <c r="I73" s="228" t="n">
        <f aca="false">MIN(1,(O73+S73)/(P73+T73))</f>
        <v>0.843938184120545</v>
      </c>
      <c r="J73" s="95" t="n">
        <f aca="false">I73*(24*31)</f>
        <v>627.890008985685</v>
      </c>
      <c r="L73" s="127" t="n">
        <v>1</v>
      </c>
      <c r="M73" s="127" t="n">
        <v>482181</v>
      </c>
      <c r="N73" s="127" t="n">
        <v>941</v>
      </c>
      <c r="O73" s="127" t="n">
        <v>620.781666666667</v>
      </c>
      <c r="P73" s="127" t="n">
        <v>735.577176560122</v>
      </c>
      <c r="W73" s="22"/>
    </row>
    <row r="74" customFormat="false" ht="12.75" hidden="false" customHeight="false" outlineLevel="0" collapsed="false">
      <c r="A74" s="33" t="s">
        <v>25</v>
      </c>
      <c r="B74" s="33" t="n">
        <v>1</v>
      </c>
      <c r="C74" s="33" t="n">
        <v>64</v>
      </c>
      <c r="D74" s="199" t="n">
        <v>37316</v>
      </c>
      <c r="E74" s="227" t="n">
        <f aca="false">M74+Q74</f>
        <v>515998</v>
      </c>
      <c r="F74" s="227" t="n">
        <f aca="false">N74-R74</f>
        <v>486</v>
      </c>
      <c r="G74" s="87" t="n">
        <f aca="false">E74-F74</f>
        <v>515512</v>
      </c>
      <c r="H74" s="124" t="n">
        <f aca="false">IF(G74&lt;0,0,G74/(31*1500*24))</f>
        <v>0.461928315412186</v>
      </c>
      <c r="I74" s="228" t="n">
        <f aca="false">MIN(1,(O74+S74)/(P74+T74))</f>
        <v>0.900933132507523</v>
      </c>
      <c r="J74" s="95" t="n">
        <f aca="false">I74*(24*31)</f>
        <v>670.294250585597</v>
      </c>
      <c r="L74" s="127" t="n">
        <v>1</v>
      </c>
      <c r="M74" s="127" t="n">
        <v>515998</v>
      </c>
      <c r="N74" s="127" t="n">
        <v>486</v>
      </c>
      <c r="O74" s="127" t="n">
        <v>662.663055555556</v>
      </c>
      <c r="P74" s="127" t="n">
        <v>735.529676560122</v>
      </c>
      <c r="W74" s="22"/>
    </row>
    <row r="75" customFormat="false" ht="12.75" hidden="false" customHeight="false" outlineLevel="0" collapsed="false">
      <c r="A75" s="33" t="s">
        <v>25</v>
      </c>
      <c r="B75" s="33" t="n">
        <v>1</v>
      </c>
      <c r="C75" s="33" t="n">
        <v>65</v>
      </c>
      <c r="D75" s="199" t="n">
        <v>37316</v>
      </c>
      <c r="E75" s="227" t="n">
        <f aca="false">M75+Q75</f>
        <v>523232</v>
      </c>
      <c r="F75" s="227" t="n">
        <f aca="false">N75-R75</f>
        <v>498</v>
      </c>
      <c r="G75" s="87" t="n">
        <f aca="false">E75-F75</f>
        <v>522734</v>
      </c>
      <c r="H75" s="124" t="n">
        <f aca="false">IF(G75&lt;0,0,G75/(31*1500*24))</f>
        <v>0.468399641577061</v>
      </c>
      <c r="I75" s="228" t="n">
        <f aca="false">MIN(1,(O75+S75)/(P75+T75))</f>
        <v>0.918917159196345</v>
      </c>
      <c r="J75" s="95" t="n">
        <f aca="false">I75*(24*31)</f>
        <v>683.674366442081</v>
      </c>
      <c r="L75" s="127" t="n">
        <v>1</v>
      </c>
      <c r="M75" s="127" t="n">
        <v>523232</v>
      </c>
      <c r="N75" s="127" t="n">
        <v>498</v>
      </c>
      <c r="O75" s="127" t="n">
        <v>675.916111111111</v>
      </c>
      <c r="P75" s="127" t="n">
        <v>735.557176560122</v>
      </c>
      <c r="W75" s="22"/>
    </row>
    <row r="76" customFormat="false" ht="12.75" hidden="false" customHeight="false" outlineLevel="0" collapsed="false">
      <c r="A76" s="33" t="s">
        <v>25</v>
      </c>
      <c r="B76" s="33" t="n">
        <v>1</v>
      </c>
      <c r="C76" s="33" t="n">
        <v>66</v>
      </c>
      <c r="D76" s="199" t="n">
        <v>37316</v>
      </c>
      <c r="E76" s="227" t="n">
        <f aca="false">M76+Q76</f>
        <v>526270</v>
      </c>
      <c r="F76" s="227" t="n">
        <f aca="false">N76-R76</f>
        <v>584</v>
      </c>
      <c r="G76" s="87" t="n">
        <f aca="false">E76-F76</f>
        <v>525686</v>
      </c>
      <c r="H76" s="124" t="n">
        <f aca="false">IF(G76&lt;0,0,G76/(31*1500*24))</f>
        <v>0.471044802867384</v>
      </c>
      <c r="I76" s="228" t="n">
        <f aca="false">MIN(1,(O76+S76)/(P76+T76))</f>
        <v>0.929186786325228</v>
      </c>
      <c r="J76" s="95" t="n">
        <f aca="false">I76*(24*31)</f>
        <v>691.31496902597</v>
      </c>
      <c r="L76" s="127" t="n">
        <v>1</v>
      </c>
      <c r="M76" s="127" t="n">
        <v>526270</v>
      </c>
      <c r="N76" s="127" t="n">
        <v>584</v>
      </c>
      <c r="O76" s="127" t="n">
        <v>683.426388888889</v>
      </c>
      <c r="P76" s="127" t="n">
        <v>735.510232115677</v>
      </c>
      <c r="W76" s="22"/>
    </row>
    <row r="77" customFormat="false" ht="12.75" hidden="false" customHeight="false" outlineLevel="0" collapsed="false">
      <c r="A77" s="33" t="s">
        <v>25</v>
      </c>
      <c r="B77" s="33" t="n">
        <v>1</v>
      </c>
      <c r="C77" s="33" t="n">
        <v>67</v>
      </c>
      <c r="D77" s="199" t="n">
        <v>37316</v>
      </c>
      <c r="E77" s="227" t="n">
        <f aca="false">M77+Q77</f>
        <v>496603</v>
      </c>
      <c r="F77" s="227" t="n">
        <f aca="false">N77-R77</f>
        <v>455</v>
      </c>
      <c r="G77" s="87" t="n">
        <f aca="false">E77-F77</f>
        <v>496148</v>
      </c>
      <c r="H77" s="124" t="n">
        <f aca="false">IF(G77&lt;0,0,G77/(31*1500*24))</f>
        <v>0.4445770609319</v>
      </c>
      <c r="I77" s="228" t="n">
        <f aca="false">MIN(1,(O77+S77)/(P77+T77))</f>
        <v>0.880076096843562</v>
      </c>
      <c r="J77" s="95" t="n">
        <f aca="false">I77*(24*31)</f>
        <v>654.77661605161</v>
      </c>
      <c r="L77" s="127" t="n">
        <v>0.645161290322581</v>
      </c>
      <c r="M77" s="127" t="n">
        <v>496603</v>
      </c>
      <c r="N77" s="127" t="n">
        <v>455</v>
      </c>
      <c r="O77" s="127" t="n">
        <v>647.345555555556</v>
      </c>
      <c r="P77" s="127" t="n">
        <v>735.556343226788</v>
      </c>
      <c r="W77" s="22"/>
    </row>
    <row r="78" customFormat="false" ht="12.75" hidden="false" customHeight="false" outlineLevel="0" collapsed="false">
      <c r="A78" s="33" t="s">
        <v>25</v>
      </c>
      <c r="B78" s="33" t="n">
        <v>1</v>
      </c>
      <c r="C78" s="33" t="n">
        <v>68</v>
      </c>
      <c r="D78" s="199" t="n">
        <v>37316</v>
      </c>
      <c r="E78" s="227" t="n">
        <f aca="false">M78+Q78</f>
        <v>602757</v>
      </c>
      <c r="F78" s="227" t="n">
        <f aca="false">N78-R78</f>
        <v>390</v>
      </c>
      <c r="G78" s="87" t="n">
        <f aca="false">E78-F78</f>
        <v>602367</v>
      </c>
      <c r="H78" s="124" t="n">
        <f aca="false">IF(G78&lt;0,0,G78/(31*1500*24))</f>
        <v>0.539755376344086</v>
      </c>
      <c r="I78" s="228" t="n">
        <f aca="false">MIN(1,(O78+S78)/(P78+T78))</f>
        <v>0.977010426339726</v>
      </c>
      <c r="J78" s="95" t="n">
        <f aca="false">I78*(24*31)</f>
        <v>726.895757196756</v>
      </c>
      <c r="L78" s="127" t="n">
        <v>1</v>
      </c>
      <c r="M78" s="127" t="n">
        <v>602757</v>
      </c>
      <c r="N78" s="127" t="n">
        <v>390</v>
      </c>
      <c r="O78" s="127" t="n">
        <v>718.6625</v>
      </c>
      <c r="P78" s="127" t="n">
        <v>735.573009893455</v>
      </c>
      <c r="W78" s="22"/>
    </row>
    <row r="79" customFormat="false" ht="12.75" hidden="false" customHeight="false" outlineLevel="0" collapsed="false">
      <c r="A79" s="33" t="s">
        <v>25</v>
      </c>
      <c r="B79" s="33" t="n">
        <v>1</v>
      </c>
      <c r="C79" s="33" t="n">
        <v>69</v>
      </c>
      <c r="D79" s="199" t="n">
        <v>37316</v>
      </c>
      <c r="E79" s="227" t="n">
        <f aca="false">M79+Q79</f>
        <v>0</v>
      </c>
      <c r="F79" s="227" t="n">
        <f aca="false">N79+R79</f>
        <v>2048</v>
      </c>
      <c r="G79" s="87" t="n">
        <f aca="false">E79-F79</f>
        <v>-2048</v>
      </c>
      <c r="H79" s="124" t="n">
        <f aca="false">IF(G79&lt;0,0,G79/(31*1500*24))</f>
        <v>0</v>
      </c>
      <c r="I79" s="228" t="n">
        <f aca="false">MIN(1,(O79+S79)/(P79+T79))</f>
        <v>0.372089700350304</v>
      </c>
      <c r="J79" s="95" t="n">
        <f aca="false">I79*(24*31)</f>
        <v>276.834737060626</v>
      </c>
      <c r="L79" s="127" t="n">
        <v>1</v>
      </c>
      <c r="M79" s="127" t="n">
        <v>0</v>
      </c>
      <c r="N79" s="127" t="n">
        <v>1406</v>
      </c>
      <c r="O79" s="127" t="n">
        <v>273.700277777778</v>
      </c>
      <c r="P79" s="127" t="n">
        <v>735.576065449011</v>
      </c>
      <c r="R79" s="0" t="n">
        <v>642</v>
      </c>
      <c r="W79" s="22"/>
    </row>
    <row r="80" customFormat="false" ht="12.75" hidden="false" customHeight="false" outlineLevel="0" collapsed="false">
      <c r="A80" s="33" t="s">
        <v>25</v>
      </c>
      <c r="B80" s="33" t="n">
        <v>1</v>
      </c>
      <c r="C80" s="33" t="n">
        <v>70</v>
      </c>
      <c r="D80" s="199" t="n">
        <v>37316</v>
      </c>
      <c r="E80" s="227" t="n">
        <f aca="false">M80+Q80</f>
        <v>334849</v>
      </c>
      <c r="F80" s="227" t="n">
        <f aca="false">N80-R80</f>
        <v>846</v>
      </c>
      <c r="G80" s="87" t="n">
        <f aca="false">E80-F80</f>
        <v>334003</v>
      </c>
      <c r="H80" s="124" t="n">
        <f aca="false">IF(G80&lt;0,0,G80/(31*1500*24))</f>
        <v>0.299285842293907</v>
      </c>
      <c r="I80" s="228" t="n">
        <f aca="false">MIN(1,(O80+S80)/(P80+T80))</f>
        <v>0.583620777013371</v>
      </c>
      <c r="J80" s="95" t="n">
        <f aca="false">I80*(24*31)</f>
        <v>434.213858097948</v>
      </c>
      <c r="L80" s="127" t="n">
        <v>0.903225806451613</v>
      </c>
      <c r="M80" s="127" t="n">
        <v>334849</v>
      </c>
      <c r="N80" s="127" t="n">
        <v>846</v>
      </c>
      <c r="O80" s="127" t="n">
        <v>429.2075</v>
      </c>
      <c r="P80" s="127" t="n">
        <v>735.421898782344</v>
      </c>
      <c r="W80" s="22"/>
    </row>
    <row r="81" customFormat="false" ht="12.75" hidden="false" customHeight="false" outlineLevel="0" collapsed="false">
      <c r="A81" s="33" t="s">
        <v>25</v>
      </c>
      <c r="B81" s="33" t="n">
        <v>1</v>
      </c>
      <c r="C81" s="33" t="n">
        <v>71</v>
      </c>
      <c r="D81" s="199" t="n">
        <v>37316</v>
      </c>
      <c r="E81" s="227" t="n">
        <f aca="false">M81+Q81</f>
        <v>605602</v>
      </c>
      <c r="F81" s="227" t="n">
        <f aca="false">N81-R81</f>
        <v>227</v>
      </c>
      <c r="G81" s="87" t="n">
        <f aca="false">E81-F81</f>
        <v>605375</v>
      </c>
      <c r="H81" s="124" t="n">
        <f aca="false">IF(G81&lt;0,0,G81/(31*1500*24))</f>
        <v>0.542450716845878</v>
      </c>
      <c r="I81" s="228" t="n">
        <f aca="false">MIN(1,(O81+S81)/(P81+T81))</f>
        <v>0.982586645236889</v>
      </c>
      <c r="J81" s="95" t="n">
        <f aca="false">I81*(24*31)</f>
        <v>731.044464056246</v>
      </c>
      <c r="L81" s="127" t="n">
        <v>1</v>
      </c>
      <c r="M81" s="127" t="n">
        <v>605602</v>
      </c>
      <c r="N81" s="127" t="n">
        <v>227</v>
      </c>
      <c r="O81" s="127" t="n">
        <v>722.061666666667</v>
      </c>
      <c r="P81" s="127" t="n">
        <v>734.858009893455</v>
      </c>
      <c r="W81" s="22"/>
    </row>
    <row r="82" customFormat="false" ht="12.75" hidden="false" customHeight="false" outlineLevel="0" collapsed="false">
      <c r="A82" s="33" t="s">
        <v>25</v>
      </c>
      <c r="B82" s="33" t="n">
        <v>1</v>
      </c>
      <c r="C82" s="33" t="n">
        <v>72</v>
      </c>
      <c r="D82" s="199" t="n">
        <v>37316</v>
      </c>
      <c r="E82" s="227" t="n">
        <f aca="false">M82+Q82</f>
        <v>629030</v>
      </c>
      <c r="F82" s="227" t="n">
        <f aca="false">N82-R82</f>
        <v>408</v>
      </c>
      <c r="G82" s="87" t="n">
        <f aca="false">E82-F82</f>
        <v>628622</v>
      </c>
      <c r="H82" s="124" t="n">
        <f aca="false">IF(G82&lt;0,0,G82/(31*1500*24))</f>
        <v>0.563281362007169</v>
      </c>
      <c r="I82" s="228" t="n">
        <f aca="false">MIN(1,(O82+S82)/(P82+T82))</f>
        <v>0.957224520732019</v>
      </c>
      <c r="J82" s="95" t="n">
        <f aca="false">I82*(24*31)</f>
        <v>712.175043424622</v>
      </c>
      <c r="L82" s="127" t="n">
        <v>1</v>
      </c>
      <c r="M82" s="127" t="n">
        <v>629030</v>
      </c>
      <c r="N82" s="127" t="n">
        <v>408</v>
      </c>
      <c r="O82" s="127" t="n">
        <v>704.131388888889</v>
      </c>
      <c r="P82" s="127" t="n">
        <v>735.596898782344</v>
      </c>
      <c r="W82" s="22"/>
    </row>
    <row r="83" customFormat="false" ht="12.75" hidden="false" customHeight="false" outlineLevel="0" collapsed="false">
      <c r="A83" s="33" t="s">
        <v>25</v>
      </c>
      <c r="B83" s="33" t="n">
        <v>1</v>
      </c>
      <c r="C83" s="33" t="n">
        <v>73</v>
      </c>
      <c r="D83" s="199" t="n">
        <v>37316</v>
      </c>
      <c r="E83" s="227" t="n">
        <f aca="false">M83+Q83</f>
        <v>503881</v>
      </c>
      <c r="F83" s="227" t="n">
        <f aca="false">N83-R83</f>
        <v>1002</v>
      </c>
      <c r="G83" s="87" t="n">
        <f aca="false">E83-F83</f>
        <v>502879</v>
      </c>
      <c r="H83" s="124" t="n">
        <f aca="false">IF(G83&lt;0,0,G83/(31*1500*24))</f>
        <v>0.450608422939068</v>
      </c>
      <c r="I83" s="228" t="n">
        <f aca="false">MIN(1,(O83+S83)/(P83+T83))</f>
        <v>0.839366238169614</v>
      </c>
      <c r="J83" s="95" t="n">
        <f aca="false">I83*(24*31)</f>
        <v>624.488481198193</v>
      </c>
      <c r="L83" s="127" t="n">
        <v>1</v>
      </c>
      <c r="M83" s="127" t="n">
        <v>503881</v>
      </c>
      <c r="N83" s="127" t="n">
        <v>1002</v>
      </c>
      <c r="O83" s="127" t="n">
        <v>617.452222222222</v>
      </c>
      <c r="P83" s="127" t="n">
        <v>735.617176560122</v>
      </c>
      <c r="W83" s="22"/>
    </row>
    <row r="84" customFormat="false" ht="12.75" hidden="false" customHeight="false" outlineLevel="0" collapsed="false">
      <c r="A84" s="33" t="s">
        <v>25</v>
      </c>
      <c r="B84" s="33" t="n">
        <v>1</v>
      </c>
      <c r="C84" s="33" t="n">
        <v>74</v>
      </c>
      <c r="D84" s="199" t="n">
        <v>37316</v>
      </c>
      <c r="E84" s="227" t="n">
        <f aca="false">M84+Q84</f>
        <v>545282</v>
      </c>
      <c r="F84" s="227" t="n">
        <f aca="false">N84-R84</f>
        <v>586</v>
      </c>
      <c r="G84" s="87" t="n">
        <f aca="false">E84-F84</f>
        <v>544696</v>
      </c>
      <c r="H84" s="124" t="n">
        <f aca="false">IF(G84&lt;0,0,G84/(31*1500*24))</f>
        <v>0.488078853046595</v>
      </c>
      <c r="I84" s="228" t="n">
        <f aca="false">MIN(1,(O84+S84)/(P84+T84))</f>
        <v>0.897944336728979</v>
      </c>
      <c r="J84" s="95" t="n">
        <f aca="false">I84*(24*31)</f>
        <v>668.07058652636</v>
      </c>
      <c r="L84" s="127" t="n">
        <v>1</v>
      </c>
      <c r="M84" s="127" t="n">
        <v>545282</v>
      </c>
      <c r="N84" s="127" t="n">
        <v>586</v>
      </c>
      <c r="O84" s="127" t="n">
        <v>661.635277777778</v>
      </c>
      <c r="P84" s="127" t="n">
        <v>736.833287671233</v>
      </c>
      <c r="W84" s="22"/>
    </row>
    <row r="85" customFormat="false" ht="12.75" hidden="false" customHeight="false" outlineLevel="0" collapsed="false">
      <c r="A85" s="33" t="s">
        <v>25</v>
      </c>
      <c r="B85" s="33" t="n">
        <v>1</v>
      </c>
      <c r="C85" s="33" t="n">
        <v>75</v>
      </c>
      <c r="D85" s="199" t="n">
        <v>37316</v>
      </c>
      <c r="E85" s="227" t="n">
        <f aca="false">M85+Q85</f>
        <v>490845</v>
      </c>
      <c r="F85" s="227" t="n">
        <f aca="false">N85-R85</f>
        <v>608</v>
      </c>
      <c r="G85" s="87" t="n">
        <f aca="false">E85-F85</f>
        <v>490237</v>
      </c>
      <c r="H85" s="124" t="n">
        <f aca="false">IF(G85&lt;0,0,G85/(31*1500*24))</f>
        <v>0.439280465949821</v>
      </c>
      <c r="I85" s="228" t="n">
        <f aca="false">MIN(1,(O85+S85)/(P85+T85))</f>
        <v>0.887755732904735</v>
      </c>
      <c r="J85" s="95" t="n">
        <f aca="false">I85*(24*31)</f>
        <v>660.490265281123</v>
      </c>
      <c r="L85" s="127" t="n">
        <v>1</v>
      </c>
      <c r="M85" s="127" t="n">
        <v>490845</v>
      </c>
      <c r="N85" s="127" t="n">
        <v>608</v>
      </c>
      <c r="O85" s="127" t="n">
        <v>651.356944444445</v>
      </c>
      <c r="P85" s="127" t="n">
        <v>733.711898782344</v>
      </c>
      <c r="W85" s="22"/>
    </row>
    <row r="86" customFormat="false" ht="12.75" hidden="false" customHeight="false" outlineLevel="0" collapsed="false">
      <c r="A86" s="33" t="s">
        <v>25</v>
      </c>
      <c r="B86" s="33" t="n">
        <v>1</v>
      </c>
      <c r="C86" s="33" t="n">
        <v>76</v>
      </c>
      <c r="D86" s="199" t="n">
        <v>37316</v>
      </c>
      <c r="E86" s="227" t="n">
        <f aca="false">M86+Q86</f>
        <v>563027</v>
      </c>
      <c r="F86" s="227" t="n">
        <f aca="false">N86-R86</f>
        <v>588</v>
      </c>
      <c r="G86" s="87" t="n">
        <f aca="false">E86-F86</f>
        <v>562439</v>
      </c>
      <c r="H86" s="124" t="n">
        <f aca="false">IF(G86&lt;0,0,G86/(31*1500*24))</f>
        <v>0.503977598566308</v>
      </c>
      <c r="I86" s="228" t="n">
        <f aca="false">MIN(1,(O86+S86)/(P86+T86))</f>
        <v>0.942604463876737</v>
      </c>
      <c r="J86" s="95" t="n">
        <f aca="false">I86*(24*31)</f>
        <v>701.297721124292</v>
      </c>
      <c r="L86" s="127" t="n">
        <v>1</v>
      </c>
      <c r="M86" s="127" t="n">
        <v>563027</v>
      </c>
      <c r="N86" s="127" t="n">
        <v>588</v>
      </c>
      <c r="O86" s="127" t="n">
        <v>693.08</v>
      </c>
      <c r="P86" s="127" t="n">
        <v>735.281898782344</v>
      </c>
      <c r="W86" s="22"/>
    </row>
    <row r="87" customFormat="false" ht="12.75" hidden="false" customHeight="false" outlineLevel="0" collapsed="false">
      <c r="A87" s="33" t="s">
        <v>25</v>
      </c>
      <c r="B87" s="33" t="n">
        <v>1</v>
      </c>
      <c r="C87" s="33" t="n">
        <v>77</v>
      </c>
      <c r="D87" s="199" t="n">
        <v>37316</v>
      </c>
      <c r="E87" s="227" t="n">
        <f aca="false">M87+Q87</f>
        <v>547294</v>
      </c>
      <c r="F87" s="227" t="n">
        <f aca="false">N87-R87</f>
        <v>390</v>
      </c>
      <c r="G87" s="87" t="n">
        <f aca="false">E87-F87</f>
        <v>546904</v>
      </c>
      <c r="H87" s="124" t="n">
        <f aca="false">IF(G87&lt;0,0,G87/(31*1500*24))</f>
        <v>0.490057347670251</v>
      </c>
      <c r="I87" s="228" t="n">
        <f aca="false">MIN(1,(O87+S87)/(P87+T87))</f>
        <v>0.941538569943707</v>
      </c>
      <c r="J87" s="95" t="n">
        <f aca="false">I87*(24*31)</f>
        <v>700.504696038118</v>
      </c>
      <c r="L87" s="127" t="n">
        <v>0.967741935483871</v>
      </c>
      <c r="M87" s="127" t="n">
        <v>547294</v>
      </c>
      <c r="N87" s="127" t="n">
        <v>390</v>
      </c>
      <c r="O87" s="127" t="n">
        <v>692.611944444445</v>
      </c>
      <c r="P87" s="127" t="n">
        <v>735.617176560122</v>
      </c>
      <c r="W87" s="22"/>
    </row>
    <row r="88" customFormat="false" ht="12.75" hidden="false" customHeight="false" outlineLevel="0" collapsed="false">
      <c r="A88" s="33" t="s">
        <v>25</v>
      </c>
      <c r="B88" s="33" t="n">
        <v>1</v>
      </c>
      <c r="C88" s="33" t="n">
        <v>78</v>
      </c>
      <c r="D88" s="199" t="n">
        <v>37316</v>
      </c>
      <c r="E88" s="227" t="n">
        <f aca="false">M88+Q88</f>
        <v>558310</v>
      </c>
      <c r="F88" s="227" t="n">
        <f aca="false">N88-R88</f>
        <v>266</v>
      </c>
      <c r="G88" s="87" t="n">
        <f aca="false">E88-F88</f>
        <v>558044</v>
      </c>
      <c r="H88" s="124" t="n">
        <f aca="false">IF(G88&lt;0,0,G88/(31*1500*24))</f>
        <v>0.500039426523298</v>
      </c>
      <c r="I88" s="228" t="n">
        <f aca="false">MIN(1,(O88+S88)/(P88+T88))</f>
        <v>0.943380482042308</v>
      </c>
      <c r="J88" s="95" t="n">
        <f aca="false">I88*(24*31)</f>
        <v>701.875078639477</v>
      </c>
      <c r="L88" s="127" t="n">
        <v>1</v>
      </c>
      <c r="M88" s="127" t="n">
        <v>558310</v>
      </c>
      <c r="N88" s="127" t="n">
        <v>266</v>
      </c>
      <c r="O88" s="127" t="n">
        <v>693.956666666667</v>
      </c>
      <c r="P88" s="127" t="n">
        <v>735.606343226788</v>
      </c>
      <c r="W88" s="22"/>
    </row>
    <row r="89" customFormat="false" ht="12.75" hidden="false" customHeight="false" outlineLevel="0" collapsed="false">
      <c r="A89" s="33" t="s">
        <v>25</v>
      </c>
      <c r="B89" s="33" t="n">
        <v>1</v>
      </c>
      <c r="C89" s="33" t="n">
        <v>79</v>
      </c>
      <c r="D89" s="199" t="n">
        <v>37316</v>
      </c>
      <c r="E89" s="227" t="n">
        <f aca="false">M89+Q89</f>
        <v>404861</v>
      </c>
      <c r="F89" s="227" t="n">
        <f aca="false">N89-R89</f>
        <v>272</v>
      </c>
      <c r="G89" s="87" t="n">
        <f aca="false">E89-F89</f>
        <v>404589</v>
      </c>
      <c r="H89" s="124" t="n">
        <f aca="false">IF(G89&lt;0,0,G89/(31*1500*24))</f>
        <v>0.362534946236559</v>
      </c>
      <c r="I89" s="228" t="n">
        <f aca="false">MIN(1,(O89+S89)/(P89+T89))</f>
        <v>0.724010528589676</v>
      </c>
      <c r="J89" s="95" t="n">
        <f aca="false">I89*(24*31)</f>
        <v>538.663833270719</v>
      </c>
      <c r="L89" s="127" t="n">
        <v>1</v>
      </c>
      <c r="M89" s="127" t="n">
        <v>404861</v>
      </c>
      <c r="N89" s="127" t="n">
        <v>272</v>
      </c>
      <c r="O89" s="127" t="n">
        <v>509.691111111111</v>
      </c>
      <c r="P89" s="127" t="n">
        <v>703.983009893455</v>
      </c>
      <c r="W89" s="22"/>
    </row>
    <row r="90" customFormat="false" ht="12.75" hidden="false" customHeight="false" outlineLevel="0" collapsed="false">
      <c r="A90" s="33" t="s">
        <v>25</v>
      </c>
      <c r="B90" s="33" t="n">
        <v>1</v>
      </c>
      <c r="C90" s="33" t="n">
        <v>80</v>
      </c>
      <c r="D90" s="199" t="n">
        <v>37316</v>
      </c>
      <c r="E90" s="227" t="n">
        <f aca="false">M90+Q90</f>
        <v>586313</v>
      </c>
      <c r="F90" s="227" t="n">
        <f aca="false">N90-R90</f>
        <v>170</v>
      </c>
      <c r="G90" s="87" t="n">
        <f aca="false">E90-F90</f>
        <v>586143</v>
      </c>
      <c r="H90" s="124" t="n">
        <f aca="false">IF(G90&lt;0,0,G90/(31*1500*24))</f>
        <v>0.525217741935484</v>
      </c>
      <c r="I90" s="228" t="n">
        <f aca="false">MIN(1,(O90+S90)/(P90+T90))</f>
        <v>0.969100849627939</v>
      </c>
      <c r="J90" s="95" t="n">
        <f aca="false">I90*(24*31)</f>
        <v>721.011032123187</v>
      </c>
      <c r="L90" s="127" t="n">
        <v>1</v>
      </c>
      <c r="M90" s="127" t="n">
        <v>586313</v>
      </c>
      <c r="N90" s="127" t="n">
        <v>170</v>
      </c>
      <c r="O90" s="127" t="n">
        <v>712.8875</v>
      </c>
      <c r="P90" s="127" t="n">
        <v>735.6174543379</v>
      </c>
      <c r="W90" s="22"/>
    </row>
    <row r="91" customFormat="false" ht="12.75" hidden="false" customHeight="false" outlineLevel="0" collapsed="false">
      <c r="A91" s="33" t="s">
        <v>25</v>
      </c>
      <c r="B91" s="33" t="n">
        <v>1</v>
      </c>
      <c r="C91" s="33" t="n">
        <v>81</v>
      </c>
      <c r="D91" s="199" t="n">
        <v>37316</v>
      </c>
      <c r="E91" s="227" t="n">
        <f aca="false">M91+Q91</f>
        <v>622697</v>
      </c>
      <c r="F91" s="227" t="n">
        <f aca="false">N91-R91</f>
        <v>285</v>
      </c>
      <c r="G91" s="87" t="n">
        <f aca="false">E91-F91</f>
        <v>622412</v>
      </c>
      <c r="H91" s="124" t="n">
        <f aca="false">IF(G91&lt;0,0,G91/(31*1500*24))</f>
        <v>0.557716845878136</v>
      </c>
      <c r="I91" s="228" t="n">
        <f aca="false">MIN(1,(O91+S91)/(P91+T91))</f>
        <v>0.97913108731693</v>
      </c>
      <c r="J91" s="95" t="n">
        <f aca="false">I91*(24*31)</f>
        <v>728.473528963796</v>
      </c>
      <c r="L91" s="127" t="n">
        <v>1</v>
      </c>
      <c r="M91" s="127" t="n">
        <v>622697</v>
      </c>
      <c r="N91" s="127" t="n">
        <v>285</v>
      </c>
      <c r="O91" s="127" t="n">
        <v>720.204722222222</v>
      </c>
      <c r="P91" s="127" t="n">
        <v>735.5549543379</v>
      </c>
      <c r="W91" s="22"/>
    </row>
    <row r="92" customFormat="false" ht="12.75" hidden="false" customHeight="false" outlineLevel="0" collapsed="false">
      <c r="A92" s="33" t="s">
        <v>25</v>
      </c>
      <c r="B92" s="33" t="n">
        <v>1</v>
      </c>
      <c r="C92" s="33" t="n">
        <v>82</v>
      </c>
      <c r="D92" s="199" t="n">
        <v>37316</v>
      </c>
      <c r="E92" s="227" t="n">
        <f aca="false">M92+Q92</f>
        <v>20134</v>
      </c>
      <c r="F92" s="227" t="n">
        <f aca="false">N92-R92</f>
        <v>4784</v>
      </c>
      <c r="G92" s="87" t="n">
        <f aca="false">E92-F92</f>
        <v>15350</v>
      </c>
      <c r="H92" s="124" t="n">
        <f aca="false">IF(G92&lt;0,0,G92/(31*1500*24))</f>
        <v>0.0137544802867384</v>
      </c>
      <c r="I92" s="228" t="n">
        <f aca="false">MIN(1,(O92+S92)/(P92+T92))</f>
        <v>0.0332094159140866</v>
      </c>
      <c r="J92" s="95" t="n">
        <f aca="false">I92*(24*31)</f>
        <v>24.7078054400805</v>
      </c>
      <c r="L92" s="127" t="n">
        <v>1</v>
      </c>
      <c r="M92" s="127" t="n">
        <v>20134</v>
      </c>
      <c r="N92" s="127" t="n">
        <v>4784</v>
      </c>
      <c r="O92" s="127" t="n">
        <v>24.4294444444444</v>
      </c>
      <c r="P92" s="127" t="n">
        <v>735.618009893455</v>
      </c>
      <c r="W92" s="22"/>
    </row>
    <row r="93" customFormat="false" ht="12.75" hidden="false" customHeight="false" outlineLevel="0" collapsed="false">
      <c r="A93" s="33" t="s">
        <v>25</v>
      </c>
      <c r="B93" s="33" t="n">
        <v>1</v>
      </c>
      <c r="C93" s="33" t="n">
        <v>83</v>
      </c>
      <c r="D93" s="199" t="n">
        <v>37316</v>
      </c>
      <c r="E93" s="227" t="n">
        <f aca="false">M93+Q93</f>
        <v>538610</v>
      </c>
      <c r="F93" s="227" t="n">
        <f aca="false">N93-R93</f>
        <v>612</v>
      </c>
      <c r="G93" s="87" t="n">
        <f aca="false">E93-F93</f>
        <v>537998</v>
      </c>
      <c r="H93" s="124" t="n">
        <f aca="false">IF(G93&lt;0,0,G93/(31*1500*24))</f>
        <v>0.4820770609319</v>
      </c>
      <c r="I93" s="228" t="n">
        <f aca="false">MIN(1,(O93+S93)/(P93+T93))</f>
        <v>0.817628111007501</v>
      </c>
      <c r="J93" s="95" t="n">
        <f aca="false">I93*(24*31)</f>
        <v>608.315314589581</v>
      </c>
      <c r="L93" s="127" t="n">
        <v>0.451612903225806</v>
      </c>
      <c r="M93" s="127" t="n">
        <v>538610</v>
      </c>
      <c r="N93" s="127" t="n">
        <v>612</v>
      </c>
      <c r="O93" s="127" t="n">
        <v>601.453333333333</v>
      </c>
      <c r="P93" s="127" t="n">
        <v>735.6074543379</v>
      </c>
      <c r="W93" s="22"/>
    </row>
    <row r="94" customFormat="false" ht="12.75" hidden="false" customHeight="false" outlineLevel="0" collapsed="false">
      <c r="A94" s="33" t="s">
        <v>25</v>
      </c>
      <c r="B94" s="33" t="n">
        <v>1</v>
      </c>
      <c r="C94" s="33" t="n">
        <v>84</v>
      </c>
      <c r="D94" s="199" t="n">
        <v>37316</v>
      </c>
      <c r="E94" s="227" t="n">
        <f aca="false">M94+Q94</f>
        <v>471216</v>
      </c>
      <c r="F94" s="227" t="n">
        <f aca="false">N94-R94</f>
        <v>326</v>
      </c>
      <c r="G94" s="87" t="n">
        <f aca="false">E94-F94</f>
        <v>470890</v>
      </c>
      <c r="H94" s="124" t="n">
        <f aca="false">IF(G94&lt;0,0,G94/(31*1500*24))</f>
        <v>0.421944444444444</v>
      </c>
      <c r="I94" s="228" t="n">
        <f aca="false">MIN(1,(O94+S94)/(P94+T94))</f>
        <v>0.779307502182983</v>
      </c>
      <c r="J94" s="95" t="n">
        <f aca="false">I94*(24*31)</f>
        <v>579.804781624139</v>
      </c>
      <c r="L94" s="127" t="n">
        <v>1</v>
      </c>
      <c r="M94" s="127" t="n">
        <v>471216</v>
      </c>
      <c r="N94" s="127" t="n">
        <v>326</v>
      </c>
      <c r="O94" s="127" t="n">
        <v>573.204444444444</v>
      </c>
      <c r="P94" s="127" t="n">
        <v>735.530509893455</v>
      </c>
      <c r="W94" s="22"/>
    </row>
    <row r="95" customFormat="false" ht="12.75" hidden="false" customHeight="false" outlineLevel="0" collapsed="false">
      <c r="A95" s="33" t="s">
        <v>25</v>
      </c>
      <c r="B95" s="33" t="n">
        <v>1</v>
      </c>
      <c r="C95" s="33" t="n">
        <v>85</v>
      </c>
      <c r="D95" s="199" t="n">
        <v>37316</v>
      </c>
      <c r="E95" s="227" t="n">
        <f aca="false">M95+Q95</f>
        <v>276783</v>
      </c>
      <c r="F95" s="227" t="n">
        <f aca="false">R95-N95</f>
        <v>2150</v>
      </c>
      <c r="G95" s="87" t="n">
        <f aca="false">E95-F95</f>
        <v>274633</v>
      </c>
      <c r="H95" s="124" t="n">
        <f aca="false">IF(G95&lt;0,0,G95/(31*1500*24))</f>
        <v>0.246086917562724</v>
      </c>
      <c r="I95" s="228" t="n">
        <f aca="false">MIN(1,(O95+S95)/(P95+T95))</f>
        <v>0.927290531362515</v>
      </c>
      <c r="J95" s="95" t="n">
        <f aca="false">I95*(24*31)</f>
        <v>689.904155333711</v>
      </c>
      <c r="L95" s="127" t="n">
        <v>1</v>
      </c>
      <c r="M95" s="127" t="n">
        <v>276783</v>
      </c>
      <c r="N95" s="127" t="n">
        <v>135</v>
      </c>
      <c r="O95" s="127" t="n">
        <v>684.019166666667</v>
      </c>
      <c r="P95" s="127" t="n">
        <v>737.653565449011</v>
      </c>
      <c r="R95" s="0" t="n">
        <v>2285</v>
      </c>
      <c r="W95" s="22"/>
    </row>
    <row r="96" customFormat="false" ht="12.75" hidden="false" customHeight="false" outlineLevel="0" collapsed="false">
      <c r="A96" s="33" t="s">
        <v>25</v>
      </c>
      <c r="B96" s="33" t="n">
        <v>1</v>
      </c>
      <c r="C96" s="33" t="n">
        <v>86</v>
      </c>
      <c r="D96" s="199" t="n">
        <v>37316</v>
      </c>
      <c r="E96" s="227" t="n">
        <f aca="false">M96+Q96</f>
        <v>605516</v>
      </c>
      <c r="F96" s="227" t="n">
        <f aca="false">N96-R96</f>
        <v>336</v>
      </c>
      <c r="G96" s="87" t="n">
        <f aca="false">E96-F96</f>
        <v>605180</v>
      </c>
      <c r="H96" s="124" t="n">
        <f aca="false">IF(G96&lt;0,0,G96/(31*1500*24))</f>
        <v>0.542275985663082</v>
      </c>
      <c r="I96" s="228" t="n">
        <f aca="false">MIN(1,(O96+S96)/(P96+T96))</f>
        <v>0.976862370834594</v>
      </c>
      <c r="J96" s="95" t="n">
        <f aca="false">I96*(24*31)</f>
        <v>726.785603900938</v>
      </c>
      <c r="L96" s="127" t="n">
        <v>1</v>
      </c>
      <c r="M96" s="127" t="n">
        <v>605516</v>
      </c>
      <c r="N96" s="127" t="n">
        <v>336</v>
      </c>
      <c r="O96" s="127" t="n">
        <v>704.7025</v>
      </c>
      <c r="P96" s="127" t="n">
        <v>721.393843226788</v>
      </c>
      <c r="W96" s="22"/>
    </row>
    <row r="97" customFormat="false" ht="12.75" hidden="false" customHeight="false" outlineLevel="0" collapsed="false">
      <c r="A97" s="33" t="s">
        <v>25</v>
      </c>
      <c r="B97" s="33" t="n">
        <v>1</v>
      </c>
      <c r="C97" s="33" t="n">
        <v>87</v>
      </c>
      <c r="D97" s="199" t="n">
        <v>37316</v>
      </c>
      <c r="E97" s="227" t="n">
        <f aca="false">M97+Q97</f>
        <v>559364</v>
      </c>
      <c r="F97" s="227" t="n">
        <f aca="false">N97-R97</f>
        <v>601</v>
      </c>
      <c r="G97" s="87" t="n">
        <f aca="false">E97-F97</f>
        <v>558763</v>
      </c>
      <c r="H97" s="124" t="n">
        <f aca="false">IF(G97&lt;0,0,G97/(31*1500*24))</f>
        <v>0.500683691756272</v>
      </c>
      <c r="I97" s="228" t="n">
        <f aca="false">MIN(1,(O97+S97)/(P97+T97))</f>
        <v>0.903409117015627</v>
      </c>
      <c r="J97" s="95" t="n">
        <f aca="false">I97*(24*31)</f>
        <v>672.136383059627</v>
      </c>
      <c r="L97" s="127" t="n">
        <v>1</v>
      </c>
      <c r="M97" s="127" t="n">
        <v>559364</v>
      </c>
      <c r="N97" s="127" t="n">
        <v>601</v>
      </c>
      <c r="O97" s="127" t="n">
        <v>662.873888888889</v>
      </c>
      <c r="P97" s="127" t="n">
        <v>733.747176560122</v>
      </c>
      <c r="W97" s="22"/>
    </row>
    <row r="98" customFormat="false" ht="12.75" hidden="false" customHeight="false" outlineLevel="0" collapsed="false">
      <c r="A98" s="33" t="s">
        <v>25</v>
      </c>
      <c r="B98" s="33" t="n">
        <v>1</v>
      </c>
      <c r="C98" s="33" t="n">
        <v>88</v>
      </c>
      <c r="D98" s="199" t="n">
        <v>37316</v>
      </c>
      <c r="E98" s="227" t="n">
        <f aca="false">M98+Q98</f>
        <v>523374</v>
      </c>
      <c r="F98" s="227" t="n">
        <f aca="false">N98-R98</f>
        <v>808</v>
      </c>
      <c r="G98" s="87" t="n">
        <f aca="false">E98-F98</f>
        <v>522566</v>
      </c>
      <c r="H98" s="124" t="n">
        <f aca="false">IF(G98&lt;0,0,G98/(31*1500*24))</f>
        <v>0.468249103942652</v>
      </c>
      <c r="I98" s="228" t="n">
        <f aca="false">MIN(1,(O98+S98)/(P98+T98))</f>
        <v>0.875759336144301</v>
      </c>
      <c r="J98" s="95" t="n">
        <f aca="false">I98*(24*31)</f>
        <v>651.56494609136</v>
      </c>
      <c r="L98" s="127" t="n">
        <v>1</v>
      </c>
      <c r="M98" s="127" t="n">
        <v>523374</v>
      </c>
      <c r="N98" s="127" t="n">
        <v>808</v>
      </c>
      <c r="O98" s="127" t="n">
        <v>642.582777777778</v>
      </c>
      <c r="P98" s="127" t="n">
        <v>733.743565449011</v>
      </c>
      <c r="W98" s="22"/>
    </row>
    <row r="99" customFormat="false" ht="12.75" hidden="false" customHeight="false" outlineLevel="0" collapsed="false">
      <c r="A99" s="33" t="s">
        <v>25</v>
      </c>
      <c r="B99" s="33" t="n">
        <v>1</v>
      </c>
      <c r="C99" s="33" t="n">
        <v>89</v>
      </c>
      <c r="D99" s="199" t="n">
        <v>37316</v>
      </c>
      <c r="E99" s="227" t="n">
        <f aca="false">M99+Q99</f>
        <v>565397</v>
      </c>
      <c r="F99" s="227" t="n">
        <f aca="false">N99-R99</f>
        <v>547</v>
      </c>
      <c r="G99" s="87" t="n">
        <f aca="false">E99-F99</f>
        <v>564850</v>
      </c>
      <c r="H99" s="124" t="n">
        <f aca="false">IF(G99&lt;0,0,G99/(31*1500*24))</f>
        <v>0.506137992831541</v>
      </c>
      <c r="I99" s="228" t="n">
        <f aca="false">MIN(1,(O99+S99)/(P99+T99))</f>
        <v>0.925341131956873</v>
      </c>
      <c r="J99" s="95" t="n">
        <f aca="false">I99*(24*31)</f>
        <v>688.453802175913</v>
      </c>
      <c r="L99" s="127" t="n">
        <v>1</v>
      </c>
      <c r="M99" s="127" t="n">
        <v>565397</v>
      </c>
      <c r="N99" s="127" t="n">
        <v>547</v>
      </c>
      <c r="O99" s="127" t="n">
        <v>678.970555555556</v>
      </c>
      <c r="P99" s="127" t="n">
        <v>733.751621004566</v>
      </c>
      <c r="W99" s="22"/>
    </row>
    <row r="100" customFormat="false" ht="12.75" hidden="false" customHeight="false" outlineLevel="0" collapsed="false">
      <c r="A100" s="33" t="s">
        <v>25</v>
      </c>
      <c r="B100" s="33" t="n">
        <v>1</v>
      </c>
      <c r="C100" s="33" t="n">
        <v>90</v>
      </c>
      <c r="D100" s="199" t="n">
        <v>37316</v>
      </c>
      <c r="E100" s="227" t="n">
        <f aca="false">M100+Q100</f>
        <v>500422</v>
      </c>
      <c r="F100" s="227" t="n">
        <f aca="false">N100-R100</f>
        <v>632</v>
      </c>
      <c r="G100" s="87" t="n">
        <f aca="false">E100-F100</f>
        <v>499790</v>
      </c>
      <c r="H100" s="124" t="n">
        <f aca="false">IF(G100&lt;0,0,G100/(31*1500*24))</f>
        <v>0.447840501792115</v>
      </c>
      <c r="I100" s="228" t="n">
        <f aca="false">MIN(1,(O100+S100)/(P100+T100))</f>
        <v>0.83711111935594</v>
      </c>
      <c r="J100" s="95" t="n">
        <f aca="false">I100*(24*31)</f>
        <v>622.81067280082</v>
      </c>
      <c r="L100" s="127" t="n">
        <v>1</v>
      </c>
      <c r="M100" s="127" t="n">
        <v>500422</v>
      </c>
      <c r="N100" s="127" t="n">
        <v>632</v>
      </c>
      <c r="O100" s="127" t="n">
        <v>615.663333333333</v>
      </c>
      <c r="P100" s="127" t="n">
        <v>735.461898782344</v>
      </c>
      <c r="W100" s="22"/>
    </row>
    <row r="101" customFormat="false" ht="12.75" hidden="false" customHeight="false" outlineLevel="0" collapsed="false">
      <c r="A101" s="33" t="s">
        <v>25</v>
      </c>
      <c r="B101" s="33" t="n">
        <v>1</v>
      </c>
      <c r="C101" s="33" t="n">
        <v>91</v>
      </c>
      <c r="D101" s="199" t="n">
        <v>37316</v>
      </c>
      <c r="E101" s="227" t="n">
        <f aca="false">M101+Q101</f>
        <v>458327</v>
      </c>
      <c r="F101" s="227" t="n">
        <f aca="false">N101-R101</f>
        <v>1011</v>
      </c>
      <c r="G101" s="87" t="n">
        <f aca="false">E101-F101</f>
        <v>457316</v>
      </c>
      <c r="H101" s="124" t="n">
        <f aca="false">IF(G101&lt;0,0,G101/(31*1500*24))</f>
        <v>0.409781362007168</v>
      </c>
      <c r="I101" s="228" t="n">
        <f aca="false">MIN(1,(O101+S101)/(P101+T101))</f>
        <v>0.778899843966758</v>
      </c>
      <c r="J101" s="95" t="n">
        <f aca="false">I101*(24*31)</f>
        <v>579.501483911268</v>
      </c>
      <c r="L101" s="127" t="n">
        <v>1</v>
      </c>
      <c r="M101" s="127" t="n">
        <v>458327</v>
      </c>
      <c r="N101" s="127" t="n">
        <v>1011</v>
      </c>
      <c r="O101" s="127" t="n">
        <v>572.904166666667</v>
      </c>
      <c r="P101" s="127" t="n">
        <v>735.5299543379</v>
      </c>
      <c r="W101" s="22"/>
    </row>
    <row r="102" customFormat="false" ht="12.75" hidden="false" customHeight="false" outlineLevel="0" collapsed="false">
      <c r="A102" s="33" t="s">
        <v>25</v>
      </c>
      <c r="B102" s="33" t="n">
        <v>1</v>
      </c>
      <c r="C102" s="33" t="n">
        <v>92</v>
      </c>
      <c r="D102" s="199" t="n">
        <v>37316</v>
      </c>
      <c r="E102" s="227" t="n">
        <f aca="false">M102+Q102</f>
        <v>458320</v>
      </c>
      <c r="F102" s="227" t="n">
        <f aca="false">N102-R102</f>
        <v>1338</v>
      </c>
      <c r="G102" s="87" t="n">
        <f aca="false">E102-F102</f>
        <v>456982</v>
      </c>
      <c r="H102" s="124" t="n">
        <f aca="false">IF(G102&lt;0,0,G102/(31*1500*24))</f>
        <v>0.409482078853047</v>
      </c>
      <c r="I102" s="228" t="n">
        <f aca="false">MIN(1,(O102+S102)/(P102+T102))</f>
        <v>0.761901734209331</v>
      </c>
      <c r="J102" s="95" t="n">
        <f aca="false">I102*(24*31)</f>
        <v>566.854890251742</v>
      </c>
      <c r="L102" s="127" t="n">
        <v>1</v>
      </c>
      <c r="M102" s="127" t="n">
        <v>458320</v>
      </c>
      <c r="N102" s="127" t="n">
        <v>1338</v>
      </c>
      <c r="O102" s="127" t="n">
        <v>560.440277777778</v>
      </c>
      <c r="P102" s="127" t="n">
        <v>735.580787671233</v>
      </c>
      <c r="W102" s="22"/>
    </row>
    <row r="103" customFormat="false" ht="12.75" hidden="false" customHeight="false" outlineLevel="0" collapsed="false">
      <c r="A103" s="33" t="s">
        <v>25</v>
      </c>
      <c r="B103" s="33" t="n">
        <v>1</v>
      </c>
      <c r="C103" s="33" t="n">
        <v>93</v>
      </c>
      <c r="D103" s="199" t="n">
        <v>37316</v>
      </c>
      <c r="E103" s="227" t="n">
        <f aca="false">M103+Q103</f>
        <v>365219</v>
      </c>
      <c r="F103" s="227" t="n">
        <f aca="false">N103-R103</f>
        <v>249</v>
      </c>
      <c r="G103" s="87" t="n">
        <f aca="false">E103-F103</f>
        <v>364970</v>
      </c>
      <c r="H103" s="124" t="n">
        <f aca="false">IF(G103&lt;0,0,G103/(31*1500*24))</f>
        <v>0.327034050179211</v>
      </c>
      <c r="I103" s="228" t="n">
        <f aca="false">MIN(1,(O103+S103)/(P103+T103))</f>
        <v>0.652408036804558</v>
      </c>
      <c r="J103" s="95" t="n">
        <f aca="false">I103*(24*31)</f>
        <v>485.391579382591</v>
      </c>
      <c r="L103" s="127" t="n">
        <v>1</v>
      </c>
      <c r="M103" s="127" t="n">
        <v>365219</v>
      </c>
      <c r="N103" s="127" t="n">
        <v>249</v>
      </c>
      <c r="O103" s="127" t="n">
        <v>479.895555555556</v>
      </c>
      <c r="P103" s="127" t="n">
        <v>735.575787671233</v>
      </c>
      <c r="W103" s="22"/>
    </row>
    <row r="104" customFormat="false" ht="12.75" hidden="false" customHeight="false" outlineLevel="0" collapsed="false">
      <c r="A104" s="33" t="s">
        <v>25</v>
      </c>
      <c r="B104" s="33" t="n">
        <v>1</v>
      </c>
      <c r="C104" s="33" t="n">
        <v>94</v>
      </c>
      <c r="D104" s="199" t="n">
        <v>37316</v>
      </c>
      <c r="E104" s="227" t="n">
        <f aca="false">M104+Q104</f>
        <v>348991</v>
      </c>
      <c r="F104" s="227" t="n">
        <f aca="false">N104-R104</f>
        <v>967</v>
      </c>
      <c r="G104" s="87" t="n">
        <f aca="false">E104-F104</f>
        <v>348024</v>
      </c>
      <c r="H104" s="124" t="n">
        <f aca="false">IF(G104&lt;0,0,G104/(31*1500*24))</f>
        <v>0.311849462365591</v>
      </c>
      <c r="I104" s="228" t="n">
        <f aca="false">MIN(1,(O104+S104)/(P104+T104))</f>
        <v>0.657098874993393</v>
      </c>
      <c r="J104" s="95" t="n">
        <f aca="false">I104*(24*31)</f>
        <v>488.881562995084</v>
      </c>
      <c r="L104" s="127" t="n">
        <v>0.903225806451613</v>
      </c>
      <c r="M104" s="127" t="n">
        <v>348991</v>
      </c>
      <c r="N104" s="127" t="n">
        <v>967</v>
      </c>
      <c r="O104" s="127" t="n">
        <v>483.327222222222</v>
      </c>
      <c r="P104" s="127" t="n">
        <v>735.547176560122</v>
      </c>
      <c r="W104" s="22"/>
    </row>
    <row r="105" customFormat="false" ht="12.75" hidden="false" customHeight="false" outlineLevel="0" collapsed="false">
      <c r="A105" s="33" t="s">
        <v>25</v>
      </c>
      <c r="B105" s="33" t="n">
        <v>1</v>
      </c>
      <c r="C105" s="33" t="n">
        <v>95</v>
      </c>
      <c r="D105" s="199" t="n">
        <v>37316</v>
      </c>
      <c r="E105" s="227" t="n">
        <f aca="false">M105+Q105</f>
        <v>441527</v>
      </c>
      <c r="F105" s="227" t="n">
        <f aca="false">N105-R105</f>
        <v>500</v>
      </c>
      <c r="G105" s="87" t="n">
        <f aca="false">E105-F105</f>
        <v>441027</v>
      </c>
      <c r="H105" s="124" t="n">
        <f aca="false">IF(G105&lt;0,0,G105/(31*1500*24))</f>
        <v>0.395185483870968</v>
      </c>
      <c r="I105" s="228" t="n">
        <f aca="false">MIN(1,(O105+S105)/(P105+T105))</f>
        <v>0.881400611341673</v>
      </c>
      <c r="J105" s="95" t="n">
        <f aca="false">I105*(24*31)</f>
        <v>655.762054838205</v>
      </c>
      <c r="L105" s="127" t="n">
        <v>1</v>
      </c>
      <c r="M105" s="127" t="n">
        <v>441527</v>
      </c>
      <c r="N105" s="127" t="n">
        <v>500</v>
      </c>
      <c r="O105" s="127" t="n">
        <v>648.341111111111</v>
      </c>
      <c r="P105" s="127" t="n">
        <v>735.580509893455</v>
      </c>
      <c r="W105" s="22"/>
    </row>
    <row r="106" customFormat="false" ht="12.75" hidden="false" customHeight="false" outlineLevel="0" collapsed="false">
      <c r="A106" s="33" t="s">
        <v>25</v>
      </c>
      <c r="B106" s="33" t="n">
        <v>1</v>
      </c>
      <c r="C106" s="33" t="n">
        <v>96</v>
      </c>
      <c r="D106" s="199" t="n">
        <v>37316</v>
      </c>
      <c r="E106" s="227" t="n">
        <f aca="false">M106+Q106</f>
        <v>354533</v>
      </c>
      <c r="F106" s="227" t="n">
        <f aca="false">N106-R106</f>
        <v>868</v>
      </c>
      <c r="G106" s="87" t="n">
        <f aca="false">E106-F106</f>
        <v>353665</v>
      </c>
      <c r="H106" s="124" t="n">
        <f aca="false">IF(G106&lt;0,0,G106/(31*1500*24))</f>
        <v>0.316904121863799</v>
      </c>
      <c r="I106" s="228" t="n">
        <f aca="false">MIN(1,(O106+S106)/(P106+T106))</f>
        <v>0.684047164450391</v>
      </c>
      <c r="J106" s="95" t="n">
        <f aca="false">I106*(24*31)</f>
        <v>508.931090351091</v>
      </c>
      <c r="L106" s="127" t="n">
        <v>1</v>
      </c>
      <c r="M106" s="127" t="n">
        <v>354533</v>
      </c>
      <c r="N106" s="127" t="n">
        <v>868</v>
      </c>
      <c r="O106" s="127" t="n">
        <v>503.1425</v>
      </c>
      <c r="P106" s="127" t="n">
        <v>735.537732115677</v>
      </c>
      <c r="W106" s="22"/>
    </row>
    <row r="107" customFormat="false" ht="12.75" hidden="false" customHeight="false" outlineLevel="0" collapsed="false">
      <c r="A107" s="33" t="s">
        <v>25</v>
      </c>
      <c r="B107" s="33" t="n">
        <v>1</v>
      </c>
      <c r="C107" s="33" t="n">
        <v>97</v>
      </c>
      <c r="D107" s="199" t="n">
        <v>37316</v>
      </c>
      <c r="E107" s="227" t="n">
        <f aca="false">M107+Q107</f>
        <v>426384</v>
      </c>
      <c r="F107" s="227" t="n">
        <f aca="false">N107-R107</f>
        <v>1420</v>
      </c>
      <c r="G107" s="87" t="n">
        <f aca="false">E107-F107</f>
        <v>424964</v>
      </c>
      <c r="H107" s="124" t="n">
        <f aca="false">IF(G107&lt;0,0,G107/(31*1500*24))</f>
        <v>0.380792114695341</v>
      </c>
      <c r="I107" s="228" t="n">
        <f aca="false">MIN(1,(O107+S107)/(P107+T107))</f>
        <v>0.752432138320083</v>
      </c>
      <c r="J107" s="95" t="n">
        <f aca="false">I107*(24*31)</f>
        <v>559.809510910142</v>
      </c>
      <c r="L107" s="127" t="n">
        <v>0.612903225806452</v>
      </c>
      <c r="M107" s="127" t="n">
        <v>426384</v>
      </c>
      <c r="N107" s="127" t="n">
        <v>1420</v>
      </c>
      <c r="O107" s="127" t="n">
        <v>552.065277777778</v>
      </c>
      <c r="P107" s="127" t="n">
        <v>733.707732115677</v>
      </c>
      <c r="W107" s="22"/>
    </row>
    <row r="108" customFormat="false" ht="12.75" hidden="false" customHeight="false" outlineLevel="0" collapsed="false">
      <c r="A108" s="33" t="s">
        <v>25</v>
      </c>
      <c r="B108" s="33" t="n">
        <v>1</v>
      </c>
      <c r="C108" s="33" t="n">
        <v>98</v>
      </c>
      <c r="D108" s="199" t="n">
        <v>37316</v>
      </c>
      <c r="E108" s="227" t="n">
        <f aca="false">M108+Q108</f>
        <v>504440</v>
      </c>
      <c r="F108" s="227" t="n">
        <f aca="false">N108-R108</f>
        <v>354</v>
      </c>
      <c r="G108" s="87" t="n">
        <f aca="false">E108-F108</f>
        <v>504086</v>
      </c>
      <c r="H108" s="124" t="n">
        <f aca="false">IF(G108&lt;0,0,G108/(31*1500*24))</f>
        <v>0.451689964157706</v>
      </c>
      <c r="I108" s="228" t="n">
        <f aca="false">MIN(1,(O108+S108)/(P108+T108))</f>
        <v>0.93722243429833</v>
      </c>
      <c r="J108" s="95" t="n">
        <f aca="false">I108*(24*31)</f>
        <v>697.293491117957</v>
      </c>
      <c r="L108" s="127" t="n">
        <v>1</v>
      </c>
      <c r="M108" s="127" t="n">
        <v>504440</v>
      </c>
      <c r="N108" s="127" t="n">
        <v>354</v>
      </c>
      <c r="O108" s="127" t="n">
        <v>687.6575</v>
      </c>
      <c r="P108" s="127" t="n">
        <v>733.718565449011</v>
      </c>
      <c r="W108" s="22"/>
    </row>
    <row r="109" customFormat="false" ht="12.75" hidden="false" customHeight="false" outlineLevel="0" collapsed="false">
      <c r="A109" s="33" t="s">
        <v>25</v>
      </c>
      <c r="B109" s="33" t="n">
        <v>1</v>
      </c>
      <c r="C109" s="33" t="n">
        <v>99</v>
      </c>
      <c r="D109" s="199" t="n">
        <v>37316</v>
      </c>
      <c r="E109" s="227" t="n">
        <f aca="false">M109+Q109</f>
        <v>95742</v>
      </c>
      <c r="F109" s="227" t="n">
        <f aca="false">N109-R109</f>
        <v>2104</v>
      </c>
      <c r="G109" s="87" t="n">
        <f aca="false">E109-F109</f>
        <v>93638</v>
      </c>
      <c r="H109" s="124" t="n">
        <f aca="false">IF(G109&lt;0,0,G109/(31*1500*24))</f>
        <v>0.083905017921147</v>
      </c>
      <c r="I109" s="228" t="n">
        <f aca="false">MIN(1,(O109+S109)/(P109+T109))</f>
        <v>0.194712127535945</v>
      </c>
      <c r="J109" s="95" t="n">
        <f aca="false">I109*(24*31)</f>
        <v>144.865822886743</v>
      </c>
      <c r="M109" s="127" t="n">
        <v>95742</v>
      </c>
      <c r="N109" s="127" t="n">
        <v>2104</v>
      </c>
      <c r="O109" s="127" t="n">
        <v>142.870555555556</v>
      </c>
      <c r="P109" s="127" t="n">
        <v>733.752732115677</v>
      </c>
      <c r="W109" s="22"/>
    </row>
    <row r="110" customFormat="false" ht="12.75" hidden="false" customHeight="false" outlineLevel="0" collapsed="false">
      <c r="A110" s="33" t="s">
        <v>25</v>
      </c>
      <c r="B110" s="33" t="n">
        <v>1</v>
      </c>
      <c r="C110" s="33" t="n">
        <v>100</v>
      </c>
      <c r="D110" s="199" t="n">
        <v>37316</v>
      </c>
      <c r="E110" s="227" t="n">
        <f aca="false">M110+Q110</f>
        <v>5487</v>
      </c>
      <c r="F110" s="227" t="n">
        <f aca="false">N110-R110</f>
        <v>2172</v>
      </c>
      <c r="G110" s="87" t="n">
        <f aca="false">E110-F110</f>
        <v>3315</v>
      </c>
      <c r="H110" s="124" t="n">
        <f aca="false">IF(G110&lt;0,0,G110/(31*1500*24))</f>
        <v>0.00297043010752688</v>
      </c>
      <c r="I110" s="228" t="n">
        <f aca="false">MIN(1,(O110+S110)/(P110+T110))</f>
        <v>0.382433419708761</v>
      </c>
      <c r="J110" s="95" t="n">
        <f aca="false">I110*(24*31)</f>
        <v>284.530464263318</v>
      </c>
      <c r="M110" s="127" t="n">
        <v>5487</v>
      </c>
      <c r="N110" s="127" t="n">
        <v>2172</v>
      </c>
      <c r="O110" s="127" t="n">
        <v>281.436666666667</v>
      </c>
      <c r="P110" s="127" t="n">
        <v>735.910232115677</v>
      </c>
      <c r="W110" s="22"/>
    </row>
    <row r="111" customFormat="false" ht="12.75" hidden="false" customHeight="false" outlineLevel="0" collapsed="false">
      <c r="A111" s="33"/>
      <c r="B111" s="33"/>
      <c r="C111" s="44" t="s">
        <v>49</v>
      </c>
      <c r="D111" s="199" t="n">
        <v>37316</v>
      </c>
      <c r="E111" s="87" t="n">
        <f aca="false">SUM(E11:E110)</f>
        <v>42472370</v>
      </c>
      <c r="F111" s="87" t="n">
        <f aca="false">SUM(F11:F110)</f>
        <v>75087</v>
      </c>
      <c r="G111" s="87" t="n">
        <f aca="false">SUM(G11:G110)</f>
        <v>42397283</v>
      </c>
      <c r="H111" s="124" t="n">
        <f aca="false">AVERAGE(H11:H110)</f>
        <v>0.379927419354839</v>
      </c>
      <c r="I111" s="124" t="n">
        <f aca="false">AVERAGE(I11:I110)</f>
        <v>0.759501597667992</v>
      </c>
      <c r="J111" s="87" t="n">
        <f aca="false">SUM(J11:J110)</f>
        <v>56506.9188664986</v>
      </c>
    </row>
    <row r="112" customFormat="false" ht="12.75" hidden="false" customHeight="false" outlineLevel="0" collapsed="false">
      <c r="A112" s="46"/>
      <c r="B112" s="47"/>
      <c r="C112" s="48" t="s">
        <v>50</v>
      </c>
      <c r="D112" s="199" t="n">
        <v>37316</v>
      </c>
      <c r="E112" s="186" t="n">
        <f aca="false">0.02*E111</f>
        <v>849447.4</v>
      </c>
      <c r="F112" s="186" t="n">
        <f aca="false">0.02*F111</f>
        <v>1501.74</v>
      </c>
      <c r="G112" s="186" t="n">
        <f aca="false">0.02*G111</f>
        <v>847945.66</v>
      </c>
      <c r="H112" s="174"/>
      <c r="I112" s="175"/>
      <c r="J112" s="176"/>
    </row>
    <row r="113" customFormat="false" ht="12.75" hidden="false" customHeight="false" outlineLevel="0" collapsed="false">
      <c r="A113" s="46"/>
      <c r="B113" s="47"/>
      <c r="C113" s="44" t="s">
        <v>51</v>
      </c>
      <c r="D113" s="199" t="n">
        <v>37316</v>
      </c>
      <c r="E113" s="186" t="n">
        <f aca="false">E111-E112</f>
        <v>41622922.6</v>
      </c>
      <c r="F113" s="186" t="n">
        <f aca="false">F111-F112</f>
        <v>73585.26</v>
      </c>
      <c r="G113" s="186" t="n">
        <f aca="false">G111-G112</f>
        <v>41549337.34</v>
      </c>
      <c r="H113" s="174" t="n">
        <f aca="false">0.98*H111</f>
        <v>0.372328870967742</v>
      </c>
      <c r="I113" s="175" t="n">
        <f aca="false">I111</f>
        <v>0.759501597667992</v>
      </c>
      <c r="J113" s="176" t="n">
        <f aca="false">J111</f>
        <v>56506.9188664986</v>
      </c>
    </row>
    <row r="114" customFormat="false" ht="12.75" hidden="false" customHeight="false" outlineLevel="0" collapsed="false">
      <c r="A114" s="46"/>
      <c r="B114" s="47"/>
      <c r="C114" s="44" t="s">
        <v>51</v>
      </c>
      <c r="D114" s="34" t="s">
        <v>160</v>
      </c>
      <c r="E114" s="186" t="n">
        <f aca="false">E113+'0202'!E114</f>
        <v>119500578.68</v>
      </c>
      <c r="F114" s="186" t="n">
        <f aca="false">F113+'0202'!F114</f>
        <v>166983.18</v>
      </c>
      <c r="G114" s="186" t="n">
        <f aca="false">G113+'0202'!G114</f>
        <v>119333595.5</v>
      </c>
      <c r="H114" s="174" t="n">
        <f aca="false">AVERAGE(H113,'0102'!H113,'0202'!H113)</f>
        <v>0.367890676627838</v>
      </c>
      <c r="I114" s="174" t="n">
        <f aca="false">AVERAGE(I113,'0102'!I113,'0202'!I113)</f>
        <v>0.830020018232545</v>
      </c>
      <c r="J114" s="186" t="n">
        <f aca="false">J113+'0202'!J114</f>
        <v>327691.365381832</v>
      </c>
    </row>
    <row r="115" customFormat="false" ht="12.75" hidden="false" customHeight="false" outlineLevel="0" collapsed="false">
      <c r="D115" s="53"/>
      <c r="E115" s="178"/>
      <c r="F115" s="178"/>
      <c r="G115" s="178"/>
      <c r="H115" s="20"/>
      <c r="I115" s="143"/>
      <c r="J115" s="20"/>
    </row>
    <row r="116" customFormat="false" ht="12.75" hidden="false" customHeight="false" outlineLevel="0" collapsed="false">
      <c r="A116" s="19" t="s">
        <v>53</v>
      </c>
      <c r="D116" s="53"/>
      <c r="E116" s="178"/>
      <c r="F116" s="178"/>
      <c r="G116" s="178"/>
      <c r="H116" s="20"/>
      <c r="I116" s="143"/>
    </row>
    <row r="117" customFormat="false" ht="12.75" hidden="false" customHeight="false" outlineLevel="0" collapsed="false">
      <c r="A117" s="19" t="s">
        <v>171</v>
      </c>
      <c r="D117" s="53"/>
      <c r="E117" s="178"/>
      <c r="F117" s="178"/>
      <c r="G117" s="178"/>
      <c r="H117" s="20"/>
      <c r="I117" s="143"/>
      <c r="J117" s="20"/>
    </row>
    <row r="118" customFormat="false" ht="12.75" hidden="false" customHeight="false" outlineLevel="0" collapsed="false">
      <c r="A118" s="19" t="s">
        <v>201</v>
      </c>
      <c r="D118" s="2"/>
      <c r="E118" s="178"/>
      <c r="F118" s="178"/>
      <c r="G118" s="178"/>
      <c r="H118" s="20"/>
      <c r="I118" s="85"/>
      <c r="J118" s="20"/>
    </row>
    <row r="119" customFormat="false" ht="12.75" hidden="false" customHeight="false" outlineLevel="0" collapsed="false">
      <c r="A119" s="19" t="s">
        <v>202</v>
      </c>
      <c r="D119" s="2"/>
      <c r="E119" s="178"/>
      <c r="F119" s="178"/>
      <c r="G119" s="178"/>
      <c r="H119" s="20"/>
      <c r="I119" s="85"/>
      <c r="J119" s="20"/>
    </row>
    <row r="120" customFormat="false" ht="12.75" hidden="false" customHeight="false" outlineLevel="0" collapsed="false">
      <c r="A120" s="19" t="s">
        <v>203</v>
      </c>
      <c r="D120" s="2"/>
      <c r="E120" s="178"/>
      <c r="F120" s="178"/>
      <c r="G120" s="178"/>
      <c r="H120" s="20"/>
      <c r="I120" s="85"/>
      <c r="J120" s="20"/>
    </row>
    <row r="121" customFormat="false" ht="12.75" hidden="false" customHeight="false" outlineLevel="0" collapsed="false">
      <c r="D121" s="2"/>
      <c r="E121" s="178"/>
      <c r="F121" s="178"/>
      <c r="G121" s="178"/>
      <c r="H121" s="20"/>
      <c r="I121" s="85"/>
      <c r="J121" s="20"/>
    </row>
    <row r="122" customFormat="false" ht="12.75" hidden="false" customHeight="false" outlineLevel="0" collapsed="false">
      <c r="D122" s="2"/>
      <c r="E122" s="178"/>
      <c r="F122" s="178"/>
      <c r="G122" s="178"/>
      <c r="H122" s="20"/>
      <c r="I122" s="85"/>
      <c r="J122" s="20"/>
    </row>
    <row r="124" customFormat="false" ht="15.75" hidden="false" customHeight="false" outlineLevel="0" collapsed="false">
      <c r="A124" s="231" t="s">
        <v>173</v>
      </c>
      <c r="B124" s="232"/>
      <c r="C124" s="232"/>
      <c r="D124" s="232"/>
      <c r="E124" s="232"/>
      <c r="F124" s="232"/>
      <c r="G124" s="232"/>
      <c r="H124" s="232"/>
    </row>
    <row r="125" customFormat="false" ht="15.75" hidden="false" customHeight="false" outlineLevel="0" collapsed="false">
      <c r="A125" s="231" t="s">
        <v>174</v>
      </c>
      <c r="B125" s="232"/>
      <c r="C125" s="232"/>
      <c r="D125" s="232"/>
      <c r="E125" s="232"/>
      <c r="F125" s="232"/>
      <c r="G125" s="232"/>
      <c r="H125" s="232"/>
    </row>
    <row r="126" customFormat="false" ht="15.75" hidden="false" customHeight="false" outlineLevel="0" collapsed="false">
      <c r="A126" s="202"/>
      <c r="B126" s="202"/>
      <c r="C126" s="203"/>
      <c r="D126" s="202"/>
      <c r="E126" s="233"/>
      <c r="F126" s="233"/>
      <c r="G126" s="233"/>
      <c r="H126" s="233"/>
    </row>
    <row r="127" customFormat="false" ht="15.75" hidden="false" customHeight="true" outlineLevel="0" collapsed="false">
      <c r="A127" s="202"/>
      <c r="B127" s="202"/>
      <c r="C127" s="203"/>
      <c r="D127" s="202"/>
      <c r="E127" s="204"/>
      <c r="F127" s="204"/>
      <c r="G127" s="204"/>
      <c r="H127" s="204"/>
    </row>
    <row r="128" customFormat="false" ht="13.5" hidden="false" customHeight="true" outlineLevel="0" collapsed="false">
      <c r="A128" s="205" t="s">
        <v>176</v>
      </c>
      <c r="B128" s="206" t="n">
        <v>37317</v>
      </c>
      <c r="C128" s="207"/>
      <c r="D128" s="234" t="s">
        <v>204</v>
      </c>
      <c r="E128" s="234"/>
      <c r="F128" s="234"/>
      <c r="G128" s="234"/>
      <c r="H128" s="234"/>
    </row>
    <row r="129" customFormat="false" ht="13.5" hidden="false" customHeight="false" outlineLevel="0" collapsed="false">
      <c r="A129" s="235" t="s">
        <v>65</v>
      </c>
      <c r="B129" s="236" t="s">
        <v>178</v>
      </c>
      <c r="C129" s="237" t="s">
        <v>179</v>
      </c>
      <c r="D129" s="236" t="s">
        <v>180</v>
      </c>
      <c r="E129" s="237" t="s">
        <v>181</v>
      </c>
      <c r="F129" s="238" t="s">
        <v>182</v>
      </c>
      <c r="G129" s="239" t="s">
        <v>183</v>
      </c>
      <c r="H129" s="239" t="s">
        <v>184</v>
      </c>
      <c r="I129" s="240"/>
      <c r="J129" s="241"/>
      <c r="U129" s="0" t="s">
        <v>205</v>
      </c>
      <c r="V129" s="0" t="s">
        <v>206</v>
      </c>
    </row>
    <row r="130" customFormat="false" ht="12.75" hidden="false" customHeight="false" outlineLevel="0" collapsed="false">
      <c r="A130" s="220" t="s">
        <v>207</v>
      </c>
      <c r="B130" s="221" t="n">
        <v>37316.5208333333</v>
      </c>
      <c r="C130" s="222" t="n">
        <v>1230</v>
      </c>
      <c r="D130" s="221" t="n">
        <v>37330.5416666667</v>
      </c>
      <c r="E130" s="222" t="n">
        <v>1300</v>
      </c>
      <c r="F130" s="223" t="n">
        <v>336.5</v>
      </c>
      <c r="G130" s="220" t="s">
        <v>208</v>
      </c>
      <c r="H130" s="242" t="s">
        <v>209</v>
      </c>
      <c r="J130" s="243"/>
      <c r="U130" s="0" t="n">
        <v>1</v>
      </c>
      <c r="V130" s="0" t="n">
        <f aca="false">F130*U130</f>
        <v>336.5</v>
      </c>
    </row>
    <row r="131" customFormat="false" ht="12.75" hidden="false" customHeight="false" outlineLevel="0" collapsed="false">
      <c r="A131" s="215" t="s">
        <v>210</v>
      </c>
      <c r="B131" s="216" t="n">
        <v>37328.4409722222</v>
      </c>
      <c r="C131" s="217" t="s">
        <v>211</v>
      </c>
      <c r="D131" s="216" t="n">
        <v>37328.5625</v>
      </c>
      <c r="E131" s="217" t="s">
        <v>212</v>
      </c>
      <c r="F131" s="218" t="n">
        <v>2.9</v>
      </c>
      <c r="G131" s="215" t="s">
        <v>188</v>
      </c>
      <c r="H131" s="244" t="s">
        <v>213</v>
      </c>
      <c r="I131" s="47"/>
      <c r="J131" s="80"/>
      <c r="U131" s="0" t="n">
        <v>100</v>
      </c>
      <c r="V131" s="0" t="n">
        <f aca="false">F131*U131</f>
        <v>290</v>
      </c>
    </row>
    <row r="132" customFormat="false" ht="12.75" hidden="false" customHeight="false" outlineLevel="0" collapsed="false">
      <c r="A132" s="220" t="s">
        <v>210</v>
      </c>
      <c r="B132" s="216" t="n">
        <v>37330.5006944445</v>
      </c>
      <c r="C132" s="222" t="n">
        <v>1200</v>
      </c>
      <c r="D132" s="216" t="n">
        <v>37330</v>
      </c>
      <c r="E132" s="222" t="n">
        <v>1630</v>
      </c>
      <c r="F132" s="223" t="n">
        <v>4.5</v>
      </c>
      <c r="G132" s="220" t="s">
        <v>208</v>
      </c>
      <c r="H132" s="245" t="s">
        <v>214</v>
      </c>
      <c r="I132" s="47"/>
      <c r="J132" s="80"/>
      <c r="U132" s="0" t="n">
        <v>100</v>
      </c>
      <c r="V132" s="0" t="n">
        <f aca="false">F132*U132</f>
        <v>450</v>
      </c>
    </row>
    <row r="133" customFormat="false" ht="12.75" hidden="false" customHeight="false" outlineLevel="0" collapsed="false">
      <c r="A133" s="225" t="s">
        <v>207</v>
      </c>
      <c r="B133" s="216" t="n">
        <v>37334</v>
      </c>
      <c r="C133" s="226" t="n">
        <v>1030</v>
      </c>
      <c r="D133" s="216" t="n">
        <v>37334</v>
      </c>
      <c r="E133" s="226" t="n">
        <v>1800</v>
      </c>
      <c r="F133" s="218" t="n">
        <v>7.5</v>
      </c>
      <c r="G133" s="215" t="s">
        <v>208</v>
      </c>
      <c r="H133" s="245" t="s">
        <v>215</v>
      </c>
      <c r="I133" s="47"/>
      <c r="J133" s="80"/>
      <c r="U133" s="0" t="n">
        <v>15</v>
      </c>
      <c r="V133" s="0" t="n">
        <f aca="false">F133*U133</f>
        <v>112.5</v>
      </c>
    </row>
    <row r="134" customFormat="false" ht="12.75" hidden="false" customHeight="false" outlineLevel="0" collapsed="false">
      <c r="A134" s="215"/>
      <c r="B134" s="216"/>
      <c r="C134" s="226"/>
      <c r="D134" s="216"/>
      <c r="E134" s="226"/>
      <c r="F134" s="218"/>
      <c r="G134" s="215"/>
      <c r="H134" s="245" t="s">
        <v>216</v>
      </c>
      <c r="I134" s="47"/>
      <c r="J134" s="80"/>
    </row>
    <row r="135" customFormat="false" ht="12.75" hidden="false" customHeight="false" outlineLevel="0" collapsed="false">
      <c r="A135" s="215" t="s">
        <v>210</v>
      </c>
      <c r="B135" s="216" t="n">
        <v>37335</v>
      </c>
      <c r="C135" s="226" t="n">
        <v>1745</v>
      </c>
      <c r="D135" s="216" t="n">
        <v>37336</v>
      </c>
      <c r="E135" s="226" t="n">
        <v>900</v>
      </c>
      <c r="F135" s="218" t="n">
        <v>15.7</v>
      </c>
      <c r="G135" s="215" t="s">
        <v>217</v>
      </c>
      <c r="H135" s="245" t="s">
        <v>218</v>
      </c>
      <c r="I135" s="47"/>
      <c r="J135" s="80"/>
      <c r="U135" s="0" t="n">
        <v>34</v>
      </c>
      <c r="V135" s="0" t="n">
        <f aca="false">F135*U135</f>
        <v>533.8</v>
      </c>
    </row>
    <row r="136" customFormat="false" ht="12.75" hidden="false" customHeight="false" outlineLevel="0" collapsed="false">
      <c r="A136" s="215"/>
      <c r="B136" s="216"/>
      <c r="C136" s="226"/>
      <c r="D136" s="216"/>
      <c r="E136" s="226"/>
      <c r="F136" s="218"/>
      <c r="G136" s="215"/>
      <c r="H136" s="245" t="s">
        <v>219</v>
      </c>
      <c r="I136" s="47"/>
      <c r="J136" s="80"/>
    </row>
    <row r="137" customFormat="false" ht="12.75" hidden="false" customHeight="false" outlineLevel="0" collapsed="false">
      <c r="A137" s="215" t="s">
        <v>210</v>
      </c>
      <c r="B137" s="216" t="n">
        <v>37336</v>
      </c>
      <c r="C137" s="226" t="n">
        <v>900</v>
      </c>
      <c r="D137" s="216" t="n">
        <v>37336</v>
      </c>
      <c r="E137" s="226" t="n">
        <v>1200</v>
      </c>
      <c r="F137" s="218" t="n">
        <v>3</v>
      </c>
      <c r="G137" s="215" t="s">
        <v>208</v>
      </c>
      <c r="H137" s="245" t="s">
        <v>220</v>
      </c>
      <c r="I137" s="47"/>
      <c r="J137" s="80"/>
      <c r="U137" s="0" t="n">
        <v>34</v>
      </c>
      <c r="V137" s="0" t="n">
        <f aca="false">F137*U137</f>
        <v>102</v>
      </c>
    </row>
    <row r="138" customFormat="false" ht="12.75" hidden="false" customHeight="false" outlineLevel="0" collapsed="false">
      <c r="A138" s="215"/>
      <c r="B138" s="216"/>
      <c r="C138" s="226"/>
      <c r="D138" s="216"/>
      <c r="E138" s="226"/>
      <c r="F138" s="218"/>
      <c r="G138" s="215"/>
      <c r="H138" s="245" t="s">
        <v>221</v>
      </c>
      <c r="I138" s="47"/>
      <c r="J138" s="80"/>
    </row>
    <row r="139" customFormat="false" ht="12.75" hidden="true" customHeight="false" outlineLevel="0" collapsed="false">
      <c r="A139" s="215"/>
      <c r="B139" s="216"/>
      <c r="C139" s="226"/>
      <c r="D139" s="216"/>
      <c r="E139" s="226"/>
      <c r="F139" s="218"/>
      <c r="G139" s="215"/>
      <c r="H139" s="246"/>
      <c r="I139" s="47"/>
      <c r="J139" s="80"/>
    </row>
    <row r="141" customFormat="false" ht="12.75" hidden="false" customHeight="false" outlineLevel="0" collapsed="false">
      <c r="A141" s="46" t="s">
        <v>222</v>
      </c>
      <c r="B141" s="80"/>
      <c r="C141" s="88" t="n">
        <f aca="false">1-(SUM(V130:V137)/(100*24*31))</f>
        <v>0.97547311827957</v>
      </c>
    </row>
  </sheetData>
  <mergeCells count="2">
    <mergeCell ref="E127:H127"/>
    <mergeCell ref="D128:H1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R8" activeCellId="0" sqref="R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7"/>
    <col collapsed="false" customWidth="true" hidden="false" outlineLevel="0" max="7" min="2" style="0" width="10.71"/>
    <col collapsed="false" customWidth="true" hidden="false" outlineLevel="0" max="8" min="8" style="0" width="11.7"/>
    <col collapsed="false" customWidth="false" hidden="true" outlineLevel="0" max="11" min="9" style="0" width="9.06"/>
    <col collapsed="false" customWidth="true" hidden="true" outlineLevel="0" max="17" min="12" style="0" width="9.14"/>
  </cols>
  <sheetData>
    <row r="2" customFormat="false" ht="20.25" hidden="false" customHeight="false" outlineLevel="0" collapsed="false">
      <c r="A2" s="247" t="s">
        <v>223</v>
      </c>
    </row>
    <row r="3" customFormat="false" ht="20.25" hidden="false" customHeight="false" outlineLevel="0" collapsed="false">
      <c r="A3" s="247" t="s">
        <v>224</v>
      </c>
    </row>
    <row r="6" customFormat="false" ht="15.75" hidden="false" customHeight="false" outlineLevel="0" collapsed="false">
      <c r="A6" s="248" t="s">
        <v>225</v>
      </c>
      <c r="B6" s="249" t="n">
        <v>37135</v>
      </c>
      <c r="C6" s="249" t="n">
        <v>37165</v>
      </c>
      <c r="D6" s="249" t="n">
        <v>37196</v>
      </c>
      <c r="E6" s="249" t="n">
        <v>37226</v>
      </c>
      <c r="F6" s="249" t="n">
        <v>37257</v>
      </c>
      <c r="G6" s="249" t="n">
        <v>37288</v>
      </c>
      <c r="H6" s="249" t="n">
        <v>37316</v>
      </c>
      <c r="I6" s="249" t="n">
        <v>37347</v>
      </c>
      <c r="J6" s="249" t="n">
        <v>37377</v>
      </c>
      <c r="K6" s="249" t="n">
        <v>37408</v>
      </c>
      <c r="L6" s="249" t="n">
        <v>37438</v>
      </c>
      <c r="M6" s="249" t="n">
        <v>37469</v>
      </c>
      <c r="N6" s="249" t="n">
        <v>37500</v>
      </c>
      <c r="O6" s="249" t="n">
        <v>37530</v>
      </c>
      <c r="P6" s="249" t="n">
        <v>37561</v>
      </c>
      <c r="Q6" s="249" t="n">
        <v>37591</v>
      </c>
      <c r="R6" s="250"/>
      <c r="S6" s="250"/>
      <c r="T6" s="250"/>
    </row>
    <row r="7" customFormat="false" ht="15.75" hidden="false" customHeight="false" outlineLevel="0" collapsed="false">
      <c r="A7" s="251" t="s">
        <v>226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</row>
    <row r="8" customFormat="false" ht="15" hidden="false" customHeight="false" outlineLevel="0" collapsed="false">
      <c r="A8" s="253" t="s">
        <v>227</v>
      </c>
      <c r="B8" s="37" t="n">
        <f aca="false">'0901'!E111</f>
        <v>14739197</v>
      </c>
      <c r="C8" s="37" t="n">
        <f aca="false">'1001'!E111</f>
        <v>17204549</v>
      </c>
      <c r="D8" s="37" t="n">
        <f aca="false">'1101'!E111</f>
        <v>26957907</v>
      </c>
      <c r="E8" s="37" t="n">
        <f aca="false">'1201'!E111</f>
        <v>43055253</v>
      </c>
      <c r="F8" s="37" t="n">
        <f aca="false">'0102'!E111</f>
        <v>42944801</v>
      </c>
      <c r="G8" s="37" t="n">
        <f aca="false">'0202'!E111</f>
        <v>36522195</v>
      </c>
      <c r="H8" s="37" t="n">
        <f aca="false">'0302'!E111</f>
        <v>42472370</v>
      </c>
      <c r="I8" s="13"/>
      <c r="J8" s="13"/>
      <c r="K8" s="13"/>
      <c r="L8" s="13"/>
      <c r="M8" s="13"/>
      <c r="N8" s="13"/>
      <c r="O8" s="13"/>
      <c r="P8" s="13"/>
      <c r="Q8" s="13"/>
    </row>
    <row r="9" customFormat="false" ht="15" hidden="false" customHeight="false" outlineLevel="0" collapsed="false">
      <c r="A9" s="253" t="s">
        <v>228</v>
      </c>
      <c r="B9" s="37" t="n">
        <f aca="false">'0901'!E112</f>
        <v>294783.94</v>
      </c>
      <c r="C9" s="37" t="n">
        <f aca="false">'1001'!E112</f>
        <v>344090.98</v>
      </c>
      <c r="D9" s="37" t="n">
        <f aca="false">'1101'!E112</f>
        <v>539158.14</v>
      </c>
      <c r="E9" s="37" t="n">
        <f aca="false">'1201'!E112</f>
        <v>861105.06</v>
      </c>
      <c r="F9" s="37" t="n">
        <f aca="false">'0102'!E112</f>
        <v>858896.02</v>
      </c>
      <c r="G9" s="37" t="n">
        <f aca="false">'0202'!E112</f>
        <v>730443.9</v>
      </c>
      <c r="H9" s="37" t="n">
        <f aca="false">'0302'!E112</f>
        <v>849447.4</v>
      </c>
      <c r="I9" s="13"/>
      <c r="J9" s="13"/>
      <c r="K9" s="13"/>
      <c r="L9" s="13"/>
      <c r="M9" s="13"/>
      <c r="N9" s="13"/>
      <c r="O9" s="13"/>
      <c r="P9" s="13"/>
      <c r="Q9" s="13"/>
    </row>
    <row r="10" customFormat="false" ht="15" hidden="false" customHeight="false" outlineLevel="0" collapsed="false">
      <c r="A10" s="253" t="s">
        <v>229</v>
      </c>
      <c r="B10" s="37" t="n">
        <f aca="false">'0901'!E113</f>
        <v>14444413.06</v>
      </c>
      <c r="C10" s="37" t="n">
        <f aca="false">'1001'!E113</f>
        <v>16860458.02</v>
      </c>
      <c r="D10" s="37" t="n">
        <f aca="false">'1101'!E113</f>
        <v>26418748.86</v>
      </c>
      <c r="E10" s="37" t="n">
        <f aca="false">'1201'!E113</f>
        <v>42194147.94</v>
      </c>
      <c r="F10" s="37" t="n">
        <f aca="false">'0102'!E113</f>
        <v>42085904.98</v>
      </c>
      <c r="G10" s="37" t="n">
        <f aca="false">'0202'!E113</f>
        <v>35791751.1</v>
      </c>
      <c r="H10" s="37" t="n">
        <f aca="false">'0302'!E113</f>
        <v>41622922.6</v>
      </c>
      <c r="I10" s="13"/>
      <c r="J10" s="13"/>
      <c r="K10" s="13"/>
      <c r="L10" s="13"/>
      <c r="M10" s="13"/>
      <c r="N10" s="13"/>
      <c r="O10" s="13"/>
      <c r="P10" s="13"/>
      <c r="Q10" s="13"/>
    </row>
    <row r="11" customFormat="false" ht="15" hidden="false" customHeight="false" outlineLevel="0" collapsed="false">
      <c r="A11" s="253" t="s">
        <v>230</v>
      </c>
      <c r="B11" s="37" t="n">
        <f aca="false">B10/1000</f>
        <v>14444.41306</v>
      </c>
      <c r="C11" s="37" t="n">
        <f aca="false">C10/1000</f>
        <v>16860.45802</v>
      </c>
      <c r="D11" s="37" t="n">
        <f aca="false">D10/1000</f>
        <v>26418.74886</v>
      </c>
      <c r="E11" s="37" t="n">
        <f aca="false">E10/1000</f>
        <v>42194.14794</v>
      </c>
      <c r="F11" s="37" t="n">
        <f aca="false">F10/1000</f>
        <v>42085.90498</v>
      </c>
      <c r="G11" s="37" t="n">
        <f aca="false">G10/1000</f>
        <v>35791.7511</v>
      </c>
      <c r="H11" s="37" t="n">
        <f aca="false">H10/1000</f>
        <v>41622.9226</v>
      </c>
      <c r="I11" s="13"/>
      <c r="J11" s="13"/>
      <c r="K11" s="13"/>
      <c r="L11" s="13"/>
      <c r="M11" s="13"/>
      <c r="N11" s="13"/>
      <c r="O11" s="13"/>
      <c r="P11" s="13"/>
      <c r="Q11" s="13"/>
    </row>
    <row r="12" customFormat="false" ht="18" hidden="false" customHeight="false" outlineLevel="0" collapsed="false">
      <c r="A12" s="253" t="s">
        <v>231</v>
      </c>
      <c r="B12" s="37" t="s">
        <v>232</v>
      </c>
      <c r="C12" s="37" t="s">
        <v>232</v>
      </c>
      <c r="D12" s="37" t="s">
        <v>232</v>
      </c>
      <c r="E12" s="37" t="s">
        <v>232</v>
      </c>
      <c r="F12" s="37" t="s">
        <v>232</v>
      </c>
      <c r="G12" s="37" t="s">
        <v>232</v>
      </c>
      <c r="H12" s="37" t="s">
        <v>232</v>
      </c>
      <c r="I12" s="13"/>
      <c r="J12" s="13"/>
      <c r="K12" s="13"/>
      <c r="L12" s="13"/>
      <c r="M12" s="13"/>
      <c r="N12" s="13"/>
      <c r="O12" s="13"/>
      <c r="P12" s="13"/>
      <c r="Q12" s="13"/>
    </row>
    <row r="13" customFormat="false" ht="30" hidden="false" customHeight="false" outlineLevel="0" collapsed="false">
      <c r="A13" s="254" t="s">
        <v>233</v>
      </c>
      <c r="B13" s="37" t="s">
        <v>232</v>
      </c>
      <c r="C13" s="37" t="s">
        <v>232</v>
      </c>
      <c r="D13" s="37" t="s">
        <v>232</v>
      </c>
      <c r="E13" s="37" t="s">
        <v>232</v>
      </c>
      <c r="F13" s="37" t="s">
        <v>232</v>
      </c>
      <c r="G13" s="37" t="s">
        <v>232</v>
      </c>
      <c r="H13" s="37" t="s">
        <v>232</v>
      </c>
      <c r="I13" s="8"/>
      <c r="J13" s="8"/>
      <c r="K13" s="8"/>
      <c r="L13" s="8"/>
      <c r="M13" s="8"/>
      <c r="N13" s="8"/>
      <c r="O13" s="8"/>
      <c r="P13" s="8"/>
      <c r="Q13" s="8"/>
    </row>
    <row r="14" customFormat="false" ht="15" hidden="false" customHeight="false" outlineLevel="0" collapsed="false">
      <c r="A14" s="253" t="s">
        <v>234</v>
      </c>
      <c r="B14" s="37" t="n">
        <f aca="false">'0901'!E114</f>
        <v>14444413.06</v>
      </c>
      <c r="C14" s="37" t="n">
        <f aca="false">B14+C10</f>
        <v>31304871.08</v>
      </c>
      <c r="D14" s="37" t="n">
        <f aca="false">C14+D10</f>
        <v>57723619.94</v>
      </c>
      <c r="E14" s="37" t="n">
        <f aca="false">D14+E10</f>
        <v>99917767.88</v>
      </c>
      <c r="F14" s="37" t="n">
        <f aca="false">F10</f>
        <v>42085904.98</v>
      </c>
      <c r="G14" s="37" t="n">
        <f aca="false">F14+G10</f>
        <v>77877656.08</v>
      </c>
      <c r="H14" s="37" t="n">
        <f aca="false">G14+H10</f>
        <v>119500578.68</v>
      </c>
      <c r="I14" s="13"/>
      <c r="J14" s="13"/>
      <c r="K14" s="13"/>
      <c r="L14" s="13"/>
      <c r="M14" s="13"/>
      <c r="N14" s="13"/>
      <c r="O14" s="13"/>
      <c r="P14" s="13"/>
      <c r="Q14" s="13"/>
    </row>
    <row r="15" customFormat="false" ht="15" hidden="false" customHeight="false" outlineLevel="0" collapsed="false">
      <c r="A15" s="253" t="s">
        <v>235</v>
      </c>
      <c r="B15" s="37" t="n">
        <f aca="false">B14/1000</f>
        <v>14444.41306</v>
      </c>
      <c r="C15" s="37" t="n">
        <f aca="false">C14/1000</f>
        <v>31304.87108</v>
      </c>
      <c r="D15" s="37" t="n">
        <f aca="false">D14/1000</f>
        <v>57723.61994</v>
      </c>
      <c r="E15" s="37" t="n">
        <f aca="false">E14/1000</f>
        <v>99917.76788</v>
      </c>
      <c r="F15" s="37" t="n">
        <f aca="false">F14/1000</f>
        <v>42085.90498</v>
      </c>
      <c r="G15" s="37" t="n">
        <f aca="false">G14/1000</f>
        <v>77877.65608</v>
      </c>
      <c r="H15" s="37" t="n">
        <f aca="false">H14/1000</f>
        <v>119500.57868</v>
      </c>
      <c r="I15" s="13"/>
      <c r="J15" s="13"/>
      <c r="K15" s="13"/>
      <c r="L15" s="13"/>
      <c r="M15" s="13"/>
      <c r="N15" s="13"/>
      <c r="O15" s="13"/>
      <c r="P15" s="13"/>
      <c r="Q15" s="13"/>
    </row>
    <row r="16" customFormat="false" ht="15" hidden="false" customHeight="false" outlineLevel="0" collapsed="false">
      <c r="A16" s="255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customFormat="false" ht="15.75" hidden="false" customHeight="false" outlineLevel="0" collapsed="false">
      <c r="A17" s="251" t="s">
        <v>236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customFormat="false" ht="12.75" hidden="false" customHeight="false" outlineLevel="0" collapsed="false">
      <c r="A18" s="13" t="s">
        <v>237</v>
      </c>
      <c r="B18" s="15" t="n">
        <f aca="false">'0901'!I111</f>
        <v>0.698370114942529</v>
      </c>
      <c r="C18" s="15" t="n">
        <f aca="false">'1001'!I111</f>
        <v>0.653261745747369</v>
      </c>
      <c r="D18" s="15" t="n">
        <f aca="false">'1101'!I111</f>
        <v>0.791255149180593</v>
      </c>
      <c r="E18" s="15" t="n">
        <f aca="false">'1201'!I111</f>
        <v>0.943479</v>
      </c>
      <c r="F18" s="15" t="n">
        <f aca="false">'0102'!I111</f>
        <v>0.871396067752166</v>
      </c>
      <c r="G18" s="15" t="n">
        <f aca="false">'0202'!I111</f>
        <v>0.859162389277476</v>
      </c>
      <c r="H18" s="15" t="n">
        <f aca="false">'0302'!I111</f>
        <v>0.759501597667992</v>
      </c>
      <c r="I18" s="13"/>
      <c r="J18" s="13"/>
      <c r="K18" s="13"/>
      <c r="L18" s="13"/>
      <c r="M18" s="13"/>
      <c r="N18" s="13"/>
      <c r="O18" s="13"/>
      <c r="P18" s="13"/>
      <c r="Q18" s="13"/>
    </row>
    <row r="19" customFormat="false" ht="12.75" hidden="false" customHeight="false" outlineLevel="0" collapsed="false">
      <c r="A19" s="13" t="s">
        <v>238</v>
      </c>
      <c r="B19" s="15" t="n">
        <f aca="false">'0901'!I114</f>
        <v>0.698370114942529</v>
      </c>
      <c r="C19" s="15" t="n">
        <f aca="false">'1001'!I114</f>
        <v>0.675815930344949</v>
      </c>
      <c r="D19" s="15" t="n">
        <f aca="false">'1101'!I114</f>
        <v>0.71429566995683</v>
      </c>
      <c r="E19" s="15" t="n">
        <f aca="false">'1201'!I114</f>
        <v>0.771591502467623</v>
      </c>
      <c r="F19" s="15" t="n">
        <f aca="false">'0102'!I114</f>
        <v>0.871396067752166</v>
      </c>
      <c r="G19" s="15" t="n">
        <f aca="false">'0202'!I114</f>
        <v>0.865279228514821</v>
      </c>
      <c r="H19" s="15" t="n">
        <f aca="false">'0302'!I114</f>
        <v>0.830020018232545</v>
      </c>
      <c r="I19" s="13"/>
      <c r="J19" s="13"/>
      <c r="K19" s="13"/>
      <c r="L19" s="13"/>
      <c r="M19" s="13"/>
      <c r="N19" s="13"/>
      <c r="O19" s="13"/>
      <c r="P19" s="13"/>
      <c r="Q19" s="13"/>
    </row>
    <row r="20" customFormat="false" ht="14.25" hidden="true" customHeight="false" outlineLevel="0" collapsed="false">
      <c r="A20" s="13" t="s">
        <v>239</v>
      </c>
      <c r="B20" s="256" t="s">
        <v>240</v>
      </c>
      <c r="C20" s="256" t="s">
        <v>240</v>
      </c>
      <c r="D20" s="256" t="s">
        <v>240</v>
      </c>
      <c r="E20" s="256" t="s">
        <v>240</v>
      </c>
      <c r="F20" s="256" t="s">
        <v>240</v>
      </c>
      <c r="G20" s="15" t="n">
        <v>0.95</v>
      </c>
      <c r="H20" s="15" t="n">
        <v>0.95</v>
      </c>
      <c r="I20" s="13"/>
      <c r="J20" s="13"/>
      <c r="K20" s="13"/>
      <c r="L20" s="60"/>
      <c r="M20" s="60"/>
      <c r="N20" s="60"/>
      <c r="O20" s="60"/>
      <c r="P20" s="60"/>
      <c r="Q20" s="60"/>
    </row>
    <row r="21" customFormat="false" ht="12.75" hidden="false" customHeight="false" outlineLevel="0" collapsed="false">
      <c r="A21" s="60"/>
    </row>
    <row r="22" customFormat="false" ht="12.75" hidden="false" customHeight="false" outlineLevel="0" collapsed="false">
      <c r="A22" s="0" t="s">
        <v>241</v>
      </c>
    </row>
    <row r="23" customFormat="false" ht="12.75" hidden="false" customHeight="false" outlineLevel="0" collapsed="false">
      <c r="A23" s="0" t="s">
        <v>242</v>
      </c>
    </row>
    <row r="24" customFormat="false" ht="12.75" hidden="true" customHeight="false" outlineLevel="0" collapsed="false">
      <c r="A24" s="0" t="s">
        <v>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2001-05-01T09:35:08Z</dcterms:created>
  <dc:creator>Dave Sweet</dc:creator>
  <dc:description/>
  <dc:language>en-US</dc:language>
  <cp:lastModifiedBy>Hollis Kimbrough</cp:lastModifiedBy>
  <cp:lastPrinted>2002-04-04T19:10:46Z</cp:lastPrinted>
  <cp:revision>0</cp:revision>
  <dc:subject/>
  <dc:title/>
</cp:coreProperties>
</file>