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<sst xmlns="http://schemas.openxmlformats.org/spreadsheetml/2006/main" count="24" uniqueCount="8">
  <si>
    <t xml:space="preserve">Discount Rate</t>
  </si>
  <si>
    <t xml:space="preserve">Days per Year</t>
  </si>
  <si>
    <t xml:space="preserve">NPV</t>
  </si>
  <si>
    <t xml:space="preserve">Total</t>
  </si>
  <si>
    <t xml:space="preserve">Volume</t>
  </si>
  <si>
    <t xml:space="preserve">Rate</t>
  </si>
  <si>
    <t xml:space="preserve">ROE@15%</t>
  </si>
  <si>
    <t xml:space="preserve">Escalator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</si>
</sst>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\$* #,##0.0000_);_(\$* \(#,##0.0000\);_(\$* \-??_);_(@_)"/>
    <numFmt numFmtId="168" formatCode="\$#,##0_);[RED]&quot;($&quot;#,##0\)"/>
    <numFmt numFmtId="169" formatCode="_(* #,##0.00_);_(* \(#,##0.00\);_(* \-??_);_(@_)"/>
    <numFmt numFmtId="170" formatCode="_(* #,##0_);_(* \(#,##0\);_(* \-??_);_(@_)"/>
    <numFmt numFmtId="171" formatCode="_(* #,##0.0000_);_(* \(#,##0.00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7"/>
    <col collapsed="false" customWidth="true" hidden="false" outlineLevel="0" max="3" min="3" style="0" width="11.28"/>
    <col collapsed="false" customWidth="true" hidden="false" outlineLevel="0" max="17" min="4" style="0" width="12.28"/>
    <col collapsed="false" customWidth="true" hidden="false" outlineLevel="0" max="18" min="18" style="0" width="9.7"/>
  </cols>
  <sheetData>
    <row r="2" customFormat="false" ht="12.75" hidden="false" customHeight="false" outlineLevel="0" collapsed="false">
      <c r="A2" s="0" t="s">
        <v>0</v>
      </c>
      <c r="B2" s="1" t="n">
        <v>0.075</v>
      </c>
    </row>
    <row r="3" customFormat="false" ht="12.75" hidden="false" customHeight="false" outlineLevel="0" collapsed="false">
      <c r="A3" s="0" t="s">
        <v>1</v>
      </c>
      <c r="C3" s="0" t="n">
        <f aca="false">"12/31/2004"-"12/31/2003"</f>
        <v>366</v>
      </c>
      <c r="D3" s="0" t="n">
        <f aca="false">"12/31/2005"-"12/31/2004"</f>
        <v>365</v>
      </c>
      <c r="E3" s="0" t="n">
        <f aca="false">"12/31/2006"-"12/31/2005"</f>
        <v>365</v>
      </c>
      <c r="F3" s="0" t="n">
        <f aca="false">"12/31/2007"-"12/31/2006"</f>
        <v>365</v>
      </c>
      <c r="G3" s="0" t="n">
        <f aca="false">"12/31/2008"-"12/31/2007"</f>
        <v>366</v>
      </c>
      <c r="H3" s="0" t="n">
        <f aca="false">"12/31/2009"-"12/31/2008"</f>
        <v>365</v>
      </c>
      <c r="I3" s="0" t="n">
        <f aca="false">"12/31/2010"-"12/31/2009"</f>
        <v>365</v>
      </c>
      <c r="J3" s="0" t="n">
        <f aca="false">"12/31/2011"-"12/31/2010"</f>
        <v>365</v>
      </c>
      <c r="K3" s="0" t="n">
        <f aca="false">"12/31/2012"-"12/31/2011"</f>
        <v>366</v>
      </c>
      <c r="L3" s="0" t="n">
        <f aca="false">"12/31/2013"-"12/31/2012"</f>
        <v>365</v>
      </c>
      <c r="M3" s="0" t="n">
        <f aca="false">"12/31/2014"-"12/31/2013"</f>
        <v>365</v>
      </c>
      <c r="N3" s="0" t="n">
        <f aca="false">"12/31/2015"-"12/31/2014"</f>
        <v>365</v>
      </c>
      <c r="O3" s="0" t="n">
        <f aca="false">"12/31/2016"-"12/31/2015"</f>
        <v>366</v>
      </c>
      <c r="P3" s="0" t="n">
        <f aca="false">"12/31/2017"-"12/31/2016"</f>
        <v>365</v>
      </c>
      <c r="Q3" s="0" t="n">
        <f aca="false">"12/31/2018"-"12/31/2017"</f>
        <v>365</v>
      </c>
    </row>
    <row r="4" customFormat="false" ht="13.5" hidden="false" customHeight="false" outlineLevel="0" collapsed="false">
      <c r="B4" s="2" t="s">
        <v>2</v>
      </c>
      <c r="C4" s="3" t="n">
        <v>2004</v>
      </c>
      <c r="D4" s="3" t="n">
        <v>2005</v>
      </c>
      <c r="E4" s="3" t="n">
        <v>2006</v>
      </c>
      <c r="F4" s="3" t="n">
        <v>2007</v>
      </c>
      <c r="G4" s="3" t="n">
        <v>2008</v>
      </c>
      <c r="H4" s="3" t="n">
        <v>2009</v>
      </c>
      <c r="I4" s="3" t="n">
        <v>2010</v>
      </c>
      <c r="J4" s="3" t="n">
        <v>2011</v>
      </c>
      <c r="K4" s="3" t="n">
        <v>2012</v>
      </c>
      <c r="L4" s="3" t="n">
        <v>2013</v>
      </c>
      <c r="M4" s="3" t="n">
        <v>2014</v>
      </c>
      <c r="N4" s="3" t="n">
        <v>2015</v>
      </c>
      <c r="O4" s="3" t="n">
        <v>2016</v>
      </c>
      <c r="P4" s="3" t="n">
        <v>2017</v>
      </c>
      <c r="Q4" s="3" t="n">
        <v>2018</v>
      </c>
      <c r="R4" s="3" t="s">
        <v>3</v>
      </c>
    </row>
    <row r="5" customFormat="false" ht="12.75" hidden="false" customHeight="false" outlineLevel="0" collapsed="false">
      <c r="A5" s="4" t="s">
        <v>4</v>
      </c>
      <c r="B5" s="5" t="n">
        <v>311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customFormat="false" ht="12.75" hidden="false" customHeight="false" outlineLevel="0" collapsed="false">
      <c r="A6" s="8" t="s">
        <v>5</v>
      </c>
      <c r="B6" s="9" t="n">
        <v>0.230261243843777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customFormat="false" ht="13.5" hidden="false" customHeight="false" outlineLevel="0" collapsed="false">
      <c r="A7" s="12" t="s">
        <v>6</v>
      </c>
      <c r="B7" s="13" t="n">
        <f aca="false">NPV(B2,C7:Q7)</f>
        <v>230906</v>
      </c>
      <c r="C7" s="14" t="n">
        <f aca="false">+C3*$B$5*$B$6</f>
        <v>26209.7163417617</v>
      </c>
      <c r="D7" s="14" t="n">
        <f aca="false">+D3*$B$5*$B$6</f>
        <v>26138.1050949263</v>
      </c>
      <c r="E7" s="14" t="n">
        <f aca="false">+E3*$B$5*$B$6</f>
        <v>26138.1050949263</v>
      </c>
      <c r="F7" s="14" t="n">
        <f aca="false">+F3*$B$5*$B$6</f>
        <v>26138.1050949263</v>
      </c>
      <c r="G7" s="14" t="n">
        <f aca="false">+G3*$B$5*$B$6</f>
        <v>26209.7163417617</v>
      </c>
      <c r="H7" s="14" t="n">
        <f aca="false">+H3*$B$5*$B$6</f>
        <v>26138.1050949263</v>
      </c>
      <c r="I7" s="14" t="n">
        <f aca="false">+I3*$B$5*$B$6</f>
        <v>26138.1050949263</v>
      </c>
      <c r="J7" s="14" t="n">
        <f aca="false">+J3*$B$5*$B$6</f>
        <v>26138.1050949263</v>
      </c>
      <c r="K7" s="14" t="n">
        <f aca="false">+K3*$B$5*$B$6</f>
        <v>26209.7163417617</v>
      </c>
      <c r="L7" s="14" t="n">
        <f aca="false">+L3*$B$5*$B$6</f>
        <v>26138.1050949263</v>
      </c>
      <c r="M7" s="14" t="n">
        <f aca="false">+M3*$B$5*$B$6</f>
        <v>26138.1050949263</v>
      </c>
      <c r="N7" s="14" t="n">
        <f aca="false">+N3*$B$5*$B$6</f>
        <v>26138.1050949263</v>
      </c>
      <c r="O7" s="14" t="n">
        <f aca="false">+O3*$B$5*$B$6</f>
        <v>26209.7163417617</v>
      </c>
      <c r="P7" s="14" t="n">
        <f aca="false">+P3*$B$5*$B$6</f>
        <v>26138.1050949263</v>
      </c>
      <c r="Q7" s="14" t="n">
        <f aca="false">+Q3*$B$5*$B$6</f>
        <v>26138.1050949263</v>
      </c>
      <c r="R7" s="15" t="n">
        <f aca="false">SUM(C7:Q7)</f>
        <v>392358.021411236</v>
      </c>
    </row>
    <row r="8" customFormat="false" ht="13.5" hidden="false" customHeight="false" outlineLevel="0" collapsed="false"/>
    <row r="9" customFormat="false" ht="12.75" hidden="false" customHeight="false" outlineLevel="0" collapsed="false">
      <c r="A9" s="4" t="s">
        <v>4</v>
      </c>
      <c r="B9" s="5" t="n">
        <v>240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customFormat="false" ht="12.75" hidden="false" customHeight="false" outlineLevel="0" collapsed="false">
      <c r="A10" s="8" t="s">
        <v>5</v>
      </c>
      <c r="B10" s="9" t="n">
        <v>0.298380195147561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customFormat="false" ht="13.5" hidden="false" customHeight="false" outlineLevel="0" collapsed="false">
      <c r="A11" s="12" t="s">
        <v>6</v>
      </c>
      <c r="B11" s="13" t="n">
        <f aca="false">NPV($B$2,C11:Q11)</f>
        <v>230906</v>
      </c>
      <c r="C11" s="14" t="n">
        <f aca="false">+C$3*$B9*$B10</f>
        <v>26209.7163417617</v>
      </c>
      <c r="D11" s="14" t="n">
        <f aca="false">+D$3*$B9*$B10</f>
        <v>26138.1050949263</v>
      </c>
      <c r="E11" s="14" t="n">
        <f aca="false">+E$3*$B9*$B10</f>
        <v>26138.1050949263</v>
      </c>
      <c r="F11" s="14" t="n">
        <f aca="false">+F$3*$B9*$B10</f>
        <v>26138.1050949263</v>
      </c>
      <c r="G11" s="14" t="n">
        <f aca="false">+G$3*$B9*$B10</f>
        <v>26209.7163417617</v>
      </c>
      <c r="H11" s="14" t="n">
        <f aca="false">+H$3*$B9*$B10</f>
        <v>26138.1050949263</v>
      </c>
      <c r="I11" s="14" t="n">
        <f aca="false">+I$3*$B9*$B10</f>
        <v>26138.1050949263</v>
      </c>
      <c r="J11" s="14" t="n">
        <f aca="false">+J$3*$B9*$B10</f>
        <v>26138.1050949263</v>
      </c>
      <c r="K11" s="14" t="n">
        <f aca="false">+K$3*$B9*$B10</f>
        <v>26209.7163417617</v>
      </c>
      <c r="L11" s="14" t="n">
        <f aca="false">+L$3*$B9*$B10</f>
        <v>26138.1050949263</v>
      </c>
      <c r="M11" s="14" t="n">
        <f aca="false">+M$3*$B9*$B10</f>
        <v>26138.1050949263</v>
      </c>
      <c r="N11" s="14" t="n">
        <f aca="false">+N$3*$B9*$B10</f>
        <v>26138.1050949263</v>
      </c>
      <c r="O11" s="14" t="n">
        <f aca="false">+O$3*$B9*$B10</f>
        <v>26209.7163417617</v>
      </c>
      <c r="P11" s="14" t="n">
        <f aca="false">+P$3*$B9*$B10</f>
        <v>26138.1050949263</v>
      </c>
      <c r="Q11" s="14" t="n">
        <f aca="false">+Q$3*$B9*$B10</f>
        <v>26138.1050949263</v>
      </c>
      <c r="R11" s="15" t="n">
        <f aca="false">SUM(C11:Q11)</f>
        <v>392358.021411237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"/>
      <c r="B13" s="16" t="s">
        <v>5</v>
      </c>
      <c r="C13" s="16" t="s">
        <v>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customFormat="false" ht="12.75" hidden="false" customHeight="false" outlineLevel="0" collapsed="false">
      <c r="A14" s="8"/>
      <c r="B14" s="9" t="n">
        <v>0.265</v>
      </c>
      <c r="C14" s="18" t="n">
        <v>240</v>
      </c>
      <c r="D14" s="19"/>
      <c r="E14" s="19"/>
      <c r="F14" s="20" t="n">
        <v>40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1"/>
    </row>
    <row r="15" customFormat="false" ht="12.75" hidden="false" customHeight="false" outlineLevel="0" collapsed="false">
      <c r="A15" s="22"/>
      <c r="B15" s="9" t="n">
        <v>0.04</v>
      </c>
      <c r="C15" s="20" t="n">
        <v>31</v>
      </c>
      <c r="D15" s="23"/>
      <c r="E15" s="23"/>
      <c r="F15" s="9" t="n">
        <v>0.24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customFormat="false" ht="13.5" hidden="false" customHeight="false" outlineLevel="0" collapsed="false">
      <c r="A16" s="12" t="s">
        <v>6</v>
      </c>
      <c r="B16" s="13" t="n">
        <f aca="false">NPV($B$2,C16:Q16)</f>
        <v>230905.965763223</v>
      </c>
      <c r="C16" s="14" t="n">
        <f aca="false">(+$C$14*$B$14*C$3)+($C$15*$B$15*C$3)</f>
        <v>23731.44</v>
      </c>
      <c r="D16" s="14" t="n">
        <f aca="false">(+$C$14*$B$14*D$3)+($C$15*$B$15*D$3)</f>
        <v>23666.6</v>
      </c>
      <c r="E16" s="14" t="n">
        <f aca="false">(+$C$14*$B$14*E$3)+($C$15*$B$15*E$3)</f>
        <v>23666.6</v>
      </c>
      <c r="F16" s="14" t="n">
        <f aca="false">(+$C$14*$B$14*F$3)+($C$15*$B$15*F$3)+($F$15*$F$14*F$3)</f>
        <v>27170.6</v>
      </c>
      <c r="G16" s="14" t="n">
        <f aca="false">(+$C$14*$B$14*G$3)+($C$15*$B$15*G$3)+($F$15*$F$14*G$3)</f>
        <v>27245.04</v>
      </c>
      <c r="H16" s="14" t="n">
        <f aca="false">(+$C$14*$B$14*H$3)+($C$15*$B$15*H$3)+($F$15*$F$14*H$3)</f>
        <v>27170.6</v>
      </c>
      <c r="I16" s="14" t="n">
        <f aca="false">(+$C$14*$B$14*I$3)+($C$15*$B$15*I$3)+($F$15*$F$14*I$3)</f>
        <v>27170.6</v>
      </c>
      <c r="J16" s="14" t="n">
        <f aca="false">(+$C$14*$B$14*J$3)+($C$15*$B$15*J$3)+($F$15*$F$14*J$3)</f>
        <v>27170.6</v>
      </c>
      <c r="K16" s="14" t="n">
        <f aca="false">(+$C$14*$B$14*K$3)+($C$15*$B$15*K$3)+($F$15*$F$14*K$3)</f>
        <v>27245.04</v>
      </c>
      <c r="L16" s="14" t="n">
        <f aca="false">(+$C$14*$B$14*L$3)+($C$15*$B$15*L$3)+($F$15*$F$14*L$3)</f>
        <v>27170.6</v>
      </c>
      <c r="M16" s="14" t="n">
        <f aca="false">(+$C$14*$B$14*M$3)+($C$15*$B$15*M$3)+($F$15*$F$14*M$3)</f>
        <v>27170.6</v>
      </c>
      <c r="N16" s="14" t="n">
        <f aca="false">(+$C$14*$B$14*N$3)+($C$15*$B$15*N$3)+($F$15*$F$14*N$3)</f>
        <v>27170.6</v>
      </c>
      <c r="O16" s="14" t="n">
        <f aca="false">(+$C$14*$B$14*O$3)+($C$15*$B$15*O$3)+($F$15*$F$14*O$3)</f>
        <v>27245.04</v>
      </c>
      <c r="P16" s="14" t="n">
        <f aca="false">(+$C$14*$B$14*P$3)+($C$15*$B$15*P$3)+($F$15*$F$14*P$3)</f>
        <v>27170.6</v>
      </c>
      <c r="Q16" s="14" t="n">
        <f aca="false">(+$C$14*$B$14*Q$3)+($C$15*$B$15*Q$3)+($F$15*$F$14*Q$3)</f>
        <v>27170.6</v>
      </c>
      <c r="R16" s="15" t="n">
        <f aca="false">SUM(C16:Q16)</f>
        <v>397335.16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4"/>
      <c r="B18" s="16" t="s">
        <v>7</v>
      </c>
      <c r="C18" s="16" t="s">
        <v>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</row>
    <row r="19" customFormat="false" ht="12.75" hidden="false" customHeight="false" outlineLevel="0" collapsed="false">
      <c r="A19" s="8"/>
      <c r="B19" s="1" t="n">
        <v>40</v>
      </c>
      <c r="C19" s="18" t="n">
        <v>150</v>
      </c>
      <c r="D19" s="19" t="n">
        <f aca="false">+C19+$B$19</f>
        <v>190</v>
      </c>
      <c r="E19" s="19" t="n">
        <f aca="false">+D19+$B$19</f>
        <v>230</v>
      </c>
      <c r="F19" s="19" t="n">
        <f aca="false">+E19+$B$19</f>
        <v>270</v>
      </c>
      <c r="G19" s="19" t="n">
        <f aca="false">+F19+$B$19</f>
        <v>310</v>
      </c>
      <c r="H19" s="25" t="n">
        <f aca="false">+G19</f>
        <v>310</v>
      </c>
      <c r="I19" s="25" t="n">
        <f aca="false">+H19</f>
        <v>310</v>
      </c>
      <c r="J19" s="25" t="n">
        <f aca="false">+I19</f>
        <v>310</v>
      </c>
      <c r="K19" s="25" t="n">
        <f aca="false">+J19</f>
        <v>310</v>
      </c>
      <c r="L19" s="25" t="n">
        <f aca="false">+K19</f>
        <v>310</v>
      </c>
      <c r="M19" s="25" t="n">
        <f aca="false">+L19</f>
        <v>310</v>
      </c>
      <c r="N19" s="25" t="n">
        <f aca="false">+M19</f>
        <v>310</v>
      </c>
      <c r="O19" s="25" t="n">
        <f aca="false">+N19</f>
        <v>310</v>
      </c>
      <c r="P19" s="25" t="n">
        <f aca="false">+O19</f>
        <v>310</v>
      </c>
      <c r="Q19" s="25" t="n">
        <f aca="false">+P19</f>
        <v>310</v>
      </c>
      <c r="R19" s="21"/>
    </row>
    <row r="20" customFormat="false" ht="12.75" hidden="false" customHeight="false" outlineLevel="0" collapsed="false">
      <c r="A20" s="22" t="s">
        <v>5</v>
      </c>
      <c r="B20" s="9" t="n">
        <v>0.263963962533978</v>
      </c>
      <c r="C20" s="23"/>
      <c r="D20" s="23"/>
      <c r="E20" s="23"/>
      <c r="F20" s="26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customFormat="false" ht="13.5" hidden="false" customHeight="false" outlineLevel="0" collapsed="false">
      <c r="A21" s="12" t="s">
        <v>6</v>
      </c>
      <c r="B21" s="13" t="n">
        <f aca="false">NPV($B$2,C21:Q21)</f>
        <v>230377.807233922</v>
      </c>
      <c r="C21" s="14" t="n">
        <f aca="false">+C19*$B$20*C$3</f>
        <v>14491.6215431154</v>
      </c>
      <c r="D21" s="14" t="n">
        <f aca="false">+D19*$B$20*D$3</f>
        <v>18305.9008017314</v>
      </c>
      <c r="E21" s="14" t="n">
        <f aca="false">+E19*$B$20*E$3</f>
        <v>22159.7746547275</v>
      </c>
      <c r="F21" s="14" t="n">
        <f aca="false">+F19*$B$20*F$3</f>
        <v>26013.6485077235</v>
      </c>
      <c r="G21" s="14" t="n">
        <f aca="false">+G19*$B$20*G$3</f>
        <v>29949.3511891051</v>
      </c>
      <c r="H21" s="14" t="n">
        <f aca="false">+H19*$B$20*H$3</f>
        <v>29867.5223607196</v>
      </c>
      <c r="I21" s="14" t="n">
        <f aca="false">+I19*$B$20*I$3</f>
        <v>29867.5223607196</v>
      </c>
      <c r="J21" s="14" t="n">
        <f aca="false">+J19*$B$20*J$3</f>
        <v>29867.5223607196</v>
      </c>
      <c r="K21" s="14" t="n">
        <f aca="false">+K19*$B$20*K$3</f>
        <v>29949.3511891051</v>
      </c>
      <c r="L21" s="14" t="n">
        <f aca="false">+L19*$B$20*L$3</f>
        <v>29867.5223607196</v>
      </c>
      <c r="M21" s="14" t="n">
        <f aca="false">+M19*$B$20*M$3</f>
        <v>29867.5223607196</v>
      </c>
      <c r="N21" s="14" t="n">
        <f aca="false">+N19*$B$20*N$3</f>
        <v>29867.5223607196</v>
      </c>
      <c r="O21" s="14" t="n">
        <f aca="false">+O19*$B$20*O$3</f>
        <v>29949.3511891051</v>
      </c>
      <c r="P21" s="14" t="n">
        <f aca="false">+P19*$B$20*P$3</f>
        <v>29867.5223607196</v>
      </c>
      <c r="Q21" s="14" t="n">
        <f aca="false">+Q19*$B$20*Q$3</f>
        <v>29867.5223607196</v>
      </c>
      <c r="R21" s="15" t="n">
        <f aca="false">SUM(C21:Q21)</f>
        <v>409759.17796037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4"/>
      <c r="B23" s="16" t="s">
        <v>7</v>
      </c>
      <c r="C23" s="16" t="s">
        <v>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</row>
    <row r="24" customFormat="false" ht="12.75" hidden="false" customHeight="false" outlineLevel="0" collapsed="false">
      <c r="A24" s="8"/>
      <c r="B24" s="1" t="n">
        <v>40</v>
      </c>
      <c r="C24" s="18" t="n">
        <v>150</v>
      </c>
      <c r="D24" s="19" t="n">
        <f aca="false">+C24+$B$24</f>
        <v>190</v>
      </c>
      <c r="E24" s="19" t="n">
        <f aca="false">+D24+$B$24</f>
        <v>230</v>
      </c>
      <c r="F24" s="19" t="n">
        <f aca="false">+E24+$B$24</f>
        <v>270</v>
      </c>
      <c r="G24" s="19" t="n">
        <f aca="false">+F24+$B$24</f>
        <v>310</v>
      </c>
      <c r="H24" s="25" t="n">
        <f aca="false">+G24</f>
        <v>310</v>
      </c>
      <c r="I24" s="25" t="n">
        <f aca="false">+H24</f>
        <v>310</v>
      </c>
      <c r="J24" s="25" t="n">
        <f aca="false">+I24</f>
        <v>310</v>
      </c>
      <c r="K24" s="25" t="n">
        <f aca="false">+J24</f>
        <v>310</v>
      </c>
      <c r="L24" s="25" t="n">
        <f aca="false">+K24</f>
        <v>310</v>
      </c>
      <c r="M24" s="25" t="n">
        <f aca="false">+L24</f>
        <v>310</v>
      </c>
      <c r="N24" s="25" t="n">
        <f aca="false">+M24</f>
        <v>310</v>
      </c>
      <c r="O24" s="25" t="n">
        <f aca="false">+N24</f>
        <v>310</v>
      </c>
      <c r="P24" s="25" t="n">
        <f aca="false">+O24</f>
        <v>310</v>
      </c>
      <c r="Q24" s="25" t="n">
        <f aca="false">+P24</f>
        <v>310</v>
      </c>
      <c r="R24" s="21"/>
    </row>
    <row r="25" customFormat="false" ht="12.75" hidden="false" customHeight="false" outlineLevel="0" collapsed="false">
      <c r="A25" s="22" t="s">
        <v>5</v>
      </c>
      <c r="B25" s="1" t="n">
        <v>0.005</v>
      </c>
      <c r="C25" s="27" t="n">
        <v>0.232745422907162</v>
      </c>
      <c r="D25" s="28" t="n">
        <f aca="false">+C25+$B$25</f>
        <v>0.237745422907162</v>
      </c>
      <c r="E25" s="28" t="n">
        <f aca="false">+D25+$B$25</f>
        <v>0.242745422907162</v>
      </c>
      <c r="F25" s="28" t="n">
        <f aca="false">+E25+$B$25</f>
        <v>0.247745422907162</v>
      </c>
      <c r="G25" s="28" t="n">
        <f aca="false">+F25+$B$25</f>
        <v>0.252745422907162</v>
      </c>
      <c r="H25" s="28" t="n">
        <f aca="false">+G25+$B$25</f>
        <v>0.257745422907162</v>
      </c>
      <c r="I25" s="28" t="n">
        <f aca="false">+H25+$B$25</f>
        <v>0.262745422907162</v>
      </c>
      <c r="J25" s="28" t="n">
        <f aca="false">+I25+$B$25</f>
        <v>0.267745422907162</v>
      </c>
      <c r="K25" s="28" t="n">
        <f aca="false">+J25+$B$25</f>
        <v>0.272745422907162</v>
      </c>
      <c r="L25" s="28" t="n">
        <f aca="false">+K25+$B$25</f>
        <v>0.277745422907162</v>
      </c>
      <c r="M25" s="28" t="n">
        <f aca="false">+L25+$B$25</f>
        <v>0.282745422907162</v>
      </c>
      <c r="N25" s="28" t="n">
        <f aca="false">+M25+$B$25</f>
        <v>0.287745422907162</v>
      </c>
      <c r="O25" s="28" t="n">
        <f aca="false">+N25+$B$25</f>
        <v>0.292745422907162</v>
      </c>
      <c r="P25" s="28" t="n">
        <f aca="false">+O25+$B$25</f>
        <v>0.297745422907162</v>
      </c>
      <c r="Q25" s="28" t="n">
        <f aca="false">+P25+$B$25</f>
        <v>0.302745422907162</v>
      </c>
      <c r="R25" s="24"/>
    </row>
    <row r="26" customFormat="false" ht="13.5" hidden="false" customHeight="false" outlineLevel="0" collapsed="false">
      <c r="A26" s="12" t="s">
        <v>6</v>
      </c>
      <c r="B26" s="13" t="n">
        <f aca="false">NPV($B$2,C26:Q26)</f>
        <v>230906</v>
      </c>
      <c r="C26" s="14" t="n">
        <f aca="false">+C25*C24*C$3</f>
        <v>12777.7237176032</v>
      </c>
      <c r="D26" s="14" t="n">
        <f aca="false">+D25*D24*D$3</f>
        <v>16487.6450786117</v>
      </c>
      <c r="E26" s="14" t="n">
        <f aca="false">+E25*E24*E$3</f>
        <v>20378.4782530562</v>
      </c>
      <c r="F26" s="14" t="n">
        <f aca="false">+F25*F24*F$3</f>
        <v>24415.3114275008</v>
      </c>
      <c r="G26" s="14" t="n">
        <f aca="false">+G25*G24*G$3</f>
        <v>28676.4956830466</v>
      </c>
      <c r="H26" s="14" t="n">
        <f aca="false">+H25*H24*H$3</f>
        <v>29163.8946019454</v>
      </c>
      <c r="I26" s="14" t="n">
        <f aca="false">+I25*I24*I$3</f>
        <v>29729.6446019454</v>
      </c>
      <c r="J26" s="14" t="n">
        <f aca="false">+J25*J24*J$3</f>
        <v>30295.3946019454</v>
      </c>
      <c r="K26" s="14" t="n">
        <f aca="false">+K25*K24*K$3</f>
        <v>30945.6956830466</v>
      </c>
      <c r="L26" s="14" t="n">
        <f aca="false">+L25*L24*L$3</f>
        <v>31426.8946019454</v>
      </c>
      <c r="M26" s="14" t="n">
        <f aca="false">+M25*M24*M$3</f>
        <v>31992.6446019454</v>
      </c>
      <c r="N26" s="14" t="n">
        <f aca="false">+N25*N24*N$3</f>
        <v>32558.3946019454</v>
      </c>
      <c r="O26" s="14" t="n">
        <f aca="false">+O25*O24*O$3</f>
        <v>33214.8956830466</v>
      </c>
      <c r="P26" s="14" t="n">
        <f aca="false">+P25*P24*P$3</f>
        <v>33689.8946019454</v>
      </c>
      <c r="Q26" s="14" t="n">
        <f aca="false">+Q25*Q24*Q$3</f>
        <v>34255.6446019454</v>
      </c>
      <c r="R26" s="15" t="n">
        <f aca="false">SUM(C26:Q26)</f>
        <v>420008.652341474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4"/>
      <c r="B28" s="16"/>
      <c r="C28" s="16" t="s">
        <v>4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</row>
    <row r="29" customFormat="false" ht="12.75" hidden="false" customHeight="false" outlineLevel="0" collapsed="false">
      <c r="A29" s="8"/>
      <c r="C29" s="18" t="n">
        <v>240</v>
      </c>
      <c r="D29" s="19"/>
      <c r="E29" s="19"/>
      <c r="F29" s="20" t="n">
        <v>71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1"/>
    </row>
    <row r="30" customFormat="false" ht="12.75" hidden="false" customHeight="false" outlineLevel="0" collapsed="false">
      <c r="A30" s="22" t="s">
        <v>5</v>
      </c>
      <c r="B30" s="9"/>
      <c r="C30" s="9" t="n">
        <v>0.25</v>
      </c>
      <c r="D30" s="23"/>
      <c r="E30" s="23"/>
      <c r="F30" s="29" t="n">
        <v>0.231858903258884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customFormat="false" ht="13.5" hidden="false" customHeight="false" outlineLevel="0" collapsed="false">
      <c r="A31" s="12" t="s">
        <v>6</v>
      </c>
      <c r="B31" s="13" t="n">
        <f aca="false">NPV($B$2,C31:Q31)</f>
        <v>230906</v>
      </c>
      <c r="C31" s="14" t="n">
        <f aca="false">(+$C$29*$C$30*C$3)</f>
        <v>21960</v>
      </c>
      <c r="D31" s="14" t="n">
        <f aca="false">(+$C$29*$C$30*D$3)</f>
        <v>21900</v>
      </c>
      <c r="E31" s="14" t="n">
        <f aca="false">(+$C$29*$C$30*E$3)</f>
        <v>21900</v>
      </c>
      <c r="F31" s="14" t="n">
        <f aca="false">(+$C$29*$C$30*F$3)+($F$29*$F$30*F$3)</f>
        <v>27908.623477954</v>
      </c>
      <c r="G31" s="14" t="n">
        <f aca="false">(+$C$29*$C$30*G$3)+($F$29*$F$30*G$3)</f>
        <v>27985.0854600854</v>
      </c>
      <c r="H31" s="14" t="n">
        <f aca="false">(+$C$29*$C$30*H$3)+($F$29*$F$30*H$3)</f>
        <v>27908.623477954</v>
      </c>
      <c r="I31" s="14" t="n">
        <f aca="false">(+$C$29*$C$30*I$3)+($F$29*$F$30*I$3)</f>
        <v>27908.623477954</v>
      </c>
      <c r="J31" s="14" t="n">
        <f aca="false">(+$C$29*$C$30*J$3)+($F$29*$F$30*J$3)</f>
        <v>27908.623477954</v>
      </c>
      <c r="K31" s="14" t="n">
        <f aca="false">(+$C$29*$C$30*K$3)+($F$29*$F$30*K$3)</f>
        <v>27985.0854600854</v>
      </c>
      <c r="L31" s="14" t="n">
        <f aca="false">(+$C$29*$C$30*L$3)+($F$29*$F$30*L$3)</f>
        <v>27908.623477954</v>
      </c>
      <c r="M31" s="14" t="n">
        <f aca="false">(+$C$29*$C$30*M$3)+($F$29*$F$30*M$3)</f>
        <v>27908.623477954</v>
      </c>
      <c r="N31" s="14" t="n">
        <f aca="false">(+$C$29*$C$30*N$3)+($F$29*$F$30*N$3)</f>
        <v>27908.623477954</v>
      </c>
      <c r="O31" s="14" t="n">
        <f aca="false">(+$C$29*$C$30*O$3)+($F$29*$F$30*O$3)</f>
        <v>27985.0854600854</v>
      </c>
      <c r="P31" s="14" t="n">
        <f aca="false">(+$C$29*$C$30*P$3)+($F$29*$F$30*P$3)</f>
        <v>27908.623477954</v>
      </c>
      <c r="Q31" s="14" t="n">
        <f aca="false">(+$C$29*$C$30*Q$3)+($F$29*$F$30*Q$3)</f>
        <v>27908.623477954</v>
      </c>
      <c r="R31" s="15" t="n">
        <f aca="false">SUM(C31:Q31)</f>
        <v>400892.867681842</v>
      </c>
    </row>
  </sheetData>
  <printOptions headings="false" gridLines="false" gridLinesSet="true" horizontalCentered="false" verticalCentered="false"/>
  <pageMargins left="0.459722222222222" right="0.2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&amp;C&amp;"Arial,Bold"&amp;16Transwestern Pipeline Company
TransPecos Project
Revenue Matrix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2001-10-18T12:48:07Z</dcterms:created>
  <dc:creator>jcentill</dc:creator>
  <dc:description/>
  <dc:language>en-US</dc:language>
  <cp:lastModifiedBy>jcentill</cp:lastModifiedBy>
  <cp:lastPrinted>2001-10-18T13:50:44Z</cp:lastPrinted>
  <dcterms:modified xsi:type="dcterms:W3CDTF">2001-10-18T14:04:53Z</dcterms:modified>
  <cp:revision>0</cp:revision>
  <dc:subject/>
  <dc:title/>
</cp:coreProperties>
</file>