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<sst xmlns="http://schemas.openxmlformats.org/spreadsheetml/2006/main" count="95" uniqueCount="42">
  <si>
    <r>
      <rPr>
        <sz val="10"/>
        <rFont val="Arial"/>
        <family val="0"/>
      </rPr>
      <t xml:space="preserve">Texas Eastern Transmission Capacity Release to </t>
    </r>
    <r>
      <rPr>
        <b val="true"/>
        <i val="true"/>
        <sz val="10"/>
        <rFont val="Arial"/>
        <family val="2"/>
      </rPr>
      <t xml:space="preserve">Lambertville</t>
    </r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</si>
  <si>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</si>
  <si>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</si>
  <si>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</si>
  <si>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</si>
  <si>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</si>
  <si>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</si>
  <si>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</si>
  <si>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</si>
  <si>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</si>
  <si>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</si>
  <si>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</si>
  <si>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</si>
  <si>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Volumes</t>
  </si>
  <si>
    <t xml:space="preserve">Rates</t>
  </si>
  <si>
    <t xml:space="preserve">$/Month</t>
  </si>
  <si>
    <t xml:space="preserve">($/MM-Month)</t>
  </si>
  <si>
    <t xml:space="preserve">STX</t>
  </si>
  <si>
    <t xml:space="preserve">STX-AAB</t>
  </si>
  <si>
    <t xml:space="preserve">ETX</t>
  </si>
  <si>
    <t xml:space="preserve">ETX-AAB</t>
  </si>
  <si>
    <t xml:space="preserve">WLA</t>
  </si>
  <si>
    <t xml:space="preserve">WLA-AAB</t>
  </si>
  <si>
    <t xml:space="preserve">ELA</t>
  </si>
  <si>
    <t xml:space="preserve">ELA-AAB</t>
  </si>
  <si>
    <t xml:space="preserve">M1-M3</t>
  </si>
  <si>
    <t xml:space="preserve">Total</t>
  </si>
  <si>
    <t xml:space="preserve">$/MMBtu</t>
  </si>
  <si>
    <t xml:space="preserve">$/MM-Month</t>
  </si>
  <si>
    <t xml:space="preserve">Total Demand Fees Invoiced to Yankee by Pipeline - Lambertvile</t>
  </si>
  <si>
    <t xml:space="preserve">ENA Credits to Yankee for Tport Assignments</t>
  </si>
  <si>
    <t xml:space="preserve">ENA Demand Payment to Yankee ($.01/MMBtu)</t>
  </si>
  <si>
    <t xml:space="preserve">Yankee's balance due to Pipeline</t>
  </si>
  <si>
    <r>
      <rPr>
        <sz val="10"/>
        <rFont val="Arial"/>
        <family val="0"/>
      </rPr>
      <t xml:space="preserve">Texas Eastern Transmission Capacity Release to </t>
    </r>
    <r>
      <rPr>
        <b val="true"/>
        <i val="true"/>
        <sz val="10"/>
        <rFont val="Arial"/>
        <family val="2"/>
      </rPr>
      <t xml:space="preserve">Oakford</t>
    </r>
  </si>
  <si>
    <t xml:space="preserve">M1-M2</t>
  </si>
  <si>
    <t xml:space="preserve">Total Demand Fees Invoiced to Yankee by Pipeline - Oakford</t>
  </si>
  <si>
    <t xml:space="preserve">ENA Demand Payment to Yankee  ($.01/MMBtu)</t>
  </si>
  <si>
    <t xml:space="preserve">Summary</t>
  </si>
  <si>
    <t xml:space="preserve"> </t>
  </si>
  <si>
    <t xml:space="preserve">% of Max Demand to be Paid to Yankee</t>
  </si>
  <si>
    <t xml:space="preserve">Total Demand Fees Incurred - Lambertvile</t>
  </si>
  <si>
    <t xml:space="preserve">Yankee's balance due ENA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</si>
</sst>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\$* #,##0.00_);_(\$* \(#,##0.00\);_(\$* \-??_);_(@_)"/>
    <numFmt numFmtId="166" formatCode="0%"/>
    <numFmt numFmtId="167" formatCode="0.00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Arial"/>
      <family val="2"/>
    </font>
    <font>
      <sz val="10"/>
      <color rgb="FFFF0000"/>
      <name val="Arial"/>
      <family val="2"/>
    </font>
    <font>
      <i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5.56"/>
    <col collapsed="false" customWidth="true" hidden="false" outlineLevel="0" max="6" min="6" style="0" width="6.13"/>
    <col collapsed="false" customWidth="true" hidden="false" outlineLevel="0" max="7" min="7" style="0" width="13.41"/>
    <col collapsed="false" customWidth="true" hidden="false" outlineLevel="0" max="8" min="8" style="0" width="3.14"/>
    <col collapsed="false" customWidth="true" hidden="false" outlineLevel="0" max="9" min="9" style="0" width="15.99"/>
    <col collapsed="false" customWidth="true" hidden="false" outlineLevel="0" max="10" min="10" style="0" width="13.99"/>
    <col collapsed="false" customWidth="true" hidden="false" outlineLevel="0" max="11" min="11" style="0" width="12.28"/>
    <col collapsed="false" customWidth="true" hidden="false" outlineLevel="0" max="17" min="17" style="0" width="10.99"/>
    <col collapsed="false" customWidth="true" hidden="false" outlineLevel="0" max="19" min="19" style="0" width="12.28"/>
    <col collapsed="false" customWidth="true" hidden="false" outlineLevel="0" max="20" min="20" style="0" width="15.7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I2" s="1" t="s">
        <v>1</v>
      </c>
      <c r="J2" s="1" t="s">
        <v>2</v>
      </c>
      <c r="K2" s="1" t="s">
        <v>3</v>
      </c>
      <c r="L2" s="1" t="s">
        <v>4</v>
      </c>
      <c r="M2" s="1" t="s">
        <v>5</v>
      </c>
      <c r="N2" s="1" t="s">
        <v>6</v>
      </c>
      <c r="O2" s="1" t="s">
        <v>7</v>
      </c>
      <c r="P2" s="1" t="s">
        <v>8</v>
      </c>
      <c r="Q2" s="1" t="s">
        <v>9</v>
      </c>
      <c r="R2" s="1" t="s">
        <v>10</v>
      </c>
      <c r="S2" s="1" t="s">
        <v>11</v>
      </c>
      <c r="T2" s="1" t="s">
        <v>12</v>
      </c>
    </row>
    <row r="3" customFormat="false" ht="12.75" hidden="false" customHeight="false" outlineLevel="0" collapsed="false">
      <c r="B3" s="1" t="s">
        <v>13</v>
      </c>
      <c r="D3" s="1" t="s">
        <v>14</v>
      </c>
      <c r="E3" s="1" t="s">
        <v>15</v>
      </c>
      <c r="G3" s="0" t="s">
        <v>16</v>
      </c>
      <c r="I3" s="0" t="n">
        <v>31</v>
      </c>
      <c r="J3" s="0" t="n">
        <v>28</v>
      </c>
      <c r="K3" s="0" t="n">
        <v>31</v>
      </c>
      <c r="L3" s="0" t="n">
        <v>30</v>
      </c>
      <c r="M3" s="0" t="n">
        <v>31</v>
      </c>
      <c r="N3" s="0" t="n">
        <v>30</v>
      </c>
      <c r="O3" s="0" t="n">
        <v>31</v>
      </c>
      <c r="P3" s="0" t="n">
        <v>31</v>
      </c>
      <c r="Q3" s="0" t="n">
        <v>30</v>
      </c>
      <c r="R3" s="0" t="n">
        <v>31</v>
      </c>
      <c r="S3" s="0" t="n">
        <v>30</v>
      </c>
      <c r="T3" s="0" t="n">
        <v>31</v>
      </c>
    </row>
    <row r="4" customFormat="false" ht="12.75" hidden="false" customHeight="false" outlineLevel="0" collapsed="false">
      <c r="A4" s="0" t="s">
        <v>17</v>
      </c>
      <c r="B4" s="1" t="n">
        <v>402</v>
      </c>
      <c r="D4" s="2" t="s">
        <v>18</v>
      </c>
      <c r="E4" s="3" t="n">
        <v>6.581</v>
      </c>
      <c r="G4" s="3" t="n">
        <f aca="false">B4*E4</f>
        <v>2645.562</v>
      </c>
    </row>
    <row r="5" customFormat="false" ht="12.75" hidden="false" customHeight="false" outlineLevel="0" collapsed="false">
      <c r="A5" s="0" t="s">
        <v>19</v>
      </c>
      <c r="B5" s="1" t="n">
        <v>6578</v>
      </c>
      <c r="D5" s="2" t="s">
        <v>20</v>
      </c>
      <c r="E5" s="3" t="n">
        <v>1.966</v>
      </c>
      <c r="G5" s="3" t="n">
        <f aca="false">B5*E5</f>
        <v>12932.348</v>
      </c>
    </row>
    <row r="6" customFormat="false" ht="12.75" hidden="false" customHeight="false" outlineLevel="0" collapsed="false">
      <c r="A6" s="0" t="s">
        <v>21</v>
      </c>
      <c r="B6" s="1" t="n">
        <v>12557</v>
      </c>
      <c r="D6" s="2" t="s">
        <v>22</v>
      </c>
      <c r="E6" s="3" t="n">
        <v>2.602</v>
      </c>
      <c r="G6" s="3" t="n">
        <f aca="false">B6*E6</f>
        <v>32673.314</v>
      </c>
    </row>
    <row r="7" customFormat="false" ht="12.75" hidden="false" customHeight="false" outlineLevel="0" collapsed="false">
      <c r="A7" s="0" t="s">
        <v>23</v>
      </c>
      <c r="B7" s="1" t="n">
        <v>20749</v>
      </c>
      <c r="D7" s="2" t="s">
        <v>24</v>
      </c>
      <c r="E7" s="3" t="n">
        <v>2.152</v>
      </c>
      <c r="G7" s="3" t="n">
        <f aca="false">B7*E7</f>
        <v>44651.848</v>
      </c>
    </row>
    <row r="8" customFormat="false" ht="12.75" hidden="false" customHeight="false" outlineLevel="0" collapsed="false">
      <c r="A8" s="0" t="s">
        <v>25</v>
      </c>
      <c r="B8" s="1" t="n">
        <f aca="false">SUM(B4:B7)</f>
        <v>40286</v>
      </c>
      <c r="D8" s="2" t="s">
        <v>25</v>
      </c>
      <c r="E8" s="3" t="n">
        <v>10.42</v>
      </c>
      <c r="G8" s="3" t="n">
        <f aca="false">B8*E8</f>
        <v>419780.12</v>
      </c>
    </row>
    <row r="9" customFormat="false" ht="13.5" hidden="false" customHeight="false" outlineLevel="0" collapsed="false">
      <c r="A9" s="0" t="s">
        <v>26</v>
      </c>
      <c r="E9" s="3" t="n">
        <f aca="false">SUM(E4:E8)</f>
        <v>23.721</v>
      </c>
      <c r="G9" s="4" t="n">
        <f aca="false">SUM(G4:G8)</f>
        <v>512683.192</v>
      </c>
    </row>
    <row r="10" customFormat="false" ht="13.5" hidden="false" customHeight="false" outlineLevel="0" collapsed="false">
      <c r="I10" s="5" t="s">
        <v>27</v>
      </c>
      <c r="J10" s="6" t="s">
        <v>27</v>
      </c>
      <c r="K10" s="6" t="s">
        <v>27</v>
      </c>
      <c r="L10" s="6" t="s">
        <v>27</v>
      </c>
      <c r="M10" s="6" t="s">
        <v>27</v>
      </c>
      <c r="N10" s="6" t="s">
        <v>27</v>
      </c>
      <c r="O10" s="6" t="s">
        <v>27</v>
      </c>
      <c r="P10" s="6" t="s">
        <v>27</v>
      </c>
      <c r="Q10" s="6" t="s">
        <v>27</v>
      </c>
      <c r="R10" s="6" t="s">
        <v>27</v>
      </c>
      <c r="S10" s="6" t="s">
        <v>27</v>
      </c>
      <c r="T10" s="7" t="s">
        <v>27</v>
      </c>
    </row>
    <row r="11" customFormat="false" ht="12.75" hidden="false" customHeight="false" outlineLevel="0" collapsed="false">
      <c r="E11" s="3"/>
      <c r="G11" s="8" t="s">
        <v>28</v>
      </c>
      <c r="I11" s="9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1"/>
    </row>
    <row r="12" customFormat="false" ht="13.5" hidden="false" customHeight="false" outlineLevel="0" collapsed="false">
      <c r="G12" s="12" t="n">
        <f aca="false">(SUM(G4:G8)/B8)</f>
        <v>12.7260882688775</v>
      </c>
      <c r="I12" s="13" t="n">
        <f aca="false">G12/I3</f>
        <v>0.410518976415404</v>
      </c>
      <c r="J12" s="14" t="n">
        <f aca="false">G12/J3</f>
        <v>0.454503152459912</v>
      </c>
      <c r="K12" s="14" t="n">
        <f aca="false">G12/K3</f>
        <v>0.410518976415404</v>
      </c>
      <c r="L12" s="14" t="n">
        <f aca="false">G12/L3</f>
        <v>0.424202942295918</v>
      </c>
      <c r="M12" s="14" t="n">
        <f aca="false">G12/M3</f>
        <v>0.410518976415404</v>
      </c>
      <c r="N12" s="14" t="n">
        <f aca="false">G12/N3</f>
        <v>0.424202942295918</v>
      </c>
      <c r="O12" s="14" t="n">
        <f aca="false">G12/O3</f>
        <v>0.410518976415404</v>
      </c>
      <c r="P12" s="14" t="n">
        <f aca="false">G12/P3</f>
        <v>0.410518976415404</v>
      </c>
      <c r="Q12" s="14" t="n">
        <f aca="false">G12/Q3</f>
        <v>0.424202942295918</v>
      </c>
      <c r="R12" s="14" t="n">
        <f aca="false">G12/R3</f>
        <v>0.410518976415404</v>
      </c>
      <c r="S12" s="14" t="n">
        <f aca="false">G12/S3</f>
        <v>0.424202942295918</v>
      </c>
      <c r="T12" s="15" t="n">
        <f aca="false">G12/T3</f>
        <v>0.410518976415404</v>
      </c>
    </row>
    <row r="16" customFormat="false" ht="12.75" hidden="false" customHeight="false" outlineLevel="0" collapsed="false">
      <c r="A16" s="16" t="s">
        <v>29</v>
      </c>
      <c r="I16" s="17" t="n">
        <f aca="false">I12*I3*B8</f>
        <v>512683.192</v>
      </c>
      <c r="J16" s="17" t="n">
        <f aca="false">J12*J3*B8</f>
        <v>512683.192</v>
      </c>
      <c r="K16" s="18" t="n">
        <f aca="false">K3*K12*B8</f>
        <v>512683.192</v>
      </c>
      <c r="L16" s="16"/>
      <c r="M16" s="16"/>
      <c r="N16" s="16"/>
      <c r="O16" s="16"/>
      <c r="P16" s="16"/>
      <c r="Q16" s="16"/>
      <c r="R16" s="16"/>
      <c r="S16" s="18" t="n">
        <f aca="false">S3*S12*B8</f>
        <v>512683.192</v>
      </c>
      <c r="T16" s="18" t="n">
        <f aca="false">T3*T12*B8</f>
        <v>512683.192</v>
      </c>
    </row>
    <row r="17" customFormat="false" ht="12.75" hidden="false" customHeight="false" outlineLevel="0" collapsed="false">
      <c r="A17" s="19" t="s">
        <v>30</v>
      </c>
      <c r="I17" s="3" t="n">
        <f aca="false">-1250000/3-((K18+S18+K37+S37)/3)</f>
        <v>-407730.98</v>
      </c>
      <c r="J17" s="3" t="n">
        <f aca="false">I17</f>
        <v>-407730.98</v>
      </c>
      <c r="K17" s="0" t="n">
        <v>0</v>
      </c>
      <c r="S17" s="0" t="n">
        <v>0</v>
      </c>
      <c r="T17" s="3" t="n">
        <f aca="false">J17</f>
        <v>-407730.98</v>
      </c>
    </row>
    <row r="18" customFormat="false" ht="12.75" hidden="false" customHeight="false" outlineLevel="0" collapsed="false">
      <c r="A18" s="19" t="s">
        <v>31</v>
      </c>
      <c r="I18" s="3"/>
      <c r="J18" s="3"/>
      <c r="K18" s="3" t="n">
        <f aca="false">-0.01*B8*K3</f>
        <v>-12488.66</v>
      </c>
      <c r="S18" s="20" t="n">
        <f aca="false">-0.01*S3*B8</f>
        <v>-12085.8</v>
      </c>
      <c r="T18" s="3"/>
    </row>
    <row r="19" customFormat="false" ht="12.75" hidden="false" customHeight="false" outlineLevel="0" collapsed="false">
      <c r="A19" s="16" t="s">
        <v>32</v>
      </c>
      <c r="I19" s="17" t="n">
        <f aca="false">I16+I17</f>
        <v>104952.212</v>
      </c>
      <c r="J19" s="17" t="n">
        <f aca="false">J16+J17</f>
        <v>104952.212</v>
      </c>
      <c r="K19" s="17" t="n">
        <f aca="false">K16-K17+K18</f>
        <v>500194.532</v>
      </c>
      <c r="S19" s="18" t="n">
        <f aca="false">S16-S17-S18</f>
        <v>524768.992</v>
      </c>
      <c r="T19" s="18" t="n">
        <f aca="false">T16+T17</f>
        <v>104952.212</v>
      </c>
    </row>
    <row r="20" customFormat="false" ht="12.75" hidden="false" customHeight="false" outlineLevel="0" collapsed="false">
      <c r="I20" s="3"/>
      <c r="J20" s="3"/>
      <c r="T20" s="3"/>
    </row>
    <row r="22" customFormat="false" ht="12.75" hidden="false" customHeight="false" outlineLevel="0" collapsed="false">
      <c r="A22" s="0" t="s">
        <v>33</v>
      </c>
    </row>
    <row r="23" customFormat="false" ht="12.75" hidden="false" customHeight="false" outlineLevel="0" collapsed="false">
      <c r="I23" s="1" t="s">
        <v>1</v>
      </c>
      <c r="J23" s="1" t="s">
        <v>2</v>
      </c>
      <c r="K23" s="1" t="s">
        <v>3</v>
      </c>
      <c r="L23" s="1" t="s">
        <v>4</v>
      </c>
      <c r="M23" s="1" t="s">
        <v>5</v>
      </c>
      <c r="N23" s="1" t="s">
        <v>6</v>
      </c>
      <c r="O23" s="1" t="s">
        <v>7</v>
      </c>
      <c r="P23" s="1" t="s">
        <v>8</v>
      </c>
      <c r="Q23" s="1" t="s">
        <v>9</v>
      </c>
      <c r="R23" s="1" t="s">
        <v>10</v>
      </c>
      <c r="S23" s="1" t="s">
        <v>11</v>
      </c>
      <c r="T23" s="1" t="s">
        <v>12</v>
      </c>
    </row>
    <row r="24" customFormat="false" ht="12.75" hidden="false" customHeight="false" outlineLevel="0" collapsed="false">
      <c r="B24" s="1" t="s">
        <v>13</v>
      </c>
      <c r="D24" s="1" t="s">
        <v>14</v>
      </c>
      <c r="E24" s="0" t="s">
        <v>15</v>
      </c>
      <c r="G24" s="0" t="s">
        <v>16</v>
      </c>
      <c r="I24" s="0" t="n">
        <v>31</v>
      </c>
      <c r="J24" s="0" t="n">
        <v>28</v>
      </c>
      <c r="K24" s="0" t="n">
        <v>31</v>
      </c>
      <c r="L24" s="0" t="n">
        <v>30</v>
      </c>
      <c r="M24" s="0" t="n">
        <v>31</v>
      </c>
      <c r="N24" s="0" t="n">
        <v>30</v>
      </c>
      <c r="O24" s="0" t="n">
        <v>31</v>
      </c>
      <c r="P24" s="0" t="n">
        <v>31</v>
      </c>
      <c r="Q24" s="0" t="n">
        <v>30</v>
      </c>
      <c r="R24" s="0" t="n">
        <v>31</v>
      </c>
      <c r="S24" s="0" t="n">
        <v>30</v>
      </c>
      <c r="T24" s="0" t="n">
        <v>31</v>
      </c>
    </row>
    <row r="25" customFormat="false" ht="12.75" hidden="false" customHeight="false" outlineLevel="0" collapsed="false">
      <c r="A25" s="0" t="s">
        <v>17</v>
      </c>
      <c r="B25" s="1" t="n">
        <v>0</v>
      </c>
      <c r="D25" s="2" t="s">
        <v>18</v>
      </c>
      <c r="E25" s="0" t="n">
        <v>6.581</v>
      </c>
      <c r="G25" s="3" t="n">
        <f aca="false">B25*E25</f>
        <v>0</v>
      </c>
    </row>
    <row r="26" customFormat="false" ht="12.75" hidden="false" customHeight="false" outlineLevel="0" collapsed="false">
      <c r="A26" s="0" t="s">
        <v>19</v>
      </c>
      <c r="B26" s="1" t="n">
        <f aca="false">7652-6578</f>
        <v>1074</v>
      </c>
      <c r="D26" s="2" t="s">
        <v>20</v>
      </c>
      <c r="E26" s="0" t="n">
        <v>1.966</v>
      </c>
      <c r="G26" s="3" t="n">
        <f aca="false">B26*E26</f>
        <v>2111.484</v>
      </c>
    </row>
    <row r="27" customFormat="false" ht="12.75" hidden="false" customHeight="false" outlineLevel="0" collapsed="false">
      <c r="A27" s="0" t="s">
        <v>21</v>
      </c>
      <c r="B27" s="1" t="n">
        <f aca="false">13546-12557</f>
        <v>989</v>
      </c>
      <c r="D27" s="2" t="s">
        <v>22</v>
      </c>
      <c r="E27" s="0" t="n">
        <v>2.602</v>
      </c>
      <c r="G27" s="3" t="n">
        <f aca="false">B27*E27</f>
        <v>2573.378</v>
      </c>
    </row>
    <row r="28" customFormat="false" ht="12.75" hidden="false" customHeight="false" outlineLevel="0" collapsed="false">
      <c r="A28" s="0" t="s">
        <v>23</v>
      </c>
      <c r="B28" s="1" t="n">
        <f aca="false">22346-20749</f>
        <v>1597</v>
      </c>
      <c r="D28" s="2" t="s">
        <v>24</v>
      </c>
      <c r="E28" s="0" t="n">
        <v>2.152</v>
      </c>
      <c r="G28" s="3" t="n">
        <f aca="false">B28*E28</f>
        <v>3436.744</v>
      </c>
    </row>
    <row r="29" customFormat="false" ht="12.75" hidden="false" customHeight="false" outlineLevel="0" collapsed="false">
      <c r="A29" s="0" t="s">
        <v>34</v>
      </c>
      <c r="B29" s="1" t="n">
        <f aca="false">SUM(B25:B28)</f>
        <v>3660</v>
      </c>
      <c r="D29" s="2" t="s">
        <v>25</v>
      </c>
      <c r="E29" s="0" t="n">
        <v>7.904</v>
      </c>
      <c r="G29" s="3" t="n">
        <f aca="false">B29*E29</f>
        <v>28928.64</v>
      </c>
    </row>
    <row r="31" customFormat="false" ht="12.75" hidden="false" customHeight="false" outlineLevel="0" collapsed="false">
      <c r="E31" s="3" t="n">
        <f aca="false">SUM(E25:E29)</f>
        <v>21.205</v>
      </c>
      <c r="G31" s="4" t="n">
        <f aca="false">SUM(G25:G29)</f>
        <v>37050.246</v>
      </c>
      <c r="I31" s="1" t="s">
        <v>27</v>
      </c>
      <c r="J31" s="1" t="s">
        <v>27</v>
      </c>
      <c r="K31" s="1" t="s">
        <v>27</v>
      </c>
      <c r="L31" s="1" t="s">
        <v>27</v>
      </c>
      <c r="M31" s="1" t="s">
        <v>27</v>
      </c>
      <c r="N31" s="1" t="s">
        <v>27</v>
      </c>
      <c r="O31" s="1" t="s">
        <v>27</v>
      </c>
      <c r="P31" s="1" t="s">
        <v>27</v>
      </c>
      <c r="Q31" s="1" t="s">
        <v>27</v>
      </c>
      <c r="R31" s="1" t="s">
        <v>27</v>
      </c>
      <c r="S31" s="1" t="s">
        <v>27</v>
      </c>
      <c r="T31" s="1" t="s">
        <v>27</v>
      </c>
    </row>
    <row r="32" customFormat="false" ht="12.75" hidden="false" customHeight="false" outlineLevel="0" collapsed="false">
      <c r="E32" s="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customFormat="false" ht="12.75" hidden="false" customHeight="false" outlineLevel="0" collapsed="false">
      <c r="G33" s="3" t="n">
        <f aca="false">(SUM(G25:G29)/B29)</f>
        <v>10.1230180327869</v>
      </c>
      <c r="I33" s="4" t="n">
        <f aca="false">G33/I24</f>
        <v>0.326548968799577</v>
      </c>
      <c r="J33" s="4" t="n">
        <f aca="false">G33/J24</f>
        <v>0.361536358313817</v>
      </c>
      <c r="K33" s="4" t="n">
        <f aca="false">G33/K24</f>
        <v>0.326548968799577</v>
      </c>
      <c r="L33" s="4" t="n">
        <f aca="false">G33/L24</f>
        <v>0.33743393442623</v>
      </c>
      <c r="M33" s="4" t="n">
        <f aca="false">G33/M24</f>
        <v>0.326548968799577</v>
      </c>
      <c r="N33" s="4" t="n">
        <f aca="false">G33/N24</f>
        <v>0.33743393442623</v>
      </c>
      <c r="O33" s="4" t="n">
        <f aca="false">G33/O24</f>
        <v>0.326548968799577</v>
      </c>
      <c r="P33" s="4" t="n">
        <f aca="false">G33/P24</f>
        <v>0.326548968799577</v>
      </c>
      <c r="Q33" s="4" t="n">
        <f aca="false">G33/Q24</f>
        <v>0.33743393442623</v>
      </c>
      <c r="R33" s="4" t="n">
        <f aca="false">G33/R24</f>
        <v>0.326548968799577</v>
      </c>
      <c r="S33" s="4" t="n">
        <f aca="false">G33/S24</f>
        <v>0.33743393442623</v>
      </c>
      <c r="T33" s="4" t="n">
        <f aca="false">G33/T24</f>
        <v>0.326548968799577</v>
      </c>
    </row>
    <row r="35" customFormat="false" ht="12.75" hidden="false" customHeight="false" outlineLevel="0" collapsed="false">
      <c r="A35" s="16" t="s">
        <v>35</v>
      </c>
      <c r="B35" s="16"/>
      <c r="C35" s="16"/>
      <c r="D35" s="16"/>
      <c r="E35" s="16"/>
      <c r="F35" s="16"/>
      <c r="G35" s="16"/>
      <c r="H35" s="16"/>
      <c r="I35" s="18" t="n">
        <f aca="false">I33*I24*B29</f>
        <v>37050.246</v>
      </c>
      <c r="J35" s="18" t="n">
        <f aca="false">J33*J24*B29</f>
        <v>37050.246</v>
      </c>
      <c r="K35" s="18" t="n">
        <f aca="false">K33*K24*B29</f>
        <v>37050.246</v>
      </c>
      <c r="L35" s="16"/>
      <c r="M35" s="16"/>
      <c r="N35" s="16"/>
      <c r="O35" s="16"/>
      <c r="P35" s="16"/>
      <c r="Q35" s="16"/>
      <c r="R35" s="16"/>
      <c r="S35" s="18" t="n">
        <f aca="false">S33*S24*B29</f>
        <v>37050.246</v>
      </c>
      <c r="T35" s="18" t="n">
        <f aca="false">T33*T24*B29</f>
        <v>37050.246</v>
      </c>
    </row>
    <row r="36" customFormat="false" ht="12.75" hidden="false" customHeight="false" outlineLevel="0" collapsed="false">
      <c r="A36" s="19" t="s">
        <v>30</v>
      </c>
      <c r="I36" s="4" t="n">
        <v>0</v>
      </c>
      <c r="J36" s="4" t="n">
        <v>0</v>
      </c>
      <c r="K36" s="4" t="n">
        <v>0</v>
      </c>
      <c r="S36" s="4" t="n">
        <v>0</v>
      </c>
      <c r="T36" s="4" t="n">
        <v>0</v>
      </c>
    </row>
    <row r="37" customFormat="false" ht="12.75" hidden="false" customHeight="false" outlineLevel="0" collapsed="false">
      <c r="A37" s="19" t="s">
        <v>36</v>
      </c>
      <c r="I37" s="4"/>
      <c r="J37" s="4" t="n">
        <v>0</v>
      </c>
      <c r="K37" s="4" t="n">
        <f aca="false">-0.01*K24*B29</f>
        <v>-1134.6</v>
      </c>
      <c r="S37" s="4" t="n">
        <f aca="false">-S24*0.01*B29</f>
        <v>-1098</v>
      </c>
      <c r="T37" s="4" t="n">
        <v>0</v>
      </c>
    </row>
    <row r="38" customFormat="false" ht="12.75" hidden="false" customHeight="false" outlineLevel="0" collapsed="false">
      <c r="A38" s="16" t="s">
        <v>32</v>
      </c>
      <c r="B38" s="16"/>
      <c r="C38" s="16"/>
      <c r="D38" s="16"/>
      <c r="E38" s="16"/>
      <c r="F38" s="16"/>
      <c r="G38" s="16"/>
      <c r="H38" s="16"/>
      <c r="I38" s="18" t="n">
        <f aca="false">I35-I36</f>
        <v>37050.246</v>
      </c>
      <c r="J38" s="18" t="n">
        <f aca="false">J35-J36</f>
        <v>37050.246</v>
      </c>
      <c r="K38" s="18" t="n">
        <f aca="false">K35-K36+K37</f>
        <v>35915.646</v>
      </c>
      <c r="L38" s="16"/>
      <c r="M38" s="16"/>
      <c r="N38" s="16"/>
      <c r="O38" s="16"/>
      <c r="P38" s="16"/>
      <c r="Q38" s="16"/>
      <c r="R38" s="16"/>
      <c r="S38" s="18" t="n">
        <f aca="false">S35-S36+S37</f>
        <v>35952.246</v>
      </c>
      <c r="T38" s="18" t="n">
        <f aca="false">S35-S36</f>
        <v>37050.246</v>
      </c>
    </row>
    <row r="39" customFormat="false" ht="12.75" hidden="false" customHeight="false" outlineLevel="0" collapsed="false">
      <c r="I39" s="4"/>
      <c r="J39" s="4"/>
      <c r="K39" s="4"/>
      <c r="S39" s="4"/>
      <c r="T39" s="4"/>
    </row>
    <row r="40" customFormat="false" ht="13.5" hidden="false" customHeight="false" outlineLevel="0" collapsed="false">
      <c r="I40" s="4"/>
      <c r="J40" s="4"/>
      <c r="K40" s="4"/>
      <c r="S40" s="4"/>
      <c r="T40" s="4"/>
    </row>
    <row r="41" customFormat="false" ht="12.75" hidden="false" customHeight="false" outlineLevel="0" collapsed="false">
      <c r="A41" s="21" t="s">
        <v>37</v>
      </c>
      <c r="B41" s="22"/>
      <c r="C41" s="22"/>
      <c r="D41" s="22"/>
      <c r="E41" s="22"/>
      <c r="F41" s="22"/>
      <c r="G41" s="22"/>
      <c r="H41" s="22"/>
      <c r="I41" s="23"/>
      <c r="J41" s="23"/>
      <c r="K41" s="23"/>
      <c r="L41" s="22"/>
      <c r="M41" s="22"/>
      <c r="N41" s="22"/>
      <c r="O41" s="22"/>
      <c r="P41" s="22"/>
      <c r="Q41" s="22"/>
      <c r="R41" s="22"/>
      <c r="S41" s="23"/>
      <c r="T41" s="24"/>
    </row>
    <row r="42" customFormat="false" ht="12.75" hidden="false" customHeight="false" outlineLevel="0" collapsed="false">
      <c r="A42" s="25" t="s">
        <v>38</v>
      </c>
      <c r="B42" s="26"/>
      <c r="C42" s="26"/>
      <c r="D42" s="26"/>
      <c r="E42" s="26"/>
      <c r="F42" s="26"/>
      <c r="G42" s="26"/>
      <c r="H42" s="26"/>
      <c r="I42" s="27"/>
      <c r="J42" s="27"/>
      <c r="K42" s="27"/>
      <c r="L42" s="26"/>
      <c r="M42" s="26"/>
      <c r="N42" s="26"/>
      <c r="O42" s="26"/>
      <c r="P42" s="26"/>
      <c r="Q42" s="26"/>
      <c r="R42" s="26"/>
      <c r="S42" s="27"/>
      <c r="T42" s="28"/>
    </row>
    <row r="43" customFormat="false" ht="12.75" hidden="false" customHeight="false" outlineLevel="0" collapsed="false">
      <c r="A43" s="29" t="s">
        <v>39</v>
      </c>
      <c r="B43" s="26"/>
      <c r="C43" s="26"/>
      <c r="D43" s="26"/>
      <c r="E43" s="26"/>
      <c r="F43" s="26"/>
      <c r="G43" s="26"/>
      <c r="H43" s="26"/>
      <c r="I43" s="30" t="n">
        <f aca="false">-I17/(I16+I35)</f>
        <v>0.741688519955012</v>
      </c>
      <c r="J43" s="30" t="n">
        <f aca="false">-J17/(J16+J35)</f>
        <v>0.741688519955012</v>
      </c>
      <c r="K43" s="27" t="s">
        <v>38</v>
      </c>
      <c r="L43" s="26"/>
      <c r="M43" s="26"/>
      <c r="N43" s="26"/>
      <c r="O43" s="26"/>
      <c r="P43" s="26"/>
      <c r="Q43" s="26"/>
      <c r="R43" s="26"/>
      <c r="S43" s="27"/>
      <c r="T43" s="31" t="n">
        <f aca="false">-T17/(T16+T35)</f>
        <v>0.741688519955012</v>
      </c>
    </row>
    <row r="44" customFormat="false" ht="12.75" hidden="false" customHeight="false" outlineLevel="0" collapsed="false">
      <c r="A44" s="32" t="s">
        <v>40</v>
      </c>
      <c r="B44" s="26"/>
      <c r="C44" s="26"/>
      <c r="D44" s="26"/>
      <c r="E44" s="26"/>
      <c r="F44" s="26"/>
      <c r="G44" s="26"/>
      <c r="H44" s="26"/>
      <c r="I44" s="27"/>
      <c r="J44" s="27"/>
      <c r="K44" s="27"/>
      <c r="L44" s="26"/>
      <c r="M44" s="26"/>
      <c r="N44" s="26"/>
      <c r="O44" s="26"/>
      <c r="P44" s="26"/>
      <c r="Q44" s="26"/>
      <c r="R44" s="26"/>
      <c r="S44" s="27"/>
      <c r="T44" s="28"/>
    </row>
    <row r="45" customFormat="false" ht="12.75" hidden="false" customHeight="false" outlineLevel="0" collapsed="false">
      <c r="A45" s="33" t="s">
        <v>30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5"/>
    </row>
    <row r="46" customFormat="false" ht="13.5" hidden="false" customHeight="false" outlineLevel="0" collapsed="false">
      <c r="A46" s="36" t="s">
        <v>41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2001-10-18T12:29:47Z</dcterms:created>
  <dc:creator>djones8</dc:creator>
  <dc:description/>
  <dc:language>en-US</dc:language>
  <cp:lastModifiedBy>djones8</cp:lastModifiedBy>
  <cp:lastPrinted>2001-10-22T15:28:28Z</cp:lastPrinted>
  <dcterms:modified xsi:type="dcterms:W3CDTF">2001-10-22T16:51:36Z</dcterms:modified>
  <cp:revision>0</cp:revision>
  <dc:subject/>
  <dc:title/>
</cp:coreProperties>
</file>