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n" sheetId="1" state="visible" r:id="rId3"/>
    <sheet name="Curves" sheetId="2" state="visible" r:id="rId4"/>
    <sheet name="P&amp;L" sheetId="3" state="visible" r:id="rId5"/>
  </sheets>
  <definedNames>
    <definedName function="false" hidden="false" localSheetId="0" name="Z_1D9E855D_D7EB_11D3_9625_00C04FF4D407__wvu_Rows" vbProcedure="false">Posn!$17:$23</definedName>
    <definedName function="false" hidden="false" localSheetId="0" name="Z_38C00BC1_1533_11D4_8E8D_006097B8A979__wvu_Rows" vbProcedure="false">#REF!</definedName>
    <definedName function="false" hidden="false" localSheetId="0" name="Z_A13B59CB_499B_11D3_AA92_00C04FA318F4__wvu_Row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<sst xmlns="http://schemas.openxmlformats.org/spreadsheetml/2006/main" count="174" uniqueCount="38">
  <si>
    <t xml:space="preserve">NYMEX CURVES</t>
  </si>
  <si>
    <t xml:space="preserve">OVERVIEW POSTION</t>
  </si>
  <si>
    <t xml:space="preserve">TOTAL P&amp;L</t>
  </si>
  <si>
    <t xml:space="preserve">MONTH</t>
  </si>
  <si>
    <t xml:space="preserve">CURVE</t>
  </si>
  <si>
    <t xml:space="preserve">Month</t>
  </si>
  <si>
    <t xml:space="preserve">PRICE</t>
  </si>
  <si>
    <t xml:space="preserve">BASIS</t>
  </si>
  <si>
    <t xml:space="preserve">TOTAL</t>
  </si>
  <si>
    <t xml:space="preserve">Jul-Oct'0</t>
  </si>
  <si>
    <t xml:space="preserve">Apr'1-Oct'1</t>
  </si>
  <si>
    <t xml:space="preserve">Prompt 1 Yr</t>
  </si>
  <si>
    <t xml:space="preserve">Cal'01</t>
  </si>
  <si>
    <t xml:space="preserve">NYMEX/</t>
  </si>
  <si>
    <t xml:space="preserve">NYMEX</t>
  </si>
  <si>
    <t xml:space="preserve">Hub</t>
  </si>
  <si>
    <t xml:space="preserve">HSC</t>
  </si>
  <si>
    <t xml:space="preserve">Waha</t>
  </si>
  <si>
    <t xml:space="preserve">Total</t>
  </si>
  <si>
    <t xml:space="preserve">HUB</t>
  </si>
  <si>
    <t xml:space="preserve">TETSTX</t>
  </si>
  <si>
    <t xml:space="preserve">DULCE</t>
  </si>
  <si>
    <t xml:space="preserve">CARTH</t>
  </si>
  <si>
    <t xml:space="preserve">KATY</t>
  </si>
  <si>
    <t xml:space="preserve">WAHA</t>
  </si>
  <si>
    <t xml:space="preserve">PEPL</t>
  </si>
  <si>
    <t xml:space="preserve">PERM</t>
  </si>
  <si>
    <t xml:space="preserve">HH SWAP</t>
  </si>
  <si>
    <t xml:space="preserve">Swaps</t>
  </si>
  <si>
    <t xml:space="preserve">TOTALS</t>
  </si>
  <si>
    <t xml:space="preserve">SPOT CASH</t>
  </si>
  <si>
    <t xml:space="preserve">TODAY</t>
  </si>
  <si>
    <t xml:space="preserve">Fixed Price</t>
  </si>
  <si>
    <t xml:space="preserve">Basis</t>
  </si>
  <si>
    <t xml:space="preserve">GD</t>
  </si>
  <si>
    <t xml:space="preserve">Yesterday</t>
  </si>
  <si>
    <t xml:space="preserve">CHANGE</t>
  </si>
  <si>
    <t xml:space="preserve">P&amp;L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</si>
</sst>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.000_);[RED]\(0.000\)"/>
    <numFmt numFmtId="167" formatCode="0.0000_);[RED]\(0.0000\)"/>
    <numFmt numFmtId="168" formatCode="[$-409]mmm\-yy"/>
    <numFmt numFmtId="169" formatCode="0.0000_);\(0.0000\)"/>
    <numFmt numFmtId="170" formatCode="0_);[RED]\(0\)"/>
    <numFmt numFmtId="171" formatCode="\$#,##0_);[RED]&quot;($&quot;#,##0\)"/>
    <numFmt numFmtId="172" formatCode="0_);\(0\)"/>
    <numFmt numFmtId="173" formatCode="0.00_);\(0.00\)"/>
    <numFmt numFmtId="174" formatCode="0.00000_);\(0.00000\)"/>
    <numFmt numFmtId="175" formatCode="0.00000"/>
    <numFmt numFmtId="176" formatCode="0.000000"/>
    <numFmt numFmtId="177" formatCode="\$#,##0.000_);[RED]&quot;($&quot;#,##0.0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2"/>
      <name val="Arial"/>
      <family val="0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9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533520</xdr:colOff>
          <xdr:row>0</xdr:row>
          <xdr:rowOff>171000</xdr:rowOff>
        </xdr:from>
        <xdr:to>
          <xdr:col>12</xdr:col>
          <xdr:colOff>192600</xdr:colOff>
          <xdr:row>3</xdr:row>
          <xdr:rowOff>56880</xdr:rowOff>
        </xdr:to>
        <xdr:sp>
          <xdr:nvSpPr>
            <xdr:cNvPr id="1001" name="Button 1" descr="Copy to Pri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to Prior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2" width="20.7"/>
    <col collapsed="false" customWidth="true" hidden="false" outlineLevel="0" max="3" min="3" style="3" width="10.56"/>
    <col collapsed="false" customWidth="true" hidden="false" outlineLevel="0" max="4" min="4" style="4" width="15.56"/>
    <col collapsed="false" customWidth="true" hidden="false" outlineLevel="0" max="5" min="5" style="2" width="12.56"/>
    <col collapsed="false" customWidth="true" hidden="false" outlineLevel="0" max="7" min="6" style="2" width="11.7"/>
    <col collapsed="false" customWidth="true" hidden="false" outlineLevel="0" max="8" min="8" style="1" width="11.99"/>
    <col collapsed="false" customWidth="true" hidden="false" outlineLevel="0" max="9" min="9" style="1" width="11.28"/>
    <col collapsed="false" customWidth="true" hidden="false" outlineLevel="0" max="10" min="10" style="1" width="11.42"/>
    <col collapsed="false" customWidth="true" hidden="false" outlineLevel="0" max="11" min="11" style="1" width="13.99"/>
    <col collapsed="false" customWidth="true" hidden="false" outlineLevel="0" max="12" min="12" style="1" width="10.71"/>
    <col collapsed="false" customWidth="true" hidden="false" outlineLevel="0" max="13" min="13" style="1" width="11.99"/>
    <col collapsed="false" customWidth="true" hidden="false" outlineLevel="0" max="14" min="14" style="1" width="10.28"/>
    <col collapsed="false" customWidth="false" hidden="false" outlineLevel="0" max="15" min="15" style="1" width="9.14"/>
    <col collapsed="false" customWidth="true" hidden="false" outlineLevel="0" max="16" min="16" style="1" width="11.7"/>
    <col collapsed="false" customWidth="true" hidden="false" outlineLevel="0" max="17" min="17" style="1" width="13.56"/>
    <col collapsed="false" customWidth="false" hidden="false" outlineLevel="0" max="257" min="18" style="1" width="9.14"/>
  </cols>
  <sheetData>
    <row r="1" customFormat="false" ht="18.75" hidden="false" customHeight="false" outlineLevel="0" collapsed="false">
      <c r="A1" s="5" t="s">
        <v>0</v>
      </c>
      <c r="B1" s="5"/>
      <c r="D1" s="6" t="s">
        <v>1</v>
      </c>
      <c r="E1" s="6"/>
      <c r="F1" s="6"/>
      <c r="G1" s="1"/>
      <c r="H1" s="7" t="s">
        <v>2</v>
      </c>
      <c r="I1" s="7"/>
      <c r="J1" s="7"/>
    </row>
    <row r="2" customFormat="false" ht="13.5" hidden="false" customHeight="false" outlineLevel="0" collapsed="false">
      <c r="A2" s="8" t="s">
        <v>3</v>
      </c>
      <c r="B2" s="9" t="s">
        <v>4</v>
      </c>
      <c r="D2" s="10" t="s">
        <v>5</v>
      </c>
      <c r="E2" s="11" t="s">
        <v>6</v>
      </c>
      <c r="F2" s="12" t="s">
        <v>7</v>
      </c>
      <c r="G2" s="1"/>
      <c r="H2" s="8" t="s">
        <v>6</v>
      </c>
      <c r="I2" s="13" t="s">
        <v>7</v>
      </c>
      <c r="J2" s="12" t="s">
        <v>8</v>
      </c>
    </row>
    <row r="3" customFormat="false" ht="16.5" hidden="false" customHeight="false" outlineLevel="0" collapsed="false">
      <c r="A3" s="14" t="n">
        <v>36708</v>
      </c>
      <c r="B3" s="15" t="e">
        <f aca="false">VLOOKUP(#REF!,$A$12:$B$29,2)</f>
        <v>#REF!</v>
      </c>
      <c r="C3" s="16"/>
      <c r="D3" s="17" t="n">
        <f aca="false">+A3</f>
        <v>36708</v>
      </c>
      <c r="E3" s="18" t="n">
        <f aca="false">+G31</f>
        <v>0</v>
      </c>
      <c r="F3" s="19" t="n">
        <f aca="false">+Q31</f>
        <v>-44.1</v>
      </c>
      <c r="G3" s="20"/>
      <c r="H3" s="21" t="e">
        <f aca="false">+'P&amp;L'!F24</f>
        <v>#N/A</v>
      </c>
      <c r="I3" s="22" t="n">
        <f aca="false">+'P&amp;L'!P24</f>
        <v>-99367.5</v>
      </c>
      <c r="J3" s="23" t="e">
        <f aca="false">+H3+I3</f>
        <v>#N/A</v>
      </c>
      <c r="K3" s="24"/>
      <c r="L3" s="25"/>
      <c r="M3" s="25"/>
    </row>
    <row r="4" customFormat="false" ht="15.75" hidden="false" customHeight="false" outlineLevel="0" collapsed="false">
      <c r="A4" s="26" t="n">
        <v>36739</v>
      </c>
      <c r="B4" s="27" t="n">
        <f aca="false">VLOOKUP(A12,$A$12:$B$29,2)</f>
        <v>4.055</v>
      </c>
      <c r="C4" s="16"/>
      <c r="D4" s="28" t="n">
        <f aca="false">+A4</f>
        <v>36739</v>
      </c>
      <c r="E4" s="29" t="n">
        <f aca="false">+G32</f>
        <v>0</v>
      </c>
      <c r="F4" s="30" t="n">
        <f aca="false">+Q32</f>
        <v>-77.6</v>
      </c>
      <c r="G4" s="31"/>
      <c r="H4" s="31"/>
      <c r="I4" s="31"/>
      <c r="J4" s="31"/>
      <c r="K4" s="24"/>
      <c r="L4" s="25"/>
      <c r="M4" s="25"/>
    </row>
    <row r="5" customFormat="false" ht="15.75" hidden="false" customHeight="false" outlineLevel="0" collapsed="false">
      <c r="A5" s="26" t="s">
        <v>9</v>
      </c>
      <c r="B5" s="27" t="n">
        <f aca="false">SUM(B12:B15)/4</f>
        <v>4.06875</v>
      </c>
      <c r="C5" s="16"/>
      <c r="D5" s="28" t="str">
        <f aca="false">+A5</f>
        <v>Jul-Oct'0</v>
      </c>
      <c r="E5" s="29" t="n">
        <f aca="false">+G33</f>
        <v>0</v>
      </c>
      <c r="F5" s="30" t="n">
        <f aca="false">+Q33</f>
        <v>-497.8</v>
      </c>
      <c r="G5" s="31"/>
      <c r="H5" s="31"/>
      <c r="I5" s="31"/>
      <c r="J5" s="31"/>
      <c r="K5" s="32"/>
      <c r="L5" s="33"/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5.75" hidden="false" customHeight="false" outlineLevel="0" collapsed="false">
      <c r="A6" s="26" t="s">
        <v>10</v>
      </c>
      <c r="B6" s="27" t="e">
        <f aca="false">SUM(B21:B27)/7</f>
        <v>#N/A</v>
      </c>
      <c r="C6" s="16"/>
      <c r="D6" s="28" t="str">
        <f aca="false">+A6</f>
        <v>Apr'1-Oct'1</v>
      </c>
      <c r="E6" s="29" t="n">
        <f aca="false">+G34</f>
        <v>0</v>
      </c>
      <c r="F6" s="30" t="n">
        <f aca="false">+Q34</f>
        <v>302.6</v>
      </c>
      <c r="G6" s="31"/>
      <c r="H6" s="31"/>
      <c r="I6" s="31"/>
      <c r="J6" s="31"/>
      <c r="K6" s="32"/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5.75" hidden="false" customHeight="false" outlineLevel="0" collapsed="false">
      <c r="A7" s="26" t="s">
        <v>11</v>
      </c>
      <c r="B7" s="27" t="n">
        <f aca="false">AVERAGE(B12:B23)</f>
        <v>3.89375</v>
      </c>
      <c r="C7" s="16"/>
      <c r="D7" s="28" t="str">
        <f aca="false">+A7</f>
        <v>Prompt 1 Yr</v>
      </c>
      <c r="E7" s="29" t="n">
        <f aca="false">+G35</f>
        <v>0</v>
      </c>
      <c r="F7" s="30" t="n">
        <f aca="false">+Q35</f>
        <v>-324.1</v>
      </c>
      <c r="G7" s="31"/>
      <c r="H7" s="31"/>
      <c r="I7" s="31"/>
      <c r="J7" s="31"/>
      <c r="K7" s="24"/>
      <c r="L7" s="25"/>
      <c r="M7" s="33"/>
    </row>
    <row r="8" customFormat="false" ht="16.5" hidden="false" customHeight="false" outlineLevel="0" collapsed="false">
      <c r="A8" s="35" t="s">
        <v>12</v>
      </c>
      <c r="B8" s="36" t="e">
        <f aca="false">AVERAGE(B18:B28)</f>
        <v>#N/A</v>
      </c>
      <c r="C8" s="16"/>
      <c r="D8" s="37" t="str">
        <f aca="false">+A8</f>
        <v>Cal'01</v>
      </c>
      <c r="E8" s="38" t="n">
        <f aca="false">+G36</f>
        <v>0</v>
      </c>
      <c r="F8" s="39" t="n">
        <f aca="false">+Q36</f>
        <v>302.6</v>
      </c>
      <c r="G8" s="31"/>
      <c r="H8" s="31"/>
      <c r="I8" s="31"/>
      <c r="J8" s="31"/>
      <c r="K8" s="24"/>
      <c r="L8" s="25"/>
      <c r="M8" s="25"/>
    </row>
    <row r="9" customFormat="false" ht="13.5" hidden="false" customHeight="false" outlineLevel="0" collapsed="false"/>
    <row r="10" customFormat="false" ht="15.75" hidden="false" customHeight="false" outlineLevel="0" collapsed="false">
      <c r="A10" s="40" t="s">
        <v>3</v>
      </c>
      <c r="B10" s="41" t="s">
        <v>13</v>
      </c>
      <c r="C10" s="41" t="s">
        <v>14</v>
      </c>
      <c r="D10" s="41" t="s">
        <v>15</v>
      </c>
      <c r="E10" s="41" t="s">
        <v>16</v>
      </c>
      <c r="F10" s="41" t="s">
        <v>17</v>
      </c>
      <c r="G10" s="41" t="s">
        <v>18</v>
      </c>
      <c r="H10" s="42" t="s">
        <v>19</v>
      </c>
      <c r="I10" s="43" t="s">
        <v>16</v>
      </c>
      <c r="J10" s="43" t="s">
        <v>20</v>
      </c>
      <c r="K10" s="43" t="s">
        <v>21</v>
      </c>
      <c r="L10" s="43" t="s">
        <v>22</v>
      </c>
      <c r="M10" s="43" t="s">
        <v>23</v>
      </c>
      <c r="N10" s="43" t="s">
        <v>24</v>
      </c>
      <c r="O10" s="43" t="s">
        <v>25</v>
      </c>
      <c r="P10" s="43" t="s">
        <v>26</v>
      </c>
      <c r="Q10" s="43" t="s">
        <v>8</v>
      </c>
    </row>
    <row r="11" customFormat="false" ht="16.5" hidden="false" customHeight="false" outlineLevel="0" collapsed="false">
      <c r="A11" s="44"/>
      <c r="B11" s="45" t="s">
        <v>27</v>
      </c>
      <c r="C11" s="45" t="s">
        <v>28</v>
      </c>
      <c r="D11" s="45" t="s">
        <v>28</v>
      </c>
      <c r="E11" s="45" t="s">
        <v>28</v>
      </c>
      <c r="F11" s="45" t="s">
        <v>28</v>
      </c>
      <c r="G11" s="45" t="s">
        <v>28</v>
      </c>
      <c r="H11" s="46" t="s">
        <v>7</v>
      </c>
      <c r="I11" s="46" t="s">
        <v>7</v>
      </c>
      <c r="J11" s="46" t="s">
        <v>7</v>
      </c>
      <c r="K11" s="46" t="s">
        <v>7</v>
      </c>
      <c r="L11" s="46" t="s">
        <v>7</v>
      </c>
      <c r="M11" s="46" t="s">
        <v>7</v>
      </c>
      <c r="N11" s="46" t="s">
        <v>7</v>
      </c>
      <c r="O11" s="46" t="s">
        <v>7</v>
      </c>
      <c r="P11" s="46" t="s">
        <v>7</v>
      </c>
      <c r="Q11" s="46" t="s">
        <v>7</v>
      </c>
    </row>
    <row r="12" customFormat="false" ht="12.75" hidden="false" customHeight="false" outlineLevel="0" collapsed="false">
      <c r="A12" s="47" t="n">
        <v>36708</v>
      </c>
      <c r="B12" s="48" t="n">
        <f aca="false">DDE("TWINDDE","RSFRecord","NGc2 LAST")</f>
        <v>4.055</v>
      </c>
      <c r="C12" s="49" t="n">
        <v>0</v>
      </c>
      <c r="D12" s="49" t="n">
        <v>0</v>
      </c>
      <c r="E12" s="49" t="n">
        <v>0</v>
      </c>
      <c r="F12" s="49" t="n">
        <v>0</v>
      </c>
      <c r="G12" s="49" t="n">
        <f aca="false">SUM(C12:F12)</f>
        <v>0</v>
      </c>
      <c r="H12" s="49" t="n">
        <f aca="false">65.1+30-30-30-30</f>
        <v>5.09999999999999</v>
      </c>
      <c r="I12" s="49" t="n">
        <v>15.4</v>
      </c>
      <c r="J12" s="49" t="n">
        <v>0</v>
      </c>
      <c r="K12" s="49" t="n">
        <v>0</v>
      </c>
      <c r="L12" s="49" t="n">
        <v>0</v>
      </c>
      <c r="M12" s="49" t="n">
        <v>0</v>
      </c>
      <c r="N12" s="49" t="n">
        <v>0</v>
      </c>
      <c r="O12" s="49" t="n">
        <v>0</v>
      </c>
      <c r="P12" s="49" t="n">
        <f aca="false">-169.6-15+15+30+30+30+30-15-15+15</f>
        <v>-64.6</v>
      </c>
      <c r="Q12" s="50" t="n">
        <f aca="false">SUM(I12:P12)</f>
        <v>-49.2</v>
      </c>
      <c r="R12" s="51"/>
    </row>
    <row r="13" customFormat="false" ht="12.75" hidden="false" customHeight="false" outlineLevel="0" collapsed="false">
      <c r="A13" s="47" t="n">
        <v>36739</v>
      </c>
      <c r="B13" s="48" t="n">
        <f aca="false">DDE("TWINDDE","RSFRecord","NGc3 LAST")</f>
        <v>4.03</v>
      </c>
      <c r="C13" s="49" t="n">
        <v>0</v>
      </c>
      <c r="D13" s="49" t="n">
        <v>0</v>
      </c>
      <c r="E13" s="49" t="n">
        <v>0</v>
      </c>
      <c r="F13" s="49" t="n">
        <v>0</v>
      </c>
      <c r="G13" s="49" t="n">
        <f aca="false">SUM(C13:F13)</f>
        <v>0</v>
      </c>
      <c r="H13" s="49" t="n">
        <v>0</v>
      </c>
      <c r="I13" s="49" t="n">
        <v>15.3</v>
      </c>
      <c r="J13" s="49" t="n">
        <v>0</v>
      </c>
      <c r="K13" s="49" t="n">
        <v>0</v>
      </c>
      <c r="L13" s="49" t="n">
        <v>0</v>
      </c>
      <c r="M13" s="49" t="n">
        <v>0</v>
      </c>
      <c r="N13" s="49" t="n">
        <v>0</v>
      </c>
      <c r="O13" s="49" t="n">
        <v>0</v>
      </c>
      <c r="P13" s="49" t="n">
        <f aca="false">-137.9+30+30-15</f>
        <v>-92.9</v>
      </c>
      <c r="Q13" s="52" t="n">
        <f aca="false">SUM(I13:P13)</f>
        <v>-77.6</v>
      </c>
      <c r="R13" s="51"/>
    </row>
    <row r="14" customFormat="false" ht="12.75" hidden="false" customHeight="false" outlineLevel="0" collapsed="false">
      <c r="A14" s="47" t="n">
        <v>36770</v>
      </c>
      <c r="B14" s="48" t="n">
        <f aca="false">DDE("TWINDDE","RSFRecord","NGc4 LAST")</f>
        <v>4.04</v>
      </c>
      <c r="C14" s="49" t="n">
        <v>0</v>
      </c>
      <c r="D14" s="49" t="n">
        <v>0</v>
      </c>
      <c r="E14" s="49" t="n">
        <v>0</v>
      </c>
      <c r="F14" s="49" t="n">
        <v>0</v>
      </c>
      <c r="G14" s="49" t="n">
        <f aca="false">SUM(C14:F14)</f>
        <v>0</v>
      </c>
      <c r="H14" s="49" t="n">
        <v>0</v>
      </c>
      <c r="I14" s="49" t="n">
        <v>14.7</v>
      </c>
      <c r="J14" s="49" t="n">
        <v>0</v>
      </c>
      <c r="K14" s="49" t="n">
        <v>0</v>
      </c>
      <c r="L14" s="49" t="n">
        <v>0</v>
      </c>
      <c r="M14" s="49" t="n">
        <v>0</v>
      </c>
      <c r="N14" s="49" t="n">
        <v>0</v>
      </c>
      <c r="O14" s="49" t="n">
        <v>0</v>
      </c>
      <c r="P14" s="49" t="n">
        <f aca="false">-132.7+30+30-15</f>
        <v>-87.7</v>
      </c>
      <c r="Q14" s="52" t="n">
        <f aca="false">SUM(I14:P14)</f>
        <v>-73</v>
      </c>
      <c r="R14" s="51"/>
    </row>
    <row r="15" customFormat="false" ht="12.75" hidden="false" customHeight="false" outlineLevel="0" collapsed="false">
      <c r="A15" s="47" t="n">
        <v>36800</v>
      </c>
      <c r="B15" s="48" t="n">
        <f aca="false">DDE("TWINDDE","RSFRecord","NGc5 LAST")</f>
        <v>4.15</v>
      </c>
      <c r="C15" s="49" t="n">
        <v>0</v>
      </c>
      <c r="D15" s="49" t="n">
        <v>0</v>
      </c>
      <c r="E15" s="49" t="n">
        <v>0</v>
      </c>
      <c r="F15" s="49" t="n">
        <v>0</v>
      </c>
      <c r="G15" s="49" t="n">
        <f aca="false">SUM(C15:F15)</f>
        <v>0</v>
      </c>
      <c r="H15" s="49" t="n">
        <v>0</v>
      </c>
      <c r="I15" s="49" t="n">
        <v>-151.2</v>
      </c>
      <c r="J15" s="49" t="n">
        <v>0</v>
      </c>
      <c r="K15" s="49" t="n">
        <v>0</v>
      </c>
      <c r="L15" s="49" t="n">
        <v>0</v>
      </c>
      <c r="M15" s="49" t="n">
        <v>0</v>
      </c>
      <c r="N15" s="49" t="n">
        <v>0</v>
      </c>
      <c r="O15" s="49" t="n">
        <v>0</v>
      </c>
      <c r="P15" s="49" t="n">
        <f aca="false">-196.9+30+30-15</f>
        <v>-151.9</v>
      </c>
      <c r="Q15" s="52" t="n">
        <f aca="false">SUM(I15:P15)</f>
        <v>-303.1</v>
      </c>
      <c r="R15" s="51"/>
    </row>
    <row r="16" customFormat="false" ht="12.75" hidden="false" customHeight="false" outlineLevel="0" collapsed="false">
      <c r="A16" s="47" t="n">
        <v>36831</v>
      </c>
      <c r="B16" s="48" t="n">
        <f aca="false">DDE("TWINDDE","RSFRecord","NGc6 LAST")</f>
        <v>4.23</v>
      </c>
      <c r="C16" s="49" t="n">
        <v>0</v>
      </c>
      <c r="D16" s="49" t="n">
        <v>0</v>
      </c>
      <c r="E16" s="49" t="n">
        <v>0</v>
      </c>
      <c r="F16" s="49" t="n">
        <v>0</v>
      </c>
      <c r="G16" s="49" t="n">
        <f aca="false">SUM(C16:F16)</f>
        <v>0</v>
      </c>
      <c r="H16" s="49" t="n">
        <v>0</v>
      </c>
      <c r="I16" s="49" t="n">
        <v>0</v>
      </c>
      <c r="J16" s="49" t="n">
        <v>0</v>
      </c>
      <c r="K16" s="49" t="n">
        <v>0</v>
      </c>
      <c r="L16" s="49" t="n">
        <v>0</v>
      </c>
      <c r="M16" s="49" t="n">
        <v>0</v>
      </c>
      <c r="N16" s="49" t="n">
        <v>0</v>
      </c>
      <c r="O16" s="49" t="n">
        <v>0</v>
      </c>
      <c r="P16" s="49" t="n">
        <v>0</v>
      </c>
      <c r="Q16" s="52" t="n">
        <f aca="false">SUM(I16:P16)</f>
        <v>0</v>
      </c>
      <c r="R16" s="51"/>
    </row>
    <row r="17" customFormat="false" ht="12.75" hidden="false" customHeight="false" outlineLevel="0" collapsed="false">
      <c r="A17" s="47" t="n">
        <v>36861</v>
      </c>
      <c r="B17" s="48" t="n">
        <f aca="false">DDE("TWINDDE","RSFRecord","NGc7 LAST")</f>
        <v>4.23</v>
      </c>
      <c r="C17" s="49" t="n">
        <v>0</v>
      </c>
      <c r="D17" s="49" t="n">
        <v>0</v>
      </c>
      <c r="E17" s="49" t="n">
        <v>0</v>
      </c>
      <c r="F17" s="49" t="n">
        <v>0</v>
      </c>
      <c r="G17" s="49" t="n">
        <f aca="false">SUM(C17:F17)</f>
        <v>0</v>
      </c>
      <c r="H17" s="49" t="n">
        <v>0</v>
      </c>
      <c r="I17" s="49" t="n">
        <v>0</v>
      </c>
      <c r="J17" s="49" t="n">
        <v>0</v>
      </c>
      <c r="K17" s="49" t="n">
        <v>0</v>
      </c>
      <c r="L17" s="49" t="n">
        <v>0</v>
      </c>
      <c r="M17" s="49" t="n">
        <v>0</v>
      </c>
      <c r="N17" s="49" t="n">
        <v>0</v>
      </c>
      <c r="O17" s="49" t="n">
        <v>0</v>
      </c>
      <c r="P17" s="49" t="n">
        <v>0</v>
      </c>
      <c r="Q17" s="52" t="n">
        <f aca="false">SUM(I17:P17)</f>
        <v>0</v>
      </c>
      <c r="R17" s="51"/>
    </row>
    <row r="18" customFormat="false" ht="12.75" hidden="false" customHeight="false" outlineLevel="0" collapsed="false">
      <c r="A18" s="47" t="n">
        <v>36892</v>
      </c>
      <c r="B18" s="48" t="n">
        <f aca="false">DDE("TWINDDE","RSFRecord","NGc8 LAST")</f>
        <v>4.05</v>
      </c>
      <c r="C18" s="49" t="n">
        <v>0</v>
      </c>
      <c r="D18" s="49" t="n">
        <v>0</v>
      </c>
      <c r="E18" s="49" t="n">
        <v>0</v>
      </c>
      <c r="F18" s="49" t="n">
        <v>0</v>
      </c>
      <c r="G18" s="49" t="n">
        <f aca="false">SUM(C18:F18)</f>
        <v>0</v>
      </c>
      <c r="H18" s="49" t="n">
        <v>0</v>
      </c>
      <c r="I18" s="49" t="n">
        <v>0</v>
      </c>
      <c r="J18" s="49" t="n">
        <v>0</v>
      </c>
      <c r="K18" s="49" t="n">
        <v>0</v>
      </c>
      <c r="L18" s="49" t="n">
        <v>0</v>
      </c>
      <c r="M18" s="49" t="n">
        <v>0</v>
      </c>
      <c r="N18" s="49" t="n">
        <v>0</v>
      </c>
      <c r="O18" s="49" t="n">
        <v>0</v>
      </c>
      <c r="P18" s="49" t="n">
        <v>0</v>
      </c>
      <c r="Q18" s="52" t="n">
        <f aca="false">SUM(I18:P18)</f>
        <v>0</v>
      </c>
      <c r="R18" s="51"/>
    </row>
    <row r="19" customFormat="false" ht="12.75" hidden="false" customHeight="false" outlineLevel="0" collapsed="false">
      <c r="A19" s="47" t="n">
        <v>36923</v>
      </c>
      <c r="B19" s="48" t="n">
        <f aca="false">DDE("TWINDDE","RSFRecord","NGc9 LAST")</f>
        <v>3.85</v>
      </c>
      <c r="C19" s="49" t="n">
        <v>0</v>
      </c>
      <c r="D19" s="49" t="n">
        <v>0</v>
      </c>
      <c r="E19" s="49" t="n">
        <v>0</v>
      </c>
      <c r="F19" s="49" t="n">
        <v>0</v>
      </c>
      <c r="G19" s="49" t="n">
        <f aca="false">SUM(C19:F19)</f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52" t="n">
        <f aca="false">SUM(I19:P19)</f>
        <v>0</v>
      </c>
      <c r="R19" s="51"/>
    </row>
    <row r="20" customFormat="false" ht="12.75" hidden="false" customHeight="false" outlineLevel="0" collapsed="false">
      <c r="A20" s="47" t="n">
        <v>36951</v>
      </c>
      <c r="B20" s="48" t="n">
        <f aca="false">DDE("TWINDDE","RSFRecord","NGc10 LAST")</f>
        <v>3.61</v>
      </c>
      <c r="C20" s="49" t="n">
        <v>0</v>
      </c>
      <c r="D20" s="49" t="n">
        <v>0</v>
      </c>
      <c r="E20" s="49" t="n">
        <v>0</v>
      </c>
      <c r="F20" s="49" t="n">
        <v>0</v>
      </c>
      <c r="G20" s="49" t="n">
        <f aca="false">SUM(C20:F20)</f>
        <v>0</v>
      </c>
      <c r="H20" s="49" t="n">
        <v>0</v>
      </c>
      <c r="I20" s="49" t="n">
        <v>0</v>
      </c>
      <c r="J20" s="49" t="n">
        <v>0</v>
      </c>
      <c r="K20" s="49" t="n">
        <v>0</v>
      </c>
      <c r="L20" s="49" t="n">
        <v>0</v>
      </c>
      <c r="M20" s="49" t="n">
        <v>0</v>
      </c>
      <c r="N20" s="49" t="n">
        <v>0</v>
      </c>
      <c r="O20" s="49" t="n">
        <v>0</v>
      </c>
      <c r="P20" s="49" t="n">
        <v>0</v>
      </c>
      <c r="Q20" s="52" t="n">
        <f aca="false">SUM(I20:P20)</f>
        <v>0</v>
      </c>
      <c r="R20" s="51"/>
    </row>
    <row r="21" customFormat="false" ht="12.75" hidden="false" customHeight="false" outlineLevel="0" collapsed="false">
      <c r="A21" s="47" t="n">
        <v>36982</v>
      </c>
      <c r="B21" s="48" t="n">
        <f aca="false">DDE("TWINDDE","RSFRecord","NGc11 LAST")</f>
        <v>3.5</v>
      </c>
      <c r="C21" s="49" t="n">
        <v>0</v>
      </c>
      <c r="D21" s="49" t="n">
        <v>0</v>
      </c>
      <c r="E21" s="49" t="n">
        <v>0</v>
      </c>
      <c r="F21" s="49" t="n">
        <v>0</v>
      </c>
      <c r="G21" s="49" t="n">
        <f aca="false">SUM(C21:F21)</f>
        <v>0</v>
      </c>
      <c r="H21" s="49" t="n">
        <v>0</v>
      </c>
      <c r="I21" s="49" t="n">
        <v>0</v>
      </c>
      <c r="J21" s="49" t="n">
        <v>0</v>
      </c>
      <c r="K21" s="49" t="n">
        <v>0</v>
      </c>
      <c r="L21" s="49" t="n">
        <v>0</v>
      </c>
      <c r="M21" s="49" t="n">
        <v>0</v>
      </c>
      <c r="N21" s="49" t="n">
        <v>0</v>
      </c>
      <c r="O21" s="49" t="n">
        <v>0</v>
      </c>
      <c r="P21" s="49" t="n">
        <f aca="false">28.2+15+15-15</f>
        <v>43.2</v>
      </c>
      <c r="Q21" s="52" t="n">
        <f aca="false">SUM(I21:P21)</f>
        <v>43.2</v>
      </c>
      <c r="R21" s="51"/>
    </row>
    <row r="22" customFormat="false" ht="12.75" hidden="false" customHeight="false" outlineLevel="0" collapsed="false">
      <c r="A22" s="47" t="n">
        <v>37012</v>
      </c>
      <c r="B22" s="48" t="n">
        <f aca="false">DDE("TWINDDE","RSFRecord","NGc12 LAST")</f>
        <v>3.5</v>
      </c>
      <c r="C22" s="49" t="n">
        <v>0</v>
      </c>
      <c r="D22" s="49" t="n">
        <v>0</v>
      </c>
      <c r="E22" s="49" t="n">
        <v>0</v>
      </c>
      <c r="F22" s="49" t="n">
        <v>0</v>
      </c>
      <c r="G22" s="49" t="n">
        <f aca="false">SUM(C22:F22)</f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f aca="false">29+15+15-15</f>
        <v>44</v>
      </c>
      <c r="Q22" s="52" t="n">
        <f aca="false">SUM(I22:P22)</f>
        <v>44</v>
      </c>
      <c r="R22" s="51"/>
    </row>
    <row r="23" customFormat="false" ht="12.75" hidden="false" customHeight="false" outlineLevel="0" collapsed="false">
      <c r="A23" s="47" t="n">
        <v>37043</v>
      </c>
      <c r="B23" s="48" t="n">
        <f aca="false">DDE("TWINDDE","RSFRecord","NGc13 LAST")</f>
        <v>3.48</v>
      </c>
      <c r="C23" s="49" t="n">
        <v>0</v>
      </c>
      <c r="D23" s="49" t="n">
        <v>0</v>
      </c>
      <c r="E23" s="49" t="n">
        <v>0</v>
      </c>
      <c r="F23" s="49" t="n">
        <v>0</v>
      </c>
      <c r="G23" s="49" t="n">
        <f aca="false">SUM(C23:F23)</f>
        <v>0</v>
      </c>
      <c r="H23" s="49" t="n">
        <v>0</v>
      </c>
      <c r="I23" s="49" t="n">
        <v>0</v>
      </c>
      <c r="J23" s="49" t="n">
        <v>0</v>
      </c>
      <c r="K23" s="49" t="n">
        <v>0</v>
      </c>
      <c r="L23" s="49" t="n">
        <v>0</v>
      </c>
      <c r="M23" s="49" t="n">
        <v>0</v>
      </c>
      <c r="N23" s="49" t="n">
        <v>0</v>
      </c>
      <c r="O23" s="49" t="n">
        <v>0</v>
      </c>
      <c r="P23" s="49" t="n">
        <f aca="false">27.9+15+15-15</f>
        <v>42.9</v>
      </c>
      <c r="Q23" s="52" t="n">
        <f aca="false">SUM(I23:P23)</f>
        <v>42.9</v>
      </c>
      <c r="R23" s="51"/>
    </row>
    <row r="24" customFormat="false" ht="12.75" hidden="false" customHeight="false" outlineLevel="0" collapsed="false">
      <c r="A24" s="47" t="n">
        <v>37073</v>
      </c>
      <c r="B24" s="48" t="n">
        <f aca="false">DDE("TWINDDE","RSFRecord","NGc14 LAST")</f>
        <v>3.49</v>
      </c>
      <c r="C24" s="49" t="n">
        <v>0</v>
      </c>
      <c r="D24" s="49" t="n">
        <v>0</v>
      </c>
      <c r="E24" s="49" t="n">
        <v>0</v>
      </c>
      <c r="F24" s="49" t="n">
        <v>0</v>
      </c>
      <c r="G24" s="49" t="n">
        <f aca="false">SUM(C24:F24)</f>
        <v>0</v>
      </c>
      <c r="H24" s="49" t="n">
        <v>0</v>
      </c>
      <c r="I24" s="49" t="n">
        <v>0</v>
      </c>
      <c r="J24" s="49" t="n">
        <v>0</v>
      </c>
      <c r="K24" s="49" t="n">
        <v>0</v>
      </c>
      <c r="L24" s="49" t="n">
        <v>0</v>
      </c>
      <c r="M24" s="49" t="n">
        <v>0</v>
      </c>
      <c r="N24" s="49" t="n">
        <v>0</v>
      </c>
      <c r="O24" s="49" t="n">
        <v>0</v>
      </c>
      <c r="P24" s="49" t="n">
        <f aca="false">28.6+15+15-15</f>
        <v>43.6</v>
      </c>
      <c r="Q24" s="52" t="n">
        <f aca="false">SUM(I24:P24)</f>
        <v>43.6</v>
      </c>
      <c r="R24" s="51"/>
    </row>
    <row r="25" customFormat="false" ht="12.75" hidden="false" customHeight="false" outlineLevel="0" collapsed="false">
      <c r="A25" s="47" t="n">
        <v>37104</v>
      </c>
      <c r="B25" s="48" t="n">
        <f aca="false">DDE("TWINDDE","RSFRecord","NGc15 LAST")</f>
        <v>3.505</v>
      </c>
      <c r="C25" s="49" t="n">
        <v>0</v>
      </c>
      <c r="D25" s="49" t="n">
        <v>0</v>
      </c>
      <c r="E25" s="49" t="n">
        <v>0</v>
      </c>
      <c r="F25" s="49" t="n">
        <v>0</v>
      </c>
      <c r="G25" s="49" t="n">
        <f aca="false">SUM(C25:F25)</f>
        <v>0</v>
      </c>
      <c r="H25" s="49" t="n">
        <v>0</v>
      </c>
      <c r="I25" s="49" t="n">
        <v>0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f aca="false">28.4+15+15-15</f>
        <v>43.4</v>
      </c>
      <c r="Q25" s="52" t="n">
        <f aca="false">SUM(I25:P25)</f>
        <v>43.4</v>
      </c>
      <c r="R25" s="51"/>
    </row>
    <row r="26" customFormat="false" ht="12.75" hidden="false" customHeight="false" outlineLevel="0" collapsed="false">
      <c r="A26" s="47" t="n">
        <v>37135</v>
      </c>
      <c r="B26" s="48" t="e">
        <f aca="false">DDE("TWINDDE","RSFRecord","NGc16 LAST")</f>
        <v>#N/A</v>
      </c>
      <c r="C26" s="49" t="n">
        <v>0</v>
      </c>
      <c r="D26" s="49" t="n">
        <v>0</v>
      </c>
      <c r="E26" s="49" t="n">
        <v>0</v>
      </c>
      <c r="F26" s="49" t="n">
        <v>0</v>
      </c>
      <c r="G26" s="49" t="n">
        <f aca="false">SUM(C26:F26)</f>
        <v>0</v>
      </c>
      <c r="H26" s="49" t="n">
        <v>0</v>
      </c>
      <c r="I26" s="49" t="n">
        <v>0</v>
      </c>
      <c r="J26" s="49" t="n">
        <v>0</v>
      </c>
      <c r="K26" s="49" t="n">
        <v>0</v>
      </c>
      <c r="L26" s="49" t="n">
        <v>0</v>
      </c>
      <c r="M26" s="49" t="n">
        <v>0</v>
      </c>
      <c r="N26" s="49" t="n">
        <v>0</v>
      </c>
      <c r="O26" s="49" t="n">
        <v>0</v>
      </c>
      <c r="P26" s="49" t="n">
        <f aca="false">27.4+15+15-15</f>
        <v>42.4</v>
      </c>
      <c r="Q26" s="52" t="n">
        <f aca="false">SUM(I26:P26)</f>
        <v>42.4</v>
      </c>
      <c r="R26" s="51"/>
    </row>
    <row r="27" customFormat="false" ht="12.75" hidden="false" customHeight="false" outlineLevel="0" collapsed="false">
      <c r="A27" s="47" t="n">
        <v>37165</v>
      </c>
      <c r="B27" s="48" t="e">
        <f aca="false">DDE("TWINDDE","RSFRecord","NGc17 LAST")</f>
        <v>#N/A</v>
      </c>
      <c r="C27" s="49" t="n">
        <v>0</v>
      </c>
      <c r="D27" s="49" t="n">
        <v>0</v>
      </c>
      <c r="E27" s="49" t="n">
        <v>0</v>
      </c>
      <c r="F27" s="49" t="n">
        <v>0</v>
      </c>
      <c r="G27" s="49" t="n">
        <f aca="false">SUM(C27:F27)</f>
        <v>0</v>
      </c>
      <c r="H27" s="49" t="n">
        <v>0</v>
      </c>
      <c r="I27" s="49" t="n">
        <v>0</v>
      </c>
      <c r="J27" s="49" t="n">
        <v>0</v>
      </c>
      <c r="K27" s="49" t="n">
        <v>0</v>
      </c>
      <c r="L27" s="49" t="n">
        <v>0</v>
      </c>
      <c r="M27" s="49" t="n">
        <v>0</v>
      </c>
      <c r="N27" s="49" t="n">
        <v>0</v>
      </c>
      <c r="O27" s="49" t="n">
        <v>0</v>
      </c>
      <c r="P27" s="49" t="n">
        <f aca="false">28.1+15+15-15</f>
        <v>43.1</v>
      </c>
      <c r="Q27" s="52" t="n">
        <f aca="false">SUM(I27:P27)</f>
        <v>43.1</v>
      </c>
      <c r="R27" s="51"/>
    </row>
    <row r="28" customFormat="false" ht="12.75" hidden="false" customHeight="false" outlineLevel="0" collapsed="false">
      <c r="A28" s="47" t="n">
        <v>37196</v>
      </c>
      <c r="B28" s="48" t="e">
        <f aca="false">DDE("TWINDDE","RSFRecord","NGc18 LAST")</f>
        <v>#N/A</v>
      </c>
      <c r="C28" s="49" t="n">
        <v>0</v>
      </c>
      <c r="D28" s="49" t="n">
        <v>0</v>
      </c>
      <c r="E28" s="49" t="n">
        <v>0</v>
      </c>
      <c r="F28" s="49" t="n">
        <v>0</v>
      </c>
      <c r="G28" s="49" t="n">
        <f aca="false">SUM(C28:F28)</f>
        <v>0</v>
      </c>
      <c r="H28" s="49" t="n">
        <v>0</v>
      </c>
      <c r="I28" s="49" t="n">
        <v>0</v>
      </c>
      <c r="J28" s="49" t="n">
        <v>0</v>
      </c>
      <c r="K28" s="49" t="n">
        <v>0</v>
      </c>
      <c r="L28" s="49" t="n">
        <v>0</v>
      </c>
      <c r="M28" s="49" t="n">
        <v>0</v>
      </c>
      <c r="N28" s="49" t="n">
        <v>0</v>
      </c>
      <c r="O28" s="49" t="n">
        <v>0</v>
      </c>
      <c r="P28" s="49" t="n">
        <v>0</v>
      </c>
      <c r="Q28" s="52" t="n">
        <f aca="false">SUM(I28:P28)</f>
        <v>0</v>
      </c>
      <c r="R28" s="51"/>
    </row>
    <row r="29" customFormat="false" ht="13.5" hidden="false" customHeight="false" outlineLevel="0" collapsed="false">
      <c r="A29" s="47" t="n">
        <v>37226</v>
      </c>
      <c r="B29" s="48" t="e">
        <f aca="false">DDE("TWINDDE","RSFRecord","NGc19 LAST")</f>
        <v>#N/A</v>
      </c>
      <c r="C29" s="49" t="n">
        <v>0</v>
      </c>
      <c r="D29" s="49" t="n">
        <v>0</v>
      </c>
      <c r="E29" s="49" t="n">
        <v>0</v>
      </c>
      <c r="F29" s="49" t="n">
        <v>0</v>
      </c>
      <c r="G29" s="49" t="n">
        <f aca="false">SUM(C29:F29)</f>
        <v>0</v>
      </c>
      <c r="H29" s="49" t="n">
        <v>0</v>
      </c>
      <c r="I29" s="49" t="n">
        <v>0</v>
      </c>
      <c r="J29" s="49" t="n">
        <v>0</v>
      </c>
      <c r="K29" s="49" t="n">
        <v>0</v>
      </c>
      <c r="L29" s="49" t="n">
        <v>0</v>
      </c>
      <c r="M29" s="49" t="n">
        <v>0</v>
      </c>
      <c r="N29" s="49" t="n">
        <v>0</v>
      </c>
      <c r="O29" s="49" t="n">
        <v>0</v>
      </c>
      <c r="P29" s="49" t="n">
        <v>0</v>
      </c>
      <c r="Q29" s="52" t="n">
        <f aca="false">SUM(I29:P29)</f>
        <v>0</v>
      </c>
      <c r="R29" s="51"/>
    </row>
    <row r="30" customFormat="false" ht="16.5" hidden="false" customHeight="false" outlineLevel="0" collapsed="false">
      <c r="A30" s="53" t="s">
        <v>29</v>
      </c>
      <c r="B30" s="54"/>
      <c r="C30" s="55" t="n">
        <f aca="false">SUM(C12:C29)</f>
        <v>0</v>
      </c>
      <c r="D30" s="55" t="n">
        <f aca="false">SUM(D12:D29)</f>
        <v>0</v>
      </c>
      <c r="E30" s="55" t="n">
        <f aca="false">SUM(E12:E29)</f>
        <v>0</v>
      </c>
      <c r="F30" s="55" t="n">
        <f aca="false">SUM(F12:F29)</f>
        <v>0</v>
      </c>
      <c r="G30" s="55" t="n">
        <f aca="false">SUM(G12:G29)</f>
        <v>0</v>
      </c>
      <c r="H30" s="55" t="n">
        <f aca="false">SUM(H12:H29)</f>
        <v>5.09999999999999</v>
      </c>
      <c r="I30" s="55" t="n">
        <f aca="false">SUM(I12:I29)</f>
        <v>-105.8</v>
      </c>
      <c r="J30" s="55" t="n">
        <f aca="false">SUM(J12:J29)</f>
        <v>0</v>
      </c>
      <c r="K30" s="55" t="n">
        <f aca="false">SUM(K12:K29)</f>
        <v>0</v>
      </c>
      <c r="L30" s="55" t="n">
        <f aca="false">SUM(L12:L29)</f>
        <v>0</v>
      </c>
      <c r="M30" s="55" t="n">
        <f aca="false">SUM(M12:M29)</f>
        <v>0</v>
      </c>
      <c r="N30" s="55" t="n">
        <f aca="false">SUM(N12:N29)</f>
        <v>0</v>
      </c>
      <c r="O30" s="55" t="n">
        <f aca="false">SUM(O12:O29)</f>
        <v>0</v>
      </c>
      <c r="P30" s="56" t="n">
        <f aca="false">SUM(P12:P29)</f>
        <v>-94.5</v>
      </c>
      <c r="Q30" s="57" t="n">
        <f aca="false">SUM(Q12:Q29)</f>
        <v>-200.3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</row>
    <row r="31" customFormat="false" ht="16.5" hidden="false" customHeight="false" outlineLevel="0" collapsed="false">
      <c r="A31" s="59" t="n">
        <f aca="false">+A3</f>
        <v>36708</v>
      </c>
      <c r="B31" s="60"/>
      <c r="C31" s="61" t="n">
        <f aca="false">+C12</f>
        <v>0</v>
      </c>
      <c r="D31" s="61" t="n">
        <f aca="false">+D12</f>
        <v>0</v>
      </c>
      <c r="E31" s="61" t="n">
        <f aca="false">+E12</f>
        <v>0</v>
      </c>
      <c r="F31" s="61" t="n">
        <f aca="false">+F12</f>
        <v>0</v>
      </c>
      <c r="G31" s="61" t="n">
        <f aca="false">+G12</f>
        <v>0</v>
      </c>
      <c r="H31" s="61" t="n">
        <f aca="false">+H12</f>
        <v>5.09999999999999</v>
      </c>
      <c r="I31" s="61" t="n">
        <f aca="false">+I12</f>
        <v>15.4</v>
      </c>
      <c r="J31" s="61" t="n">
        <f aca="false">+J12</f>
        <v>0</v>
      </c>
      <c r="K31" s="61" t="n">
        <f aca="false">+K12</f>
        <v>0</v>
      </c>
      <c r="L31" s="61" t="n">
        <f aca="false">+L12</f>
        <v>0</v>
      </c>
      <c r="M31" s="61" t="n">
        <f aca="false">+M12</f>
        <v>0</v>
      </c>
      <c r="N31" s="61" t="n">
        <f aca="false">+N12</f>
        <v>0</v>
      </c>
      <c r="O31" s="61" t="n">
        <f aca="false">+O12</f>
        <v>0</v>
      </c>
      <c r="P31" s="61" t="n">
        <f aca="false">+P12</f>
        <v>-64.6</v>
      </c>
      <c r="Q31" s="62" t="n">
        <f aca="false">SUM(H31:P31)</f>
        <v>-44.1</v>
      </c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5.75" hidden="false" customHeight="false" outlineLevel="0" collapsed="false">
      <c r="A32" s="64" t="n">
        <f aca="false">+A4</f>
        <v>36739</v>
      </c>
      <c r="B32" s="65"/>
      <c r="C32" s="66" t="n">
        <f aca="false">+C13</f>
        <v>0</v>
      </c>
      <c r="D32" s="66" t="n">
        <f aca="false">+D13</f>
        <v>0</v>
      </c>
      <c r="E32" s="66" t="n">
        <f aca="false">+E13</f>
        <v>0</v>
      </c>
      <c r="F32" s="66" t="n">
        <f aca="false">+F13</f>
        <v>0</v>
      </c>
      <c r="G32" s="66" t="n">
        <f aca="false">+G13</f>
        <v>0</v>
      </c>
      <c r="H32" s="66" t="n">
        <f aca="false">+H13</f>
        <v>0</v>
      </c>
      <c r="I32" s="66" t="n">
        <f aca="false">+I13</f>
        <v>15.3</v>
      </c>
      <c r="J32" s="66" t="n">
        <f aca="false">+J13</f>
        <v>0</v>
      </c>
      <c r="K32" s="66" t="n">
        <f aca="false">+K13</f>
        <v>0</v>
      </c>
      <c r="L32" s="66" t="n">
        <f aca="false">+L13</f>
        <v>0</v>
      </c>
      <c r="M32" s="66" t="n">
        <f aca="false">+M13</f>
        <v>0</v>
      </c>
      <c r="N32" s="66" t="n">
        <f aca="false">+N13</f>
        <v>0</v>
      </c>
      <c r="O32" s="66" t="n">
        <f aca="false">+O13</f>
        <v>0</v>
      </c>
      <c r="P32" s="66" t="n">
        <f aca="false">+P13</f>
        <v>-92.9</v>
      </c>
      <c r="Q32" s="67" t="n">
        <f aca="false">SUM(H32:P32)</f>
        <v>-77.6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5.75" hidden="false" customHeight="false" outlineLevel="0" collapsed="false">
      <c r="A33" s="68" t="str">
        <f aca="false">+A5</f>
        <v>Jul-Oct'0</v>
      </c>
      <c r="B33" s="69"/>
      <c r="C33" s="70" t="n">
        <f aca="false">SUM(C12:C15)</f>
        <v>0</v>
      </c>
      <c r="D33" s="70" t="n">
        <f aca="false">SUM(D12:D15)</f>
        <v>0</v>
      </c>
      <c r="E33" s="70" t="n">
        <f aca="false">SUM(E12:E15)</f>
        <v>0</v>
      </c>
      <c r="F33" s="70" t="n">
        <f aca="false">SUM(F12:F15)</f>
        <v>0</v>
      </c>
      <c r="G33" s="70" t="n">
        <f aca="false">SUM(G12:G15)</f>
        <v>0</v>
      </c>
      <c r="H33" s="70" t="n">
        <f aca="false">SUM(H12:H15)</f>
        <v>5.09999999999999</v>
      </c>
      <c r="I33" s="70" t="n">
        <f aca="false">SUM(I12:I15)</f>
        <v>-105.8</v>
      </c>
      <c r="J33" s="70" t="n">
        <f aca="false">SUM(J12:J15)</f>
        <v>0</v>
      </c>
      <c r="K33" s="70" t="n">
        <f aca="false">SUM(K12:K15)</f>
        <v>0</v>
      </c>
      <c r="L33" s="70" t="n">
        <f aca="false">SUM(L12:L15)</f>
        <v>0</v>
      </c>
      <c r="M33" s="70" t="n">
        <f aca="false">SUM(M12:M15)</f>
        <v>0</v>
      </c>
      <c r="N33" s="70" t="n">
        <f aca="false">SUM(N12:N15)</f>
        <v>0</v>
      </c>
      <c r="O33" s="70" t="n">
        <f aca="false">SUM(O12:O15)</f>
        <v>0</v>
      </c>
      <c r="P33" s="70" t="n">
        <f aca="false">SUM(P12:P15)</f>
        <v>-397.1</v>
      </c>
      <c r="Q33" s="71" t="n">
        <f aca="false">SUM(H33:P33)</f>
        <v>-497.8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5.75" hidden="false" customHeight="false" outlineLevel="0" collapsed="false">
      <c r="A34" s="72" t="str">
        <f aca="false">+A6</f>
        <v>Apr'1-Oct'1</v>
      </c>
      <c r="B34" s="73"/>
      <c r="C34" s="74" t="n">
        <f aca="false">SUM(C21:C27)</f>
        <v>0</v>
      </c>
      <c r="D34" s="74" t="n">
        <f aca="false">SUM(D21:D27)</f>
        <v>0</v>
      </c>
      <c r="E34" s="74" t="n">
        <f aca="false">SUM(E21:E27)</f>
        <v>0</v>
      </c>
      <c r="F34" s="74" t="n">
        <f aca="false">SUM(F21:F27)</f>
        <v>0</v>
      </c>
      <c r="G34" s="74" t="n">
        <f aca="false">SUM(G21:G27)</f>
        <v>0</v>
      </c>
      <c r="H34" s="74" t="n">
        <f aca="false">SUM(H21:H27)</f>
        <v>0</v>
      </c>
      <c r="I34" s="74" t="n">
        <f aca="false">SUM(I21:I27)</f>
        <v>0</v>
      </c>
      <c r="J34" s="74" t="n">
        <f aca="false">SUM(J21:J27)</f>
        <v>0</v>
      </c>
      <c r="K34" s="74" t="n">
        <f aca="false">SUM(K21:K27)</f>
        <v>0</v>
      </c>
      <c r="L34" s="74" t="n">
        <f aca="false">SUM(L21:L27)</f>
        <v>0</v>
      </c>
      <c r="M34" s="74" t="n">
        <f aca="false">SUM(M21:M27)</f>
        <v>0</v>
      </c>
      <c r="N34" s="74" t="n">
        <f aca="false">SUM(N21:N27)</f>
        <v>0</v>
      </c>
      <c r="O34" s="74" t="n">
        <f aca="false">SUM(O21:O27)</f>
        <v>0</v>
      </c>
      <c r="P34" s="74" t="n">
        <f aca="false">SUM(P21:P27)</f>
        <v>302.6</v>
      </c>
      <c r="Q34" s="75" t="n">
        <f aca="false">SUM(H34:P34)</f>
        <v>302.6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5.75" hidden="false" customHeight="false" outlineLevel="0" collapsed="false">
      <c r="A35" s="76" t="str">
        <f aca="false">+A7</f>
        <v>Prompt 1 Yr</v>
      </c>
      <c r="B35" s="77"/>
      <c r="C35" s="78" t="n">
        <f aca="false">SUM(C12:C24)</f>
        <v>0</v>
      </c>
      <c r="D35" s="78" t="n">
        <f aca="false">SUM(D12:D24)</f>
        <v>0</v>
      </c>
      <c r="E35" s="78" t="n">
        <f aca="false">SUM(E12:E24)</f>
        <v>0</v>
      </c>
      <c r="F35" s="78" t="n">
        <f aca="false">SUM(F12:F24)</f>
        <v>0</v>
      </c>
      <c r="G35" s="78" t="n">
        <f aca="false">SUM(G12:G24)</f>
        <v>0</v>
      </c>
      <c r="H35" s="78" t="n">
        <f aca="false">SUM(H12:H24)</f>
        <v>5.09999999999999</v>
      </c>
      <c r="I35" s="78" t="n">
        <f aca="false">SUM(I12:I24)</f>
        <v>-105.8</v>
      </c>
      <c r="J35" s="78" t="n">
        <f aca="false">SUM(J12:J24)</f>
        <v>0</v>
      </c>
      <c r="K35" s="78" t="n">
        <f aca="false">SUM(K12:K24)</f>
        <v>0</v>
      </c>
      <c r="L35" s="78" t="n">
        <f aca="false">SUM(L12:L24)</f>
        <v>0</v>
      </c>
      <c r="M35" s="78" t="n">
        <f aca="false">SUM(M12:M24)</f>
        <v>0</v>
      </c>
      <c r="N35" s="78" t="n">
        <f aca="false">SUM(N12:N24)</f>
        <v>0</v>
      </c>
      <c r="O35" s="78" t="n">
        <f aca="false">SUM(O12:O24)</f>
        <v>0</v>
      </c>
      <c r="P35" s="78" t="n">
        <f aca="false">SUM(P12:P24)</f>
        <v>-223.4</v>
      </c>
      <c r="Q35" s="79" t="n">
        <f aca="false">SUM(H35:P35)</f>
        <v>-324.1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6.5" hidden="false" customHeight="false" outlineLevel="0" collapsed="false">
      <c r="A36" s="80" t="str">
        <f aca="false">+A8</f>
        <v>Cal'01</v>
      </c>
      <c r="B36" s="81"/>
      <c r="C36" s="82" t="n">
        <f aca="false">SUM(C18:C29)</f>
        <v>0</v>
      </c>
      <c r="D36" s="82" t="n">
        <f aca="false">SUM(D18:D29)</f>
        <v>0</v>
      </c>
      <c r="E36" s="82" t="n">
        <f aca="false">SUM(E18:E29)</f>
        <v>0</v>
      </c>
      <c r="F36" s="82" t="n">
        <f aca="false">SUM(F18:F29)</f>
        <v>0</v>
      </c>
      <c r="G36" s="82" t="n">
        <f aca="false">SUM(G18:G29)</f>
        <v>0</v>
      </c>
      <c r="H36" s="82" t="n">
        <f aca="false">SUM(H18:H29)</f>
        <v>0</v>
      </c>
      <c r="I36" s="82" t="n">
        <f aca="false">SUM(I18:I29)</f>
        <v>0</v>
      </c>
      <c r="J36" s="82" t="n">
        <f aca="false">SUM(J18:J29)</f>
        <v>0</v>
      </c>
      <c r="K36" s="82" t="n">
        <f aca="false">SUM(K18:K29)</f>
        <v>0</v>
      </c>
      <c r="L36" s="82" t="n">
        <f aca="false">SUM(L18:L29)</f>
        <v>0</v>
      </c>
      <c r="M36" s="82" t="n">
        <f aca="false">SUM(M18:M29)</f>
        <v>0</v>
      </c>
      <c r="N36" s="82" t="n">
        <f aca="false">SUM(N18:N29)</f>
        <v>0</v>
      </c>
      <c r="O36" s="82" t="n">
        <f aca="false">SUM(O18:O29)</f>
        <v>0</v>
      </c>
      <c r="P36" s="82" t="n">
        <f aca="false">SUM(P18:P29)</f>
        <v>302.6</v>
      </c>
      <c r="Q36" s="83" t="n">
        <f aca="false">SUM(H36:P36)</f>
        <v>302.6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2.75" hidden="false" customHeight="false" outlineLevel="0" collapsed="false">
      <c r="F37" s="84"/>
      <c r="G37" s="84"/>
    </row>
    <row r="38" customFormat="false" ht="12.75" hidden="false" customHeight="false" outlineLevel="0" collapsed="false">
      <c r="F38" s="85"/>
      <c r="G38" s="85"/>
    </row>
    <row r="39" customFormat="false" ht="12.75" hidden="false" customHeight="false" outlineLevel="0" collapsed="false">
      <c r="F39" s="85"/>
      <c r="G39" s="85"/>
    </row>
    <row r="40" customFormat="false" ht="12.75" hidden="false" customHeight="false" outlineLevel="0" collapsed="false">
      <c r="F40" s="85"/>
      <c r="G40" s="85"/>
    </row>
    <row r="41" customFormat="false" ht="12.75" hidden="false" customHeight="false" outlineLevel="0" collapsed="false">
      <c r="F41" s="85"/>
      <c r="G41" s="85"/>
    </row>
    <row r="42" customFormat="false" ht="12.75" hidden="false" customHeight="false" outlineLevel="0" collapsed="false">
      <c r="F42" s="84"/>
      <c r="G42" s="84"/>
    </row>
    <row r="43" customFormat="false" ht="12.75" hidden="false" customHeight="false" outlineLevel="0" collapsed="false">
      <c r="F43" s="84"/>
      <c r="G43" s="84"/>
    </row>
    <row r="44" customFormat="false" ht="12.75" hidden="false" customHeight="false" outlineLevel="0" collapsed="false">
      <c r="F44" s="86"/>
      <c r="G44" s="86"/>
      <c r="H44" s="87"/>
      <c r="I44" s="88"/>
    </row>
    <row r="45" customFormat="false" ht="12.75" hidden="false" customHeight="false" outlineLevel="0" collapsed="false">
      <c r="F45" s="89"/>
      <c r="G45" s="89"/>
      <c r="H45" s="87"/>
    </row>
    <row r="46" customFormat="false" ht="12.75" hidden="false" customHeight="false" outlineLevel="0" collapsed="false">
      <c r="F46" s="89"/>
      <c r="G46" s="89"/>
      <c r="H46" s="84"/>
    </row>
    <row r="47" customFormat="false" ht="12.75" hidden="false" customHeight="false" outlineLevel="0" collapsed="false">
      <c r="F47" s="90"/>
      <c r="G47" s="90"/>
      <c r="H47" s="84"/>
    </row>
    <row r="48" customFormat="false" ht="12.75" hidden="false" customHeight="false" outlineLevel="0" collapsed="false">
      <c r="H48" s="84"/>
    </row>
    <row r="49" customFormat="false" ht="12.75" hidden="false" customHeight="false" outlineLevel="0" collapsed="false">
      <c r="H49" s="84"/>
    </row>
    <row r="50" customFormat="false" ht="12.75" hidden="false" customHeight="false" outlineLevel="0" collapsed="false">
      <c r="H50" s="84"/>
    </row>
    <row r="51" customFormat="false" ht="12.75" hidden="false" customHeight="false" outlineLevel="0" collapsed="false">
      <c r="H51" s="84"/>
    </row>
    <row r="52" customFormat="false" ht="12.75" hidden="false" customHeight="false" outlineLevel="0" collapsed="false">
      <c r="H52" s="84"/>
    </row>
    <row r="53" customFormat="false" ht="12.75" hidden="false" customHeight="false" outlineLevel="0" collapsed="false">
      <c r="H53" s="84"/>
    </row>
    <row r="193" customFormat="false" ht="12.75" hidden="false" customHeight="false" outlineLevel="0" collapsed="false">
      <c r="B193" s="91" t="s">
        <v>30</v>
      </c>
      <c r="C193" s="92"/>
      <c r="D193" s="93"/>
      <c r="E193" s="91"/>
      <c r="F193" s="91"/>
      <c r="G193" s="91"/>
      <c r="H193" s="94"/>
      <c r="I193" s="94"/>
      <c r="J193" s="95"/>
      <c r="K193" s="84"/>
    </row>
    <row r="194" customFormat="false" ht="12.75" hidden="false" customHeight="false" outlineLevel="0" collapsed="false">
      <c r="H194" s="84"/>
      <c r="I194" s="84"/>
      <c r="J194" s="84"/>
    </row>
    <row r="195" customFormat="false" ht="12.75" hidden="false" customHeight="false" outlineLevel="0" collapsed="false">
      <c r="H195" s="84"/>
      <c r="I195" s="84"/>
      <c r="J195" s="84"/>
    </row>
    <row r="196" customFormat="false" ht="12.75" hidden="false" customHeight="false" outlineLevel="0" collapsed="false">
      <c r="H196" s="84"/>
      <c r="I196" s="84"/>
      <c r="J196" s="84"/>
    </row>
    <row r="197" customFormat="false" ht="12.75" hidden="false" customHeight="false" outlineLevel="0" collapsed="false">
      <c r="H197" s="84"/>
      <c r="I197" s="84"/>
      <c r="J197" s="84"/>
    </row>
  </sheetData>
  <mergeCells count="3">
    <mergeCell ref="A1:B1"/>
    <mergeCell ref="D1:F1"/>
    <mergeCell ref="H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OPY">
                <anchor moveWithCells="true" sizeWithCells="false">
                  <from>
                    <xdr:col>10</xdr:col>
                    <xdr:colOff>533520</xdr:colOff>
                    <xdr:row>0</xdr:row>
                    <xdr:rowOff>171000</xdr:rowOff>
                  </from>
                  <to>
                    <xdr:col>12</xdr:col>
                    <xdr:colOff>192600</xdr:colOff>
                    <xdr:row>3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4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26" activeCellId="0" sqref="E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4.14"/>
    <col collapsed="false" customWidth="true" hidden="false" outlineLevel="0" max="5" min="3" style="1" width="9.7"/>
    <col collapsed="false" customWidth="false" hidden="false" outlineLevel="0" max="6" min="6" style="1" width="9.14"/>
    <col collapsed="false" customWidth="true" hidden="false" outlineLevel="0" max="7" min="7" style="1" width="9.41"/>
    <col collapsed="false" customWidth="true" hidden="false" outlineLevel="0" max="8" min="8" style="1" width="10.85"/>
    <col collapsed="false" customWidth="true" hidden="false" outlineLevel="0" max="9" min="9" style="1" width="9.7"/>
    <col collapsed="false" customWidth="true" hidden="false" outlineLevel="0" max="10" min="10" style="1" width="9.85"/>
    <col collapsed="false" customWidth="true" hidden="false" outlineLevel="0" max="14" min="11" style="1" width="8.99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B1" s="96" t="s">
        <v>31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customFormat="false" ht="16.5" hidden="false" customHeight="false" outlineLevel="0" collapsed="false">
      <c r="B2" s="97" t="s">
        <v>32</v>
      </c>
      <c r="C2" s="97"/>
      <c r="D2" s="97"/>
      <c r="E2" s="97"/>
      <c r="F2" s="97" t="s">
        <v>33</v>
      </c>
      <c r="G2" s="97"/>
      <c r="H2" s="97"/>
      <c r="I2" s="97"/>
      <c r="J2" s="97"/>
      <c r="K2" s="97"/>
      <c r="L2" s="97"/>
      <c r="M2" s="97"/>
      <c r="N2" s="97"/>
    </row>
    <row r="3" customFormat="false" ht="15.75" hidden="false" customHeight="false" outlineLevel="0" collapsed="false">
      <c r="A3" s="40" t="s">
        <v>3</v>
      </c>
      <c r="B3" s="41" t="s">
        <v>13</v>
      </c>
      <c r="C3" s="41" t="s">
        <v>15</v>
      </c>
      <c r="D3" s="41" t="s">
        <v>16</v>
      </c>
      <c r="E3" s="41" t="s">
        <v>17</v>
      </c>
      <c r="F3" s="42" t="s">
        <v>19</v>
      </c>
      <c r="G3" s="43" t="s">
        <v>16</v>
      </c>
      <c r="H3" s="43" t="s">
        <v>20</v>
      </c>
      <c r="I3" s="43" t="s">
        <v>21</v>
      </c>
      <c r="J3" s="43" t="s">
        <v>22</v>
      </c>
      <c r="K3" s="43" t="s">
        <v>23</v>
      </c>
      <c r="L3" s="43" t="s">
        <v>24</v>
      </c>
      <c r="M3" s="43" t="s">
        <v>25</v>
      </c>
      <c r="N3" s="43" t="s">
        <v>26</v>
      </c>
    </row>
    <row r="4" customFormat="false" ht="16.5" hidden="false" customHeight="false" outlineLevel="0" collapsed="false">
      <c r="A4" s="44"/>
      <c r="B4" s="45" t="s">
        <v>27</v>
      </c>
      <c r="C4" s="45" t="s">
        <v>34</v>
      </c>
      <c r="D4" s="45" t="s">
        <v>34</v>
      </c>
      <c r="E4" s="45" t="s">
        <v>34</v>
      </c>
      <c r="F4" s="46" t="s">
        <v>7</v>
      </c>
      <c r="G4" s="46" t="s">
        <v>7</v>
      </c>
      <c r="H4" s="46" t="s">
        <v>7</v>
      </c>
      <c r="I4" s="46" t="s">
        <v>7</v>
      </c>
      <c r="J4" s="46" t="s">
        <v>7</v>
      </c>
      <c r="K4" s="46" t="s">
        <v>7</v>
      </c>
      <c r="L4" s="46" t="s">
        <v>7</v>
      </c>
      <c r="M4" s="46" t="s">
        <v>7</v>
      </c>
      <c r="N4" s="46" t="s">
        <v>7</v>
      </c>
    </row>
    <row r="5" customFormat="false" ht="12.75" hidden="false" customHeight="false" outlineLevel="0" collapsed="false">
      <c r="A5" s="17" t="n">
        <v>36708</v>
      </c>
      <c r="B5" s="98" t="n">
        <f aca="false">+Posn!B12</f>
        <v>4.055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customFormat="false" ht="12.75" hidden="false" customHeight="false" outlineLevel="0" collapsed="false">
      <c r="A6" s="28" t="n">
        <v>36739</v>
      </c>
      <c r="B6" s="48" t="n">
        <f aca="false">+Posn!B13</f>
        <v>4.03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customFormat="false" ht="12.75" hidden="false" customHeight="false" outlineLevel="0" collapsed="false">
      <c r="A7" s="28" t="n">
        <v>36770</v>
      </c>
      <c r="B7" s="48" t="n">
        <f aca="false">+Posn!B14</f>
        <v>4.04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customFormat="false" ht="12.75" hidden="false" customHeight="false" outlineLevel="0" collapsed="false">
      <c r="A8" s="28" t="n">
        <v>36800</v>
      </c>
      <c r="B8" s="48" t="n">
        <f aca="false">+Posn!B15</f>
        <v>4.15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customFormat="false" ht="12.75" hidden="false" customHeight="false" outlineLevel="0" collapsed="false">
      <c r="A9" s="28" t="n">
        <v>36831</v>
      </c>
      <c r="B9" s="48" t="n">
        <f aca="false">+Posn!B16</f>
        <v>4.23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customFormat="false" ht="12.75" hidden="false" customHeight="false" outlineLevel="0" collapsed="false">
      <c r="A10" s="28" t="n">
        <v>36861</v>
      </c>
      <c r="B10" s="48" t="n">
        <f aca="false">+Posn!B17</f>
        <v>4.23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customFormat="false" ht="12.75" hidden="false" customHeight="false" outlineLevel="0" collapsed="false">
      <c r="A11" s="28" t="n">
        <v>36892</v>
      </c>
      <c r="B11" s="48" t="n">
        <f aca="false">+Posn!B18</f>
        <v>4.05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customFormat="false" ht="12.75" hidden="false" customHeight="false" outlineLevel="0" collapsed="false">
      <c r="A12" s="28" t="n">
        <v>36923</v>
      </c>
      <c r="B12" s="48" t="n">
        <f aca="false">+Posn!B19</f>
        <v>3.85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customFormat="false" ht="12.75" hidden="false" customHeight="false" outlineLevel="0" collapsed="false">
      <c r="A13" s="28" t="n">
        <v>36951</v>
      </c>
      <c r="B13" s="48" t="n">
        <f aca="false">+Posn!B20</f>
        <v>3.61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customFormat="false" ht="12.75" hidden="false" customHeight="false" outlineLevel="0" collapsed="false">
      <c r="A14" s="28" t="n">
        <v>36982</v>
      </c>
      <c r="B14" s="48" t="n">
        <f aca="false">+Posn!B21</f>
        <v>3.5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customFormat="false" ht="12.75" hidden="false" customHeight="false" outlineLevel="0" collapsed="false">
      <c r="A15" s="28" t="n">
        <v>37012</v>
      </c>
      <c r="B15" s="48" t="n">
        <f aca="false">+Posn!B22</f>
        <v>3.5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customFormat="false" ht="12.75" hidden="false" customHeight="false" outlineLevel="0" collapsed="false">
      <c r="A16" s="28" t="n">
        <v>37043</v>
      </c>
      <c r="B16" s="48" t="n">
        <f aca="false">+Posn!B23</f>
        <v>3.48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customFormat="false" ht="12.75" hidden="false" customHeight="false" outlineLevel="0" collapsed="false">
      <c r="A17" s="28" t="n">
        <v>37073</v>
      </c>
      <c r="B17" s="48" t="n">
        <f aca="false">+Posn!B24</f>
        <v>3.49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customFormat="false" ht="12.75" hidden="false" customHeight="false" outlineLevel="0" collapsed="false">
      <c r="A18" s="28" t="n">
        <v>37104</v>
      </c>
      <c r="B18" s="48" t="n">
        <f aca="false">+Posn!B25</f>
        <v>3.505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customFormat="false" ht="12.75" hidden="false" customHeight="false" outlineLevel="0" collapsed="false">
      <c r="A19" s="28" t="n">
        <v>37135</v>
      </c>
      <c r="B19" s="48" t="e">
        <f aca="false">+Posn!B26</f>
        <v>#N/A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customFormat="false" ht="12.75" hidden="false" customHeight="false" outlineLevel="0" collapsed="false">
      <c r="A20" s="28" t="n">
        <v>37165</v>
      </c>
      <c r="B20" s="48" t="e">
        <f aca="false">+Posn!B27</f>
        <v>#N/A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customFormat="false" ht="12.75" hidden="false" customHeight="false" outlineLevel="0" collapsed="false">
      <c r="A21" s="28" t="n">
        <v>37196</v>
      </c>
      <c r="B21" s="48" t="e">
        <f aca="false">+Posn!B28</f>
        <v>#N/A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customFormat="false" ht="13.5" hidden="false" customHeight="false" outlineLevel="0" collapsed="false">
      <c r="A22" s="37" t="n">
        <v>37226</v>
      </c>
      <c r="B22" s="101" t="e">
        <f aca="false">+Posn!B29</f>
        <v>#N/A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</row>
    <row r="26" customFormat="false" ht="13.5" hidden="false" customHeight="false" outlineLevel="0" collapsed="false"/>
    <row r="27" customFormat="false" ht="18.75" hidden="false" customHeight="false" outlineLevel="0" collapsed="false">
      <c r="B27" s="96" t="s">
        <v>35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customFormat="false" ht="16.5" hidden="false" customHeight="false" outlineLevel="0" collapsed="false">
      <c r="B28" s="97" t="s">
        <v>32</v>
      </c>
      <c r="C28" s="97"/>
      <c r="D28" s="97"/>
      <c r="E28" s="97"/>
      <c r="F28" s="97" t="s">
        <v>33</v>
      </c>
      <c r="G28" s="97"/>
      <c r="H28" s="97"/>
      <c r="I28" s="97"/>
      <c r="J28" s="97"/>
      <c r="K28" s="97"/>
      <c r="L28" s="97"/>
      <c r="M28" s="97"/>
      <c r="N28" s="97"/>
    </row>
    <row r="29" customFormat="false" ht="15.75" hidden="false" customHeight="false" outlineLevel="0" collapsed="false">
      <c r="A29" s="40" t="s">
        <v>3</v>
      </c>
      <c r="B29" s="41" t="s">
        <v>13</v>
      </c>
      <c r="C29" s="41" t="s">
        <v>15</v>
      </c>
      <c r="D29" s="41" t="s">
        <v>16</v>
      </c>
      <c r="E29" s="41" t="s">
        <v>17</v>
      </c>
      <c r="F29" s="42" t="s">
        <v>19</v>
      </c>
      <c r="G29" s="43" t="s">
        <v>16</v>
      </c>
      <c r="H29" s="43" t="s">
        <v>20</v>
      </c>
      <c r="I29" s="43" t="s">
        <v>21</v>
      </c>
      <c r="J29" s="43" t="s">
        <v>22</v>
      </c>
      <c r="K29" s="43" t="s">
        <v>23</v>
      </c>
      <c r="L29" s="43" t="s">
        <v>24</v>
      </c>
      <c r="M29" s="43" t="s">
        <v>25</v>
      </c>
      <c r="N29" s="43" t="s">
        <v>26</v>
      </c>
    </row>
    <row r="30" customFormat="false" ht="16.5" hidden="false" customHeight="false" outlineLevel="0" collapsed="false">
      <c r="A30" s="44"/>
      <c r="B30" s="45" t="s">
        <v>27</v>
      </c>
      <c r="C30" s="45" t="s">
        <v>34</v>
      </c>
      <c r="D30" s="45" t="s">
        <v>34</v>
      </c>
      <c r="E30" s="45" t="s">
        <v>34</v>
      </c>
      <c r="F30" s="46" t="s">
        <v>7</v>
      </c>
      <c r="G30" s="46" t="s">
        <v>7</v>
      </c>
      <c r="H30" s="46" t="s">
        <v>7</v>
      </c>
      <c r="I30" s="46" t="s">
        <v>7</v>
      </c>
      <c r="J30" s="46" t="s">
        <v>7</v>
      </c>
      <c r="K30" s="46" t="s">
        <v>7</v>
      </c>
      <c r="L30" s="46" t="s">
        <v>7</v>
      </c>
      <c r="M30" s="46" t="s">
        <v>7</v>
      </c>
      <c r="N30" s="46" t="s">
        <v>7</v>
      </c>
    </row>
    <row r="31" customFormat="false" ht="12.75" hidden="false" customHeight="false" outlineLevel="0" collapsed="false">
      <c r="A31" s="17" t="n">
        <v>36708</v>
      </c>
      <c r="B31" s="98" t="n">
        <v>4.064</v>
      </c>
      <c r="C31" s="99" t="n">
        <v>4.1</v>
      </c>
      <c r="D31" s="99" t="n">
        <v>4.1</v>
      </c>
      <c r="E31" s="99" t="n">
        <v>4</v>
      </c>
      <c r="F31" s="99" t="n">
        <v>0</v>
      </c>
      <c r="G31" s="99" t="n">
        <v>0.0075</v>
      </c>
      <c r="H31" s="99" t="n">
        <v>-0.12</v>
      </c>
      <c r="I31" s="99"/>
      <c r="J31" s="99"/>
      <c r="K31" s="99" t="n">
        <v>-0.0225</v>
      </c>
      <c r="L31" s="99" t="n">
        <v>-0.075</v>
      </c>
      <c r="M31" s="99" t="n">
        <v>-0.125</v>
      </c>
      <c r="N31" s="99" t="n">
        <v>-0.105</v>
      </c>
    </row>
    <row r="32" customFormat="false" ht="12.75" hidden="false" customHeight="false" outlineLevel="0" collapsed="false">
      <c r="A32" s="28" t="n">
        <v>36739</v>
      </c>
      <c r="B32" s="48" t="n">
        <v>4.043</v>
      </c>
      <c r="C32" s="100"/>
      <c r="D32" s="100"/>
      <c r="E32" s="100"/>
      <c r="F32" s="100" t="n">
        <v>0.005</v>
      </c>
      <c r="G32" s="100" t="n">
        <v>0.01</v>
      </c>
      <c r="H32" s="100" t="n">
        <v>-0.11</v>
      </c>
      <c r="I32" s="100"/>
      <c r="J32" s="100"/>
      <c r="K32" s="100" t="n">
        <v>-0.02</v>
      </c>
      <c r="L32" s="100" t="n">
        <v>-0.07</v>
      </c>
      <c r="M32" s="100" t="n">
        <v>-0.1275</v>
      </c>
      <c r="N32" s="100" t="n">
        <v>-0.1</v>
      </c>
    </row>
    <row r="33" customFormat="false" ht="12.75" hidden="false" customHeight="false" outlineLevel="0" collapsed="false">
      <c r="A33" s="28" t="n">
        <v>36770</v>
      </c>
      <c r="B33" s="48" t="n">
        <v>4.033</v>
      </c>
      <c r="C33" s="100"/>
      <c r="D33" s="100"/>
      <c r="E33" s="100"/>
      <c r="F33" s="100" t="n">
        <v>0.005</v>
      </c>
      <c r="G33" s="100" t="n">
        <v>0.005</v>
      </c>
      <c r="H33" s="100" t="n">
        <v>-0.115</v>
      </c>
      <c r="I33" s="100"/>
      <c r="J33" s="100"/>
      <c r="K33" s="100" t="n">
        <v>-0.025</v>
      </c>
      <c r="L33" s="100" t="n">
        <v>-0.08</v>
      </c>
      <c r="M33" s="100" t="n">
        <v>-0.125</v>
      </c>
      <c r="N33" s="100" t="n">
        <v>-0.11</v>
      </c>
    </row>
    <row r="34" customFormat="false" ht="12.75" hidden="false" customHeight="false" outlineLevel="0" collapsed="false">
      <c r="A34" s="28" t="n">
        <v>36800</v>
      </c>
      <c r="B34" s="48" t="n">
        <v>4.05</v>
      </c>
      <c r="C34" s="100"/>
      <c r="D34" s="100"/>
      <c r="E34" s="100"/>
      <c r="F34" s="100" t="n">
        <v>0.005</v>
      </c>
      <c r="G34" s="100" t="n">
        <v>-0.0025</v>
      </c>
      <c r="H34" s="100" t="n">
        <v>-0.1</v>
      </c>
      <c r="I34" s="100"/>
      <c r="J34" s="100"/>
      <c r="K34" s="100" t="n">
        <v>-0.0325</v>
      </c>
      <c r="L34" s="100" t="n">
        <v>-0.095</v>
      </c>
      <c r="M34" s="100" t="n">
        <v>-0.1225</v>
      </c>
      <c r="N34" s="100" t="n">
        <v>-0.135</v>
      </c>
    </row>
    <row r="35" customFormat="false" ht="12.75" hidden="false" customHeight="false" outlineLevel="0" collapsed="false">
      <c r="A35" s="28" t="n">
        <v>36831</v>
      </c>
      <c r="B35" s="48" t="n">
        <v>4.15</v>
      </c>
      <c r="C35" s="100"/>
      <c r="D35" s="100"/>
      <c r="E35" s="100"/>
      <c r="F35" s="100" t="n">
        <v>0.005</v>
      </c>
      <c r="G35" s="100" t="n">
        <v>-0.0425</v>
      </c>
      <c r="H35" s="100" t="n">
        <v>-0.1275</v>
      </c>
      <c r="I35" s="100"/>
      <c r="J35" s="100"/>
      <c r="K35" s="100" t="n">
        <v>-0.0725</v>
      </c>
      <c r="L35" s="100" t="n">
        <v>-0.125</v>
      </c>
      <c r="M35" s="100" t="n">
        <v>-0.1275</v>
      </c>
      <c r="N35" s="100" t="n">
        <v>-0.175</v>
      </c>
    </row>
    <row r="36" customFormat="false" ht="12.75" hidden="false" customHeight="false" outlineLevel="0" collapsed="false">
      <c r="A36" s="28" t="n">
        <v>36861</v>
      </c>
      <c r="B36" s="48" t="n">
        <v>4.25</v>
      </c>
      <c r="C36" s="100"/>
      <c r="D36" s="100"/>
      <c r="E36" s="100"/>
      <c r="F36" s="100" t="n">
        <v>0.005</v>
      </c>
      <c r="G36" s="100" t="n">
        <v>-0.0675</v>
      </c>
      <c r="H36" s="100" t="n">
        <v>-0.145</v>
      </c>
      <c r="I36" s="100"/>
      <c r="J36" s="100"/>
      <c r="K36" s="100" t="n">
        <v>-0.1025</v>
      </c>
      <c r="L36" s="100" t="n">
        <v>-0.125</v>
      </c>
      <c r="M36" s="100" t="n">
        <v>-0.1225</v>
      </c>
      <c r="N36" s="100" t="n">
        <v>-0.175</v>
      </c>
    </row>
    <row r="37" customFormat="false" ht="12.75" hidden="false" customHeight="false" outlineLevel="0" collapsed="false">
      <c r="A37" s="28" t="n">
        <v>36892</v>
      </c>
      <c r="B37" s="48" t="n">
        <v>4.26</v>
      </c>
      <c r="C37" s="100"/>
      <c r="D37" s="100"/>
      <c r="E37" s="100"/>
      <c r="F37" s="100" t="n">
        <v>0.005</v>
      </c>
      <c r="G37" s="100" t="n">
        <v>-0.07</v>
      </c>
      <c r="H37" s="100" t="n">
        <v>-0.1525</v>
      </c>
      <c r="I37" s="100"/>
      <c r="J37" s="100"/>
      <c r="K37" s="100" t="n">
        <v>-0.105</v>
      </c>
      <c r="L37" s="100" t="n">
        <v>-0.125</v>
      </c>
      <c r="M37" s="100" t="n">
        <v>-0.13</v>
      </c>
      <c r="N37" s="100" t="n">
        <v>-0.175</v>
      </c>
    </row>
    <row r="38" customFormat="false" ht="12.75" hidden="false" customHeight="false" outlineLevel="0" collapsed="false">
      <c r="A38" s="28" t="n">
        <v>36923</v>
      </c>
      <c r="B38" s="48" t="n">
        <v>4.055</v>
      </c>
      <c r="C38" s="100"/>
      <c r="D38" s="100"/>
      <c r="E38" s="100"/>
      <c r="F38" s="100" t="n">
        <v>0.005</v>
      </c>
      <c r="G38" s="100" t="n">
        <v>-0.05</v>
      </c>
      <c r="H38" s="100" t="n">
        <v>-0.1525</v>
      </c>
      <c r="I38" s="100"/>
      <c r="J38" s="100"/>
      <c r="K38" s="100" t="n">
        <v>-0.085</v>
      </c>
      <c r="L38" s="100" t="n">
        <v>-0.125</v>
      </c>
      <c r="M38" s="100" t="n">
        <v>-0.12</v>
      </c>
      <c r="N38" s="100" t="n">
        <v>-0.175</v>
      </c>
    </row>
    <row r="39" customFormat="false" ht="12.75" hidden="false" customHeight="false" outlineLevel="0" collapsed="false">
      <c r="A39" s="28" t="n">
        <v>36951</v>
      </c>
      <c r="B39" s="48" t="n">
        <v>3.845</v>
      </c>
      <c r="C39" s="100"/>
      <c r="D39" s="100"/>
      <c r="E39" s="100"/>
      <c r="F39" s="100" t="n">
        <v>0.005</v>
      </c>
      <c r="G39" s="100" t="n">
        <v>-0.045</v>
      </c>
      <c r="H39" s="100" t="n">
        <v>-0.1275</v>
      </c>
      <c r="I39" s="100"/>
      <c r="J39" s="100"/>
      <c r="K39" s="100" t="n">
        <v>-0.08</v>
      </c>
      <c r="L39" s="100" t="n">
        <v>-0.125</v>
      </c>
      <c r="M39" s="100" t="n">
        <v>-0.1125</v>
      </c>
      <c r="N39" s="100" t="n">
        <v>-0.175</v>
      </c>
    </row>
    <row r="40" customFormat="false" ht="12.75" hidden="false" customHeight="false" outlineLevel="0" collapsed="false">
      <c r="A40" s="28" t="n">
        <v>36982</v>
      </c>
      <c r="B40" s="48" t="n">
        <v>3.62</v>
      </c>
      <c r="C40" s="100"/>
      <c r="D40" s="100"/>
      <c r="E40" s="100"/>
      <c r="F40" s="100" t="n">
        <v>0.005</v>
      </c>
      <c r="G40" s="100" t="n">
        <v>0.0025</v>
      </c>
      <c r="H40" s="100" t="n">
        <v>-0.0825</v>
      </c>
      <c r="I40" s="100"/>
      <c r="J40" s="100"/>
      <c r="K40" s="100" t="n">
        <v>-0.0325</v>
      </c>
      <c r="L40" s="100" t="n">
        <v>-0.075</v>
      </c>
      <c r="M40" s="100" t="n">
        <v>-0.12</v>
      </c>
      <c r="N40" s="100" t="n">
        <v>-0.1275</v>
      </c>
    </row>
    <row r="41" customFormat="false" ht="12.75" hidden="false" customHeight="false" outlineLevel="0" collapsed="false">
      <c r="A41" s="28" t="n">
        <v>37012</v>
      </c>
      <c r="B41" s="48" t="n">
        <v>3.505</v>
      </c>
      <c r="C41" s="100"/>
      <c r="D41" s="100"/>
      <c r="E41" s="100"/>
      <c r="F41" s="100" t="n">
        <v>0.005</v>
      </c>
      <c r="G41" s="100" t="n">
        <v>0.005</v>
      </c>
      <c r="H41" s="100" t="n">
        <v>-0.0825</v>
      </c>
      <c r="I41" s="100"/>
      <c r="J41" s="100"/>
      <c r="K41" s="100" t="n">
        <v>-0.03</v>
      </c>
      <c r="L41" s="100" t="n">
        <v>-0.075</v>
      </c>
      <c r="M41" s="100" t="n">
        <v>-0.12</v>
      </c>
      <c r="N41" s="100" t="n">
        <v>-0.1275</v>
      </c>
    </row>
    <row r="42" customFormat="false" ht="12.75" hidden="false" customHeight="false" outlineLevel="0" collapsed="false">
      <c r="A42" s="28" t="n">
        <v>37043</v>
      </c>
      <c r="B42" s="48" t="n">
        <v>3.48</v>
      </c>
      <c r="C42" s="100"/>
      <c r="D42" s="100"/>
      <c r="E42" s="100"/>
      <c r="F42" s="100" t="n">
        <v>0.005</v>
      </c>
      <c r="G42" s="100" t="n">
        <v>0.0125</v>
      </c>
      <c r="H42" s="100" t="n">
        <v>-0.0975</v>
      </c>
      <c r="I42" s="100"/>
      <c r="J42" s="100"/>
      <c r="K42" s="100" t="n">
        <v>-0.0225</v>
      </c>
      <c r="L42" s="100" t="n">
        <v>-0.075</v>
      </c>
      <c r="M42" s="100" t="n">
        <v>-0.12</v>
      </c>
      <c r="N42" s="100" t="n">
        <v>-0.1275</v>
      </c>
    </row>
    <row r="43" customFormat="false" ht="12.75" hidden="false" customHeight="false" outlineLevel="0" collapsed="false">
      <c r="A43" s="28" t="n">
        <v>37073</v>
      </c>
      <c r="B43" s="48" t="n">
        <v>3.48</v>
      </c>
      <c r="C43" s="100"/>
      <c r="D43" s="100"/>
      <c r="E43" s="100"/>
      <c r="F43" s="100" t="n">
        <v>0.005</v>
      </c>
      <c r="G43" s="100" t="n">
        <v>0.0175</v>
      </c>
      <c r="H43" s="100" t="n">
        <v>-0.09</v>
      </c>
      <c r="I43" s="100"/>
      <c r="J43" s="100"/>
      <c r="K43" s="100" t="n">
        <v>-0.0175</v>
      </c>
      <c r="L43" s="100" t="n">
        <v>-0.075</v>
      </c>
      <c r="M43" s="100" t="n">
        <v>-0.12</v>
      </c>
      <c r="N43" s="100" t="n">
        <v>-0.1275</v>
      </c>
    </row>
    <row r="44" customFormat="false" ht="12.75" hidden="false" customHeight="false" outlineLevel="0" collapsed="false">
      <c r="A44" s="28" t="n">
        <v>37104</v>
      </c>
      <c r="B44" s="48" t="n">
        <v>3.49</v>
      </c>
      <c r="C44" s="100"/>
      <c r="D44" s="100"/>
      <c r="E44" s="100"/>
      <c r="F44" s="100" t="n">
        <v>0.005</v>
      </c>
      <c r="G44" s="100" t="n">
        <v>0.0175</v>
      </c>
      <c r="H44" s="100" t="n">
        <v>-0.09</v>
      </c>
      <c r="I44" s="100"/>
      <c r="J44" s="100"/>
      <c r="K44" s="100" t="n">
        <v>-0.0175</v>
      </c>
      <c r="L44" s="100" t="n">
        <v>-0.075</v>
      </c>
      <c r="M44" s="100" t="n">
        <v>-0.12</v>
      </c>
      <c r="N44" s="100" t="n">
        <v>-0.1275</v>
      </c>
    </row>
    <row r="45" customFormat="false" ht="12.75" hidden="false" customHeight="false" outlineLevel="0" collapsed="false">
      <c r="A45" s="28" t="n">
        <v>37135</v>
      </c>
      <c r="B45" s="48" t="n">
        <v>3.485</v>
      </c>
      <c r="C45" s="100"/>
      <c r="D45" s="100"/>
      <c r="E45" s="100"/>
      <c r="F45" s="100" t="n">
        <v>0.005</v>
      </c>
      <c r="G45" s="100" t="n">
        <v>0.0125</v>
      </c>
      <c r="H45" s="100" t="n">
        <v>-0.095</v>
      </c>
      <c r="I45" s="100"/>
      <c r="J45" s="100"/>
      <c r="K45" s="100" t="n">
        <v>-0.0225</v>
      </c>
      <c r="L45" s="100" t="n">
        <v>-0.075</v>
      </c>
      <c r="M45" s="100" t="n">
        <v>-0.12</v>
      </c>
      <c r="N45" s="100" t="n">
        <v>-0.1275</v>
      </c>
    </row>
    <row r="46" customFormat="false" ht="12.75" hidden="false" customHeight="false" outlineLevel="0" collapsed="false">
      <c r="A46" s="28" t="n">
        <v>37165</v>
      </c>
      <c r="B46" s="48" t="n">
        <v>3.505</v>
      </c>
      <c r="C46" s="100"/>
      <c r="D46" s="100"/>
      <c r="E46" s="100"/>
      <c r="F46" s="100" t="n">
        <v>0.005</v>
      </c>
      <c r="G46" s="100" t="n">
        <v>0.0025</v>
      </c>
      <c r="H46" s="100" t="n">
        <v>-0.0975</v>
      </c>
      <c r="I46" s="100"/>
      <c r="J46" s="100"/>
      <c r="K46" s="100" t="n">
        <v>-0.0325</v>
      </c>
      <c r="L46" s="100" t="n">
        <v>-0.075</v>
      </c>
      <c r="M46" s="100" t="n">
        <v>-0.12</v>
      </c>
      <c r="N46" s="100" t="n">
        <v>-0.1275</v>
      </c>
    </row>
    <row r="47" customFormat="false" ht="12.75" hidden="false" customHeight="false" outlineLevel="0" collapsed="false">
      <c r="A47" s="28" t="n">
        <v>37196</v>
      </c>
      <c r="B47" s="48" t="n">
        <v>3.605</v>
      </c>
      <c r="C47" s="100"/>
      <c r="D47" s="100"/>
      <c r="E47" s="100"/>
      <c r="F47" s="100" t="n">
        <v>0.005</v>
      </c>
      <c r="G47" s="100" t="n">
        <v>-0.0425</v>
      </c>
      <c r="H47" s="100" t="n">
        <v>-0.1225</v>
      </c>
      <c r="I47" s="100"/>
      <c r="J47" s="100"/>
      <c r="K47" s="100" t="n">
        <v>-0.0775</v>
      </c>
      <c r="L47" s="100" t="n">
        <v>-0.125</v>
      </c>
      <c r="M47" s="100" t="n">
        <v>-0.125</v>
      </c>
      <c r="N47" s="100" t="n">
        <v>-0.155</v>
      </c>
    </row>
    <row r="48" customFormat="false" ht="13.5" hidden="false" customHeight="false" outlineLevel="0" collapsed="false">
      <c r="A48" s="37" t="n">
        <v>37226</v>
      </c>
      <c r="B48" s="101" t="n">
        <v>3.702</v>
      </c>
      <c r="C48" s="102"/>
      <c r="D48" s="102"/>
      <c r="E48" s="102"/>
      <c r="F48" s="102" t="n">
        <v>0.005</v>
      </c>
      <c r="G48" s="102" t="n">
        <v>-0.065</v>
      </c>
      <c r="H48" s="102" t="n">
        <v>-0.14</v>
      </c>
      <c r="I48" s="102"/>
      <c r="J48" s="102"/>
      <c r="K48" s="102" t="n">
        <v>-0.1</v>
      </c>
      <c r="L48" s="102" t="n">
        <v>-0.125</v>
      </c>
      <c r="M48" s="102" t="n">
        <v>-0.1275</v>
      </c>
      <c r="N48" s="102" t="n">
        <v>-0.155</v>
      </c>
    </row>
    <row r="52" customFormat="false" ht="13.5" hidden="false" customHeight="false" outlineLevel="0" collapsed="false"/>
    <row r="53" customFormat="false" ht="18.75" hidden="false" customHeight="false" outlineLevel="0" collapsed="false">
      <c r="B53" s="96" t="s">
        <v>36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</row>
    <row r="54" customFormat="false" ht="16.5" hidden="false" customHeight="false" outlineLevel="0" collapsed="false">
      <c r="B54" s="97" t="s">
        <v>32</v>
      </c>
      <c r="C54" s="97"/>
      <c r="D54" s="97"/>
      <c r="E54" s="97"/>
      <c r="F54" s="97" t="s">
        <v>33</v>
      </c>
      <c r="G54" s="97"/>
      <c r="H54" s="97"/>
      <c r="I54" s="97"/>
      <c r="J54" s="97"/>
      <c r="K54" s="97"/>
      <c r="L54" s="97"/>
      <c r="M54" s="97"/>
      <c r="N54" s="97"/>
    </row>
    <row r="55" customFormat="false" ht="15.75" hidden="false" customHeight="false" outlineLevel="0" collapsed="false">
      <c r="A55" s="40" t="s">
        <v>3</v>
      </c>
      <c r="B55" s="41" t="s">
        <v>13</v>
      </c>
      <c r="C55" s="41" t="s">
        <v>15</v>
      </c>
      <c r="D55" s="41" t="s">
        <v>16</v>
      </c>
      <c r="E55" s="41" t="s">
        <v>17</v>
      </c>
      <c r="F55" s="42" t="s">
        <v>19</v>
      </c>
      <c r="G55" s="43" t="s">
        <v>16</v>
      </c>
      <c r="H55" s="43" t="s">
        <v>20</v>
      </c>
      <c r="I55" s="43" t="s">
        <v>21</v>
      </c>
      <c r="J55" s="43" t="s">
        <v>22</v>
      </c>
      <c r="K55" s="43" t="s">
        <v>23</v>
      </c>
      <c r="L55" s="43" t="s">
        <v>24</v>
      </c>
      <c r="M55" s="43" t="s">
        <v>25</v>
      </c>
      <c r="N55" s="43" t="s">
        <v>26</v>
      </c>
    </row>
    <row r="56" customFormat="false" ht="16.5" hidden="false" customHeight="false" outlineLevel="0" collapsed="false">
      <c r="A56" s="44"/>
      <c r="B56" s="103" t="s">
        <v>27</v>
      </c>
      <c r="C56" s="103" t="s">
        <v>34</v>
      </c>
      <c r="D56" s="103" t="s">
        <v>34</v>
      </c>
      <c r="E56" s="103" t="s">
        <v>34</v>
      </c>
      <c r="F56" s="104" t="s">
        <v>7</v>
      </c>
      <c r="G56" s="104" t="s">
        <v>7</v>
      </c>
      <c r="H56" s="104" t="s">
        <v>7</v>
      </c>
      <c r="I56" s="104" t="s">
        <v>7</v>
      </c>
      <c r="J56" s="104" t="s">
        <v>7</v>
      </c>
      <c r="K56" s="104" t="s">
        <v>7</v>
      </c>
      <c r="L56" s="104" t="s">
        <v>7</v>
      </c>
      <c r="M56" s="104" t="s">
        <v>7</v>
      </c>
      <c r="N56" s="104" t="s">
        <v>7</v>
      </c>
    </row>
    <row r="57" customFormat="false" ht="12.75" hidden="false" customHeight="false" outlineLevel="0" collapsed="false">
      <c r="A57" s="17" t="n">
        <v>36708</v>
      </c>
      <c r="B57" s="105" t="n">
        <f aca="false">+B5-B31</f>
        <v>-0.00900000000000034</v>
      </c>
      <c r="C57" s="106" t="n">
        <f aca="false">+C5-C31</f>
        <v>-4.1</v>
      </c>
      <c r="D57" s="106" t="n">
        <f aca="false">+D5-D31</f>
        <v>-4.1</v>
      </c>
      <c r="E57" s="106" t="n">
        <f aca="false">+E5-E31</f>
        <v>-4</v>
      </c>
      <c r="F57" s="106" t="n">
        <f aca="false">+F5-F31</f>
        <v>0</v>
      </c>
      <c r="G57" s="106" t="n">
        <f aca="false">+G5-G31</f>
        <v>-0.0075</v>
      </c>
      <c r="H57" s="106" t="n">
        <f aca="false">+H5-H31</f>
        <v>0.12</v>
      </c>
      <c r="I57" s="106" t="n">
        <f aca="false">+I5-I31</f>
        <v>0</v>
      </c>
      <c r="J57" s="106" t="n">
        <f aca="false">+J5-J31</f>
        <v>0</v>
      </c>
      <c r="K57" s="106" t="n">
        <f aca="false">+K5-K31</f>
        <v>0.0225</v>
      </c>
      <c r="L57" s="106" t="n">
        <f aca="false">+L5-L31</f>
        <v>0.075</v>
      </c>
      <c r="M57" s="106" t="n">
        <f aca="false">+M5-M31</f>
        <v>0.125</v>
      </c>
      <c r="N57" s="106" t="n">
        <f aca="false">+N5-N31</f>
        <v>0.105</v>
      </c>
    </row>
    <row r="58" customFormat="false" ht="12.75" hidden="false" customHeight="false" outlineLevel="0" collapsed="false">
      <c r="A58" s="28" t="n">
        <v>36739</v>
      </c>
      <c r="B58" s="107" t="n">
        <f aca="false">+B6-B32</f>
        <v>-0.0129999999999999</v>
      </c>
      <c r="C58" s="108" t="n">
        <f aca="false">+C6-C32</f>
        <v>0</v>
      </c>
      <c r="D58" s="108" t="n">
        <f aca="false">+D6-D32</f>
        <v>0</v>
      </c>
      <c r="E58" s="108" t="n">
        <f aca="false">+E6-E32</f>
        <v>0</v>
      </c>
      <c r="F58" s="108" t="n">
        <f aca="false">+F6-F32</f>
        <v>-0.005</v>
      </c>
      <c r="G58" s="108" t="n">
        <f aca="false">+G6-G32</f>
        <v>-0.01</v>
      </c>
      <c r="H58" s="108" t="n">
        <f aca="false">+H6-H32</f>
        <v>0.11</v>
      </c>
      <c r="I58" s="108" t="n">
        <f aca="false">+I6-I32</f>
        <v>0</v>
      </c>
      <c r="J58" s="108" t="n">
        <f aca="false">+J6-J32</f>
        <v>0</v>
      </c>
      <c r="K58" s="108" t="n">
        <f aca="false">+K6-K32</f>
        <v>0.02</v>
      </c>
      <c r="L58" s="108" t="n">
        <f aca="false">+L6-L32</f>
        <v>0.07</v>
      </c>
      <c r="M58" s="108" t="n">
        <f aca="false">+M6-M32</f>
        <v>0.1275</v>
      </c>
      <c r="N58" s="108" t="n">
        <f aca="false">+N6-N32</f>
        <v>0.1</v>
      </c>
    </row>
    <row r="59" customFormat="false" ht="12.75" hidden="false" customHeight="false" outlineLevel="0" collapsed="false">
      <c r="A59" s="28" t="n">
        <v>36770</v>
      </c>
      <c r="B59" s="107" t="n">
        <f aca="false">+B7-B33</f>
        <v>0.00699999999999967</v>
      </c>
      <c r="C59" s="108" t="n">
        <f aca="false">+C7-C33</f>
        <v>0</v>
      </c>
      <c r="D59" s="108" t="n">
        <f aca="false">+D7-D33</f>
        <v>0</v>
      </c>
      <c r="E59" s="108" t="n">
        <f aca="false">+E7-E33</f>
        <v>0</v>
      </c>
      <c r="F59" s="108" t="n">
        <f aca="false">+F7-F33</f>
        <v>-0.005</v>
      </c>
      <c r="G59" s="108" t="n">
        <f aca="false">+G7-G33</f>
        <v>-0.005</v>
      </c>
      <c r="H59" s="108" t="n">
        <f aca="false">+H7-H33</f>
        <v>0.115</v>
      </c>
      <c r="I59" s="108" t="n">
        <f aca="false">+I7-I33</f>
        <v>0</v>
      </c>
      <c r="J59" s="108" t="n">
        <f aca="false">+J7-J33</f>
        <v>0</v>
      </c>
      <c r="K59" s="108" t="n">
        <f aca="false">+K7-K33</f>
        <v>0.025</v>
      </c>
      <c r="L59" s="108" t="n">
        <f aca="false">+L7-L33</f>
        <v>0.08</v>
      </c>
      <c r="M59" s="108" t="n">
        <f aca="false">+M7-M33</f>
        <v>0.125</v>
      </c>
      <c r="N59" s="108" t="n">
        <f aca="false">+N7-N33</f>
        <v>0.11</v>
      </c>
    </row>
    <row r="60" customFormat="false" ht="12.75" hidden="false" customHeight="false" outlineLevel="0" collapsed="false">
      <c r="A60" s="28" t="n">
        <v>36800</v>
      </c>
      <c r="B60" s="107" t="n">
        <f aca="false">+B8-B34</f>
        <v>0.100000000000001</v>
      </c>
      <c r="C60" s="108" t="n">
        <f aca="false">+C8-C34</f>
        <v>0</v>
      </c>
      <c r="D60" s="108" t="n">
        <f aca="false">+D8-D34</f>
        <v>0</v>
      </c>
      <c r="E60" s="108" t="n">
        <f aca="false">+E8-E34</f>
        <v>0</v>
      </c>
      <c r="F60" s="108" t="n">
        <f aca="false">+F8-F34</f>
        <v>-0.005</v>
      </c>
      <c r="G60" s="108" t="n">
        <f aca="false">+G8-G34</f>
        <v>0.0025</v>
      </c>
      <c r="H60" s="108" t="n">
        <f aca="false">+H8-H34</f>
        <v>0.1</v>
      </c>
      <c r="I60" s="108" t="n">
        <f aca="false">+I8-I34</f>
        <v>0</v>
      </c>
      <c r="J60" s="108" t="n">
        <f aca="false">+J8-J34</f>
        <v>0</v>
      </c>
      <c r="K60" s="108" t="n">
        <f aca="false">+K8-K34</f>
        <v>0.0325</v>
      </c>
      <c r="L60" s="108" t="n">
        <f aca="false">+L8-L34</f>
        <v>0.095</v>
      </c>
      <c r="M60" s="108" t="n">
        <f aca="false">+M8-M34</f>
        <v>0.1225</v>
      </c>
      <c r="N60" s="108" t="n">
        <f aca="false">+N8-N34</f>
        <v>0.135</v>
      </c>
    </row>
    <row r="61" customFormat="false" ht="12.75" hidden="false" customHeight="false" outlineLevel="0" collapsed="false">
      <c r="A61" s="28" t="n">
        <v>36831</v>
      </c>
      <c r="B61" s="107" t="n">
        <f aca="false">+B9-B35</f>
        <v>0.0800000000000001</v>
      </c>
      <c r="C61" s="108" t="n">
        <f aca="false">+C9-C35</f>
        <v>0</v>
      </c>
      <c r="D61" s="108" t="n">
        <f aca="false">+D9-D35</f>
        <v>0</v>
      </c>
      <c r="E61" s="108" t="n">
        <f aca="false">+E9-E35</f>
        <v>0</v>
      </c>
      <c r="F61" s="108" t="n">
        <f aca="false">+F9-F35</f>
        <v>-0.005</v>
      </c>
      <c r="G61" s="108" t="n">
        <f aca="false">+G9-G35</f>
        <v>0.0425</v>
      </c>
      <c r="H61" s="108" t="n">
        <f aca="false">+H9-H35</f>
        <v>0.1275</v>
      </c>
      <c r="I61" s="108" t="n">
        <f aca="false">+I9-I35</f>
        <v>0</v>
      </c>
      <c r="J61" s="108" t="n">
        <f aca="false">+J9-J35</f>
        <v>0</v>
      </c>
      <c r="K61" s="108" t="n">
        <f aca="false">+K9-K35</f>
        <v>0.0725</v>
      </c>
      <c r="L61" s="108" t="n">
        <f aca="false">+L9-L35</f>
        <v>0.125</v>
      </c>
      <c r="M61" s="108" t="n">
        <f aca="false">+M9-M35</f>
        <v>0.1275</v>
      </c>
      <c r="N61" s="108" t="n">
        <f aca="false">+N9-N35</f>
        <v>0.175</v>
      </c>
    </row>
    <row r="62" customFormat="false" ht="12.75" hidden="false" customHeight="false" outlineLevel="0" collapsed="false">
      <c r="A62" s="28" t="n">
        <v>36861</v>
      </c>
      <c r="B62" s="107" t="n">
        <f aca="false">+B10-B36</f>
        <v>-0.0199999999999996</v>
      </c>
      <c r="C62" s="108" t="n">
        <f aca="false">+C10-C36</f>
        <v>0</v>
      </c>
      <c r="D62" s="108" t="n">
        <f aca="false">+D10-D36</f>
        <v>0</v>
      </c>
      <c r="E62" s="108" t="n">
        <f aca="false">+E10-E36</f>
        <v>0</v>
      </c>
      <c r="F62" s="108" t="n">
        <f aca="false">+F10-F36</f>
        <v>-0.005</v>
      </c>
      <c r="G62" s="108" t="n">
        <f aca="false">+G10-G36</f>
        <v>0.0675</v>
      </c>
      <c r="H62" s="108" t="n">
        <f aca="false">+H10-H36</f>
        <v>0.145</v>
      </c>
      <c r="I62" s="108" t="n">
        <f aca="false">+I10-I36</f>
        <v>0</v>
      </c>
      <c r="J62" s="108" t="n">
        <f aca="false">+J10-J36</f>
        <v>0</v>
      </c>
      <c r="K62" s="108" t="n">
        <f aca="false">+K10-K36</f>
        <v>0.1025</v>
      </c>
      <c r="L62" s="108" t="n">
        <f aca="false">+L10-L36</f>
        <v>0.125</v>
      </c>
      <c r="M62" s="108" t="n">
        <f aca="false">+M10-M36</f>
        <v>0.1225</v>
      </c>
      <c r="N62" s="108" t="n">
        <f aca="false">+N10-N36</f>
        <v>0.175</v>
      </c>
    </row>
    <row r="63" customFormat="false" ht="12.75" hidden="false" customHeight="false" outlineLevel="0" collapsed="false">
      <c r="A63" s="28" t="n">
        <v>36892</v>
      </c>
      <c r="B63" s="107" t="n">
        <f aca="false">+B11-B37</f>
        <v>-0.21</v>
      </c>
      <c r="C63" s="108" t="n">
        <f aca="false">+C11-C37</f>
        <v>0</v>
      </c>
      <c r="D63" s="108" t="n">
        <f aca="false">+D11-D37</f>
        <v>0</v>
      </c>
      <c r="E63" s="108" t="n">
        <f aca="false">+E11-E37</f>
        <v>0</v>
      </c>
      <c r="F63" s="108" t="n">
        <f aca="false">+F11-F37</f>
        <v>-0.005</v>
      </c>
      <c r="G63" s="108" t="n">
        <f aca="false">+G11-G37</f>
        <v>0.07</v>
      </c>
      <c r="H63" s="108" t="n">
        <f aca="false">+H11-H37</f>
        <v>0.1525</v>
      </c>
      <c r="I63" s="108" t="n">
        <f aca="false">+I11-I37</f>
        <v>0</v>
      </c>
      <c r="J63" s="108" t="n">
        <f aca="false">+J11-J37</f>
        <v>0</v>
      </c>
      <c r="K63" s="108" t="n">
        <f aca="false">+K11-K37</f>
        <v>0.105</v>
      </c>
      <c r="L63" s="108" t="n">
        <f aca="false">+L11-L37</f>
        <v>0.125</v>
      </c>
      <c r="M63" s="108" t="n">
        <f aca="false">+M11-M37</f>
        <v>0.13</v>
      </c>
      <c r="N63" s="108" t="n">
        <f aca="false">+N11-N37</f>
        <v>0.175</v>
      </c>
    </row>
    <row r="64" customFormat="false" ht="12.75" hidden="false" customHeight="false" outlineLevel="0" collapsed="false">
      <c r="A64" s="28" t="n">
        <v>36923</v>
      </c>
      <c r="B64" s="107" t="n">
        <f aca="false">+B12-B38</f>
        <v>-0.205</v>
      </c>
      <c r="C64" s="108" t="n">
        <f aca="false">+C12-C38</f>
        <v>0</v>
      </c>
      <c r="D64" s="108" t="n">
        <f aca="false">+D12-D38</f>
        <v>0</v>
      </c>
      <c r="E64" s="108" t="n">
        <f aca="false">+E12-E38</f>
        <v>0</v>
      </c>
      <c r="F64" s="108" t="n">
        <f aca="false">+F12-F38</f>
        <v>-0.005</v>
      </c>
      <c r="G64" s="108" t="n">
        <f aca="false">+G12-G38</f>
        <v>0.05</v>
      </c>
      <c r="H64" s="108" t="n">
        <f aca="false">+H12-H38</f>
        <v>0.1525</v>
      </c>
      <c r="I64" s="108" t="n">
        <f aca="false">+I12-I38</f>
        <v>0</v>
      </c>
      <c r="J64" s="108" t="n">
        <f aca="false">+J12-J38</f>
        <v>0</v>
      </c>
      <c r="K64" s="108" t="n">
        <f aca="false">+K12-K38</f>
        <v>0.085</v>
      </c>
      <c r="L64" s="108" t="n">
        <f aca="false">+L12-L38</f>
        <v>0.125</v>
      </c>
      <c r="M64" s="108" t="n">
        <f aca="false">+M12-M38</f>
        <v>0.12</v>
      </c>
      <c r="N64" s="108" t="n">
        <f aca="false">+N12-N38</f>
        <v>0.175</v>
      </c>
    </row>
    <row r="65" customFormat="false" ht="12.75" hidden="false" customHeight="false" outlineLevel="0" collapsed="false">
      <c r="A65" s="28" t="n">
        <v>36951</v>
      </c>
      <c r="B65" s="107" t="n">
        <f aca="false">+B13-B39</f>
        <v>-0.235</v>
      </c>
      <c r="C65" s="108" t="n">
        <f aca="false">+C13-C39</f>
        <v>0</v>
      </c>
      <c r="D65" s="108" t="n">
        <f aca="false">+D13-D39</f>
        <v>0</v>
      </c>
      <c r="E65" s="108" t="n">
        <f aca="false">+E13-E39</f>
        <v>0</v>
      </c>
      <c r="F65" s="108" t="n">
        <f aca="false">+F13-F39</f>
        <v>-0.005</v>
      </c>
      <c r="G65" s="108" t="n">
        <f aca="false">+G13-G39</f>
        <v>0.045</v>
      </c>
      <c r="H65" s="108" t="n">
        <f aca="false">+H13-H39</f>
        <v>0.1275</v>
      </c>
      <c r="I65" s="108" t="n">
        <f aca="false">+I13-I39</f>
        <v>0</v>
      </c>
      <c r="J65" s="108" t="n">
        <f aca="false">+J13-J39</f>
        <v>0</v>
      </c>
      <c r="K65" s="108" t="n">
        <f aca="false">+K13-K39</f>
        <v>0.08</v>
      </c>
      <c r="L65" s="108" t="n">
        <f aca="false">+L13-L39</f>
        <v>0.125</v>
      </c>
      <c r="M65" s="108" t="n">
        <f aca="false">+M13-M39</f>
        <v>0.1125</v>
      </c>
      <c r="N65" s="108" t="n">
        <f aca="false">+N13-N39</f>
        <v>0.175</v>
      </c>
    </row>
    <row r="66" customFormat="false" ht="12.75" hidden="false" customHeight="false" outlineLevel="0" collapsed="false">
      <c r="A66" s="28" t="n">
        <v>36982</v>
      </c>
      <c r="B66" s="107" t="n">
        <f aca="false">+B14-B40</f>
        <v>-0.12</v>
      </c>
      <c r="C66" s="108" t="n">
        <f aca="false">+C14-C40</f>
        <v>0</v>
      </c>
      <c r="D66" s="108" t="n">
        <f aca="false">+D14-D40</f>
        <v>0</v>
      </c>
      <c r="E66" s="108" t="n">
        <f aca="false">+E14-E40</f>
        <v>0</v>
      </c>
      <c r="F66" s="108" t="n">
        <f aca="false">+F14-F40</f>
        <v>-0.005</v>
      </c>
      <c r="G66" s="108" t="n">
        <f aca="false">+G14-G40</f>
        <v>-0.0025</v>
      </c>
      <c r="H66" s="108" t="n">
        <f aca="false">+H14-H40</f>
        <v>0.0825</v>
      </c>
      <c r="I66" s="108" t="n">
        <f aca="false">+I14-I40</f>
        <v>0</v>
      </c>
      <c r="J66" s="108" t="n">
        <f aca="false">+J14-J40</f>
        <v>0</v>
      </c>
      <c r="K66" s="108" t="n">
        <f aca="false">+K14-K40</f>
        <v>0.0325</v>
      </c>
      <c r="L66" s="108" t="n">
        <f aca="false">+L14-L40</f>
        <v>0.075</v>
      </c>
      <c r="M66" s="108" t="n">
        <f aca="false">+M14-M40</f>
        <v>0.12</v>
      </c>
      <c r="N66" s="108" t="n">
        <f aca="false">+N14-N40</f>
        <v>0.1275</v>
      </c>
    </row>
    <row r="67" customFormat="false" ht="12.75" hidden="false" customHeight="false" outlineLevel="0" collapsed="false">
      <c r="A67" s="28" t="n">
        <v>37012</v>
      </c>
      <c r="B67" s="107" t="n">
        <f aca="false">+B15-B41</f>
        <v>-0.00499999999999989</v>
      </c>
      <c r="C67" s="108" t="n">
        <f aca="false">+C15-C41</f>
        <v>0</v>
      </c>
      <c r="D67" s="108" t="n">
        <f aca="false">+D15-D41</f>
        <v>0</v>
      </c>
      <c r="E67" s="108" t="n">
        <f aca="false">+E15-E41</f>
        <v>0</v>
      </c>
      <c r="F67" s="108" t="n">
        <f aca="false">+F15-F41</f>
        <v>-0.005</v>
      </c>
      <c r="G67" s="108" t="n">
        <f aca="false">+G15-G41</f>
        <v>-0.005</v>
      </c>
      <c r="H67" s="108" t="n">
        <f aca="false">+H15-H41</f>
        <v>0.0825</v>
      </c>
      <c r="I67" s="108" t="n">
        <f aca="false">+I15-I41</f>
        <v>0</v>
      </c>
      <c r="J67" s="108" t="n">
        <f aca="false">+J15-J41</f>
        <v>0</v>
      </c>
      <c r="K67" s="108" t="n">
        <f aca="false">+K15-K41</f>
        <v>0.03</v>
      </c>
      <c r="L67" s="108" t="n">
        <f aca="false">+L15-L41</f>
        <v>0.075</v>
      </c>
      <c r="M67" s="108" t="n">
        <f aca="false">+M15-M41</f>
        <v>0.12</v>
      </c>
      <c r="N67" s="108" t="n">
        <f aca="false">+N15-N41</f>
        <v>0.1275</v>
      </c>
    </row>
    <row r="68" customFormat="false" ht="12.75" hidden="false" customHeight="false" outlineLevel="0" collapsed="false">
      <c r="A68" s="28" t="n">
        <v>37043</v>
      </c>
      <c r="B68" s="107" t="n">
        <f aca="false">+B16-B42</f>
        <v>0</v>
      </c>
      <c r="C68" s="108" t="n">
        <f aca="false">+C16-C42</f>
        <v>0</v>
      </c>
      <c r="D68" s="108" t="n">
        <f aca="false">+D16-D42</f>
        <v>0</v>
      </c>
      <c r="E68" s="108" t="n">
        <f aca="false">+E16-E42</f>
        <v>0</v>
      </c>
      <c r="F68" s="108" t="n">
        <f aca="false">+F16-F42</f>
        <v>-0.005</v>
      </c>
      <c r="G68" s="108" t="n">
        <f aca="false">+G16-G42</f>
        <v>-0.0125</v>
      </c>
      <c r="H68" s="108" t="n">
        <f aca="false">+H16-H42</f>
        <v>0.0975</v>
      </c>
      <c r="I68" s="108" t="n">
        <f aca="false">+I16-I42</f>
        <v>0</v>
      </c>
      <c r="J68" s="108" t="n">
        <f aca="false">+J16-J42</f>
        <v>0</v>
      </c>
      <c r="K68" s="108" t="n">
        <f aca="false">+K16-K42</f>
        <v>0.0225</v>
      </c>
      <c r="L68" s="108" t="n">
        <f aca="false">+L16-L42</f>
        <v>0.075</v>
      </c>
      <c r="M68" s="108" t="n">
        <f aca="false">+M16-M42</f>
        <v>0.12</v>
      </c>
      <c r="N68" s="108" t="n">
        <f aca="false">+N16-N42</f>
        <v>0.1275</v>
      </c>
    </row>
    <row r="69" customFormat="false" ht="12.75" hidden="false" customHeight="false" outlineLevel="0" collapsed="false">
      <c r="A69" s="28" t="n">
        <v>37073</v>
      </c>
      <c r="B69" s="107" t="n">
        <f aca="false">+B17-B43</f>
        <v>0.0100000000000002</v>
      </c>
      <c r="C69" s="108" t="n">
        <f aca="false">+C17-C43</f>
        <v>0</v>
      </c>
      <c r="D69" s="108" t="n">
        <f aca="false">+D17-D43</f>
        <v>0</v>
      </c>
      <c r="E69" s="108" t="n">
        <f aca="false">+E17-E43</f>
        <v>0</v>
      </c>
      <c r="F69" s="108" t="n">
        <f aca="false">+F17-F43</f>
        <v>-0.005</v>
      </c>
      <c r="G69" s="108" t="n">
        <f aca="false">+G17-G43</f>
        <v>-0.0175</v>
      </c>
      <c r="H69" s="108" t="n">
        <f aca="false">+H17-H43</f>
        <v>0.09</v>
      </c>
      <c r="I69" s="108" t="n">
        <f aca="false">+I17-I43</f>
        <v>0</v>
      </c>
      <c r="J69" s="108" t="n">
        <f aca="false">+J17-J43</f>
        <v>0</v>
      </c>
      <c r="K69" s="108" t="n">
        <f aca="false">+K17-K43</f>
        <v>0.0175</v>
      </c>
      <c r="L69" s="108" t="n">
        <f aca="false">+L17-L43</f>
        <v>0.075</v>
      </c>
      <c r="M69" s="108" t="n">
        <f aca="false">+M17-M43</f>
        <v>0.12</v>
      </c>
      <c r="N69" s="108" t="n">
        <f aca="false">+N17-N43</f>
        <v>0.1275</v>
      </c>
    </row>
    <row r="70" customFormat="false" ht="12.75" hidden="false" customHeight="false" outlineLevel="0" collapsed="false">
      <c r="A70" s="28" t="n">
        <v>37104</v>
      </c>
      <c r="B70" s="107" t="n">
        <f aca="false">+B18-B44</f>
        <v>0.0149999999999997</v>
      </c>
      <c r="C70" s="108" t="n">
        <f aca="false">+C18-C44</f>
        <v>0</v>
      </c>
      <c r="D70" s="108" t="n">
        <f aca="false">+D18-D44</f>
        <v>0</v>
      </c>
      <c r="E70" s="108" t="n">
        <f aca="false">+E18-E44</f>
        <v>0</v>
      </c>
      <c r="F70" s="108" t="n">
        <f aca="false">+F18-F44</f>
        <v>-0.005</v>
      </c>
      <c r="G70" s="108" t="n">
        <f aca="false">+G18-G44</f>
        <v>-0.0175</v>
      </c>
      <c r="H70" s="108" t="n">
        <f aca="false">+H18-H44</f>
        <v>0.09</v>
      </c>
      <c r="I70" s="108" t="n">
        <f aca="false">+I18-I44</f>
        <v>0</v>
      </c>
      <c r="J70" s="108" t="n">
        <f aca="false">+J18-J44</f>
        <v>0</v>
      </c>
      <c r="K70" s="108" t="n">
        <f aca="false">+K18-K44</f>
        <v>0.0175</v>
      </c>
      <c r="L70" s="108" t="n">
        <f aca="false">+L18-L44</f>
        <v>0.075</v>
      </c>
      <c r="M70" s="108" t="n">
        <f aca="false">+M18-M44</f>
        <v>0.12</v>
      </c>
      <c r="N70" s="108" t="n">
        <f aca="false">+N18-N44</f>
        <v>0.1275</v>
      </c>
    </row>
    <row r="71" customFormat="false" ht="12.75" hidden="false" customHeight="false" outlineLevel="0" collapsed="false">
      <c r="A71" s="28" t="n">
        <v>37135</v>
      </c>
      <c r="B71" s="107" t="e">
        <f aca="false">+B19-B45</f>
        <v>#N/A</v>
      </c>
      <c r="C71" s="108" t="n">
        <f aca="false">+C19-C45</f>
        <v>0</v>
      </c>
      <c r="D71" s="108" t="n">
        <f aca="false">+D19-D45</f>
        <v>0</v>
      </c>
      <c r="E71" s="108" t="n">
        <f aca="false">+E19-E45</f>
        <v>0</v>
      </c>
      <c r="F71" s="108" t="n">
        <f aca="false">+F19-F45</f>
        <v>-0.005</v>
      </c>
      <c r="G71" s="108" t="n">
        <f aca="false">+G19-G45</f>
        <v>-0.0125</v>
      </c>
      <c r="H71" s="108" t="n">
        <f aca="false">+H19-H45</f>
        <v>0.095</v>
      </c>
      <c r="I71" s="108" t="n">
        <f aca="false">+I19-I45</f>
        <v>0</v>
      </c>
      <c r="J71" s="108" t="n">
        <f aca="false">+J19-J45</f>
        <v>0</v>
      </c>
      <c r="K71" s="108" t="n">
        <f aca="false">+K19-K45</f>
        <v>0.0225</v>
      </c>
      <c r="L71" s="108" t="n">
        <f aca="false">+L19-L45</f>
        <v>0.075</v>
      </c>
      <c r="M71" s="108" t="n">
        <f aca="false">+M19-M45</f>
        <v>0.12</v>
      </c>
      <c r="N71" s="108" t="n">
        <f aca="false">+N19-N45</f>
        <v>0.1275</v>
      </c>
    </row>
    <row r="72" customFormat="false" ht="12.75" hidden="false" customHeight="false" outlineLevel="0" collapsed="false">
      <c r="A72" s="28" t="n">
        <v>37165</v>
      </c>
      <c r="B72" s="107" t="e">
        <f aca="false">+B20-B46</f>
        <v>#N/A</v>
      </c>
      <c r="C72" s="108" t="n">
        <f aca="false">+C20-C46</f>
        <v>0</v>
      </c>
      <c r="D72" s="108" t="n">
        <f aca="false">+D20-D46</f>
        <v>0</v>
      </c>
      <c r="E72" s="108" t="n">
        <f aca="false">+E20-E46</f>
        <v>0</v>
      </c>
      <c r="F72" s="108" t="n">
        <f aca="false">+F20-F46</f>
        <v>-0.005</v>
      </c>
      <c r="G72" s="108" t="n">
        <f aca="false">+G20-G46</f>
        <v>-0.0025</v>
      </c>
      <c r="H72" s="108" t="n">
        <f aca="false">+H20-H46</f>
        <v>0.0975</v>
      </c>
      <c r="I72" s="108" t="n">
        <f aca="false">+I20-I46</f>
        <v>0</v>
      </c>
      <c r="J72" s="108" t="n">
        <f aca="false">+J20-J46</f>
        <v>0</v>
      </c>
      <c r="K72" s="108" t="n">
        <f aca="false">+K20-K46</f>
        <v>0.0325</v>
      </c>
      <c r="L72" s="108" t="n">
        <f aca="false">+L20-L46</f>
        <v>0.075</v>
      </c>
      <c r="M72" s="108" t="n">
        <f aca="false">+M20-M46</f>
        <v>0.12</v>
      </c>
      <c r="N72" s="108" t="n">
        <f aca="false">+N20-N46</f>
        <v>0.1275</v>
      </c>
    </row>
    <row r="73" customFormat="false" ht="12.75" hidden="false" customHeight="false" outlineLevel="0" collapsed="false">
      <c r="A73" s="28" t="n">
        <v>37196</v>
      </c>
      <c r="B73" s="107" t="e">
        <f aca="false">+B21-B47</f>
        <v>#N/A</v>
      </c>
      <c r="C73" s="108" t="n">
        <f aca="false">+C21-C47</f>
        <v>0</v>
      </c>
      <c r="D73" s="108" t="n">
        <f aca="false">+D21-D47</f>
        <v>0</v>
      </c>
      <c r="E73" s="108" t="n">
        <f aca="false">+E21-E47</f>
        <v>0</v>
      </c>
      <c r="F73" s="108" t="n">
        <f aca="false">+F21-F47</f>
        <v>-0.005</v>
      </c>
      <c r="G73" s="108" t="n">
        <f aca="false">+G21-G47</f>
        <v>0.0425</v>
      </c>
      <c r="H73" s="108" t="n">
        <f aca="false">+H21-H47</f>
        <v>0.1225</v>
      </c>
      <c r="I73" s="108" t="n">
        <f aca="false">+I21-I47</f>
        <v>0</v>
      </c>
      <c r="J73" s="108" t="n">
        <f aca="false">+J21-J47</f>
        <v>0</v>
      </c>
      <c r="K73" s="108" t="n">
        <f aca="false">+K21-K47</f>
        <v>0.0775</v>
      </c>
      <c r="L73" s="108" t="n">
        <f aca="false">+L21-L47</f>
        <v>0.125</v>
      </c>
      <c r="M73" s="108" t="n">
        <f aca="false">+M21-M47</f>
        <v>0.125</v>
      </c>
      <c r="N73" s="108" t="n">
        <f aca="false">+N21-N47</f>
        <v>0.155</v>
      </c>
    </row>
    <row r="74" customFormat="false" ht="13.5" hidden="false" customHeight="false" outlineLevel="0" collapsed="false">
      <c r="A74" s="37" t="n">
        <v>37226</v>
      </c>
      <c r="B74" s="109" t="e">
        <f aca="false">+B22-B48</f>
        <v>#N/A</v>
      </c>
      <c r="C74" s="110" t="n">
        <f aca="false">+C22-C48</f>
        <v>0</v>
      </c>
      <c r="D74" s="110" t="n">
        <f aca="false">+D22-D48</f>
        <v>0</v>
      </c>
      <c r="E74" s="110" t="n">
        <f aca="false">+E22-E48</f>
        <v>0</v>
      </c>
      <c r="F74" s="110" t="n">
        <f aca="false">+F22-F48</f>
        <v>-0.005</v>
      </c>
      <c r="G74" s="110" t="n">
        <f aca="false">+G22-G48</f>
        <v>0.065</v>
      </c>
      <c r="H74" s="110" t="n">
        <f aca="false">+H22-H48</f>
        <v>0.14</v>
      </c>
      <c r="I74" s="110" t="n">
        <f aca="false">+I22-I48</f>
        <v>0</v>
      </c>
      <c r="J74" s="110" t="n">
        <f aca="false">+J22-J48</f>
        <v>0</v>
      </c>
      <c r="K74" s="110" t="n">
        <f aca="false">+K22-K48</f>
        <v>0.1</v>
      </c>
      <c r="L74" s="110" t="n">
        <f aca="false">+L22-L48</f>
        <v>0.125</v>
      </c>
      <c r="M74" s="110" t="n">
        <f aca="false">+M22-M48</f>
        <v>0.1275</v>
      </c>
      <c r="N74" s="110" t="n">
        <f aca="false">+N22-N48</f>
        <v>0.155</v>
      </c>
    </row>
  </sheetData>
  <mergeCells count="9">
    <mergeCell ref="B1:N1"/>
    <mergeCell ref="B2:E2"/>
    <mergeCell ref="F2:N2"/>
    <mergeCell ref="B27:N27"/>
    <mergeCell ref="B28:E28"/>
    <mergeCell ref="F28:N28"/>
    <mergeCell ref="B53:N53"/>
    <mergeCell ref="B54:E54"/>
    <mergeCell ref="F54:N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4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G27" activeCellId="0" sqref="G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4.14"/>
    <col collapsed="false" customWidth="true" hidden="false" outlineLevel="0" max="3" min="3" style="1" width="6.85"/>
    <col collapsed="false" customWidth="true" hidden="false" outlineLevel="0" max="4" min="4" style="1" width="7.56"/>
    <col collapsed="false" customWidth="true" hidden="false" outlineLevel="0" max="5" min="5" style="1" width="8.41"/>
    <col collapsed="false" customWidth="true" hidden="false" outlineLevel="0" max="6" min="6" style="1" width="10.56"/>
    <col collapsed="false" customWidth="true" hidden="false" outlineLevel="0" max="7" min="7" style="1" width="9.99"/>
    <col collapsed="false" customWidth="true" hidden="false" outlineLevel="0" max="8" min="8" style="1" width="13.28"/>
    <col collapsed="false" customWidth="true" hidden="false" outlineLevel="0" max="9" min="9" style="1" width="10.85"/>
    <col collapsed="false" customWidth="true" hidden="false" outlineLevel="0" max="10" min="10" style="1" width="9.7"/>
    <col collapsed="false" customWidth="true" hidden="false" outlineLevel="0" max="11" min="11" style="1" width="9.85"/>
    <col collapsed="false" customWidth="true" hidden="false" outlineLevel="0" max="15" min="12" style="1" width="8.99"/>
    <col collapsed="false" customWidth="true" hidden="false" outlineLevel="0" max="16" min="16" style="1" width="10.99"/>
    <col collapsed="false" customWidth="false" hidden="false" outlineLevel="0" max="17" min="17" style="1" width="9.14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3" customFormat="false" ht="13.5" hidden="false" customHeight="false" outlineLevel="0" collapsed="false"/>
    <row r="4" customFormat="false" ht="15.75" hidden="false" customHeight="false" outlineLevel="0" collapsed="false">
      <c r="A4" s="40" t="s">
        <v>3</v>
      </c>
      <c r="B4" s="41" t="s">
        <v>13</v>
      </c>
      <c r="C4" s="41" t="s">
        <v>15</v>
      </c>
      <c r="D4" s="41" t="s">
        <v>16</v>
      </c>
      <c r="E4" s="41" t="s">
        <v>17</v>
      </c>
      <c r="F4" s="41" t="s">
        <v>8</v>
      </c>
      <c r="G4" s="42" t="s">
        <v>19</v>
      </c>
      <c r="H4" s="43" t="s">
        <v>16</v>
      </c>
      <c r="I4" s="43" t="s">
        <v>20</v>
      </c>
      <c r="J4" s="43" t="s">
        <v>21</v>
      </c>
      <c r="K4" s="43" t="s">
        <v>22</v>
      </c>
      <c r="L4" s="43" t="s">
        <v>23</v>
      </c>
      <c r="M4" s="43" t="s">
        <v>24</v>
      </c>
      <c r="N4" s="43" t="s">
        <v>25</v>
      </c>
      <c r="O4" s="43" t="s">
        <v>26</v>
      </c>
      <c r="P4" s="41" t="s">
        <v>8</v>
      </c>
      <c r="R4" s="40" t="s">
        <v>8</v>
      </c>
    </row>
    <row r="5" customFormat="false" ht="16.5" hidden="false" customHeight="false" outlineLevel="0" collapsed="false">
      <c r="A5" s="44"/>
      <c r="B5" s="103" t="s">
        <v>27</v>
      </c>
      <c r="C5" s="103" t="s">
        <v>34</v>
      </c>
      <c r="D5" s="103" t="s">
        <v>34</v>
      </c>
      <c r="E5" s="103" t="s">
        <v>34</v>
      </c>
      <c r="F5" s="103" t="s">
        <v>6</v>
      </c>
      <c r="G5" s="104" t="s">
        <v>7</v>
      </c>
      <c r="H5" s="104" t="s">
        <v>7</v>
      </c>
      <c r="I5" s="104" t="s">
        <v>7</v>
      </c>
      <c r="J5" s="104" t="s">
        <v>7</v>
      </c>
      <c r="K5" s="104" t="s">
        <v>7</v>
      </c>
      <c r="L5" s="104" t="s">
        <v>7</v>
      </c>
      <c r="M5" s="104" t="s">
        <v>7</v>
      </c>
      <c r="N5" s="104" t="s">
        <v>7</v>
      </c>
      <c r="O5" s="104" t="s">
        <v>7</v>
      </c>
      <c r="P5" s="103" t="s">
        <v>7</v>
      </c>
      <c r="R5" s="111" t="s">
        <v>37</v>
      </c>
    </row>
    <row r="6" customFormat="false" ht="12.75" hidden="false" customHeight="false" outlineLevel="0" collapsed="false">
      <c r="A6" s="17" t="n">
        <v>36708</v>
      </c>
      <c r="B6" s="112" t="n">
        <f aca="false">+Curves!B57*10000*Posn!C12</f>
        <v>-0</v>
      </c>
      <c r="C6" s="113" t="n">
        <f aca="false">+Curves!C57*10000*Posn!D12</f>
        <v>-0</v>
      </c>
      <c r="D6" s="114" t="n">
        <f aca="false">+Curves!D57*10000*Posn!E12</f>
        <v>-0</v>
      </c>
      <c r="E6" s="113" t="n">
        <f aca="false">+Curves!E57*10000*Posn!F12</f>
        <v>-0</v>
      </c>
      <c r="F6" s="115" t="n">
        <f aca="false">SUM(B6:E6)</f>
        <v>0</v>
      </c>
      <c r="G6" s="112" t="n">
        <f aca="false">+Curves!G57*10000*Posn!H12</f>
        <v>-382.5</v>
      </c>
      <c r="H6" s="113" t="n">
        <f aca="false">+Curves!H57*10000*Posn!I12</f>
        <v>18480</v>
      </c>
      <c r="I6" s="114" t="n">
        <f aca="false">+Curves!I57*10000*Posn!J12</f>
        <v>0</v>
      </c>
      <c r="J6" s="113" t="n">
        <f aca="false">+Curves!J57*10000*Posn!K12</f>
        <v>0</v>
      </c>
      <c r="K6" s="114" t="n">
        <f aca="false">+Curves!K57*10000*Posn!L12</f>
        <v>0</v>
      </c>
      <c r="L6" s="113" t="n">
        <f aca="false">+Curves!L57*10000*Posn!M12</f>
        <v>0</v>
      </c>
      <c r="M6" s="114" t="n">
        <f aca="false">+Curves!M57*10000*Posn!N12</f>
        <v>0</v>
      </c>
      <c r="N6" s="113" t="n">
        <f aca="false">+Curves!N57*10000*Posn!O12</f>
        <v>0</v>
      </c>
      <c r="O6" s="116" t="n">
        <f aca="false">+Curves!O57*10000*Posn!P12</f>
        <v>-0</v>
      </c>
      <c r="P6" s="117" t="n">
        <f aca="false">SUM(G6:O6)</f>
        <v>18097.5</v>
      </c>
      <c r="R6" s="118" t="n">
        <f aca="false">+F6+P6</f>
        <v>18097.5</v>
      </c>
    </row>
    <row r="7" customFormat="false" ht="12.75" hidden="false" customHeight="false" outlineLevel="0" collapsed="false">
      <c r="A7" s="28" t="n">
        <v>36739</v>
      </c>
      <c r="B7" s="119" t="n">
        <f aca="false">+Curves!B58*10000*Posn!C13</f>
        <v>-0</v>
      </c>
      <c r="C7" s="120" t="n">
        <f aca="false">+Curves!C58*10000*Posn!D13</f>
        <v>0</v>
      </c>
      <c r="D7" s="121" t="n">
        <f aca="false">+Curves!D58*10000*Posn!E13</f>
        <v>0</v>
      </c>
      <c r="E7" s="120" t="n">
        <f aca="false">+Curves!E58*10000*Posn!F13</f>
        <v>0</v>
      </c>
      <c r="F7" s="122" t="n">
        <f aca="false">SUM(B7:E7)</f>
        <v>0</v>
      </c>
      <c r="G7" s="119" t="n">
        <f aca="false">+Curves!G58*10000*Posn!H13</f>
        <v>-0</v>
      </c>
      <c r="H7" s="120" t="n">
        <f aca="false">+Curves!H58*10000*Posn!I13</f>
        <v>16830</v>
      </c>
      <c r="I7" s="121" t="n">
        <f aca="false">+Curves!I58*10000*Posn!J13</f>
        <v>0</v>
      </c>
      <c r="J7" s="120" t="n">
        <f aca="false">+Curves!J58*10000*Posn!K13</f>
        <v>0</v>
      </c>
      <c r="K7" s="121" t="n">
        <f aca="false">+Curves!K58*10000*Posn!L13</f>
        <v>0</v>
      </c>
      <c r="L7" s="120" t="n">
        <f aca="false">+Curves!L58*10000*Posn!M13</f>
        <v>0</v>
      </c>
      <c r="M7" s="121" t="n">
        <f aca="false">+Curves!M58*10000*Posn!N13</f>
        <v>0</v>
      </c>
      <c r="N7" s="120" t="n">
        <f aca="false">+Curves!N58*10000*Posn!O13</f>
        <v>0</v>
      </c>
      <c r="O7" s="123" t="n">
        <f aca="false">+Curves!O58*10000*Posn!P13</f>
        <v>-0</v>
      </c>
      <c r="P7" s="124" t="n">
        <f aca="false">SUM(G7:O7)</f>
        <v>16830</v>
      </c>
      <c r="R7" s="125" t="n">
        <f aca="false">+F7+P7</f>
        <v>16830</v>
      </c>
    </row>
    <row r="8" customFormat="false" ht="12.75" hidden="false" customHeight="false" outlineLevel="0" collapsed="false">
      <c r="A8" s="28" t="n">
        <v>36770</v>
      </c>
      <c r="B8" s="119" t="n">
        <f aca="false">+Curves!B59*10000*Posn!C14</f>
        <v>0</v>
      </c>
      <c r="C8" s="120" t="n">
        <f aca="false">+Curves!C59*10000*Posn!D14</f>
        <v>0</v>
      </c>
      <c r="D8" s="121" t="n">
        <f aca="false">+Curves!D59*10000*Posn!E14</f>
        <v>0</v>
      </c>
      <c r="E8" s="120" t="n">
        <f aca="false">+Curves!E59*10000*Posn!F14</f>
        <v>0</v>
      </c>
      <c r="F8" s="122" t="n">
        <f aca="false">SUM(B8:E8)</f>
        <v>0</v>
      </c>
      <c r="G8" s="119" t="n">
        <f aca="false">+Curves!G59*10000*Posn!H14</f>
        <v>-0</v>
      </c>
      <c r="H8" s="120" t="n">
        <f aca="false">+Curves!H59*10000*Posn!I14</f>
        <v>16905</v>
      </c>
      <c r="I8" s="121" t="n">
        <f aca="false">+Curves!I59*10000*Posn!J14</f>
        <v>0</v>
      </c>
      <c r="J8" s="120" t="n">
        <f aca="false">+Curves!J59*10000*Posn!K14</f>
        <v>0</v>
      </c>
      <c r="K8" s="121" t="n">
        <f aca="false">+Curves!K59*10000*Posn!L14</f>
        <v>0</v>
      </c>
      <c r="L8" s="120" t="n">
        <f aca="false">+Curves!L59*10000*Posn!M14</f>
        <v>0</v>
      </c>
      <c r="M8" s="121" t="n">
        <f aca="false">+Curves!M59*10000*Posn!N14</f>
        <v>0</v>
      </c>
      <c r="N8" s="120" t="n">
        <f aca="false">+Curves!N59*10000*Posn!O14</f>
        <v>0</v>
      </c>
      <c r="O8" s="123" t="n">
        <f aca="false">+Curves!O59*10000*Posn!P14</f>
        <v>-0</v>
      </c>
      <c r="P8" s="124" t="n">
        <f aca="false">SUM(G8:O8)</f>
        <v>16905</v>
      </c>
      <c r="R8" s="125" t="n">
        <f aca="false">+F8+P8</f>
        <v>16905</v>
      </c>
    </row>
    <row r="9" customFormat="false" ht="12.75" hidden="false" customHeight="false" outlineLevel="0" collapsed="false">
      <c r="A9" s="28" t="n">
        <v>36800</v>
      </c>
      <c r="B9" s="119" t="n">
        <f aca="false">+Curves!B60*10000*Posn!C15</f>
        <v>0</v>
      </c>
      <c r="C9" s="120" t="n">
        <f aca="false">+Curves!C60*10000*Posn!D15</f>
        <v>0</v>
      </c>
      <c r="D9" s="121" t="n">
        <f aca="false">+Curves!D60*10000*Posn!E15</f>
        <v>0</v>
      </c>
      <c r="E9" s="120" t="n">
        <f aca="false">+Curves!E60*10000*Posn!F15</f>
        <v>0</v>
      </c>
      <c r="F9" s="122" t="n">
        <f aca="false">SUM(B9:E9)</f>
        <v>0</v>
      </c>
      <c r="G9" s="119" t="n">
        <f aca="false">+Curves!G60*10000*Posn!H15</f>
        <v>0</v>
      </c>
      <c r="H9" s="120" t="n">
        <f aca="false">+Curves!H60*10000*Posn!I15</f>
        <v>-151200</v>
      </c>
      <c r="I9" s="121" t="n">
        <f aca="false">+Curves!I60*10000*Posn!J15</f>
        <v>0</v>
      </c>
      <c r="J9" s="120" t="n">
        <f aca="false">+Curves!J60*10000*Posn!K15</f>
        <v>0</v>
      </c>
      <c r="K9" s="121" t="n">
        <f aca="false">+Curves!K60*10000*Posn!L15</f>
        <v>0</v>
      </c>
      <c r="L9" s="120" t="n">
        <f aca="false">+Curves!L60*10000*Posn!M15</f>
        <v>0</v>
      </c>
      <c r="M9" s="121" t="n">
        <f aca="false">+Curves!M60*10000*Posn!N15</f>
        <v>0</v>
      </c>
      <c r="N9" s="120" t="n">
        <f aca="false">+Curves!N60*10000*Posn!O15</f>
        <v>0</v>
      </c>
      <c r="O9" s="123" t="n">
        <f aca="false">+Curves!O60*10000*Posn!P15</f>
        <v>-0</v>
      </c>
      <c r="P9" s="124" t="n">
        <f aca="false">SUM(G9:O9)</f>
        <v>-151200</v>
      </c>
      <c r="R9" s="125" t="n">
        <f aca="false">+F9+P9</f>
        <v>-151200</v>
      </c>
    </row>
    <row r="10" customFormat="false" ht="12.75" hidden="false" customHeight="false" outlineLevel="0" collapsed="false">
      <c r="A10" s="28" t="n">
        <v>36831</v>
      </c>
      <c r="B10" s="119" t="n">
        <f aca="false">+Curves!B61*10000*Posn!C16</f>
        <v>0</v>
      </c>
      <c r="C10" s="120" t="n">
        <f aca="false">+Curves!C61*10000*Posn!D16</f>
        <v>0</v>
      </c>
      <c r="D10" s="121" t="n">
        <f aca="false">+Curves!D61*10000*Posn!E16</f>
        <v>0</v>
      </c>
      <c r="E10" s="120" t="n">
        <f aca="false">+Curves!E61*10000*Posn!F16</f>
        <v>0</v>
      </c>
      <c r="F10" s="122" t="n">
        <f aca="false">SUM(B10:E10)</f>
        <v>0</v>
      </c>
      <c r="G10" s="119" t="n">
        <f aca="false">+Curves!G61*10000*Posn!H16</f>
        <v>0</v>
      </c>
      <c r="H10" s="120" t="n">
        <f aca="false">+Curves!H61*10000*Posn!I16</f>
        <v>0</v>
      </c>
      <c r="I10" s="121" t="n">
        <f aca="false">+Curves!I61*10000*Posn!J16</f>
        <v>0</v>
      </c>
      <c r="J10" s="120" t="n">
        <f aca="false">+Curves!J61*10000*Posn!K16</f>
        <v>0</v>
      </c>
      <c r="K10" s="121" t="n">
        <f aca="false">+Curves!K61*10000*Posn!L16</f>
        <v>0</v>
      </c>
      <c r="L10" s="120" t="n">
        <f aca="false">+Curves!L61*10000*Posn!M16</f>
        <v>0</v>
      </c>
      <c r="M10" s="121" t="n">
        <f aca="false">+Curves!M61*10000*Posn!N16</f>
        <v>0</v>
      </c>
      <c r="N10" s="120" t="n">
        <f aca="false">+Curves!N61*10000*Posn!O16</f>
        <v>0</v>
      </c>
      <c r="O10" s="123" t="n">
        <f aca="false">+Curves!O61*10000*Posn!P16</f>
        <v>0</v>
      </c>
      <c r="P10" s="124" t="n">
        <f aca="false">SUM(G10:O10)</f>
        <v>0</v>
      </c>
      <c r="R10" s="125" t="n">
        <f aca="false">+F10+P10</f>
        <v>0</v>
      </c>
    </row>
    <row r="11" customFormat="false" ht="12.75" hidden="false" customHeight="false" outlineLevel="0" collapsed="false">
      <c r="A11" s="28" t="n">
        <v>36861</v>
      </c>
      <c r="B11" s="119" t="n">
        <f aca="false">+Curves!B62*10000*Posn!C17</f>
        <v>-0</v>
      </c>
      <c r="C11" s="120" t="n">
        <f aca="false">+Curves!C62*10000*Posn!D17</f>
        <v>0</v>
      </c>
      <c r="D11" s="121" t="n">
        <f aca="false">+Curves!D62*10000*Posn!E17</f>
        <v>0</v>
      </c>
      <c r="E11" s="120" t="n">
        <f aca="false">+Curves!E62*10000*Posn!F17</f>
        <v>0</v>
      </c>
      <c r="F11" s="122" t="n">
        <f aca="false">SUM(B11:E11)</f>
        <v>0</v>
      </c>
      <c r="G11" s="119" t="n">
        <f aca="false">+Curves!G62*10000*Posn!H17</f>
        <v>0</v>
      </c>
      <c r="H11" s="120" t="n">
        <f aca="false">+Curves!H62*10000*Posn!I17</f>
        <v>0</v>
      </c>
      <c r="I11" s="121" t="n">
        <f aca="false">+Curves!I62*10000*Posn!J17</f>
        <v>0</v>
      </c>
      <c r="J11" s="120" t="n">
        <f aca="false">+Curves!J62*10000*Posn!K17</f>
        <v>0</v>
      </c>
      <c r="K11" s="121" t="n">
        <f aca="false">+Curves!K62*10000*Posn!L17</f>
        <v>0</v>
      </c>
      <c r="L11" s="120" t="n">
        <f aca="false">+Curves!L62*10000*Posn!M17</f>
        <v>0</v>
      </c>
      <c r="M11" s="121" t="n">
        <f aca="false">+Curves!M62*10000*Posn!N17</f>
        <v>0</v>
      </c>
      <c r="N11" s="120" t="n">
        <f aca="false">+Curves!N62*10000*Posn!O17</f>
        <v>0</v>
      </c>
      <c r="O11" s="123" t="n">
        <f aca="false">+Curves!O62*10000*Posn!P17</f>
        <v>0</v>
      </c>
      <c r="P11" s="124" t="n">
        <f aca="false">SUM(G11:O11)</f>
        <v>0</v>
      </c>
      <c r="R11" s="125" t="n">
        <f aca="false">+F11+P11</f>
        <v>0</v>
      </c>
    </row>
    <row r="12" customFormat="false" ht="12.75" hidden="false" customHeight="false" outlineLevel="0" collapsed="false">
      <c r="A12" s="28" t="n">
        <v>36892</v>
      </c>
      <c r="B12" s="119" t="n">
        <f aca="false">+Curves!B63*10000*Posn!C18</f>
        <v>-0</v>
      </c>
      <c r="C12" s="120" t="n">
        <f aca="false">+Curves!C63*10000*Posn!D18</f>
        <v>0</v>
      </c>
      <c r="D12" s="121" t="n">
        <f aca="false">+Curves!D63*10000*Posn!E18</f>
        <v>0</v>
      </c>
      <c r="E12" s="120" t="n">
        <f aca="false">+Curves!E63*10000*Posn!F18</f>
        <v>0</v>
      </c>
      <c r="F12" s="122" t="n">
        <f aca="false">SUM(B12:E12)</f>
        <v>0</v>
      </c>
      <c r="G12" s="119" t="n">
        <f aca="false">+Curves!G63*10000*Posn!H18</f>
        <v>0</v>
      </c>
      <c r="H12" s="120" t="n">
        <f aca="false">+Curves!H63*10000*Posn!I18</f>
        <v>0</v>
      </c>
      <c r="I12" s="121" t="n">
        <f aca="false">+Curves!I63*10000*Posn!J18</f>
        <v>0</v>
      </c>
      <c r="J12" s="120" t="n">
        <f aca="false">+Curves!J63*10000*Posn!K18</f>
        <v>0</v>
      </c>
      <c r="K12" s="121" t="n">
        <f aca="false">+Curves!K63*10000*Posn!L18</f>
        <v>0</v>
      </c>
      <c r="L12" s="120" t="n">
        <f aca="false">+Curves!L63*10000*Posn!M18</f>
        <v>0</v>
      </c>
      <c r="M12" s="121" t="n">
        <f aca="false">+Curves!M63*10000*Posn!N18</f>
        <v>0</v>
      </c>
      <c r="N12" s="120" t="n">
        <f aca="false">+Curves!N63*10000*Posn!O18</f>
        <v>0</v>
      </c>
      <c r="O12" s="123" t="n">
        <f aca="false">+Curves!O63*10000*Posn!P18</f>
        <v>0</v>
      </c>
      <c r="P12" s="124" t="n">
        <f aca="false">SUM(G12:O12)</f>
        <v>0</v>
      </c>
      <c r="R12" s="125" t="n">
        <f aca="false">+F12+P12</f>
        <v>0</v>
      </c>
    </row>
    <row r="13" customFormat="false" ht="12.75" hidden="false" customHeight="false" outlineLevel="0" collapsed="false">
      <c r="A13" s="28" t="n">
        <v>36923</v>
      </c>
      <c r="B13" s="119" t="n">
        <f aca="false">+Curves!B64*10000*Posn!C19</f>
        <v>-0</v>
      </c>
      <c r="C13" s="120" t="n">
        <f aca="false">+Curves!C64*10000*Posn!D19</f>
        <v>0</v>
      </c>
      <c r="D13" s="121" t="n">
        <f aca="false">+Curves!D64*10000*Posn!E19</f>
        <v>0</v>
      </c>
      <c r="E13" s="120" t="n">
        <f aca="false">+Curves!E64*10000*Posn!F19</f>
        <v>0</v>
      </c>
      <c r="F13" s="122" t="n">
        <f aca="false">SUM(B13:E13)</f>
        <v>0</v>
      </c>
      <c r="G13" s="119" t="n">
        <f aca="false">+Curves!G64*10000*Posn!H19</f>
        <v>0</v>
      </c>
      <c r="H13" s="120" t="n">
        <f aca="false">+Curves!H64*10000*Posn!I19</f>
        <v>0</v>
      </c>
      <c r="I13" s="121" t="n">
        <f aca="false">+Curves!I64*10000*Posn!J19</f>
        <v>0</v>
      </c>
      <c r="J13" s="120" t="n">
        <f aca="false">+Curves!J64*10000*Posn!K19</f>
        <v>0</v>
      </c>
      <c r="K13" s="121" t="n">
        <f aca="false">+Curves!K64*10000*Posn!L19</f>
        <v>0</v>
      </c>
      <c r="L13" s="120" t="n">
        <f aca="false">+Curves!L64*10000*Posn!M19</f>
        <v>0</v>
      </c>
      <c r="M13" s="121" t="n">
        <f aca="false">+Curves!M64*10000*Posn!N19</f>
        <v>0</v>
      </c>
      <c r="N13" s="120" t="n">
        <f aca="false">+Curves!N64*10000*Posn!O19</f>
        <v>0</v>
      </c>
      <c r="O13" s="123" t="n">
        <f aca="false">+Curves!O64*10000*Posn!P19</f>
        <v>0</v>
      </c>
      <c r="P13" s="124" t="n">
        <f aca="false">SUM(G13:O13)</f>
        <v>0</v>
      </c>
      <c r="R13" s="125" t="n">
        <f aca="false">+F13+P13</f>
        <v>0</v>
      </c>
    </row>
    <row r="14" customFormat="false" ht="12.75" hidden="false" customHeight="false" outlineLevel="0" collapsed="false">
      <c r="A14" s="28" t="n">
        <v>36951</v>
      </c>
      <c r="B14" s="119" t="n">
        <f aca="false">+Curves!B65*10000*Posn!C20</f>
        <v>-0</v>
      </c>
      <c r="C14" s="120" t="n">
        <f aca="false">+Curves!C65*10000*Posn!D20</f>
        <v>0</v>
      </c>
      <c r="D14" s="121" t="n">
        <f aca="false">+Curves!D65*10000*Posn!E20</f>
        <v>0</v>
      </c>
      <c r="E14" s="120" t="n">
        <f aca="false">+Curves!E65*10000*Posn!F20</f>
        <v>0</v>
      </c>
      <c r="F14" s="122" t="n">
        <f aca="false">SUM(B14:E14)</f>
        <v>0</v>
      </c>
      <c r="G14" s="119" t="n">
        <f aca="false">+Curves!G65*10000*Posn!H20</f>
        <v>0</v>
      </c>
      <c r="H14" s="120" t="n">
        <f aca="false">+Curves!H65*10000*Posn!I20</f>
        <v>0</v>
      </c>
      <c r="I14" s="121" t="n">
        <f aca="false">+Curves!I65*10000*Posn!J20</f>
        <v>0</v>
      </c>
      <c r="J14" s="120" t="n">
        <f aca="false">+Curves!J65*10000*Posn!K20</f>
        <v>0</v>
      </c>
      <c r="K14" s="121" t="n">
        <f aca="false">+Curves!K65*10000*Posn!L20</f>
        <v>0</v>
      </c>
      <c r="L14" s="120" t="n">
        <f aca="false">+Curves!L65*10000*Posn!M20</f>
        <v>0</v>
      </c>
      <c r="M14" s="121" t="n">
        <f aca="false">+Curves!M65*10000*Posn!N20</f>
        <v>0</v>
      </c>
      <c r="N14" s="120" t="n">
        <f aca="false">+Curves!N65*10000*Posn!O20</f>
        <v>0</v>
      </c>
      <c r="O14" s="123" t="n">
        <f aca="false">+Curves!O65*10000*Posn!P20</f>
        <v>0</v>
      </c>
      <c r="P14" s="124" t="n">
        <f aca="false">SUM(G14:O14)</f>
        <v>0</v>
      </c>
      <c r="R14" s="125" t="n">
        <f aca="false">+F14+P14</f>
        <v>0</v>
      </c>
    </row>
    <row r="15" customFormat="false" ht="12.75" hidden="false" customHeight="false" outlineLevel="0" collapsed="false">
      <c r="A15" s="28" t="n">
        <v>36982</v>
      </c>
      <c r="B15" s="119" t="n">
        <f aca="false">+Curves!B66*10000*Posn!C21</f>
        <v>-0</v>
      </c>
      <c r="C15" s="120" t="n">
        <f aca="false">+Curves!C66*10000*Posn!D21</f>
        <v>0</v>
      </c>
      <c r="D15" s="121" t="n">
        <f aca="false">+Curves!D66*10000*Posn!E21</f>
        <v>0</v>
      </c>
      <c r="E15" s="120" t="n">
        <f aca="false">+Curves!E66*10000*Posn!F21</f>
        <v>0</v>
      </c>
      <c r="F15" s="122" t="n">
        <f aca="false">SUM(B15:E15)</f>
        <v>0</v>
      </c>
      <c r="G15" s="119" t="n">
        <f aca="false">+Curves!G66*10000*Posn!H21</f>
        <v>-0</v>
      </c>
      <c r="H15" s="120" t="n">
        <f aca="false">+Curves!H66*10000*Posn!I21</f>
        <v>0</v>
      </c>
      <c r="I15" s="121" t="n">
        <f aca="false">+Curves!I66*10000*Posn!J21</f>
        <v>0</v>
      </c>
      <c r="J15" s="120" t="n">
        <f aca="false">+Curves!J66*10000*Posn!K21</f>
        <v>0</v>
      </c>
      <c r="K15" s="121" t="n">
        <f aca="false">+Curves!K66*10000*Posn!L21</f>
        <v>0</v>
      </c>
      <c r="L15" s="120" t="n">
        <f aca="false">+Curves!L66*10000*Posn!M21</f>
        <v>0</v>
      </c>
      <c r="M15" s="121" t="n">
        <f aca="false">+Curves!M66*10000*Posn!N21</f>
        <v>0</v>
      </c>
      <c r="N15" s="120" t="n">
        <f aca="false">+Curves!N66*10000*Posn!O21</f>
        <v>0</v>
      </c>
      <c r="O15" s="123" t="n">
        <f aca="false">+Curves!O66*10000*Posn!P21</f>
        <v>0</v>
      </c>
      <c r="P15" s="124" t="n">
        <f aca="false">SUM(G15:O15)</f>
        <v>0</v>
      </c>
      <c r="R15" s="125" t="n">
        <f aca="false">+F15+P15</f>
        <v>0</v>
      </c>
    </row>
    <row r="16" customFormat="false" ht="12.75" hidden="false" customHeight="false" outlineLevel="0" collapsed="false">
      <c r="A16" s="28" t="n">
        <v>37012</v>
      </c>
      <c r="B16" s="119" t="n">
        <f aca="false">+Curves!B67*10000*Posn!C22</f>
        <v>-0</v>
      </c>
      <c r="C16" s="120" t="n">
        <f aca="false">+Curves!C67*10000*Posn!D22</f>
        <v>0</v>
      </c>
      <c r="D16" s="121" t="n">
        <f aca="false">+Curves!D67*10000*Posn!E22</f>
        <v>0</v>
      </c>
      <c r="E16" s="120" t="n">
        <f aca="false">+Curves!E67*10000*Posn!F22</f>
        <v>0</v>
      </c>
      <c r="F16" s="122" t="n">
        <f aca="false">SUM(B16:E16)</f>
        <v>0</v>
      </c>
      <c r="G16" s="119" t="n">
        <f aca="false">+Curves!G67*10000*Posn!H22</f>
        <v>-0</v>
      </c>
      <c r="H16" s="120" t="n">
        <f aca="false">+Curves!H67*10000*Posn!I22</f>
        <v>0</v>
      </c>
      <c r="I16" s="121" t="n">
        <f aca="false">+Curves!I67*10000*Posn!J22</f>
        <v>0</v>
      </c>
      <c r="J16" s="120" t="n">
        <f aca="false">+Curves!J67*10000*Posn!K22</f>
        <v>0</v>
      </c>
      <c r="K16" s="121" t="n">
        <f aca="false">+Curves!K67*10000*Posn!L22</f>
        <v>0</v>
      </c>
      <c r="L16" s="120" t="n">
        <f aca="false">+Curves!L67*10000*Posn!M22</f>
        <v>0</v>
      </c>
      <c r="M16" s="121" t="n">
        <f aca="false">+Curves!M67*10000*Posn!N22</f>
        <v>0</v>
      </c>
      <c r="N16" s="120" t="n">
        <f aca="false">+Curves!N67*10000*Posn!O22</f>
        <v>0</v>
      </c>
      <c r="O16" s="123" t="n">
        <f aca="false">+Curves!O67*10000*Posn!P22</f>
        <v>0</v>
      </c>
      <c r="P16" s="124" t="n">
        <f aca="false">SUM(G16:O16)</f>
        <v>0</v>
      </c>
      <c r="R16" s="125" t="n">
        <f aca="false">+F16+P16</f>
        <v>0</v>
      </c>
    </row>
    <row r="17" customFormat="false" ht="12.75" hidden="false" customHeight="false" outlineLevel="0" collapsed="false">
      <c r="A17" s="28" t="n">
        <v>37043</v>
      </c>
      <c r="B17" s="119" t="n">
        <f aca="false">+Curves!B68*10000*Posn!C23</f>
        <v>0</v>
      </c>
      <c r="C17" s="120" t="n">
        <f aca="false">+Curves!C68*10000*Posn!D23</f>
        <v>0</v>
      </c>
      <c r="D17" s="121" t="n">
        <f aca="false">+Curves!D68*10000*Posn!E23</f>
        <v>0</v>
      </c>
      <c r="E17" s="120" t="n">
        <f aca="false">+Curves!E68*10000*Posn!F23</f>
        <v>0</v>
      </c>
      <c r="F17" s="122" t="n">
        <f aca="false">SUM(B17:E17)</f>
        <v>0</v>
      </c>
      <c r="G17" s="119" t="n">
        <f aca="false">+Curves!G68*10000*Posn!H23</f>
        <v>-0</v>
      </c>
      <c r="H17" s="120" t="n">
        <f aca="false">+Curves!H68*10000*Posn!I23</f>
        <v>0</v>
      </c>
      <c r="I17" s="121" t="n">
        <f aca="false">+Curves!I68*10000*Posn!J23</f>
        <v>0</v>
      </c>
      <c r="J17" s="120" t="n">
        <f aca="false">+Curves!J68*10000*Posn!K23</f>
        <v>0</v>
      </c>
      <c r="K17" s="121" t="n">
        <f aca="false">+Curves!K68*10000*Posn!L23</f>
        <v>0</v>
      </c>
      <c r="L17" s="120" t="n">
        <f aca="false">+Curves!L68*10000*Posn!M23</f>
        <v>0</v>
      </c>
      <c r="M17" s="121" t="n">
        <f aca="false">+Curves!M68*10000*Posn!N23</f>
        <v>0</v>
      </c>
      <c r="N17" s="120" t="n">
        <f aca="false">+Curves!N68*10000*Posn!O23</f>
        <v>0</v>
      </c>
      <c r="O17" s="123" t="n">
        <f aca="false">+Curves!O68*10000*Posn!P23</f>
        <v>0</v>
      </c>
      <c r="P17" s="124" t="n">
        <f aca="false">SUM(G17:O17)</f>
        <v>0</v>
      </c>
      <c r="R17" s="125" t="n">
        <f aca="false">+F17+P17</f>
        <v>0</v>
      </c>
    </row>
    <row r="18" customFormat="false" ht="12.75" hidden="false" customHeight="false" outlineLevel="0" collapsed="false">
      <c r="A18" s="28" t="n">
        <v>37073</v>
      </c>
      <c r="B18" s="119" t="n">
        <f aca="false">+Curves!B69*10000*Posn!C24</f>
        <v>0</v>
      </c>
      <c r="C18" s="120" t="n">
        <f aca="false">+Curves!C69*10000*Posn!D24</f>
        <v>0</v>
      </c>
      <c r="D18" s="121" t="n">
        <f aca="false">+Curves!D69*10000*Posn!E24</f>
        <v>0</v>
      </c>
      <c r="E18" s="120" t="n">
        <f aca="false">+Curves!E69*10000*Posn!F24</f>
        <v>0</v>
      </c>
      <c r="F18" s="122" t="n">
        <f aca="false">SUM(B18:E18)</f>
        <v>0</v>
      </c>
      <c r="G18" s="119" t="n">
        <f aca="false">+Curves!G69*10000*Posn!H24</f>
        <v>-0</v>
      </c>
      <c r="H18" s="120" t="n">
        <f aca="false">+Curves!H69*10000*Posn!I24</f>
        <v>0</v>
      </c>
      <c r="I18" s="121" t="n">
        <f aca="false">+Curves!I69*10000*Posn!J24</f>
        <v>0</v>
      </c>
      <c r="J18" s="120" t="n">
        <f aca="false">+Curves!J69*10000*Posn!K24</f>
        <v>0</v>
      </c>
      <c r="K18" s="121" t="n">
        <f aca="false">+Curves!K69*10000*Posn!L24</f>
        <v>0</v>
      </c>
      <c r="L18" s="120" t="n">
        <f aca="false">+Curves!L69*10000*Posn!M24</f>
        <v>0</v>
      </c>
      <c r="M18" s="121" t="n">
        <f aca="false">+Curves!M69*10000*Posn!N24</f>
        <v>0</v>
      </c>
      <c r="N18" s="120" t="n">
        <f aca="false">+Curves!N69*10000*Posn!O24</f>
        <v>0</v>
      </c>
      <c r="O18" s="123" t="n">
        <f aca="false">+Curves!O69*10000*Posn!P24</f>
        <v>0</v>
      </c>
      <c r="P18" s="124" t="n">
        <f aca="false">SUM(G18:O18)</f>
        <v>0</v>
      </c>
      <c r="R18" s="125" t="n">
        <f aca="false">+F18+P18</f>
        <v>0</v>
      </c>
    </row>
    <row r="19" customFormat="false" ht="12.75" hidden="false" customHeight="false" outlineLevel="0" collapsed="false">
      <c r="A19" s="28" t="n">
        <v>37104</v>
      </c>
      <c r="B19" s="119" t="n">
        <f aca="false">+Curves!B70*10000*Posn!C25</f>
        <v>0</v>
      </c>
      <c r="C19" s="120" t="n">
        <f aca="false">+Curves!C70*10000*Posn!D25</f>
        <v>0</v>
      </c>
      <c r="D19" s="121" t="n">
        <f aca="false">+Curves!D70*10000*Posn!E25</f>
        <v>0</v>
      </c>
      <c r="E19" s="120" t="n">
        <f aca="false">+Curves!E70*10000*Posn!F25</f>
        <v>0</v>
      </c>
      <c r="F19" s="122" t="n">
        <f aca="false">SUM(B19:E19)</f>
        <v>0</v>
      </c>
      <c r="G19" s="119" t="n">
        <f aca="false">+Curves!G70*10000*Posn!H25</f>
        <v>-0</v>
      </c>
      <c r="H19" s="120" t="n">
        <f aca="false">+Curves!H70*10000*Posn!I25</f>
        <v>0</v>
      </c>
      <c r="I19" s="121" t="n">
        <f aca="false">+Curves!I70*10000*Posn!J25</f>
        <v>0</v>
      </c>
      <c r="J19" s="120" t="n">
        <f aca="false">+Curves!J70*10000*Posn!K25</f>
        <v>0</v>
      </c>
      <c r="K19" s="121" t="n">
        <f aca="false">+Curves!K70*10000*Posn!L25</f>
        <v>0</v>
      </c>
      <c r="L19" s="120" t="n">
        <f aca="false">+Curves!L70*10000*Posn!M25</f>
        <v>0</v>
      </c>
      <c r="M19" s="121" t="n">
        <f aca="false">+Curves!M70*10000*Posn!N25</f>
        <v>0</v>
      </c>
      <c r="N19" s="120" t="n">
        <f aca="false">+Curves!N70*10000*Posn!O25</f>
        <v>0</v>
      </c>
      <c r="O19" s="123" t="n">
        <f aca="false">+Curves!O70*10000*Posn!P25</f>
        <v>0</v>
      </c>
      <c r="P19" s="124" t="n">
        <f aca="false">SUM(G19:O19)</f>
        <v>0</v>
      </c>
      <c r="R19" s="125" t="n">
        <f aca="false">+F19+P19</f>
        <v>0</v>
      </c>
    </row>
    <row r="20" customFormat="false" ht="12.75" hidden="false" customHeight="false" outlineLevel="0" collapsed="false">
      <c r="A20" s="28" t="n">
        <v>37135</v>
      </c>
      <c r="B20" s="119" t="e">
        <f aca="false">+Curves!B71*10000*Posn!C26</f>
        <v>#N/A</v>
      </c>
      <c r="C20" s="120" t="n">
        <f aca="false">+Curves!C71*10000*Posn!D26</f>
        <v>0</v>
      </c>
      <c r="D20" s="121" t="n">
        <f aca="false">+Curves!D71*10000*Posn!E26</f>
        <v>0</v>
      </c>
      <c r="E20" s="120" t="n">
        <f aca="false">+Curves!E71*10000*Posn!F26</f>
        <v>0</v>
      </c>
      <c r="F20" s="122" t="e">
        <f aca="false">SUM(B20:E20)</f>
        <v>#N/A</v>
      </c>
      <c r="G20" s="119" t="n">
        <f aca="false">+Curves!G71*10000*Posn!H26</f>
        <v>-0</v>
      </c>
      <c r="H20" s="120" t="n">
        <f aca="false">+Curves!H71*10000*Posn!I26</f>
        <v>0</v>
      </c>
      <c r="I20" s="121" t="n">
        <f aca="false">+Curves!I71*10000*Posn!J26</f>
        <v>0</v>
      </c>
      <c r="J20" s="120" t="n">
        <f aca="false">+Curves!J71*10000*Posn!K26</f>
        <v>0</v>
      </c>
      <c r="K20" s="121" t="n">
        <f aca="false">+Curves!K71*10000*Posn!L26</f>
        <v>0</v>
      </c>
      <c r="L20" s="120" t="n">
        <f aca="false">+Curves!L71*10000*Posn!M26</f>
        <v>0</v>
      </c>
      <c r="M20" s="121" t="n">
        <f aca="false">+Curves!M71*10000*Posn!N26</f>
        <v>0</v>
      </c>
      <c r="N20" s="120" t="n">
        <f aca="false">+Curves!N71*10000*Posn!O26</f>
        <v>0</v>
      </c>
      <c r="O20" s="123" t="n">
        <f aca="false">+Curves!O71*10000*Posn!P26</f>
        <v>0</v>
      </c>
      <c r="P20" s="124" t="n">
        <f aca="false">SUM(G20:O20)</f>
        <v>0</v>
      </c>
      <c r="R20" s="125" t="e">
        <f aca="false">+F20+P20</f>
        <v>#N/A</v>
      </c>
    </row>
    <row r="21" customFormat="false" ht="12.75" hidden="false" customHeight="false" outlineLevel="0" collapsed="false">
      <c r="A21" s="28" t="n">
        <v>37165</v>
      </c>
      <c r="B21" s="119" t="e">
        <f aca="false">+Curves!B72*10000*Posn!C27</f>
        <v>#N/A</v>
      </c>
      <c r="C21" s="120" t="n">
        <f aca="false">+Curves!C72*10000*Posn!D27</f>
        <v>0</v>
      </c>
      <c r="D21" s="121" t="n">
        <f aca="false">+Curves!D72*10000*Posn!E27</f>
        <v>0</v>
      </c>
      <c r="E21" s="120" t="n">
        <f aca="false">+Curves!E72*10000*Posn!F27</f>
        <v>0</v>
      </c>
      <c r="F21" s="122" t="e">
        <f aca="false">SUM(B21:E21)</f>
        <v>#N/A</v>
      </c>
      <c r="G21" s="119" t="n">
        <f aca="false">+Curves!G72*10000*Posn!H27</f>
        <v>-0</v>
      </c>
      <c r="H21" s="120" t="n">
        <f aca="false">+Curves!H72*10000*Posn!I27</f>
        <v>0</v>
      </c>
      <c r="I21" s="121" t="n">
        <f aca="false">+Curves!I72*10000*Posn!J27</f>
        <v>0</v>
      </c>
      <c r="J21" s="120" t="n">
        <f aca="false">+Curves!J72*10000*Posn!K27</f>
        <v>0</v>
      </c>
      <c r="K21" s="121" t="n">
        <f aca="false">+Curves!K72*10000*Posn!L27</f>
        <v>0</v>
      </c>
      <c r="L21" s="120" t="n">
        <f aca="false">+Curves!L72*10000*Posn!M27</f>
        <v>0</v>
      </c>
      <c r="M21" s="121" t="n">
        <f aca="false">+Curves!M72*10000*Posn!N27</f>
        <v>0</v>
      </c>
      <c r="N21" s="120" t="n">
        <f aca="false">+Curves!N72*10000*Posn!O27</f>
        <v>0</v>
      </c>
      <c r="O21" s="123" t="n">
        <f aca="false">+Curves!O72*10000*Posn!P27</f>
        <v>0</v>
      </c>
      <c r="P21" s="124" t="n">
        <f aca="false">SUM(G21:O21)</f>
        <v>0</v>
      </c>
      <c r="R21" s="125" t="e">
        <f aca="false">+F21+P21</f>
        <v>#N/A</v>
      </c>
    </row>
    <row r="22" customFormat="false" ht="12.75" hidden="false" customHeight="false" outlineLevel="0" collapsed="false">
      <c r="A22" s="28" t="n">
        <v>37196</v>
      </c>
      <c r="B22" s="119" t="e">
        <f aca="false">+Curves!B73*10000*Posn!C28</f>
        <v>#N/A</v>
      </c>
      <c r="C22" s="120" t="n">
        <f aca="false">+Curves!C73*10000*Posn!D28</f>
        <v>0</v>
      </c>
      <c r="D22" s="121" t="n">
        <f aca="false">+Curves!D73*10000*Posn!E28</f>
        <v>0</v>
      </c>
      <c r="E22" s="120" t="n">
        <f aca="false">+Curves!E73*10000*Posn!F28</f>
        <v>0</v>
      </c>
      <c r="F22" s="122" t="e">
        <f aca="false">SUM(B22:E22)</f>
        <v>#N/A</v>
      </c>
      <c r="G22" s="119" t="n">
        <f aca="false">+Curves!G73*10000*Posn!H28</f>
        <v>0</v>
      </c>
      <c r="H22" s="120" t="n">
        <f aca="false">+Curves!H73*10000*Posn!I28</f>
        <v>0</v>
      </c>
      <c r="I22" s="121" t="n">
        <f aca="false">+Curves!I73*10000*Posn!J28</f>
        <v>0</v>
      </c>
      <c r="J22" s="120" t="n">
        <f aca="false">+Curves!J73*10000*Posn!K28</f>
        <v>0</v>
      </c>
      <c r="K22" s="121" t="n">
        <f aca="false">+Curves!K73*10000*Posn!L28</f>
        <v>0</v>
      </c>
      <c r="L22" s="120" t="n">
        <f aca="false">+Curves!L73*10000*Posn!M28</f>
        <v>0</v>
      </c>
      <c r="M22" s="121" t="n">
        <f aca="false">+Curves!M73*10000*Posn!N28</f>
        <v>0</v>
      </c>
      <c r="N22" s="120" t="n">
        <f aca="false">+Curves!N73*10000*Posn!O28</f>
        <v>0</v>
      </c>
      <c r="O22" s="123" t="n">
        <f aca="false">+Curves!O73*10000*Posn!P28</f>
        <v>0</v>
      </c>
      <c r="P22" s="124" t="n">
        <f aca="false">SUM(G22:O22)</f>
        <v>0</v>
      </c>
      <c r="R22" s="125" t="e">
        <f aca="false">+F22+P22</f>
        <v>#N/A</v>
      </c>
    </row>
    <row r="23" customFormat="false" ht="13.5" hidden="false" customHeight="false" outlineLevel="0" collapsed="false">
      <c r="A23" s="37" t="n">
        <v>37226</v>
      </c>
      <c r="B23" s="126" t="e">
        <f aca="false">+Curves!B74*10000*Posn!C29</f>
        <v>#N/A</v>
      </c>
      <c r="C23" s="127" t="n">
        <f aca="false">+Curves!C74*10000*Posn!D29</f>
        <v>0</v>
      </c>
      <c r="D23" s="128" t="n">
        <f aca="false">+Curves!D74*10000*Posn!E29</f>
        <v>0</v>
      </c>
      <c r="E23" s="127" t="n">
        <f aca="false">+Curves!E74*10000*Posn!F29</f>
        <v>0</v>
      </c>
      <c r="F23" s="129" t="e">
        <f aca="false">SUM(B23:E23)</f>
        <v>#N/A</v>
      </c>
      <c r="G23" s="126" t="n">
        <f aca="false">+Curves!G74*10000*Posn!H29</f>
        <v>0</v>
      </c>
      <c r="H23" s="127" t="n">
        <f aca="false">+Curves!H74*10000*Posn!I29</f>
        <v>0</v>
      </c>
      <c r="I23" s="128" t="n">
        <f aca="false">+Curves!I74*10000*Posn!J29</f>
        <v>0</v>
      </c>
      <c r="J23" s="127" t="n">
        <f aca="false">+Curves!J74*10000*Posn!K29</f>
        <v>0</v>
      </c>
      <c r="K23" s="128" t="n">
        <f aca="false">+Curves!K74*10000*Posn!L29</f>
        <v>0</v>
      </c>
      <c r="L23" s="127" t="n">
        <f aca="false">+Curves!L74*10000*Posn!M29</f>
        <v>0</v>
      </c>
      <c r="M23" s="128" t="n">
        <f aca="false">+Curves!M74*10000*Posn!N29</f>
        <v>0</v>
      </c>
      <c r="N23" s="127" t="n">
        <f aca="false">+Curves!N74*10000*Posn!O29</f>
        <v>0</v>
      </c>
      <c r="O23" s="130" t="n">
        <f aca="false">+Curves!O74*10000*Posn!P29</f>
        <v>0</v>
      </c>
      <c r="P23" s="131" t="n">
        <f aca="false">SUM(G23:O23)</f>
        <v>0</v>
      </c>
      <c r="R23" s="132" t="e">
        <f aca="false">+F23+P23</f>
        <v>#N/A</v>
      </c>
    </row>
    <row r="24" customFormat="false" ht="16.5" hidden="false" customHeight="false" outlineLevel="0" collapsed="false">
      <c r="A24" s="133" t="s">
        <v>29</v>
      </c>
      <c r="B24" s="134" t="e">
        <f aca="false">SUM(B6:B23)</f>
        <v>#N/A</v>
      </c>
      <c r="C24" s="135" t="n">
        <f aca="false">SUM(C6:C23)</f>
        <v>0</v>
      </c>
      <c r="D24" s="136" t="n">
        <f aca="false">SUM(D6:D23)</f>
        <v>0</v>
      </c>
      <c r="E24" s="135" t="n">
        <f aca="false">SUM(E6:E23)</f>
        <v>0</v>
      </c>
      <c r="F24" s="137" t="e">
        <f aca="false">SUM(F6:F23)</f>
        <v>#N/A</v>
      </c>
      <c r="G24" s="134" t="n">
        <f aca="false">SUM(G6:G23)</f>
        <v>-382.5</v>
      </c>
      <c r="H24" s="135" t="n">
        <f aca="false">SUM(H6:H23)</f>
        <v>-98985</v>
      </c>
      <c r="I24" s="136" t="n">
        <f aca="false">SUM(I6:I23)</f>
        <v>0</v>
      </c>
      <c r="J24" s="135" t="n">
        <f aca="false">SUM(J6:J23)</f>
        <v>0</v>
      </c>
      <c r="K24" s="136" t="n">
        <f aca="false">SUM(K6:K23)</f>
        <v>0</v>
      </c>
      <c r="L24" s="135" t="n">
        <f aca="false">SUM(L6:L23)</f>
        <v>0</v>
      </c>
      <c r="M24" s="136" t="n">
        <f aca="false">SUM(M6:M23)</f>
        <v>0</v>
      </c>
      <c r="N24" s="135" t="n">
        <f aca="false">SUM(N6:N23)</f>
        <v>0</v>
      </c>
      <c r="O24" s="138" t="n">
        <f aca="false">SUM(O6:O23)</f>
        <v>0</v>
      </c>
      <c r="P24" s="139" t="n">
        <f aca="false">SUM(P6:P23)</f>
        <v>-99367.5</v>
      </c>
      <c r="Q24" s="25"/>
      <c r="R24" s="140" t="e">
        <f aca="false">SUM(R6:R23)</f>
        <v>#N/A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1999-05-17T15:18:32Z</dcterms:created>
  <dc:creator>gcd</dc:creator>
  <dc:description/>
  <dc:language>en-US</dc:language>
  <cp:lastModifiedBy>Eric Bass</cp:lastModifiedBy>
  <cp:lastPrinted>1999-08-27T11:02:03Z</cp:lastPrinted>
  <cp:revision>0</cp:revision>
  <dc:subject/>
  <dc:title/>
</cp:coreProperties>
</file>