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roughput" sheetId="1" state="visible" r:id="rId3"/>
    <sheet name="Margins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<sst xmlns="http://schemas.openxmlformats.org/spreadsheetml/2006/main" count="129" uniqueCount="34">
  <si>
    <t xml:space="preserve">1999 Throughput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</si>
  <si>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</si>
  <si>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</si>
  <si>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</si>
  <si>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</si>
  <si>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</si>
  <si>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</si>
  <si>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</si>
  <si>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</si>
  <si>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</si>
  <si>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</si>
  <si>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</si>
  <si>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</si>
  <si>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</si>
  <si>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WOT</t>
  </si>
  <si>
    <t xml:space="preserve">East</t>
  </si>
  <si>
    <t xml:space="preserve">Ignacio to El Paso Blanco</t>
  </si>
  <si>
    <t xml:space="preserve">Total Throughput</t>
  </si>
  <si>
    <t xml:space="preserve">WOT IT</t>
  </si>
  <si>
    <t xml:space="preserve">East IT</t>
  </si>
  <si>
    <t xml:space="preserve">Ignacio to El Paso Blanco IT</t>
  </si>
  <si>
    <t xml:space="preserve">Total IT Throughput</t>
  </si>
  <si>
    <t xml:space="preserve">2000 Throughput</t>
  </si>
  <si>
    <t xml:space="preserve">2001 Throughput</t>
  </si>
  <si>
    <t xml:space="preserve">1999 Revenues</t>
  </si>
  <si>
    <t xml:space="preserve">WOT Demand</t>
  </si>
  <si>
    <t xml:space="preserve">WOT Commodity</t>
  </si>
  <si>
    <t xml:space="preserve">East Demand</t>
  </si>
  <si>
    <t xml:space="preserve">East Commodity</t>
  </si>
  <si>
    <t xml:space="preserve">Ignacio Demand</t>
  </si>
  <si>
    <t xml:space="preserve">Ignacio Commodity</t>
  </si>
  <si>
    <t xml:space="preserve">Total Revenues</t>
  </si>
  <si>
    <t xml:space="preserve">2000 Revenues</t>
  </si>
  <si>
    <t xml:space="preserve">2001 Revenues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</si>
</sst>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_(\$* #,##0.0_);_(\$* \(#,##0.0\);_(\$* \-?_);_(@_)"/>
    <numFmt numFmtId="168" formatCode="_(\$* #,##0.00_);_(\$* \(#,##0.00\);_(\$* \-??_);_(@_)"/>
    <numFmt numFmtId="169" formatCode="_(* #,##0.0_);_(* \(#,##0.0\);_(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 Narrow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tted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rgin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2.7"/>
    <col collapsed="false" customWidth="true" hidden="false" outlineLevel="0" max="4" min="3" style="0" width="9.7"/>
    <col collapsed="false" customWidth="true" hidden="false" outlineLevel="0" max="10" min="5" style="0" width="9.28"/>
    <col collapsed="false" customWidth="true" hidden="false" outlineLevel="0" max="11" min="11" style="0" width="10.28"/>
    <col collapsed="false" customWidth="true" hidden="false" outlineLevel="0" max="12" min="12" style="0" width="9.7"/>
    <col collapsed="false" customWidth="true" hidden="false" outlineLevel="0" max="14" min="13" style="0" width="10.28"/>
    <col collapsed="false" customWidth="true" hidden="false" outlineLevel="0" max="15" min="15" style="0" width="9.7"/>
  </cols>
  <sheetData>
    <row r="1" customFormat="false" ht="12.75" hidden="false" customHeight="false" outlineLevel="0" collapsed="false">
      <c r="C1" s="1"/>
      <c r="D1" s="1"/>
      <c r="E1" s="1"/>
    </row>
    <row r="2" customFormat="false" ht="12.75" hidden="false" customHeight="false" outlineLevel="0" collapsed="false">
      <c r="A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</row>
    <row r="3" customFormat="false" ht="12.75" hidden="false" customHeight="false" outlineLevel="0" collapsed="false">
      <c r="A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2.75" hidden="false" customHeight="false" outlineLevel="0" collapsed="false">
      <c r="A4" s="0" t="s">
        <v>14</v>
      </c>
      <c r="C4" s="4" t="n">
        <f aca="false">901.4</f>
        <v>901.4</v>
      </c>
      <c r="D4" s="4" t="n">
        <f aca="false">953.8</f>
        <v>953.8</v>
      </c>
      <c r="E4" s="4" t="n">
        <f aca="false">809</f>
        <v>809</v>
      </c>
      <c r="F4" s="4" t="n">
        <f aca="false">761.6</f>
        <v>761.6</v>
      </c>
      <c r="G4" s="4" t="n">
        <f aca="false">754</f>
        <v>754</v>
      </c>
      <c r="H4" s="4" t="n">
        <f aca="false">744.8</f>
        <v>744.8</v>
      </c>
      <c r="I4" s="4" t="n">
        <f aca="false">830.8</f>
        <v>830.8</v>
      </c>
      <c r="J4" s="4" t="n">
        <f aca="false">732.3</f>
        <v>732.3</v>
      </c>
      <c r="K4" s="4" t="n">
        <f aca="false">794.9</f>
        <v>794.9</v>
      </c>
      <c r="L4" s="4" t="n">
        <f aca="false">850</f>
        <v>850</v>
      </c>
      <c r="M4" s="4" t="n">
        <v>1040</v>
      </c>
      <c r="N4" s="4" t="n">
        <f aca="false">944.6</f>
        <v>944.6</v>
      </c>
      <c r="O4" s="4" t="n">
        <f aca="false">SUM(C4:N4)/12</f>
        <v>843.1</v>
      </c>
    </row>
    <row r="5" customFormat="false" ht="12.75" hidden="false" customHeight="false" outlineLevel="0" collapsed="false">
      <c r="A5" s="0" t="s">
        <v>15</v>
      </c>
      <c r="C5" s="4" t="n">
        <v>330.7</v>
      </c>
      <c r="D5" s="4" t="n">
        <v>338.6</v>
      </c>
      <c r="E5" s="4" t="n">
        <v>386.8</v>
      </c>
      <c r="F5" s="4" t="n">
        <v>512.2</v>
      </c>
      <c r="G5" s="4" t="n">
        <v>433.9</v>
      </c>
      <c r="H5" s="4" t="n">
        <v>466.3</v>
      </c>
      <c r="I5" s="4" t="n">
        <v>488.8</v>
      </c>
      <c r="J5" s="4" t="n">
        <v>685.9</v>
      </c>
      <c r="K5" s="4" t="n">
        <v>472.4</v>
      </c>
      <c r="L5" s="4" t="n">
        <v>248</v>
      </c>
      <c r="M5" s="4" t="n">
        <v>280</v>
      </c>
      <c r="N5" s="4" t="n">
        <v>322</v>
      </c>
      <c r="O5" s="4" t="n">
        <f aca="false">SUM(C5:N5)/12</f>
        <v>413.8</v>
      </c>
    </row>
    <row r="6" customFormat="false" ht="12.75" hidden="false" customHeight="false" outlineLevel="0" collapsed="false">
      <c r="A6" s="0" t="s">
        <v>16</v>
      </c>
      <c r="C6" s="5" t="n">
        <v>165.4</v>
      </c>
      <c r="D6" s="5" t="n">
        <v>151.4</v>
      </c>
      <c r="E6" s="5" t="n">
        <v>141.1</v>
      </c>
      <c r="F6" s="5" t="n">
        <v>185.1</v>
      </c>
      <c r="G6" s="5" t="n">
        <v>164.4</v>
      </c>
      <c r="H6" s="5" t="n">
        <v>234.7</v>
      </c>
      <c r="I6" s="5" t="n">
        <v>266</v>
      </c>
      <c r="J6" s="5" t="n">
        <v>240.1</v>
      </c>
      <c r="K6" s="5" t="n">
        <v>211.8</v>
      </c>
      <c r="L6" s="5" t="n">
        <v>209.3</v>
      </c>
      <c r="M6" s="5" t="n">
        <v>209.3</v>
      </c>
      <c r="N6" s="5" t="n">
        <v>277.2</v>
      </c>
      <c r="O6" s="5" t="n">
        <f aca="false">SUM(C6:N6)/12</f>
        <v>204.65</v>
      </c>
    </row>
    <row r="7" customFormat="false" ht="12.75" hidden="false" customHeight="false" outlineLevel="0" collapsed="false">
      <c r="A7" s="0" t="s">
        <v>17</v>
      </c>
      <c r="C7" s="4" t="n">
        <f aca="false">SUM(C4:C6)</f>
        <v>1397.5</v>
      </c>
      <c r="D7" s="4" t="n">
        <f aca="false">SUM(D4:D6)</f>
        <v>1443.8</v>
      </c>
      <c r="E7" s="4" t="n">
        <f aca="false">SUM(E4:E6)</f>
        <v>1336.9</v>
      </c>
      <c r="F7" s="4" t="n">
        <f aca="false">SUM(F4:F6)</f>
        <v>1458.9</v>
      </c>
      <c r="G7" s="4" t="n">
        <f aca="false">SUM(G4:G6)</f>
        <v>1352.3</v>
      </c>
      <c r="H7" s="4" t="n">
        <f aca="false">SUM(H4:H6)</f>
        <v>1445.8</v>
      </c>
      <c r="I7" s="4" t="n">
        <f aca="false">SUM(I4:I6)</f>
        <v>1585.6</v>
      </c>
      <c r="J7" s="4" t="n">
        <f aca="false">SUM(J4:J6)</f>
        <v>1658.3</v>
      </c>
      <c r="K7" s="4" t="n">
        <f aca="false">SUM(K4:K6)</f>
        <v>1479.1</v>
      </c>
      <c r="L7" s="4" t="n">
        <f aca="false">SUM(L4:L6)</f>
        <v>1307.3</v>
      </c>
      <c r="M7" s="4" t="n">
        <f aca="false">SUM(M4:M6)</f>
        <v>1529.3</v>
      </c>
      <c r="N7" s="4" t="n">
        <f aca="false">SUM(N4:N6)</f>
        <v>1543.8</v>
      </c>
      <c r="O7" s="4" t="n">
        <f aca="false">SUM(C7:N7)/12</f>
        <v>1461.55</v>
      </c>
    </row>
    <row r="8" customFormat="false" ht="12.75" hidden="false" customHeight="false" outlineLevel="0" collapsed="false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customFormat="false" ht="12.75" hidden="false" customHeight="false" outlineLevel="0" collapsed="false">
      <c r="A9" s="0" t="s">
        <v>18</v>
      </c>
      <c r="C9" s="4" t="n">
        <f aca="false">0.2+0.1+0.2</f>
        <v>0.5</v>
      </c>
      <c r="D9" s="4" t="n">
        <f aca="false">1.5</f>
        <v>1.5</v>
      </c>
      <c r="E9" s="4" t="n">
        <f aca="false">0.4+0.5</f>
        <v>0.9</v>
      </c>
      <c r="F9" s="4" t="n">
        <f aca="false">3+6.1</f>
        <v>9.1</v>
      </c>
      <c r="G9" s="4" t="n">
        <f aca="false">0.3+0.6</f>
        <v>0.9</v>
      </c>
      <c r="H9" s="4" t="n">
        <f aca="false">11.1+1.2</f>
        <v>12.3</v>
      </c>
      <c r="I9" s="4" t="n">
        <f aca="false">30.3+0.8</f>
        <v>31.1</v>
      </c>
      <c r="J9" s="4" t="n">
        <f aca="false">44.2+4.1</f>
        <v>48.3</v>
      </c>
      <c r="K9" s="4" t="n">
        <f aca="false">10.8+0.7</f>
        <v>11.5</v>
      </c>
      <c r="L9" s="4" t="n">
        <f aca="false">50+5</f>
        <v>55</v>
      </c>
      <c r="M9" s="4" t="n">
        <f aca="false">50+5</f>
        <v>55</v>
      </c>
      <c r="N9" s="4" t="n">
        <f aca="false">2.4+0.2</f>
        <v>2.6</v>
      </c>
      <c r="O9" s="4" t="n">
        <f aca="false">SUM(C9:N9)/12</f>
        <v>19.0583333333333</v>
      </c>
    </row>
    <row r="10" customFormat="false" ht="12.75" hidden="false" customHeight="false" outlineLevel="0" collapsed="false">
      <c r="A10" s="0" t="s">
        <v>19</v>
      </c>
      <c r="C10" s="4" t="n">
        <f aca="false">3.3+8.2+0.8</f>
        <v>12.3</v>
      </c>
      <c r="D10" s="4" t="n">
        <f aca="false">2.4+15.7+7.4</f>
        <v>25.5</v>
      </c>
      <c r="E10" s="4" t="n">
        <f aca="false">8.1+21.7+2.6</f>
        <v>32.4</v>
      </c>
      <c r="F10" s="4" t="n">
        <f aca="false">7.5+37.4+0.3</f>
        <v>45.2</v>
      </c>
      <c r="G10" s="4" t="n">
        <f aca="false">10.5+29.9</f>
        <v>40.4</v>
      </c>
      <c r="H10" s="4" t="n">
        <f aca="false">17.1+31.6+1.5</f>
        <v>50.2</v>
      </c>
      <c r="I10" s="4" t="n">
        <f aca="false">24.3+22.8</f>
        <v>47.1</v>
      </c>
      <c r="J10" s="4" t="n">
        <f aca="false">23.4+12.2</f>
        <v>35.6</v>
      </c>
      <c r="K10" s="4" t="n">
        <f aca="false">7.8+20.2</f>
        <v>28</v>
      </c>
      <c r="L10" s="4" t="n">
        <f aca="false">20</f>
        <v>20</v>
      </c>
      <c r="M10" s="4" t="n">
        <v>20</v>
      </c>
      <c r="N10" s="4" t="n">
        <f aca="false">27.2+7</f>
        <v>34.2</v>
      </c>
      <c r="O10" s="4" t="n">
        <f aca="false">SUM(C10:N10)/12</f>
        <v>32.575</v>
      </c>
    </row>
    <row r="11" customFormat="false" ht="12.75" hidden="false" customHeight="false" outlineLevel="0" collapsed="false">
      <c r="A11" s="0" t="s">
        <v>20</v>
      </c>
      <c r="C11" s="5" t="n">
        <v>30</v>
      </c>
      <c r="D11" s="5" t="n">
        <v>21.4</v>
      </c>
      <c r="E11" s="5" t="n">
        <v>19.9</v>
      </c>
      <c r="F11" s="5" t="n">
        <v>83.3</v>
      </c>
      <c r="G11" s="5" t="n">
        <v>53.7</v>
      </c>
      <c r="H11" s="5" t="n">
        <v>70.3</v>
      </c>
      <c r="I11" s="5" t="n">
        <v>114</v>
      </c>
      <c r="J11" s="5" t="n">
        <v>107.8</v>
      </c>
      <c r="K11" s="5" t="n">
        <v>86</v>
      </c>
      <c r="L11" s="5" t="n">
        <v>26</v>
      </c>
      <c r="M11" s="5" t="n">
        <v>26</v>
      </c>
      <c r="N11" s="5" t="n">
        <v>102.1</v>
      </c>
      <c r="O11" s="5" t="n">
        <f aca="false">SUM(C11:N11)/12</f>
        <v>61.7083333333333</v>
      </c>
    </row>
    <row r="12" customFormat="false" ht="12.75" hidden="false" customHeight="false" outlineLevel="0" collapsed="false">
      <c r="A12" s="0" t="s">
        <v>21</v>
      </c>
      <c r="C12" s="4" t="n">
        <f aca="false">SUM(C9:C11)</f>
        <v>42.8</v>
      </c>
      <c r="D12" s="4" t="n">
        <f aca="false">SUM(D9:D11)</f>
        <v>48.4</v>
      </c>
      <c r="E12" s="4" t="n">
        <f aca="false">SUM(E9:E11)</f>
        <v>53.2</v>
      </c>
      <c r="F12" s="4" t="n">
        <f aca="false">SUM(F9:F11)</f>
        <v>137.6</v>
      </c>
      <c r="G12" s="4" t="n">
        <f aca="false">SUM(G9:G11)</f>
        <v>95</v>
      </c>
      <c r="H12" s="4" t="n">
        <f aca="false">SUM(H9:H11)</f>
        <v>132.8</v>
      </c>
      <c r="I12" s="4" t="n">
        <f aca="false">SUM(I9:I11)</f>
        <v>192.2</v>
      </c>
      <c r="J12" s="4" t="n">
        <f aca="false">SUM(J9:J11)</f>
        <v>191.7</v>
      </c>
      <c r="K12" s="4" t="n">
        <f aca="false">SUM(K9:K11)</f>
        <v>125.5</v>
      </c>
      <c r="L12" s="4" t="n">
        <f aca="false">SUM(L9:L11)</f>
        <v>101</v>
      </c>
      <c r="M12" s="4" t="n">
        <f aca="false">SUM(M9:M11)</f>
        <v>101</v>
      </c>
      <c r="N12" s="4" t="n">
        <f aca="false">SUM(N9:N11)</f>
        <v>138.9</v>
      </c>
      <c r="O12" s="4" t="n">
        <f aca="false">SUM(C12:N12)/12</f>
        <v>113.341666666667</v>
      </c>
    </row>
    <row r="13" customFormat="false" ht="12.7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5" customFormat="false" ht="12.75" hidden="false" customHeight="false" outlineLevel="0" collapsed="false">
      <c r="A15" s="2" t="s">
        <v>22</v>
      </c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  <c r="O15" s="3" t="s">
        <v>13</v>
      </c>
    </row>
    <row r="17" customFormat="false" ht="12.75" hidden="false" customHeight="false" outlineLevel="0" collapsed="false">
      <c r="A17" s="0" t="s">
        <v>14</v>
      </c>
      <c r="C17" s="4" t="n">
        <v>869.1</v>
      </c>
      <c r="D17" s="4" t="n">
        <v>856.5</v>
      </c>
      <c r="E17" s="4" t="n">
        <v>905</v>
      </c>
      <c r="F17" s="4" t="n">
        <v>728.5</v>
      </c>
      <c r="G17" s="4" t="n">
        <v>828.5</v>
      </c>
      <c r="H17" s="4" t="n">
        <v>944</v>
      </c>
      <c r="I17" s="4" t="n">
        <v>984.7</v>
      </c>
      <c r="J17" s="4" t="n">
        <v>1035.6</v>
      </c>
      <c r="K17" s="4" t="n">
        <v>1062.7</v>
      </c>
      <c r="L17" s="4" t="n">
        <v>1052.7</v>
      </c>
      <c r="M17" s="4" t="n">
        <v>963</v>
      </c>
      <c r="N17" s="4" t="n">
        <v>1105.3</v>
      </c>
      <c r="O17" s="4" t="n">
        <f aca="false">SUM(C17:N17)/12</f>
        <v>944.633333333333</v>
      </c>
      <c r="P17" s="4"/>
    </row>
    <row r="18" customFormat="false" ht="12.75" hidden="false" customHeight="false" outlineLevel="0" collapsed="false">
      <c r="A18" s="0" t="s">
        <v>15</v>
      </c>
      <c r="C18" s="4" t="n">
        <v>369.2</v>
      </c>
      <c r="D18" s="4" t="n">
        <v>416.8</v>
      </c>
      <c r="E18" s="4" t="n">
        <v>383.8</v>
      </c>
      <c r="F18" s="4" t="n">
        <v>487.1</v>
      </c>
      <c r="G18" s="4" t="n">
        <v>537.4</v>
      </c>
      <c r="H18" s="4" t="n">
        <v>368.7</v>
      </c>
      <c r="I18" s="4" t="n">
        <v>430.5</v>
      </c>
      <c r="J18" s="4" t="n">
        <v>422.5</v>
      </c>
      <c r="K18" s="4" t="n">
        <v>385</v>
      </c>
      <c r="L18" s="4" t="n">
        <v>328.2</v>
      </c>
      <c r="M18" s="4" t="n">
        <v>390.1</v>
      </c>
      <c r="N18" s="4" t="n">
        <v>315.1</v>
      </c>
      <c r="O18" s="4" t="n">
        <f aca="false">SUM(C18:N18)/12</f>
        <v>402.866666666667</v>
      </c>
      <c r="P18" s="4"/>
    </row>
    <row r="19" customFormat="false" ht="12.75" hidden="false" customHeight="false" outlineLevel="0" collapsed="false">
      <c r="A19" s="0" t="s">
        <v>16</v>
      </c>
      <c r="C19" s="5" t="n">
        <v>293.5</v>
      </c>
      <c r="D19" s="5" t="n">
        <v>313.6</v>
      </c>
      <c r="E19" s="5" t="n">
        <v>277</v>
      </c>
      <c r="F19" s="5" t="n">
        <v>251.4</v>
      </c>
      <c r="G19" s="5" t="n">
        <v>343.3</v>
      </c>
      <c r="H19" s="5" t="n">
        <v>330.3</v>
      </c>
      <c r="I19" s="5" t="n">
        <v>307.9</v>
      </c>
      <c r="J19" s="5" t="n">
        <v>284</v>
      </c>
      <c r="K19" s="5" t="n">
        <v>325.4</v>
      </c>
      <c r="L19" s="5" t="n">
        <v>305.8</v>
      </c>
      <c r="M19" s="5" t="n">
        <v>319.6</v>
      </c>
      <c r="N19" s="5" t="n">
        <v>367</v>
      </c>
      <c r="O19" s="5" t="n">
        <f aca="false">SUM(C19:N19)/12</f>
        <v>309.9</v>
      </c>
      <c r="P19" s="4"/>
    </row>
    <row r="20" customFormat="false" ht="12.75" hidden="false" customHeight="false" outlineLevel="0" collapsed="false">
      <c r="A20" s="0" t="s">
        <v>17</v>
      </c>
      <c r="C20" s="4" t="n">
        <f aca="false">SUM(C17:C19)</f>
        <v>1531.8</v>
      </c>
      <c r="D20" s="4" t="n">
        <f aca="false">SUM(D17:D19)</f>
        <v>1586.9</v>
      </c>
      <c r="E20" s="4" t="n">
        <f aca="false">SUM(E17:E19)</f>
        <v>1565.8</v>
      </c>
      <c r="F20" s="4" t="n">
        <f aca="false">SUM(F17:F19)</f>
        <v>1467</v>
      </c>
      <c r="G20" s="4" t="n">
        <f aca="false">SUM(G17:G19)</f>
        <v>1709.2</v>
      </c>
      <c r="H20" s="4" t="n">
        <f aca="false">SUM(H17:H19)</f>
        <v>1643</v>
      </c>
      <c r="I20" s="4" t="n">
        <f aca="false">SUM(I17:I19)</f>
        <v>1723.1</v>
      </c>
      <c r="J20" s="4" t="n">
        <f aca="false">SUM(J17:J19)</f>
        <v>1742.1</v>
      </c>
      <c r="K20" s="4" t="n">
        <f aca="false">SUM(K17:K19)</f>
        <v>1773.1</v>
      </c>
      <c r="L20" s="4" t="n">
        <f aca="false">SUM(L17:L19)</f>
        <v>1686.7</v>
      </c>
      <c r="M20" s="4" t="n">
        <f aca="false">SUM(M17:M19)</f>
        <v>1672.7</v>
      </c>
      <c r="N20" s="4" t="n">
        <f aca="false">SUM(N17:N19)</f>
        <v>1787.4</v>
      </c>
      <c r="O20" s="4" t="n">
        <f aca="false">SUM(C20:N20)/12</f>
        <v>1657.4</v>
      </c>
      <c r="P20" s="4"/>
    </row>
    <row r="21" customFormat="false" ht="12.75" hidden="false" customHeight="false" outlineLevel="0" collapsed="false">
      <c r="P21" s="4"/>
    </row>
    <row r="22" customFormat="false" ht="12.75" hidden="false" customHeight="false" outlineLevel="0" collapsed="false">
      <c r="A22" s="0" t="s">
        <v>18</v>
      </c>
      <c r="C22" s="4" t="n">
        <v>0.2</v>
      </c>
      <c r="D22" s="4" t="n">
        <v>0.2</v>
      </c>
      <c r="E22" s="0" t="n">
        <f aca="false">0.8+0.4</f>
        <v>1.2</v>
      </c>
      <c r="F22" s="0" t="n">
        <f aca="false">0.2+0.1</f>
        <v>0.3</v>
      </c>
      <c r="G22" s="0" t="n">
        <f aca="false">0.1+0.8</f>
        <v>0.9</v>
      </c>
      <c r="H22" s="0" t="n">
        <f aca="false">6.6+1.5-44.2</f>
        <v>-36.1</v>
      </c>
      <c r="I22" s="0" t="n">
        <f aca="false">1.9+0.1</f>
        <v>2</v>
      </c>
      <c r="J22" s="0" t="n">
        <f aca="false">4.5+1.4</f>
        <v>5.9</v>
      </c>
      <c r="K22" s="0" t="n">
        <f aca="false">46+0.1</f>
        <v>46.1</v>
      </c>
      <c r="L22" s="0" t="n">
        <f aca="false">15.3</f>
        <v>15.3</v>
      </c>
      <c r="M22" s="4" t="n">
        <v>4.3</v>
      </c>
      <c r="N22" s="4" t="n">
        <v>6.6</v>
      </c>
      <c r="O22" s="4" t="n">
        <f aca="false">SUM(C22:N22)/12</f>
        <v>3.90833333333333</v>
      </c>
      <c r="P22" s="4"/>
    </row>
    <row r="23" customFormat="false" ht="12.75" hidden="false" customHeight="false" outlineLevel="0" collapsed="false">
      <c r="A23" s="0" t="s">
        <v>19</v>
      </c>
      <c r="C23" s="0" t="n">
        <f aca="false">2.6+35.2+1.6+0.3</f>
        <v>39.7</v>
      </c>
      <c r="D23" s="0" t="n">
        <f aca="false">23.9+1.8</f>
        <v>25.7</v>
      </c>
      <c r="E23" s="0" t="n">
        <f aca="false">26.3+2.5</f>
        <v>28.8</v>
      </c>
      <c r="F23" s="0" t="n">
        <f aca="false">1.1+23.9+8</f>
        <v>33</v>
      </c>
      <c r="G23" s="0" t="n">
        <f aca="false">4.1+20.2+7.1</f>
        <v>31.4</v>
      </c>
      <c r="H23" s="0" t="n">
        <f aca="false">1.3+23.9+20.6</f>
        <v>45.8</v>
      </c>
      <c r="I23" s="0" t="n">
        <f aca="false">3.9+46.8+25.8</f>
        <v>76.5</v>
      </c>
      <c r="J23" s="0" t="n">
        <f aca="false">20.8+36.8+21.3</f>
        <v>78.9</v>
      </c>
      <c r="K23" s="0" t="n">
        <f aca="false">7.3+11.1+3.3+8.8</f>
        <v>30.5</v>
      </c>
      <c r="L23" s="0" t="n">
        <f aca="false">4.4+18.8+3.4+5.6</f>
        <v>32.2</v>
      </c>
      <c r="M23" s="0" t="n">
        <f aca="false">35</f>
        <v>35</v>
      </c>
      <c r="N23" s="0" t="n">
        <f aca="false">1.2+30.6+2.9+5.1</f>
        <v>39.8</v>
      </c>
      <c r="O23" s="4" t="n">
        <f aca="false">SUM(C23:N23)/12</f>
        <v>41.4416666666667</v>
      </c>
      <c r="P23" s="4"/>
    </row>
    <row r="24" customFormat="false" ht="12.75" hidden="false" customHeight="false" outlineLevel="0" collapsed="false">
      <c r="A24" s="0" t="s">
        <v>20</v>
      </c>
      <c r="C24" s="7" t="n">
        <v>129.8</v>
      </c>
      <c r="D24" s="7" t="n">
        <v>53.2</v>
      </c>
      <c r="E24" s="7" t="n">
        <v>55.6</v>
      </c>
      <c r="F24" s="7" t="n">
        <v>85</v>
      </c>
      <c r="G24" s="7" t="n">
        <v>116.4</v>
      </c>
      <c r="H24" s="7" t="n">
        <v>148</v>
      </c>
      <c r="I24" s="7" t="n">
        <v>135.6</v>
      </c>
      <c r="J24" s="7" t="n">
        <v>125.9</v>
      </c>
      <c r="K24" s="7" t="n">
        <v>103.5</v>
      </c>
      <c r="L24" s="7" t="n">
        <v>130.4</v>
      </c>
      <c r="M24" s="7" t="n">
        <v>45.5</v>
      </c>
      <c r="N24" s="7" t="n">
        <v>98.8</v>
      </c>
      <c r="O24" s="5" t="n">
        <f aca="false">SUM(C24:N24)/12</f>
        <v>102.308333333333</v>
      </c>
      <c r="P24" s="4"/>
    </row>
    <row r="25" customFormat="false" ht="12.75" hidden="false" customHeight="false" outlineLevel="0" collapsed="false">
      <c r="A25" s="0" t="s">
        <v>21</v>
      </c>
      <c r="C25" s="4" t="n">
        <f aca="false">SUM(C22:C24)</f>
        <v>169.7</v>
      </c>
      <c r="D25" s="4" t="n">
        <f aca="false">SUM(D22:D24)</f>
        <v>79.1</v>
      </c>
      <c r="E25" s="4" t="n">
        <f aca="false">SUM(E22:E24)</f>
        <v>85.6</v>
      </c>
      <c r="F25" s="4" t="n">
        <f aca="false">SUM(F22:F24)</f>
        <v>118.3</v>
      </c>
      <c r="G25" s="4" t="n">
        <f aca="false">SUM(G22:G24)</f>
        <v>148.7</v>
      </c>
      <c r="H25" s="4" t="n">
        <f aca="false">SUM(H22:H24)</f>
        <v>157.7</v>
      </c>
      <c r="I25" s="4" t="n">
        <f aca="false">SUM(I22:I24)</f>
        <v>214.1</v>
      </c>
      <c r="J25" s="4" t="n">
        <f aca="false">SUM(J22:J24)</f>
        <v>210.7</v>
      </c>
      <c r="K25" s="4" t="n">
        <f aca="false">SUM(K22:K24)</f>
        <v>180.1</v>
      </c>
      <c r="L25" s="4" t="n">
        <f aca="false">SUM(L22:L24)</f>
        <v>177.9</v>
      </c>
      <c r="M25" s="4" t="n">
        <f aca="false">SUM(M22:M24)</f>
        <v>84.8</v>
      </c>
      <c r="N25" s="4" t="n">
        <f aca="false">SUM(N22:N24)</f>
        <v>145.2</v>
      </c>
      <c r="O25" s="4" t="n">
        <f aca="false">SUM(C25:N25)/12</f>
        <v>147.658333333333</v>
      </c>
      <c r="P25" s="4"/>
    </row>
    <row r="26" customFormat="false" ht="12.7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8" customFormat="false" ht="12.75" hidden="false" customHeight="false" outlineLevel="0" collapsed="false">
      <c r="A28" s="2" t="s">
        <v>23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  <c r="O28" s="3" t="s">
        <v>13</v>
      </c>
    </row>
    <row r="30" customFormat="false" ht="12.75" hidden="false" customHeight="false" outlineLevel="0" collapsed="false">
      <c r="A30" s="0" t="s">
        <v>14</v>
      </c>
      <c r="C30" s="0" t="n">
        <v>1108.6</v>
      </c>
      <c r="D30" s="0" t="n">
        <v>1119.3</v>
      </c>
      <c r="E30" s="0" t="n">
        <v>1109.9</v>
      </c>
      <c r="F30" s="0" t="n">
        <v>1103.7</v>
      </c>
      <c r="G30" s="0" t="n">
        <v>1075.1</v>
      </c>
      <c r="H30" s="0" t="n">
        <v>1072.1</v>
      </c>
      <c r="I30" s="0" t="n">
        <v>1090.5</v>
      </c>
      <c r="J30" s="0" t="n">
        <v>1106.8</v>
      </c>
      <c r="K30" s="0" t="n">
        <v>986.7</v>
      </c>
      <c r="L30" s="0" t="n">
        <v>983.6</v>
      </c>
      <c r="M30" s="0" t="n">
        <v>948.9</v>
      </c>
      <c r="N30" s="0" t="n">
        <v>1047.9</v>
      </c>
      <c r="O30" s="4" t="n">
        <f aca="false">SUM(C30:N30)/12</f>
        <v>1062.75833333333</v>
      </c>
      <c r="P30" s="4"/>
    </row>
    <row r="31" customFormat="false" ht="12.75" hidden="false" customHeight="false" outlineLevel="0" collapsed="false">
      <c r="A31" s="0" t="s">
        <v>15</v>
      </c>
      <c r="C31" s="0" t="n">
        <v>336.1</v>
      </c>
      <c r="D31" s="0" t="n">
        <v>343.9</v>
      </c>
      <c r="E31" s="0" t="n">
        <v>358.7</v>
      </c>
      <c r="F31" s="0" t="n">
        <v>540.4</v>
      </c>
      <c r="G31" s="0" t="n">
        <v>494.4</v>
      </c>
      <c r="H31" s="0" t="n">
        <v>484.2</v>
      </c>
      <c r="I31" s="0" t="n">
        <v>493.8</v>
      </c>
      <c r="J31" s="0" t="n">
        <v>471.4</v>
      </c>
      <c r="K31" s="0" t="n">
        <v>458.4</v>
      </c>
      <c r="L31" s="0" t="n">
        <v>518.4</v>
      </c>
      <c r="M31" s="0" t="n">
        <v>534.5</v>
      </c>
      <c r="N31" s="0" t="n">
        <v>370.4</v>
      </c>
      <c r="O31" s="4" t="n">
        <f aca="false">SUM(C31:N31)/12</f>
        <v>450.383333333333</v>
      </c>
      <c r="P31" s="4"/>
    </row>
    <row r="32" customFormat="false" ht="12.75" hidden="false" customHeight="false" outlineLevel="0" collapsed="false">
      <c r="A32" s="0" t="s">
        <v>16</v>
      </c>
      <c r="C32" s="8" t="n">
        <v>341.2</v>
      </c>
      <c r="D32" s="8" t="n">
        <v>317.8</v>
      </c>
      <c r="E32" s="8" t="n">
        <v>301.3</v>
      </c>
      <c r="F32" s="8" t="n">
        <v>375.1</v>
      </c>
      <c r="G32" s="8" t="n">
        <v>400.4</v>
      </c>
      <c r="H32" s="8" t="n">
        <v>373.5</v>
      </c>
      <c r="I32" s="8" t="n">
        <v>247.5</v>
      </c>
      <c r="J32" s="8" t="n">
        <v>264.9</v>
      </c>
      <c r="K32" s="8" t="n">
        <v>355.1</v>
      </c>
      <c r="L32" s="8" t="n">
        <v>312.8</v>
      </c>
      <c r="M32" s="8" t="n">
        <v>291</v>
      </c>
      <c r="N32" s="8" t="n">
        <v>268.7</v>
      </c>
      <c r="O32" s="9" t="n">
        <f aca="false">SUM(C32:N32)/12</f>
        <v>320.775</v>
      </c>
      <c r="P32" s="4"/>
    </row>
    <row r="33" customFormat="false" ht="12.75" hidden="false" customHeight="false" outlineLevel="0" collapsed="false">
      <c r="A33" s="0" t="s">
        <v>17</v>
      </c>
      <c r="C33" s="0" t="n">
        <f aca="false">SUM(C30:C32)</f>
        <v>1785.9</v>
      </c>
      <c r="D33" s="0" t="n">
        <f aca="false">SUM(D30:D32)</f>
        <v>1781</v>
      </c>
      <c r="E33" s="0" t="n">
        <f aca="false">SUM(E30:E32)</f>
        <v>1769.9</v>
      </c>
      <c r="F33" s="0" t="n">
        <f aca="false">SUM(F30:F32)</f>
        <v>2019.2</v>
      </c>
      <c r="G33" s="0" t="n">
        <f aca="false">SUM(G30:G32)</f>
        <v>1969.9</v>
      </c>
      <c r="H33" s="0" t="n">
        <f aca="false">SUM(H30:H32)</f>
        <v>1929.8</v>
      </c>
      <c r="I33" s="0" t="n">
        <f aca="false">SUM(I30:I32)</f>
        <v>1831.8</v>
      </c>
      <c r="J33" s="0" t="n">
        <f aca="false">SUM(J30:J32)</f>
        <v>1843.1</v>
      </c>
      <c r="K33" s="0" t="n">
        <f aca="false">SUM(K30:K32)</f>
        <v>1800.2</v>
      </c>
      <c r="L33" s="0" t="n">
        <f aca="false">SUM(L30:L32)</f>
        <v>1814.8</v>
      </c>
      <c r="M33" s="0" t="n">
        <f aca="false">SUM(M30:M32)</f>
        <v>1774.4</v>
      </c>
      <c r="N33" s="0" t="n">
        <f aca="false">SUM(N30:N32)</f>
        <v>1687</v>
      </c>
      <c r="O33" s="10" t="n">
        <f aca="false">SUM(C33:N33)/12</f>
        <v>1833.91666666667</v>
      </c>
      <c r="P33" s="4"/>
    </row>
    <row r="35" customFormat="false" ht="12.75" hidden="false" customHeight="false" outlineLevel="0" collapsed="false">
      <c r="A35" s="0" t="s">
        <v>18</v>
      </c>
      <c r="C35" s="0" t="n">
        <f aca="false">20+1.1</f>
        <v>21.1</v>
      </c>
      <c r="D35" s="0" t="n">
        <v>14.6</v>
      </c>
      <c r="E35" s="0" t="n">
        <v>4.3</v>
      </c>
      <c r="F35" s="0" t="n">
        <v>0</v>
      </c>
      <c r="G35" s="0" t="n">
        <v>0</v>
      </c>
      <c r="H35" s="0" t="n">
        <v>-8.6</v>
      </c>
      <c r="I35" s="0" t="n">
        <v>0</v>
      </c>
      <c r="J35" s="0" t="n">
        <v>0</v>
      </c>
      <c r="K35" s="0" t="n">
        <f aca="false">7.3+0.1+0.9</f>
        <v>8.3</v>
      </c>
      <c r="L35" s="0" t="n">
        <v>0</v>
      </c>
      <c r="M35" s="0" t="n">
        <v>0</v>
      </c>
      <c r="N35" s="0" t="n">
        <v>1.1</v>
      </c>
      <c r="O35" s="4" t="n">
        <f aca="false">SUM(C35:N35)/12</f>
        <v>3.4</v>
      </c>
    </row>
    <row r="36" customFormat="false" ht="12.75" hidden="false" customHeight="false" outlineLevel="0" collapsed="false">
      <c r="A36" s="0" t="s">
        <v>19</v>
      </c>
      <c r="C36" s="0" t="n">
        <f aca="false">44.3+3.5+1.7</f>
        <v>49.5</v>
      </c>
      <c r="D36" s="0" t="n">
        <f aca="false">31.1+2.1+5.5</f>
        <v>38.7</v>
      </c>
      <c r="E36" s="0" t="n">
        <f aca="false">3.3+17.9+0.1+3.7</f>
        <v>25</v>
      </c>
      <c r="F36" s="0" t="n">
        <f aca="false">0.8+51.9+5.2</f>
        <v>57.9</v>
      </c>
      <c r="G36" s="0" t="n">
        <f aca="false">19.9+4.5+3.8</f>
        <v>28.2</v>
      </c>
      <c r="H36" s="0" t="n">
        <f aca="false">11.7+24+4.6+1.8</f>
        <v>42.1</v>
      </c>
      <c r="I36" s="0" t="n">
        <f aca="false">1.8+29.6+1+2.4</f>
        <v>34.8</v>
      </c>
      <c r="J36" s="0" t="n">
        <f aca="false">12.6+0.7+0.4</f>
        <v>13.7</v>
      </c>
      <c r="K36" s="0" t="n">
        <f aca="false">7.8</f>
        <v>7.8</v>
      </c>
      <c r="L36" s="0" t="n">
        <f aca="false">6.5</f>
        <v>6.5</v>
      </c>
      <c r="M36" s="0" t="n">
        <f aca="false">0.7+10.6</f>
        <v>11.3</v>
      </c>
      <c r="N36" s="0" t="n">
        <f aca="false">9.3</f>
        <v>9.3</v>
      </c>
      <c r="O36" s="4" t="n">
        <f aca="false">SUM(C36:N36)/12</f>
        <v>27.0666666666667</v>
      </c>
    </row>
    <row r="37" customFormat="false" ht="12.75" hidden="false" customHeight="false" outlineLevel="0" collapsed="false">
      <c r="A37" s="0" t="s">
        <v>20</v>
      </c>
      <c r="C37" s="7" t="n">
        <v>105.9</v>
      </c>
      <c r="D37" s="7" t="n">
        <v>81.1</v>
      </c>
      <c r="E37" s="7" t="n">
        <v>87.5</v>
      </c>
      <c r="F37" s="7" t="n">
        <v>124.8</v>
      </c>
      <c r="G37" s="7" t="n">
        <v>177.9</v>
      </c>
      <c r="H37" s="7" t="n">
        <v>130.2</v>
      </c>
      <c r="I37" s="7" t="n">
        <v>0.4</v>
      </c>
      <c r="J37" s="7" t="n">
        <v>0.2</v>
      </c>
      <c r="K37" s="7" t="n">
        <v>78.7</v>
      </c>
      <c r="L37" s="7" t="n">
        <v>55.6</v>
      </c>
      <c r="M37" s="7" t="n">
        <v>74.2</v>
      </c>
      <c r="N37" s="7" t="n">
        <v>66.2</v>
      </c>
      <c r="O37" s="5" t="n">
        <f aca="false">SUM(C37:N37)/12</f>
        <v>81.8916666666667</v>
      </c>
    </row>
    <row r="38" customFormat="false" ht="12.75" hidden="false" customHeight="false" outlineLevel="0" collapsed="false">
      <c r="A38" s="0" t="s">
        <v>21</v>
      </c>
      <c r="C38" s="0" t="n">
        <f aca="false">SUM(C35:C37)</f>
        <v>176.5</v>
      </c>
      <c r="D38" s="0" t="n">
        <f aca="false">SUM(D35:D37)</f>
        <v>134.4</v>
      </c>
      <c r="E38" s="0" t="n">
        <f aca="false">SUM(E35:E37)</f>
        <v>116.8</v>
      </c>
      <c r="F38" s="0" t="n">
        <f aca="false">SUM(F35:F37)</f>
        <v>182.7</v>
      </c>
      <c r="G38" s="0" t="n">
        <f aca="false">SUM(G35:G37)</f>
        <v>206.1</v>
      </c>
      <c r="H38" s="0" t="n">
        <f aca="false">SUM(H35:H37)</f>
        <v>163.7</v>
      </c>
      <c r="I38" s="0" t="n">
        <f aca="false">SUM(I35:I37)</f>
        <v>35.2</v>
      </c>
      <c r="J38" s="0" t="n">
        <f aca="false">SUM(J35:J37)</f>
        <v>13.9</v>
      </c>
      <c r="K38" s="0" t="n">
        <f aca="false">SUM(K35:K37)</f>
        <v>94.8</v>
      </c>
      <c r="L38" s="0" t="n">
        <f aca="false">SUM(L35:L37)</f>
        <v>62.1</v>
      </c>
      <c r="M38" s="0" t="n">
        <f aca="false">SUM(M35:M37)</f>
        <v>85.5</v>
      </c>
      <c r="N38" s="0" t="n">
        <f aca="false">SUM(N35:N37)</f>
        <v>76.6</v>
      </c>
      <c r="O38" s="4" t="n">
        <f aca="false">SUM(C38:N38)/12</f>
        <v>112.358333333333</v>
      </c>
    </row>
    <row r="40" customFormat="false" ht="12.75" hidden="false" customHeight="false" outlineLevel="0" collapsed="false">
      <c r="A40" s="0" t="str">
        <f aca="true">CELL("filename",A40)</f>
        <v>'file:///mnt/12tb/@roms/datasets/enron/EDRM Enron Email Data Set v2 XML/filtered-attachments/xls/Throughput_1999_to_Dec_2001.xls'#$Throughput</v>
      </c>
    </row>
  </sheetData>
  <printOptions headings="false" gridLines="false" gridLinesSet="true" horizontalCentered="false" verticalCentered="false"/>
  <pageMargins left="0.5" right="0.5" top="0.75" bottom="0.7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&amp;CTW THROUGHPUT
1999-2001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2.7"/>
    <col collapsed="false" customWidth="true" hidden="false" outlineLevel="0" max="14" min="3" style="0" width="11.7"/>
    <col collapsed="false" customWidth="true" hidden="false" outlineLevel="0" max="15" min="15" style="0" width="12.7"/>
    <col collapsed="false" customWidth="true" hidden="false" outlineLevel="0" max="17" min="17" style="0" width="11.28"/>
  </cols>
  <sheetData>
    <row r="1" customFormat="false" ht="12.75" hidden="false" customHeight="false" outlineLevel="0" collapsed="false">
      <c r="C1" s="1"/>
      <c r="D1" s="1"/>
      <c r="E1" s="1"/>
    </row>
    <row r="2" customFormat="false" ht="12.75" hidden="false" customHeight="false" outlineLevel="0" collapsed="false">
      <c r="A2" s="2" t="s">
        <v>24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</row>
    <row r="3" customFormat="false" ht="12.75" hidden="false" customHeight="false" outlineLevel="0" collapsed="false">
      <c r="A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2.75" hidden="false" customHeight="false" outlineLevel="0" collapsed="false">
      <c r="A4" s="0" t="s">
        <v>25</v>
      </c>
      <c r="C4" s="11" t="n">
        <f aca="false">7412.3+1455.8</f>
        <v>8868.1</v>
      </c>
      <c r="D4" s="11" t="n">
        <f aca="false">6636.3+1314.9</f>
        <v>7951.2</v>
      </c>
      <c r="E4" s="11" t="n">
        <f aca="false">7600.6+1455.8</f>
        <v>9056.4</v>
      </c>
      <c r="F4" s="11" t="n">
        <f aca="false">7398.9+1409</f>
        <v>8807.9</v>
      </c>
      <c r="G4" s="11" t="n">
        <f aca="false">7628.2+1455.8</f>
        <v>9084</v>
      </c>
      <c r="H4" s="11" t="n">
        <f aca="false">7332.2+1408.9</f>
        <v>8741.1</v>
      </c>
      <c r="I4" s="11" t="n">
        <f aca="false">7583.8+1456</f>
        <v>9039.8</v>
      </c>
      <c r="J4" s="11" t="n">
        <f aca="false">7678.6+1455.8</f>
        <v>9134.4</v>
      </c>
      <c r="K4" s="11" t="n">
        <f aca="false">7293+1408.8</f>
        <v>8701.8</v>
      </c>
      <c r="L4" s="11" t="n">
        <f aca="false">7472.3+1456</f>
        <v>8928.3</v>
      </c>
      <c r="M4" s="11" t="n">
        <f aca="false">7246.1+1439</f>
        <v>8685.1</v>
      </c>
      <c r="N4" s="11" t="n">
        <f aca="false">7740.9+1486.2</f>
        <v>9227.1</v>
      </c>
      <c r="O4" s="11" t="n">
        <f aca="false">SUM(C4:N4)</f>
        <v>106225.2</v>
      </c>
    </row>
    <row r="5" customFormat="false" ht="12.75" hidden="false" customHeight="false" outlineLevel="0" collapsed="false">
      <c r="A5" s="0" t="s">
        <v>26</v>
      </c>
      <c r="C5" s="11" t="n">
        <f aca="false">730.7+16.4</f>
        <v>747.1</v>
      </c>
      <c r="D5" s="11" t="n">
        <f aca="false">711.3+19.7</f>
        <v>731</v>
      </c>
      <c r="E5" s="11" t="n">
        <f aca="false">623.8+18.7</f>
        <v>642.5</v>
      </c>
      <c r="F5" s="11" t="n">
        <f aca="false">580.4+16.7</f>
        <v>597.1</v>
      </c>
      <c r="G5" s="11" t="n">
        <f aca="false">588.5+15.9</f>
        <v>604.4</v>
      </c>
      <c r="H5" s="11" t="n">
        <f aca="false">571.4+14.6</f>
        <v>586</v>
      </c>
      <c r="I5" s="11" t="n">
        <f aca="false">656.7-0.6</f>
        <v>656.1</v>
      </c>
      <c r="J5" s="11" t="n">
        <f aca="false">559.4+16.6</f>
        <v>576</v>
      </c>
      <c r="K5" s="11" t="n">
        <f aca="false">583.5+16.9</f>
        <v>600.4</v>
      </c>
      <c r="L5" s="11" t="n">
        <f aca="false">831.2+11.3</f>
        <v>842.5</v>
      </c>
      <c r="M5" s="11" t="n">
        <f aca="false">679.3+10.7</f>
        <v>690</v>
      </c>
      <c r="N5" s="11" t="n">
        <f aca="false">728.1+15.8</f>
        <v>743.9</v>
      </c>
      <c r="O5" s="11" t="n">
        <f aca="false">SUM(C5:N5)</f>
        <v>8017</v>
      </c>
    </row>
    <row r="6" customFormat="false" ht="12.75" hidden="false" customHeight="false" outlineLevel="0" collapsed="false">
      <c r="A6" s="0" t="s">
        <v>27</v>
      </c>
      <c r="C6" s="11" t="n">
        <v>1636.3</v>
      </c>
      <c r="D6" s="11" t="n">
        <v>1489.3</v>
      </c>
      <c r="E6" s="11" t="n">
        <v>1428.1</v>
      </c>
      <c r="F6" s="11" t="n">
        <v>1289.5</v>
      </c>
      <c r="G6" s="11" t="n">
        <v>1288.7</v>
      </c>
      <c r="H6" s="11" t="n">
        <v>1276.7</v>
      </c>
      <c r="I6" s="11" t="n">
        <v>1336.7</v>
      </c>
      <c r="J6" s="11" t="n">
        <v>1474.8</v>
      </c>
      <c r="K6" s="11" t="n">
        <v>1375.5</v>
      </c>
      <c r="L6" s="11" t="n">
        <v>1355.7</v>
      </c>
      <c r="M6" s="11" t="n">
        <v>1347.7</v>
      </c>
      <c r="N6" s="11" t="n">
        <v>1454.2</v>
      </c>
      <c r="O6" s="11" t="n">
        <f aca="false">SUM(C6:N6)</f>
        <v>16753.2</v>
      </c>
    </row>
    <row r="7" customFormat="false" ht="12.75" hidden="false" customHeight="false" outlineLevel="0" collapsed="false">
      <c r="A7" s="0" t="s">
        <v>28</v>
      </c>
      <c r="C7" s="11" t="n">
        <v>164</v>
      </c>
      <c r="D7" s="11" t="n">
        <v>151.9</v>
      </c>
      <c r="E7" s="11" t="n">
        <v>204.4</v>
      </c>
      <c r="F7" s="11" t="n">
        <v>279.5</v>
      </c>
      <c r="G7" s="11" t="n">
        <v>261.6</v>
      </c>
      <c r="H7" s="11" t="n">
        <v>281.4</v>
      </c>
      <c r="I7" s="11" t="n">
        <v>307.4</v>
      </c>
      <c r="J7" s="11" t="n">
        <v>320.7</v>
      </c>
      <c r="K7" s="11" t="n">
        <v>215.9</v>
      </c>
      <c r="L7" s="11" t="n">
        <v>88</v>
      </c>
      <c r="M7" s="11" t="n">
        <v>288</v>
      </c>
      <c r="N7" s="11" t="n">
        <v>150.1</v>
      </c>
      <c r="O7" s="11" t="n">
        <f aca="false">SUM(C7:N7)</f>
        <v>2712.9</v>
      </c>
    </row>
    <row r="8" customFormat="false" ht="12.75" hidden="false" customHeight="false" outlineLevel="0" collapsed="false">
      <c r="A8" s="0" t="s">
        <v>29</v>
      </c>
      <c r="C8" s="12" t="n">
        <v>582.8</v>
      </c>
      <c r="D8" s="12" t="n">
        <v>527.4</v>
      </c>
      <c r="E8" s="12" t="n">
        <v>630.5</v>
      </c>
      <c r="F8" s="12" t="n">
        <v>592.3</v>
      </c>
      <c r="G8" s="12" t="n">
        <v>686.6</v>
      </c>
      <c r="H8" s="12" t="n">
        <v>570.6</v>
      </c>
      <c r="I8" s="12" t="n">
        <v>640.3</v>
      </c>
      <c r="J8" s="12" t="n">
        <v>642.9</v>
      </c>
      <c r="K8" s="12" t="n">
        <v>621</v>
      </c>
      <c r="L8" s="12" t="n">
        <v>602</v>
      </c>
      <c r="M8" s="12" t="n">
        <v>587</v>
      </c>
      <c r="N8" s="12" t="n">
        <v>603.7</v>
      </c>
      <c r="O8" s="11" t="n">
        <f aca="false">SUM(C8:N8)</f>
        <v>7287.1</v>
      </c>
      <c r="Q8" s="11" t="n">
        <f aca="false">SUM(O4+O6+O8)</f>
        <v>130265.5</v>
      </c>
    </row>
    <row r="9" customFormat="false" ht="12.75" hidden="false" customHeight="false" outlineLevel="0" collapsed="false">
      <c r="A9" s="0" t="s">
        <v>30</v>
      </c>
      <c r="C9" s="12" t="n">
        <v>32.3</v>
      </c>
      <c r="D9" s="12" t="n">
        <v>23.2</v>
      </c>
      <c r="E9" s="12" t="n">
        <v>35.3</v>
      </c>
      <c r="F9" s="12" t="n">
        <v>112.8</v>
      </c>
      <c r="G9" s="12" t="n">
        <v>100.9</v>
      </c>
      <c r="H9" s="12" t="n">
        <v>97.8</v>
      </c>
      <c r="I9" s="12" t="n">
        <v>132.3</v>
      </c>
      <c r="J9" s="12" t="n">
        <v>143.7</v>
      </c>
      <c r="K9" s="12" t="n">
        <v>86.9</v>
      </c>
      <c r="L9" s="12" t="n">
        <v>133.7</v>
      </c>
      <c r="M9" s="12" t="n">
        <v>130.5</v>
      </c>
      <c r="N9" s="12" t="n">
        <v>109</v>
      </c>
      <c r="O9" s="11" t="n">
        <f aca="false">SUM(C9:N9)</f>
        <v>1138.4</v>
      </c>
      <c r="Q9" s="11" t="n">
        <f aca="false">SUM(O5+O7+O9)</f>
        <v>11868.3</v>
      </c>
    </row>
    <row r="10" customFormat="false" ht="12.75" hidden="false" customHeight="false" outlineLevel="0" collapsed="false">
      <c r="A10" s="13" t="s">
        <v>31</v>
      </c>
      <c r="B10" s="13"/>
      <c r="C10" s="14" t="n">
        <f aca="false">SUM(C4:C9)</f>
        <v>12030.6</v>
      </c>
      <c r="D10" s="14" t="n">
        <f aca="false">SUM(D4:D9)</f>
        <v>10874</v>
      </c>
      <c r="E10" s="14" t="n">
        <f aca="false">SUM(E4:E9)</f>
        <v>11997.2</v>
      </c>
      <c r="F10" s="14" t="n">
        <f aca="false">SUM(F4:F9)</f>
        <v>11679.1</v>
      </c>
      <c r="G10" s="14" t="n">
        <f aca="false">SUM(G4:G9)</f>
        <v>12026.2</v>
      </c>
      <c r="H10" s="14" t="n">
        <f aca="false">SUM(H4:H9)</f>
        <v>11553.6</v>
      </c>
      <c r="I10" s="14" t="n">
        <f aca="false">SUM(I4:I9)</f>
        <v>12112.6</v>
      </c>
      <c r="J10" s="14" t="n">
        <f aca="false">SUM(J4:J9)</f>
        <v>12292.5</v>
      </c>
      <c r="K10" s="14" t="n">
        <f aca="false">SUM(K4:K9)</f>
        <v>11601.5</v>
      </c>
      <c r="L10" s="14" t="n">
        <f aca="false">SUM(L4:L9)</f>
        <v>11950.2</v>
      </c>
      <c r="M10" s="14" t="n">
        <f aca="false">SUM(M4:M9)</f>
        <v>11728.3</v>
      </c>
      <c r="N10" s="14" t="n">
        <f aca="false">SUM(N4:N9)</f>
        <v>12288</v>
      </c>
      <c r="O10" s="14" t="n">
        <f aca="false">SUM(C10:N10)</f>
        <v>142133.8</v>
      </c>
    </row>
    <row r="11" customFormat="false" ht="12.7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3" customFormat="false" ht="12.75" hidden="false" customHeight="false" outlineLevel="0" collapsed="false">
      <c r="A13" s="2" t="s">
        <v>32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3" t="s">
        <v>10</v>
      </c>
      <c r="M13" s="3" t="s">
        <v>11</v>
      </c>
      <c r="N13" s="3" t="s">
        <v>12</v>
      </c>
      <c r="O13" s="3" t="s">
        <v>13</v>
      </c>
    </row>
    <row r="15" customFormat="false" ht="12.75" hidden="false" customHeight="false" outlineLevel="0" collapsed="false">
      <c r="A15" s="0" t="s">
        <v>25</v>
      </c>
      <c r="C15" s="15" t="n">
        <f aca="false">7726.3+1486.2</f>
        <v>9212.5</v>
      </c>
      <c r="D15" s="15" t="n">
        <f aca="false">7111.9+1390.3</f>
        <v>8502.2</v>
      </c>
      <c r="E15" s="15" t="n">
        <f aca="false">7766.5+1504.2</f>
        <v>9270.7</v>
      </c>
      <c r="F15" s="15" t="n">
        <f aca="false">7571.4+1438.2</f>
        <v>9009.6</v>
      </c>
      <c r="G15" s="15" t="n">
        <f aca="false">8209.7+1486.2</f>
        <v>9695.9</v>
      </c>
      <c r="H15" s="15" t="n">
        <f aca="false">8011+1438.2</f>
        <v>9449.2</v>
      </c>
      <c r="I15" s="15" t="n">
        <f aca="false">8518.4+1486.2</f>
        <v>10004.6</v>
      </c>
      <c r="J15" s="15" t="n">
        <f aca="false">8635.2+1486.2</f>
        <v>10121.4</v>
      </c>
      <c r="K15" s="15" t="n">
        <f aca="false">8363.4+1438.2</f>
        <v>9801.6</v>
      </c>
      <c r="L15" s="15" t="n">
        <f aca="false">8625.7+1486.2</f>
        <v>10111.9</v>
      </c>
      <c r="M15" s="15" t="n">
        <f aca="false">8308.6+1448.7</f>
        <v>9757.3</v>
      </c>
      <c r="N15" s="15" t="n">
        <f aca="false">8996.5+1477.8</f>
        <v>10474.3</v>
      </c>
      <c r="O15" s="11" t="n">
        <f aca="false">SUM(C15:N15)</f>
        <v>115411.2</v>
      </c>
      <c r="P15" s="4"/>
    </row>
    <row r="16" customFormat="false" ht="12.75" hidden="false" customHeight="false" outlineLevel="0" collapsed="false">
      <c r="A16" s="0" t="s">
        <v>26</v>
      </c>
      <c r="C16" s="16" t="n">
        <f aca="false">664.1+15.8</f>
        <v>679.9</v>
      </c>
      <c r="D16" s="16" t="n">
        <f aca="false">616.2+15.2</f>
        <v>631.4</v>
      </c>
      <c r="E16" s="16" t="n">
        <f aca="false">691.8+17.9</f>
        <v>709.7</v>
      </c>
      <c r="F16" s="16" t="n">
        <f aca="false">532+12.6</f>
        <v>544.6</v>
      </c>
      <c r="G16" s="16" t="n">
        <f aca="false">615.8+15.7</f>
        <v>631.5</v>
      </c>
      <c r="H16" s="16" t="n">
        <f aca="false">668+20.7</f>
        <v>688.7</v>
      </c>
      <c r="I16" s="16" t="n">
        <f aca="false">742+17.9</f>
        <v>759.9</v>
      </c>
      <c r="J16" s="16" t="n">
        <f aca="false">801+18.4</f>
        <v>819.4</v>
      </c>
      <c r="K16" s="16" t="n">
        <f aca="false">811+227.8</f>
        <v>1038.8</v>
      </c>
      <c r="L16" s="16" t="n">
        <f aca="false">790.5+15.2</f>
        <v>805.7</v>
      </c>
      <c r="M16" s="16" t="n">
        <f aca="false">745.1+37.9</f>
        <v>783</v>
      </c>
      <c r="N16" s="16" t="n">
        <f aca="false">887.4+16.1</f>
        <v>903.5</v>
      </c>
      <c r="O16" s="11" t="n">
        <f aca="false">SUM(C16:N16)</f>
        <v>8996.1</v>
      </c>
      <c r="P16" s="4"/>
    </row>
    <row r="17" customFormat="false" ht="12.75" hidden="false" customHeight="false" outlineLevel="0" collapsed="false">
      <c r="A17" s="0" t="s">
        <v>27</v>
      </c>
      <c r="C17" s="15" t="n">
        <v>1374</v>
      </c>
      <c r="D17" s="15" t="n">
        <v>1476.9</v>
      </c>
      <c r="E17" s="15" t="n">
        <v>1074</v>
      </c>
      <c r="F17" s="15" t="n">
        <v>1085.5</v>
      </c>
      <c r="G17" s="15" t="n">
        <v>1120.5</v>
      </c>
      <c r="H17" s="15" t="n">
        <v>1075.9</v>
      </c>
      <c r="I17" s="15" t="n">
        <v>1022.8</v>
      </c>
      <c r="J17" s="15" t="n">
        <v>989.3</v>
      </c>
      <c r="K17" s="15" t="n">
        <v>1132.3</v>
      </c>
      <c r="L17" s="15" t="n">
        <v>1116.3</v>
      </c>
      <c r="M17" s="15" t="n">
        <v>1022.07</v>
      </c>
      <c r="N17" s="15" t="n">
        <v>1226.1</v>
      </c>
      <c r="O17" s="11" t="n">
        <f aca="false">SUM(C17:N17)</f>
        <v>13715.67</v>
      </c>
      <c r="P17" s="4"/>
    </row>
    <row r="18" customFormat="false" ht="12.75" hidden="false" customHeight="false" outlineLevel="0" collapsed="false">
      <c r="A18" s="0" t="s">
        <v>28</v>
      </c>
      <c r="C18" s="16" t="n">
        <v>219.1</v>
      </c>
      <c r="D18" s="16" t="n">
        <v>149.2</v>
      </c>
      <c r="E18" s="16" t="n">
        <v>167.1</v>
      </c>
      <c r="F18" s="16" t="n">
        <v>189.8</v>
      </c>
      <c r="G18" s="16" t="n">
        <v>223.4</v>
      </c>
      <c r="H18" s="16" t="n">
        <v>167.8</v>
      </c>
      <c r="I18" s="16" t="n">
        <v>294</v>
      </c>
      <c r="J18" s="16" t="n">
        <v>334.8</v>
      </c>
      <c r="K18" s="16" t="n">
        <v>210.1</v>
      </c>
      <c r="L18" s="16" t="n">
        <v>191.6</v>
      </c>
      <c r="M18" s="16" t="n">
        <v>278.9</v>
      </c>
      <c r="N18" s="16" t="n">
        <v>475.3</v>
      </c>
      <c r="O18" s="17" t="n">
        <f aca="false">SUM(C18:N18)</f>
        <v>2901.1</v>
      </c>
      <c r="P18" s="4"/>
    </row>
    <row r="19" customFormat="false" ht="12.75" hidden="false" customHeight="false" outlineLevel="0" collapsed="false">
      <c r="A19" s="0" t="s">
        <v>29</v>
      </c>
      <c r="C19" s="16" t="n">
        <v>756.2</v>
      </c>
      <c r="D19" s="16" t="n">
        <v>616.9</v>
      </c>
      <c r="E19" s="16" t="n">
        <v>649.4</v>
      </c>
      <c r="F19" s="16" t="n">
        <v>634.5</v>
      </c>
      <c r="G19" s="16" t="n">
        <v>680.5</v>
      </c>
      <c r="H19" s="16" t="n">
        <v>634</v>
      </c>
      <c r="I19" s="16" t="n">
        <v>663.1</v>
      </c>
      <c r="J19" s="16" t="n">
        <v>664</v>
      </c>
      <c r="K19" s="16" t="n">
        <v>643.8</v>
      </c>
      <c r="L19" s="16" t="n">
        <v>682.6</v>
      </c>
      <c r="M19" s="16" t="n">
        <v>669</v>
      </c>
      <c r="N19" s="16" t="n">
        <v>656.4</v>
      </c>
      <c r="O19" s="11" t="n">
        <f aca="false">SUM(C19:N19)</f>
        <v>7950.4</v>
      </c>
      <c r="P19" s="4"/>
    </row>
    <row r="20" customFormat="false" ht="12.75" hidden="false" customHeight="false" outlineLevel="0" collapsed="false">
      <c r="A20" s="0" t="s">
        <v>30</v>
      </c>
      <c r="C20" s="16" t="n">
        <v>104.5</v>
      </c>
      <c r="D20" s="16" t="n">
        <v>61.6</v>
      </c>
      <c r="E20" s="16" t="n">
        <v>82</v>
      </c>
      <c r="F20" s="16" t="n">
        <v>84.9</v>
      </c>
      <c r="G20" s="16" t="n">
        <v>113.3</v>
      </c>
      <c r="H20" s="16" t="n">
        <v>153.7</v>
      </c>
      <c r="I20" s="16" t="n">
        <v>133.1</v>
      </c>
      <c r="J20" s="16" t="n">
        <v>220.3</v>
      </c>
      <c r="K20" s="16" t="n">
        <v>192.5</v>
      </c>
      <c r="L20" s="16" t="n">
        <v>211.9</v>
      </c>
      <c r="M20" s="16" t="n">
        <v>129.9</v>
      </c>
      <c r="N20" s="16" t="n">
        <v>173.2</v>
      </c>
      <c r="O20" s="11" t="n">
        <f aca="false">SUM(C20:N20)</f>
        <v>1660.9</v>
      </c>
      <c r="P20" s="4"/>
    </row>
    <row r="21" customFormat="false" ht="12.75" hidden="false" customHeight="false" outlineLevel="0" collapsed="false">
      <c r="A21" s="13" t="s">
        <v>31</v>
      </c>
      <c r="B21" s="13"/>
      <c r="C21" s="14" t="n">
        <f aca="false">SUM(C15:C20)</f>
        <v>12346.2</v>
      </c>
      <c r="D21" s="14" t="n">
        <f aca="false">SUM(D15:D20)</f>
        <v>11438.2</v>
      </c>
      <c r="E21" s="14" t="n">
        <f aca="false">SUM(E15:E20)</f>
        <v>11952.9</v>
      </c>
      <c r="F21" s="14" t="n">
        <f aca="false">SUM(F15:F20)</f>
        <v>11548.9</v>
      </c>
      <c r="G21" s="14" t="n">
        <f aca="false">SUM(G15:G20)</f>
        <v>12465.1</v>
      </c>
      <c r="H21" s="14" t="n">
        <f aca="false">SUM(H15:H20)</f>
        <v>12169.3</v>
      </c>
      <c r="I21" s="14" t="n">
        <f aca="false">SUM(I15:I20)</f>
        <v>12877.5</v>
      </c>
      <c r="J21" s="14" t="n">
        <f aca="false">SUM(J15:J20)</f>
        <v>13149.2</v>
      </c>
      <c r="K21" s="14" t="n">
        <f aca="false">SUM(K15:K20)</f>
        <v>13019.1</v>
      </c>
      <c r="L21" s="14" t="n">
        <f aca="false">SUM(L15:L20)</f>
        <v>13120</v>
      </c>
      <c r="M21" s="14" t="n">
        <f aca="false">SUM(M15:M20)</f>
        <v>12640.17</v>
      </c>
      <c r="N21" s="14" t="n">
        <f aca="false">SUM(N15:N20)</f>
        <v>13908.8</v>
      </c>
      <c r="O21" s="14" t="n">
        <f aca="false">SUM(C21:N21)</f>
        <v>150635.37</v>
      </c>
      <c r="P21" s="4"/>
    </row>
    <row r="22" customFormat="false" ht="12.7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4" customFormat="false" ht="12.75" hidden="false" customHeight="false" outlineLevel="0" collapsed="false">
      <c r="A24" s="2" t="s">
        <v>33</v>
      </c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3" t="s">
        <v>9</v>
      </c>
      <c r="L24" s="3" t="s">
        <v>10</v>
      </c>
      <c r="M24" s="3" t="s">
        <v>11</v>
      </c>
      <c r="N24" s="3" t="s">
        <v>12</v>
      </c>
      <c r="O24" s="3" t="s">
        <v>13</v>
      </c>
    </row>
    <row r="26" customFormat="false" ht="12.75" hidden="false" customHeight="false" outlineLevel="0" collapsed="false">
      <c r="A26" s="0" t="s">
        <v>25</v>
      </c>
      <c r="C26" s="15" t="n">
        <f aca="false">8948+1516</f>
        <v>10464</v>
      </c>
      <c r="D26" s="15" t="n">
        <f aca="false">13940+1370</f>
        <v>15310</v>
      </c>
      <c r="E26" s="15" t="n">
        <f aca="false">3508.2+1516.5</f>
        <v>5024.7</v>
      </c>
      <c r="F26" s="15" t="n">
        <f aca="false">8274.6+1467.7</f>
        <v>9742.3</v>
      </c>
      <c r="G26" s="15" t="n">
        <f aca="false">8917+1516.5</f>
        <v>10433.5</v>
      </c>
      <c r="H26" s="15" t="n">
        <f aca="false">8393.2+1467.5</f>
        <v>9860.7</v>
      </c>
      <c r="I26" s="15" t="n">
        <f aca="false">8902.2+1514</f>
        <v>10416.2</v>
      </c>
      <c r="J26" s="15" t="n">
        <f aca="false">8962+1486.7</f>
        <v>10448.7</v>
      </c>
      <c r="K26" s="15" t="n">
        <f aca="false">8684.6+1483.3</f>
        <v>10167.9</v>
      </c>
      <c r="L26" s="15" t="n">
        <f aca="false">9021.2+1500.7</f>
        <v>10521.9</v>
      </c>
      <c r="M26" s="15" t="n">
        <f aca="false">7634.5+1498.2</f>
        <v>9132.7</v>
      </c>
      <c r="N26" s="15" t="n">
        <f aca="false">8001+1548.3</f>
        <v>9549.3</v>
      </c>
      <c r="O26" s="11" t="n">
        <f aca="false">SUM(C26:N26)</f>
        <v>121071.9</v>
      </c>
      <c r="P26" s="4"/>
    </row>
    <row r="27" customFormat="false" ht="12.75" hidden="false" customHeight="false" outlineLevel="0" collapsed="false">
      <c r="A27" s="0" t="s">
        <v>26</v>
      </c>
      <c r="C27" s="16" t="n">
        <f aca="false">898+16</f>
        <v>914</v>
      </c>
      <c r="D27" s="16" t="n">
        <f aca="false">792+15</f>
        <v>807</v>
      </c>
      <c r="E27" s="16" t="n">
        <f aca="false">875+17.5</f>
        <v>892.5</v>
      </c>
      <c r="F27" s="16" t="n">
        <f aca="false">2132.5+25.3</f>
        <v>2157.8</v>
      </c>
      <c r="G27" s="16" t="n">
        <f aca="false">3055+25.4</f>
        <v>3080.4</v>
      </c>
      <c r="H27" s="16" t="n">
        <f aca="false">1667.7+15.5</f>
        <v>1683.2</v>
      </c>
      <c r="I27" s="16" t="n">
        <f aca="false">1133.7+17.7</f>
        <v>1151.4</v>
      </c>
      <c r="J27" s="16" t="n">
        <f aca="false">1345.2+15.6</f>
        <v>1360.8</v>
      </c>
      <c r="K27" s="16" t="n">
        <f aca="false">974.1+14.4</f>
        <v>988.5</v>
      </c>
      <c r="L27" s="16" t="n">
        <f aca="false">891.7+15.6</f>
        <v>907.3</v>
      </c>
      <c r="M27" s="16" t="n">
        <f aca="false">800.6+15.3</f>
        <v>815.9</v>
      </c>
      <c r="N27" s="16" t="n">
        <f aca="false">876.9+15.9</f>
        <v>892.8</v>
      </c>
      <c r="O27" s="11" t="n">
        <f aca="false">SUM(C27:N27)</f>
        <v>15651.6</v>
      </c>
      <c r="P27" s="4"/>
    </row>
    <row r="28" customFormat="false" ht="12.75" hidden="false" customHeight="false" outlineLevel="0" collapsed="false">
      <c r="A28" s="0" t="s">
        <v>27</v>
      </c>
      <c r="C28" s="15" t="n">
        <v>1401</v>
      </c>
      <c r="D28" s="15" t="n">
        <v>1139</v>
      </c>
      <c r="E28" s="15" t="n">
        <v>1687.1</v>
      </c>
      <c r="F28" s="15" t="n">
        <v>1211.8</v>
      </c>
      <c r="G28" s="15" t="n">
        <v>1321.2</v>
      </c>
      <c r="H28" s="15" t="n">
        <v>1460.8</v>
      </c>
      <c r="I28" s="15" t="n">
        <v>1473</v>
      </c>
      <c r="J28" s="15" t="n">
        <v>1264.2</v>
      </c>
      <c r="K28" s="15" t="n">
        <v>1184</v>
      </c>
      <c r="L28" s="15" t="n">
        <v>1252</v>
      </c>
      <c r="M28" s="15" t="n">
        <v>1530.6</v>
      </c>
      <c r="N28" s="15" t="n">
        <v>1485.6</v>
      </c>
      <c r="O28" s="11" t="n">
        <f aca="false">SUM(C28:N28)</f>
        <v>16410.3</v>
      </c>
      <c r="P28" s="4"/>
    </row>
    <row r="29" customFormat="false" ht="12.75" hidden="false" customHeight="false" outlineLevel="0" collapsed="false">
      <c r="A29" s="0" t="s">
        <v>28</v>
      </c>
      <c r="C29" s="16" t="n">
        <v>192</v>
      </c>
      <c r="D29" s="16" t="n">
        <v>221</v>
      </c>
      <c r="E29" s="16" t="n">
        <v>213.1</v>
      </c>
      <c r="F29" s="16" t="n">
        <v>352</v>
      </c>
      <c r="G29" s="16" t="n">
        <v>253</v>
      </c>
      <c r="H29" s="16" t="n">
        <v>240.3</v>
      </c>
      <c r="I29" s="16" t="n">
        <v>223</v>
      </c>
      <c r="J29" s="16" t="n">
        <v>183.2</v>
      </c>
      <c r="K29" s="16" t="n">
        <v>164.7</v>
      </c>
      <c r="L29" s="16" t="n">
        <v>175.4</v>
      </c>
      <c r="M29" s="16" t="n">
        <v>229.7</v>
      </c>
      <c r="N29" s="16" t="n">
        <v>144.8</v>
      </c>
      <c r="O29" s="11" t="n">
        <f aca="false">SUM(C29:N29)</f>
        <v>2592.2</v>
      </c>
      <c r="P29" s="4"/>
    </row>
    <row r="30" customFormat="false" ht="12.75" hidden="false" customHeight="false" outlineLevel="0" collapsed="false">
      <c r="A30" s="0" t="s">
        <v>29</v>
      </c>
      <c r="C30" s="16" t="n">
        <v>747</v>
      </c>
      <c r="D30" s="16" t="n">
        <v>636</v>
      </c>
      <c r="E30" s="16" t="n">
        <v>766.6</v>
      </c>
      <c r="F30" s="16" t="n">
        <v>874.1</v>
      </c>
      <c r="G30" s="16" t="n">
        <v>896.5</v>
      </c>
      <c r="H30" s="16" t="n">
        <v>807.9</v>
      </c>
      <c r="I30" s="16" t="n">
        <v>812.6</v>
      </c>
      <c r="J30" s="16" t="n">
        <v>864</v>
      </c>
      <c r="K30" s="16" t="n">
        <v>870.5</v>
      </c>
      <c r="L30" s="16" t="n">
        <v>627.2</v>
      </c>
      <c r="M30" s="16" t="n">
        <v>732.1</v>
      </c>
      <c r="N30" s="16" t="n">
        <v>744</v>
      </c>
      <c r="O30" s="11" t="n">
        <f aca="false">SUM(C30:N30)</f>
        <v>9378.5</v>
      </c>
      <c r="P30" s="4"/>
    </row>
    <row r="31" customFormat="false" ht="12.75" hidden="false" customHeight="false" outlineLevel="0" collapsed="false">
      <c r="A31" s="0" t="s">
        <v>30</v>
      </c>
      <c r="C31" s="16" t="n">
        <v>198</v>
      </c>
      <c r="D31" s="16" t="n">
        <v>230</v>
      </c>
      <c r="E31" s="16" t="n">
        <v>179.6</v>
      </c>
      <c r="F31" s="16" t="n">
        <v>217.6</v>
      </c>
      <c r="G31" s="16" t="n">
        <v>355</v>
      </c>
      <c r="H31" s="16" t="n">
        <v>240</v>
      </c>
      <c r="I31" s="16" t="n">
        <v>189</v>
      </c>
      <c r="J31" s="16" t="n">
        <v>125.327</v>
      </c>
      <c r="K31" s="16" t="n">
        <v>100.2</v>
      </c>
      <c r="L31" s="16" t="n">
        <v>72.2</v>
      </c>
      <c r="M31" s="16" t="n">
        <v>126</v>
      </c>
      <c r="N31" s="16" t="n">
        <v>96.8000000000001</v>
      </c>
      <c r="O31" s="11" t="n">
        <f aca="false">SUM(C31:N31)</f>
        <v>2129.727</v>
      </c>
      <c r="P31" s="4"/>
    </row>
    <row r="32" customFormat="false" ht="12.75" hidden="false" customHeight="false" outlineLevel="0" collapsed="false">
      <c r="A32" s="13" t="s">
        <v>31</v>
      </c>
      <c r="B32" s="13"/>
      <c r="C32" s="14" t="n">
        <f aca="false">SUM(C26:C31)</f>
        <v>13916</v>
      </c>
      <c r="D32" s="14" t="n">
        <f aca="false">SUM(D26:D31)</f>
        <v>18343</v>
      </c>
      <c r="E32" s="14" t="n">
        <f aca="false">SUM(E26:E31)</f>
        <v>8763.6</v>
      </c>
      <c r="F32" s="14" t="n">
        <f aca="false">SUM(F26:F31)</f>
        <v>14555.6</v>
      </c>
      <c r="G32" s="14" t="n">
        <f aca="false">SUM(G26:G31)</f>
        <v>16339.6</v>
      </c>
      <c r="H32" s="14" t="n">
        <f aca="false">SUM(H26:H31)</f>
        <v>14292.9</v>
      </c>
      <c r="I32" s="14" t="n">
        <f aca="false">SUM(I26:I31)</f>
        <v>14265.2</v>
      </c>
      <c r="J32" s="14" t="n">
        <f aca="false">SUM(J26:J31)</f>
        <v>14246.227</v>
      </c>
      <c r="K32" s="14" t="n">
        <f aca="false">SUM(K26:K31)</f>
        <v>13475.8</v>
      </c>
      <c r="L32" s="14" t="n">
        <f aca="false">SUM(L26:L31)</f>
        <v>13556</v>
      </c>
      <c r="M32" s="14" t="n">
        <f aca="false">SUM(M26:M31)</f>
        <v>12567</v>
      </c>
      <c r="N32" s="14" t="n">
        <f aca="false">SUM(N26:N31)</f>
        <v>12913.3</v>
      </c>
      <c r="O32" s="14" t="n">
        <f aca="false">SUM(C32:N32)</f>
        <v>167234.227</v>
      </c>
      <c r="P32" s="4"/>
    </row>
    <row r="33" customFormat="false" ht="12.75" hidden="false" customHeight="false" outlineLevel="0" collapsed="false">
      <c r="O33" s="10"/>
      <c r="P33" s="4"/>
    </row>
    <row r="34" customFormat="false" ht="12.75" hidden="false" customHeight="false" outlineLevel="0" collapsed="false">
      <c r="O34" s="10"/>
      <c r="P34" s="4"/>
    </row>
    <row r="37" customFormat="false" ht="12.75" hidden="false" customHeight="false" outlineLevel="0" collapsed="false">
      <c r="A37" s="0" t="str">
        <f aca="true">CELL("filename",A37)</f>
        <v>'file:///mnt/12tb/@roms/datasets/enron/EDRM Enron Email Data Set v2 XML/filtered-attachments/xls/Throughput_1999_to_Dec_2001.xls'#$Margins</v>
      </c>
    </row>
  </sheetData>
  <printOptions headings="false" gridLines="false" gridLinesSet="true" horizontalCentered="false" verticalCentered="false"/>
  <pageMargins left="0" right="0" top="0.75" bottom="0.7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&amp;CTW REVENUES
1999-2001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2001-10-26T16:29:13Z</dcterms:created>
  <dc:creator>jmoore3</dc:creator>
  <dc:description/>
  <dc:language>en-US</dc:language>
  <cp:lastModifiedBy>jmoore3</cp:lastModifiedBy>
  <cp:lastPrinted>2002-01-16T11:17:28Z</cp:lastPrinted>
  <dcterms:modified xsi:type="dcterms:W3CDTF">2002-01-16T12:02:00Z</dcterms:modified>
  <cp:revision>0</cp:revision>
  <dc:subject/>
  <dc:title/>
</cp:coreProperties>
</file>