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xas - Trading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'Texas - Trading'!$B$1:$L$34</definedName>
    <definedName function="false" hidden="false" name="SAPFuncF4Help" vbProcedure="false">(#NAME?)</definedName>
    <definedName function="false" hidden="false" localSheetId="0" name="SAPFuncF4Help" vbProcedure="false">(#NAME?)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<sst xmlns="http://schemas.openxmlformats.org/spreadsheetml/2006/main" count="82" uniqueCount="74">
  <si>
    <t xml:space="preserve">Texas - Trading</t>
  </si>
  <si>
    <t xml:space="preserve">2002 Plan</t>
  </si>
  <si>
    <t xml:space="preserve">Per HC</t>
  </si>
  <si>
    <t xml:space="preserve">New HC</t>
  </si>
  <si>
    <t xml:space="preserve">Adjust Comp</t>
  </si>
  <si>
    <t xml:space="preserve">2001</t>
  </si>
  <si>
    <t xml:space="preserve">%</t>
  </si>
  <si>
    <t xml:space="preserve">2002</t>
  </si>
  <si>
    <t xml:space="preserve">YTD Actual</t>
  </si>
  <si>
    <t xml:space="preserve">Forecast</t>
  </si>
  <si>
    <t xml:space="preserve">of Total</t>
  </si>
  <si>
    <t xml:space="preserve">Plan</t>
  </si>
  <si>
    <t xml:space="preserve">ENACOMP</t>
  </si>
  <si>
    <t xml:space="preserve">Compensation</t>
  </si>
  <si>
    <t xml:space="preserve">Special Pays</t>
  </si>
  <si>
    <t xml:space="preserve">Analyst &amp; Associates</t>
  </si>
  <si>
    <t xml:space="preserve">Bass, Eric P</t>
  </si>
  <si>
    <t xml:space="preserve">ASSOCIATE</t>
  </si>
  <si>
    <t xml:space="preserve">ENA NG TEXAS REGION G&amp;A</t>
  </si>
  <si>
    <t xml:space="preserve">ENABENTX</t>
  </si>
  <si>
    <t xml:space="preserve">Benefits &amp; Payroll Taxes</t>
  </si>
  <si>
    <t xml:space="preserve">Other</t>
  </si>
  <si>
    <t xml:space="preserve">Weldon, V. Charles </t>
  </si>
  <si>
    <t xml:space="preserve">ENAEMPEX</t>
  </si>
  <si>
    <t xml:space="preserve">Employee Expense</t>
  </si>
  <si>
    <t xml:space="preserve">Martin, Thomas A</t>
  </si>
  <si>
    <t xml:space="preserve">VICE PRESIDENT</t>
  </si>
  <si>
    <t xml:space="preserve">ENAT&amp;EEX</t>
  </si>
  <si>
    <t xml:space="preserve">Travel &amp; Entertainment Expense</t>
  </si>
  <si>
    <t xml:space="preserve">Total</t>
  </si>
  <si>
    <t xml:space="preserve">Schwieger, James E</t>
  </si>
  <si>
    <t xml:space="preserve">ENAOUTSV</t>
  </si>
  <si>
    <t xml:space="preserve">Outside Services</t>
  </si>
  <si>
    <t xml:space="preserve">Baumbach, David R</t>
  </si>
  <si>
    <t xml:space="preserve">MANAGER</t>
  </si>
  <si>
    <t xml:space="preserve">ENW-ENERGY OPS TEXAS RISK MGMT</t>
  </si>
  <si>
    <t xml:space="preserve">ENASUPP</t>
  </si>
  <si>
    <t xml:space="preserve">Supplies Expense</t>
  </si>
  <si>
    <t xml:space="preserve">ENAMKTEX</t>
  </si>
  <si>
    <t xml:space="preserve">Marketing</t>
  </si>
  <si>
    <t xml:space="preserve">Intern</t>
  </si>
  <si>
    <t xml:space="preserve">ENACONTR</t>
  </si>
  <si>
    <t xml:space="preserve">Charitable Contributions</t>
  </si>
  <si>
    <t xml:space="preserve">Admin</t>
  </si>
  <si>
    <t xml:space="preserve">ENARENT</t>
  </si>
  <si>
    <t xml:space="preserve">Rent</t>
  </si>
  <si>
    <t xml:space="preserve">Staff</t>
  </si>
  <si>
    <t xml:space="preserve">ENATECH</t>
  </si>
  <si>
    <t xml:space="preserve">Technology</t>
  </si>
  <si>
    <t xml:space="preserve">Specialist</t>
  </si>
  <si>
    <t xml:space="preserve">ENATRANS</t>
  </si>
  <si>
    <t xml:space="preserve">Transportation</t>
  </si>
  <si>
    <t xml:space="preserve">Sr. Specialist</t>
  </si>
  <si>
    <t xml:space="preserve">ENAOTHEX</t>
  </si>
  <si>
    <t xml:space="preserve">Other Expenses</t>
  </si>
  <si>
    <t xml:space="preserve">Analyst</t>
  </si>
  <si>
    <t xml:space="preserve">ENATAXES</t>
  </si>
  <si>
    <t xml:space="preserve">Taxes Other than Income</t>
  </si>
  <si>
    <t xml:space="preserve">Associate</t>
  </si>
  <si>
    <t xml:space="preserve">ENATOTDR</t>
  </si>
  <si>
    <t xml:space="preserve">Total Direct Expenses</t>
  </si>
  <si>
    <t xml:space="preserve">Manager</t>
  </si>
  <si>
    <t xml:space="preserve">Director</t>
  </si>
  <si>
    <t xml:space="preserve">Headcount</t>
  </si>
  <si>
    <t xml:space="preserve">Sr. Director</t>
  </si>
  <si>
    <t xml:space="preserve">VP</t>
  </si>
  <si>
    <t xml:space="preserve">A&amp;A Headcount</t>
  </si>
  <si>
    <t xml:space="preserve">MD</t>
  </si>
  <si>
    <t xml:space="preserve">Total Headcount</t>
  </si>
  <si>
    <t xml:space="preserve">Other Expense Calculation</t>
  </si>
  <si>
    <t xml:space="preserve">Total Misc Exp</t>
  </si>
  <si>
    <t xml:space="preserve">Old HC</t>
  </si>
  <si>
    <t xml:space="preserve">Exp/Old HC</t>
  </si>
  <si>
    <t xml:space="preserve">Exp/New HC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</si>
</sst>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mmmm\-yy"/>
    <numFmt numFmtId="168" formatCode="[$-409]mmm\-yy"/>
    <numFmt numFmtId="169" formatCode="@"/>
    <numFmt numFmtId="170" formatCode="0%"/>
    <numFmt numFmtId="171" formatCode="0.0%"/>
    <numFmt numFmtId="172" formatCode="_(\$* #,##0.00_);_(\$* \(#,##0.00\);_(\$* \-??_);_(@_)"/>
    <numFmt numFmtId="173" formatCode="_(\$* #,##0_);_(\$* \(#,##0\);_(\$* \-??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4"/>
      <name val="Arial Narrow"/>
      <family val="2"/>
    </font>
    <font>
      <b val="true"/>
      <sz val="10"/>
      <name val="Arial Narrow"/>
      <family val="2"/>
    </font>
    <font>
      <b val="true"/>
      <u val="single"/>
      <sz val="10"/>
      <name val="Arial Narrow"/>
      <family val="2"/>
    </font>
    <font>
      <sz val="10"/>
      <color rgb="FFFFFFFF"/>
      <name val="Arial Narrow"/>
      <family val="2"/>
    </font>
    <font>
      <sz val="10"/>
      <name val="Arial Narrow"/>
      <family val="2"/>
    </font>
    <font>
      <sz val="9"/>
      <color rgb="FF000000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164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0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6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9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9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  <cellStyle name="SAPLocked" xfId="21"/>
    <cellStyle name="SAPOutput" xfId="22"/>
    <cellStyle name="SAPUnLocked" xfId="23"/>
    <cellStyle name="*unknown*" xfId="7" builtinId="1"/>
    <cellStyle name="*unknown*" xfId="5" builtinId="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NAES/TEAMRPT/Expense%20Project/WPR%20Trading%20Report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NAES/TEAMRPT/Expense%20Project/Natural%20Gas%20Consolidate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atural Gas Consolidated"/>
      <sheetName val="Fund-Struct"/>
      <sheetName val="Central Trading"/>
      <sheetName val="Central Origination"/>
      <sheetName val="Derivatives"/>
      <sheetName val="East Trading"/>
      <sheetName val="East Origination"/>
      <sheetName val="Financial Gas"/>
      <sheetName val="Structuring"/>
      <sheetName val="Texas Trading"/>
      <sheetName val="Texas Origination"/>
      <sheetName val="West Trading"/>
      <sheetName val="West Origination"/>
      <sheetName val="Fundamentals"/>
    </sheetNames>
    <sheetDataSet>
      <sheetData sheetId="0"/>
      <sheetData sheetId="1"/>
      <sheetData sheetId="2">
        <row r="8">
          <cell r="C8">
            <v>777723.49</v>
          </cell>
        </row>
        <row r="9">
          <cell r="C9">
            <v>174000</v>
          </cell>
        </row>
        <row r="9">
          <cell r="E9">
            <v>174000</v>
          </cell>
        </row>
        <row r="10">
          <cell r="C10">
            <v>163937.01</v>
          </cell>
        </row>
        <row r="11">
          <cell r="C11">
            <v>29600</v>
          </cell>
        </row>
        <row r="12">
          <cell r="C12">
            <v>51468.14</v>
          </cell>
        </row>
        <row r="13">
          <cell r="C13">
            <v>7835.41</v>
          </cell>
        </row>
        <row r="14">
          <cell r="C14">
            <v>37546.84</v>
          </cell>
        </row>
        <row r="15">
          <cell r="C15">
            <v>4744.29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146.14</v>
          </cell>
        </row>
        <row r="19">
          <cell r="C19">
            <v>11962.85</v>
          </cell>
        </row>
        <row r="20">
          <cell r="C20">
            <v>0</v>
          </cell>
        </row>
        <row r="21">
          <cell r="C21">
            <v>5426.98</v>
          </cell>
        </row>
        <row r="22">
          <cell r="C22">
            <v>114.16</v>
          </cell>
        </row>
        <row r="25">
          <cell r="E25">
            <v>18</v>
          </cell>
        </row>
        <row r="27">
          <cell r="E27">
            <v>1</v>
          </cell>
        </row>
      </sheetData>
      <sheetData sheetId="3">
        <row r="8">
          <cell r="C8">
            <v>1344104.93</v>
          </cell>
        </row>
        <row r="9">
          <cell r="C9">
            <v>74000</v>
          </cell>
        </row>
        <row r="10">
          <cell r="C10">
            <v>111300</v>
          </cell>
        </row>
        <row r="10">
          <cell r="E10">
            <v>148400</v>
          </cell>
        </row>
        <row r="11">
          <cell r="C11">
            <v>267708.64</v>
          </cell>
        </row>
        <row r="12">
          <cell r="C12">
            <v>170477.61</v>
          </cell>
        </row>
        <row r="13">
          <cell r="C13">
            <v>279179.57</v>
          </cell>
        </row>
        <row r="14">
          <cell r="C14">
            <v>17672.23</v>
          </cell>
        </row>
        <row r="15">
          <cell r="C15">
            <v>52652.04</v>
          </cell>
        </row>
        <row r="16">
          <cell r="C16">
            <v>0</v>
          </cell>
        </row>
        <row r="17">
          <cell r="C17">
            <v>5000</v>
          </cell>
        </row>
        <row r="18">
          <cell r="C18">
            <v>141041.83</v>
          </cell>
        </row>
        <row r="19">
          <cell r="C19">
            <v>20599.13</v>
          </cell>
        </row>
        <row r="20">
          <cell r="C20">
            <v>16</v>
          </cell>
        </row>
        <row r="21">
          <cell r="C21">
            <v>4014.83</v>
          </cell>
        </row>
        <row r="22">
          <cell r="C22">
            <v>68.72</v>
          </cell>
        </row>
        <row r="25">
          <cell r="E25">
            <v>6</v>
          </cell>
        </row>
        <row r="27">
          <cell r="E27">
            <v>1</v>
          </cell>
        </row>
      </sheetData>
      <sheetData sheetId="4">
        <row r="8">
          <cell r="C8">
            <v>864765.8</v>
          </cell>
        </row>
        <row r="9">
          <cell r="C9">
            <v>160000</v>
          </cell>
        </row>
        <row r="10">
          <cell r="C10">
            <v>414608.66</v>
          </cell>
        </row>
        <row r="10">
          <cell r="E10">
            <v>552811.546666667</v>
          </cell>
        </row>
        <row r="11">
          <cell r="C11">
            <v>256071.81</v>
          </cell>
        </row>
        <row r="12">
          <cell r="C12">
            <v>250026.99</v>
          </cell>
        </row>
        <row r="13">
          <cell r="C13">
            <v>437712.95</v>
          </cell>
        </row>
        <row r="14">
          <cell r="C14">
            <v>41472.9</v>
          </cell>
        </row>
        <row r="15">
          <cell r="C15">
            <v>29288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-26755.31</v>
          </cell>
        </row>
        <row r="19">
          <cell r="C19">
            <v>62246.39</v>
          </cell>
        </row>
        <row r="20">
          <cell r="C20">
            <v>0</v>
          </cell>
        </row>
        <row r="21">
          <cell r="C21">
            <v>39994.14</v>
          </cell>
        </row>
        <row r="22">
          <cell r="C22">
            <v>133.56</v>
          </cell>
        </row>
        <row r="25">
          <cell r="E25">
            <v>12</v>
          </cell>
        </row>
        <row r="27">
          <cell r="E27">
            <v>4</v>
          </cell>
        </row>
      </sheetData>
      <sheetData sheetId="5">
        <row r="8">
          <cell r="C8">
            <v>1053710.72</v>
          </cell>
        </row>
        <row r="9">
          <cell r="C9">
            <v>150000</v>
          </cell>
        </row>
        <row r="10">
          <cell r="C10">
            <v>158500</v>
          </cell>
        </row>
        <row r="10">
          <cell r="E10">
            <v>211333.333333333</v>
          </cell>
        </row>
        <row r="11">
          <cell r="C11">
            <v>304894.02</v>
          </cell>
        </row>
        <row r="12">
          <cell r="C12">
            <v>67830.09</v>
          </cell>
        </row>
        <row r="13">
          <cell r="C13">
            <v>-1702.67</v>
          </cell>
        </row>
        <row r="14">
          <cell r="C14">
            <v>13065.63</v>
          </cell>
        </row>
        <row r="15">
          <cell r="C15">
            <v>22785.42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589.86</v>
          </cell>
        </row>
        <row r="19">
          <cell r="C19">
            <v>12122.89</v>
          </cell>
        </row>
        <row r="20">
          <cell r="C20">
            <v>0</v>
          </cell>
        </row>
        <row r="21">
          <cell r="C21">
            <v>11668.96</v>
          </cell>
        </row>
        <row r="22">
          <cell r="C22">
            <v>4755620.61</v>
          </cell>
        </row>
        <row r="25">
          <cell r="E25">
            <v>15</v>
          </cell>
        </row>
        <row r="27">
          <cell r="E27">
            <v>4</v>
          </cell>
        </row>
      </sheetData>
      <sheetData sheetId="6">
        <row r="8">
          <cell r="C8">
            <v>1112475.81</v>
          </cell>
        </row>
        <row r="9">
          <cell r="C9">
            <v>198750</v>
          </cell>
        </row>
        <row r="10">
          <cell r="C10">
            <v>85600</v>
          </cell>
        </row>
        <row r="10">
          <cell r="E10">
            <v>114133.333333333</v>
          </cell>
        </row>
        <row r="11">
          <cell r="C11">
            <v>247943.73</v>
          </cell>
        </row>
        <row r="12">
          <cell r="C12">
            <v>71177.97</v>
          </cell>
        </row>
        <row r="13">
          <cell r="C13">
            <v>286730.48</v>
          </cell>
        </row>
        <row r="14">
          <cell r="C14">
            <v>852.11</v>
          </cell>
        </row>
        <row r="15">
          <cell r="C15">
            <v>4190.84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1502.86</v>
          </cell>
        </row>
        <row r="19">
          <cell r="C19">
            <v>21322.51</v>
          </cell>
        </row>
        <row r="20">
          <cell r="C20">
            <v>0</v>
          </cell>
        </row>
        <row r="21">
          <cell r="C21">
            <v>7848.59999999999</v>
          </cell>
        </row>
        <row r="22">
          <cell r="C22">
            <v>161.74</v>
          </cell>
        </row>
        <row r="25">
          <cell r="E25">
            <v>13</v>
          </cell>
        </row>
        <row r="27">
          <cell r="E27">
            <v>2</v>
          </cell>
        </row>
      </sheetData>
      <sheetData sheetId="7">
        <row r="8">
          <cell r="C8">
            <v>475540.27</v>
          </cell>
        </row>
        <row r="9">
          <cell r="C9">
            <v>102000</v>
          </cell>
        </row>
        <row r="10">
          <cell r="C10">
            <v>148878.09</v>
          </cell>
        </row>
        <row r="10">
          <cell r="E10">
            <v>198504.12</v>
          </cell>
        </row>
        <row r="11">
          <cell r="C11">
            <v>105886.19</v>
          </cell>
        </row>
        <row r="12">
          <cell r="C12">
            <v>78488.71</v>
          </cell>
        </row>
        <row r="13">
          <cell r="C13">
            <v>30418.36</v>
          </cell>
        </row>
        <row r="14">
          <cell r="C14">
            <v>40980.63</v>
          </cell>
        </row>
        <row r="15">
          <cell r="C15">
            <v>11361.58</v>
          </cell>
        </row>
        <row r="16">
          <cell r="C16">
            <v>0</v>
          </cell>
        </row>
        <row r="17">
          <cell r="C17">
            <v>400</v>
          </cell>
        </row>
        <row r="18">
          <cell r="C18">
            <v>308.51</v>
          </cell>
        </row>
        <row r="19">
          <cell r="C19">
            <v>4585.34</v>
          </cell>
        </row>
        <row r="20">
          <cell r="C20">
            <v>0</v>
          </cell>
        </row>
        <row r="21">
          <cell r="C21">
            <v>21855.63</v>
          </cell>
        </row>
        <row r="22">
          <cell r="C22">
            <v>69.66</v>
          </cell>
        </row>
        <row r="25">
          <cell r="E25">
            <v>10</v>
          </cell>
        </row>
        <row r="27">
          <cell r="E27">
            <v>0</v>
          </cell>
        </row>
      </sheetData>
      <sheetData sheetId="8">
        <row r="8">
          <cell r="C8">
            <v>650833.97</v>
          </cell>
        </row>
        <row r="10">
          <cell r="C10">
            <v>380700</v>
          </cell>
        </row>
        <row r="10">
          <cell r="E10">
            <v>507600</v>
          </cell>
        </row>
        <row r="11">
          <cell r="C11">
            <v>142756.44</v>
          </cell>
        </row>
        <row r="12">
          <cell r="C12">
            <v>43481.47</v>
          </cell>
        </row>
        <row r="13">
          <cell r="C13">
            <v>50057.4</v>
          </cell>
        </row>
        <row r="14">
          <cell r="C14">
            <v>27468.62</v>
          </cell>
        </row>
        <row r="15">
          <cell r="C15">
            <v>8233.32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867.87</v>
          </cell>
        </row>
        <row r="19">
          <cell r="C19">
            <v>57072.3</v>
          </cell>
        </row>
        <row r="20">
          <cell r="C20">
            <v>0</v>
          </cell>
        </row>
        <row r="21">
          <cell r="C21">
            <v>-6139.07000000001</v>
          </cell>
        </row>
        <row r="22">
          <cell r="C22">
            <v>134.18</v>
          </cell>
        </row>
        <row r="25">
          <cell r="E25">
            <v>10</v>
          </cell>
        </row>
        <row r="27">
          <cell r="E27">
            <v>8</v>
          </cell>
        </row>
      </sheetData>
      <sheetData sheetId="9">
        <row r="8">
          <cell r="C8">
            <v>775180.67</v>
          </cell>
        </row>
        <row r="9">
          <cell r="C9">
            <v>228500</v>
          </cell>
        </row>
        <row r="10">
          <cell r="C10">
            <v>161299</v>
          </cell>
        </row>
        <row r="10">
          <cell r="E10">
            <v>215065.333333333</v>
          </cell>
        </row>
        <row r="11">
          <cell r="C11">
            <v>153216.99</v>
          </cell>
        </row>
        <row r="12">
          <cell r="C12">
            <v>70914.56</v>
          </cell>
        </row>
        <row r="13">
          <cell r="C13">
            <v>21515.25</v>
          </cell>
        </row>
        <row r="14">
          <cell r="C14">
            <v>1599.19</v>
          </cell>
        </row>
        <row r="15">
          <cell r="C15">
            <v>4958.82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65</v>
          </cell>
        </row>
        <row r="19">
          <cell r="C19">
            <v>470.889999999999</v>
          </cell>
        </row>
        <row r="20">
          <cell r="C20">
            <v>0</v>
          </cell>
        </row>
        <row r="21">
          <cell r="C21">
            <v>1198.3</v>
          </cell>
        </row>
        <row r="22">
          <cell r="C22">
            <v>182.87</v>
          </cell>
        </row>
        <row r="25">
          <cell r="E25">
            <v>5</v>
          </cell>
        </row>
        <row r="27">
          <cell r="E27">
            <v>3</v>
          </cell>
        </row>
      </sheetData>
      <sheetData sheetId="10">
        <row r="8">
          <cell r="C8">
            <v>25370.24</v>
          </cell>
        </row>
        <row r="10">
          <cell r="C10">
            <v>24000</v>
          </cell>
        </row>
        <row r="10">
          <cell r="E10">
            <v>32000</v>
          </cell>
        </row>
        <row r="11">
          <cell r="C11">
            <v>8505.87</v>
          </cell>
        </row>
        <row r="12">
          <cell r="C12">
            <v>82552.23</v>
          </cell>
        </row>
        <row r="13">
          <cell r="C13">
            <v>8819.61</v>
          </cell>
        </row>
        <row r="14">
          <cell r="C14">
            <v>34855.84</v>
          </cell>
        </row>
        <row r="15">
          <cell r="C15">
            <v>1111.13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66586.09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24000</v>
          </cell>
        </row>
        <row r="22">
          <cell r="C22">
            <v>3.23</v>
          </cell>
        </row>
        <row r="25">
          <cell r="E25">
            <v>1</v>
          </cell>
        </row>
        <row r="27">
          <cell r="E27">
            <v>1</v>
          </cell>
        </row>
      </sheetData>
      <sheetData sheetId="11">
        <row r="8">
          <cell r="C8">
            <v>656118.41</v>
          </cell>
        </row>
        <row r="9">
          <cell r="C9">
            <v>225000</v>
          </cell>
        </row>
        <row r="10">
          <cell r="C10">
            <v>405755</v>
          </cell>
        </row>
        <row r="10">
          <cell r="E10">
            <v>541006.666666667</v>
          </cell>
        </row>
        <row r="11">
          <cell r="C11">
            <v>168993.76</v>
          </cell>
        </row>
        <row r="12">
          <cell r="C12">
            <v>81330.49</v>
          </cell>
        </row>
        <row r="13">
          <cell r="C13">
            <v>110485.16</v>
          </cell>
        </row>
        <row r="14">
          <cell r="C14">
            <v>16096.18</v>
          </cell>
        </row>
        <row r="15">
          <cell r="C15">
            <v>4515.93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29587.79</v>
          </cell>
        </row>
        <row r="20">
          <cell r="C20">
            <v>0</v>
          </cell>
        </row>
        <row r="21">
          <cell r="C21">
            <v>12423.15</v>
          </cell>
        </row>
        <row r="22">
          <cell r="C22">
            <v>82.01</v>
          </cell>
        </row>
        <row r="25">
          <cell r="E25">
            <v>6</v>
          </cell>
        </row>
        <row r="27">
          <cell r="E27">
            <v>8</v>
          </cell>
        </row>
      </sheetData>
      <sheetData sheetId="12">
        <row r="8">
          <cell r="C8">
            <v>648785.24</v>
          </cell>
        </row>
        <row r="9">
          <cell r="C9">
            <v>173000</v>
          </cell>
        </row>
        <row r="10">
          <cell r="C10">
            <v>159800</v>
          </cell>
        </row>
        <row r="10">
          <cell r="E10">
            <v>213066.666666667</v>
          </cell>
        </row>
        <row r="11">
          <cell r="C11">
            <v>124394.45</v>
          </cell>
        </row>
        <row r="12">
          <cell r="C12">
            <v>98627.9</v>
          </cell>
        </row>
        <row r="13">
          <cell r="C13">
            <v>152797.8</v>
          </cell>
        </row>
        <row r="14">
          <cell r="C14">
            <v>4804.26</v>
          </cell>
        </row>
        <row r="15">
          <cell r="C15">
            <v>8317.72</v>
          </cell>
        </row>
        <row r="16">
          <cell r="C16">
            <v>0</v>
          </cell>
        </row>
        <row r="17">
          <cell r="C17">
            <v>500</v>
          </cell>
        </row>
        <row r="18">
          <cell r="C18">
            <v>166552.07</v>
          </cell>
        </row>
        <row r="19">
          <cell r="C19">
            <v>24751.93</v>
          </cell>
        </row>
        <row r="20">
          <cell r="C20">
            <v>0</v>
          </cell>
        </row>
        <row r="21">
          <cell r="C21">
            <v>21610.6</v>
          </cell>
        </row>
        <row r="22">
          <cell r="C22">
            <v>490.75</v>
          </cell>
        </row>
        <row r="25">
          <cell r="E25">
            <v>9</v>
          </cell>
        </row>
        <row r="27">
          <cell r="E27">
            <v>3</v>
          </cell>
        </row>
      </sheetData>
      <sheetData sheetId="13">
        <row r="8">
          <cell r="C8">
            <v>263248.11</v>
          </cell>
        </row>
        <row r="10">
          <cell r="C10">
            <v>880875</v>
          </cell>
        </row>
        <row r="10">
          <cell r="E10">
            <v>1174500</v>
          </cell>
        </row>
        <row r="11">
          <cell r="C11">
            <v>42336.05</v>
          </cell>
        </row>
        <row r="12">
          <cell r="C12">
            <v>48120.69</v>
          </cell>
        </row>
        <row r="13">
          <cell r="C13">
            <v>24345.51</v>
          </cell>
        </row>
        <row r="14">
          <cell r="C14">
            <v>18097.81</v>
          </cell>
        </row>
        <row r="15">
          <cell r="C15">
            <v>8653.91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33238.3</v>
          </cell>
        </row>
        <row r="20">
          <cell r="C20">
            <v>0</v>
          </cell>
        </row>
        <row r="21">
          <cell r="C21">
            <v>48136.7899999999</v>
          </cell>
        </row>
        <row r="22">
          <cell r="C22">
            <v>35.19</v>
          </cell>
        </row>
        <row r="25">
          <cell r="E25">
            <v>3</v>
          </cell>
        </row>
        <row r="27">
          <cell r="E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7"/>
    <col collapsed="false" customWidth="true" hidden="true" outlineLevel="0" max="9" min="9" style="1" width="12.85"/>
    <col collapsed="false" customWidth="true" hidden="true" outlineLevel="0" max="10" min="10" style="1" width="11.28"/>
    <col collapsed="false" customWidth="true" hidden="true" outlineLevel="0" max="11" min="11" style="1" width="9.28"/>
    <col collapsed="false" customWidth="true" hidden="true" outlineLevel="0" max="12" min="12" style="1" width="13.14"/>
    <col collapsed="false" customWidth="true" hidden="false" outlineLevel="0" max="14" min="14" style="0" width="16.84"/>
    <col collapsed="false" customWidth="true" hidden="false" outlineLevel="0" max="15" min="15" style="0" width="17.7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2" t="str">
        <f aca="false">'[1]Team Report'!B1</f>
        <v>Enron North America</v>
      </c>
      <c r="C1" s="2"/>
      <c r="D1" s="2"/>
      <c r="E1" s="2"/>
      <c r="F1" s="2"/>
      <c r="G1" s="2"/>
      <c r="H1" s="2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2" customFormat="false" ht="18" hidden="false" customHeight="false" outlineLevel="0" collapsed="false">
      <c r="B2" s="2" t="s">
        <v>0</v>
      </c>
      <c r="C2" s="2"/>
      <c r="D2" s="2"/>
      <c r="E2" s="2"/>
      <c r="F2" s="2"/>
      <c r="G2" s="2"/>
      <c r="H2" s="2"/>
      <c r="I2" s="3"/>
      <c r="J2" s="3"/>
      <c r="K2" s="3"/>
      <c r="L2" s="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customFormat="false" ht="18.75" hidden="false" customHeight="false" outlineLevel="0" collapsed="false">
      <c r="B3" s="5" t="s">
        <v>1</v>
      </c>
      <c r="C3" s="5"/>
      <c r="D3" s="5"/>
      <c r="E3" s="5"/>
      <c r="F3" s="5"/>
      <c r="G3" s="5"/>
      <c r="H3" s="5"/>
      <c r="I3" s="3"/>
      <c r="J3" s="3"/>
      <c r="K3" s="3"/>
      <c r="L3" s="3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customFormat="false" ht="12.75" hidden="false" customHeight="false" outlineLevel="0" collapsed="false">
      <c r="I4" s="7"/>
      <c r="J4" s="8"/>
      <c r="K4" s="8"/>
      <c r="L4" s="9"/>
    </row>
    <row r="5" customFormat="false" ht="12.75" hidden="false" customHeight="false" outlineLevel="0" collapsed="false">
      <c r="I5" s="10"/>
      <c r="J5" s="1" t="s">
        <v>2</v>
      </c>
      <c r="K5" s="1" t="s">
        <v>3</v>
      </c>
      <c r="L5" s="11" t="s">
        <v>4</v>
      </c>
    </row>
    <row r="6" customFormat="false" ht="12.75" hidden="false" customHeight="false" outlineLevel="0" collapsed="false">
      <c r="C6" s="12" t="n">
        <v>37135</v>
      </c>
      <c r="E6" s="12" t="s">
        <v>5</v>
      </c>
      <c r="G6" s="12" t="s">
        <v>6</v>
      </c>
      <c r="H6" s="12" t="s">
        <v>7</v>
      </c>
      <c r="I6" s="10"/>
      <c r="L6" s="11"/>
      <c r="Q6" s="12"/>
    </row>
    <row r="7" customFormat="false" ht="12.75" hidden="false" customHeight="false" outlineLevel="0" collapsed="false">
      <c r="C7" s="13" t="s">
        <v>8</v>
      </c>
      <c r="E7" s="13" t="s">
        <v>9</v>
      </c>
      <c r="G7" s="13" t="s">
        <v>10</v>
      </c>
      <c r="H7" s="13" t="s">
        <v>11</v>
      </c>
      <c r="I7" s="10"/>
      <c r="L7" s="11"/>
      <c r="Q7" s="13"/>
    </row>
    <row r="8" customFormat="false" ht="12.75" hidden="false" customHeight="false" outlineLevel="0" collapsed="false">
      <c r="A8" s="14" t="s">
        <v>12</v>
      </c>
      <c r="B8" s="15" t="s">
        <v>13</v>
      </c>
      <c r="C8" s="16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16" t="n">
        <f aca="false">((C8/9)*12)</f>
        <v>11530476.88</v>
      </c>
      <c r="G8" s="17" t="n">
        <f aca="false">E8/$E$23</f>
        <v>0.528778555954281</v>
      </c>
      <c r="H8" s="16" t="n">
        <f aca="false">L28-H10</f>
        <v>642840</v>
      </c>
      <c r="I8" s="10" t="s">
        <v>13</v>
      </c>
      <c r="J8" s="1" t="n">
        <v>0</v>
      </c>
      <c r="L8" s="11" t="n">
        <f aca="false">L30</f>
        <v>985248</v>
      </c>
      <c r="Q8" s="16"/>
    </row>
    <row r="9" customFormat="false" ht="12.75" hidden="true" customHeight="false" outlineLevel="0" collapsed="false">
      <c r="A9" s="14"/>
      <c r="B9" s="15" t="s">
        <v>14</v>
      </c>
      <c r="C9" s="16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16" t="n">
        <v>0</v>
      </c>
      <c r="G9" s="17" t="n">
        <f aca="false">E9/$E$23</f>
        <v>0</v>
      </c>
      <c r="H9" s="16" t="n">
        <v>0</v>
      </c>
      <c r="I9" s="10"/>
      <c r="L9" s="11"/>
      <c r="Q9" s="16"/>
    </row>
    <row r="10" customFormat="false" ht="12.75" hidden="false" customHeight="false" outlineLevel="0" collapsed="false">
      <c r="A10" s="14"/>
      <c r="B10" s="15" t="s">
        <v>15</v>
      </c>
      <c r="C10" s="16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16"/>
      <c r="E10" s="16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17" t="n">
        <f aca="false">E10/$E$23</f>
        <v>0.00377976191391553</v>
      </c>
      <c r="H10" s="16" t="n">
        <f aca="false">L21+L22</f>
        <v>178200</v>
      </c>
      <c r="I10" s="10"/>
      <c r="L10" s="11"/>
      <c r="N10" s="18" t="s">
        <v>16</v>
      </c>
      <c r="O10" s="18" t="s">
        <v>17</v>
      </c>
      <c r="P10" s="18" t="s">
        <v>18</v>
      </c>
      <c r="Q10" s="16"/>
    </row>
    <row r="11" customFormat="false" ht="12.75" hidden="false" customHeight="false" outlineLevel="0" collapsed="false">
      <c r="A11" s="14" t="s">
        <v>19</v>
      </c>
      <c r="B11" s="15" t="s">
        <v>20</v>
      </c>
      <c r="C11" s="16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16" t="n">
        <f aca="false">((C11/9)*12)</f>
        <v>2469743.93333333</v>
      </c>
      <c r="G11" s="17" t="n">
        <f aca="false">E11/$E$23</f>
        <v>0.113260504681299</v>
      </c>
      <c r="H11" s="16" t="n">
        <f aca="false">L30-L28</f>
        <v>164208</v>
      </c>
      <c r="I11" s="10" t="s">
        <v>21</v>
      </c>
      <c r="J11" s="1" t="n">
        <f aca="false">(E12+E13+E14+E15+E16+E17+E18+E19+E20+E21+E22)/E29</f>
        <v>48270.18125</v>
      </c>
      <c r="K11" s="1" t="n">
        <f aca="false">K28</f>
        <v>5</v>
      </c>
      <c r="L11" s="11" t="n">
        <f aca="false">J11*K11</f>
        <v>241350.90625</v>
      </c>
      <c r="N11" s="18" t="s">
        <v>22</v>
      </c>
      <c r="O11" s="18" t="s">
        <v>17</v>
      </c>
      <c r="P11" s="18" t="s">
        <v>18</v>
      </c>
      <c r="Q11" s="16"/>
    </row>
    <row r="12" customFormat="false" ht="12.75" hidden="false" customHeight="false" outlineLevel="0" collapsed="false">
      <c r="A12" s="14" t="s">
        <v>23</v>
      </c>
      <c r="B12" s="15" t="s">
        <v>24</v>
      </c>
      <c r="C12" s="16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19" t="n">
        <f aca="false">((C12/9)*12)-500000</f>
        <v>985995.8</v>
      </c>
      <c r="G12" s="17" t="n">
        <f aca="false">E12/$E$23</f>
        <v>0.0452169880506265</v>
      </c>
      <c r="H12" s="16" t="n">
        <f aca="false">(E12/$E$29)*$K$11</f>
        <v>30812.36875</v>
      </c>
      <c r="I12" s="10"/>
      <c r="L12" s="11"/>
      <c r="N12" s="18" t="s">
        <v>25</v>
      </c>
      <c r="O12" s="18" t="s">
        <v>26</v>
      </c>
      <c r="P12" s="18" t="s">
        <v>18</v>
      </c>
      <c r="Q12" s="16"/>
    </row>
    <row r="13" customFormat="false" ht="13.5" hidden="false" customHeight="false" outlineLevel="0" collapsed="false">
      <c r="A13" s="14" t="s">
        <v>27</v>
      </c>
      <c r="B13" s="15" t="s">
        <v>28</v>
      </c>
      <c r="C13" s="16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19" t="n">
        <f aca="false">((C13/9)*12)-500000-500000</f>
        <v>877593.106666667</v>
      </c>
      <c r="G13" s="17" t="n">
        <f aca="false">E13/$E$23</f>
        <v>0.0402457262165406</v>
      </c>
      <c r="H13" s="16" t="n">
        <f aca="false">(E13/$E$29)*$K$11</f>
        <v>27424.7845833333</v>
      </c>
      <c r="I13" s="20" t="s">
        <v>29</v>
      </c>
      <c r="J13" s="21"/>
      <c r="K13" s="21"/>
      <c r="L13" s="22" t="n">
        <f aca="false">L8+L11</f>
        <v>1226598.90625</v>
      </c>
      <c r="N13" s="18" t="s">
        <v>30</v>
      </c>
      <c r="O13" s="18" t="s">
        <v>26</v>
      </c>
      <c r="P13" s="18" t="s">
        <v>18</v>
      </c>
      <c r="Q13" s="16"/>
    </row>
    <row r="14" customFormat="false" ht="12.75" hidden="false" customHeight="false" outlineLevel="0" collapsed="false">
      <c r="A14" s="14" t="s">
        <v>31</v>
      </c>
      <c r="B14" s="15" t="s">
        <v>32</v>
      </c>
      <c r="C14" s="16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19" t="n">
        <f aca="false">(C14/9)*12</f>
        <v>0.320000000026387</v>
      </c>
      <c r="G14" s="17" t="n">
        <f aca="false">E14/$E$23</f>
        <v>1.46749470711677E-008</v>
      </c>
      <c r="H14" s="16" t="n">
        <f aca="false">(E14/$E$29)*$K$11</f>
        <v>0.0100000000008246</v>
      </c>
      <c r="N14" s="18" t="s">
        <v>33</v>
      </c>
      <c r="O14" s="18" t="s">
        <v>34</v>
      </c>
      <c r="P14" s="18" t="s">
        <v>35</v>
      </c>
      <c r="Q14" s="16"/>
    </row>
    <row r="15" customFormat="false" ht="12.75" hidden="false" customHeight="false" outlineLevel="0" collapsed="false">
      <c r="A15" s="14" t="s">
        <v>36</v>
      </c>
      <c r="B15" s="15" t="s">
        <v>37</v>
      </c>
      <c r="C15" s="16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19" t="n">
        <f aca="false">((C15/9)*12)-75000</f>
        <v>139417.333333333</v>
      </c>
      <c r="G15" s="17" t="n">
        <f aca="false">E15/$E$23</f>
        <v>0.00639356871031657</v>
      </c>
      <c r="H15" s="16" t="n">
        <f aca="false">(E15/$E$29)*$K$11</f>
        <v>4356.79166666667</v>
      </c>
      <c r="Q15" s="16"/>
    </row>
    <row r="16" customFormat="false" ht="12.75" hidden="false" customHeight="false" outlineLevel="0" collapsed="false">
      <c r="A16" s="14" t="s">
        <v>38</v>
      </c>
      <c r="B16" s="15" t="s">
        <v>39</v>
      </c>
      <c r="C16" s="16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19" t="n">
        <f aca="false">(C16/9)*12</f>
        <v>0</v>
      </c>
      <c r="G16" s="17" t="n">
        <f aca="false">E16/$E$23</f>
        <v>0</v>
      </c>
      <c r="H16" s="16" t="n">
        <f aca="false">(E16/$E$29)*$K$11</f>
        <v>0</v>
      </c>
      <c r="I16" s="1" t="s">
        <v>40</v>
      </c>
      <c r="J16" s="1" t="n">
        <v>33000</v>
      </c>
      <c r="K16" s="1" t="n">
        <f aca="false">1-1</f>
        <v>0</v>
      </c>
      <c r="L16" s="1" t="n">
        <f aca="false">J16*K16</f>
        <v>0</v>
      </c>
      <c r="Q16" s="16"/>
    </row>
    <row r="17" customFormat="false" ht="12.75" hidden="false" customHeight="false" outlineLevel="0" collapsed="false">
      <c r="A17" s="14" t="s">
        <v>41</v>
      </c>
      <c r="B17" s="15" t="s">
        <v>42</v>
      </c>
      <c r="C17" s="16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19" t="n">
        <f aca="false">((C17/9)*12)</f>
        <v>7866.66666666667</v>
      </c>
      <c r="G17" s="17" t="n">
        <f aca="false">E17/$E$23</f>
        <v>0.000360759115469791</v>
      </c>
      <c r="H17" s="16" t="n">
        <f aca="false">(E17/$E$29)*$K$11</f>
        <v>245.833333333333</v>
      </c>
      <c r="I17" s="1" t="s">
        <v>43</v>
      </c>
      <c r="J17" s="1" t="n">
        <v>48400</v>
      </c>
      <c r="K17" s="1" t="n">
        <v>0</v>
      </c>
      <c r="L17" s="1" t="n">
        <f aca="false">J17*K17</f>
        <v>0</v>
      </c>
      <c r="Q17" s="16"/>
    </row>
    <row r="18" customFormat="false" ht="12.75" hidden="false" customHeight="false" outlineLevel="0" collapsed="false">
      <c r="A18" s="14" t="s">
        <v>44</v>
      </c>
      <c r="B18" s="15" t="s">
        <v>45</v>
      </c>
      <c r="C18" s="16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19" t="n">
        <f aca="false">((C18/9)*12)-250000-75000</f>
        <v>142873.226666667</v>
      </c>
      <c r="G18" s="17" t="n">
        <f aca="false">E18/$E$23</f>
        <v>0.00655205324702309</v>
      </c>
      <c r="H18" s="16" t="n">
        <f aca="false">(E18/$E$29)*$K$11</f>
        <v>4464.78833333333</v>
      </c>
      <c r="I18" s="1" t="s">
        <v>46</v>
      </c>
      <c r="J18" s="1" t="n">
        <v>49500</v>
      </c>
      <c r="K18" s="1" t="n">
        <v>0</v>
      </c>
      <c r="L18" s="1" t="n">
        <f aca="false">J18*K18</f>
        <v>0</v>
      </c>
      <c r="Q18" s="16"/>
    </row>
    <row r="19" customFormat="false" ht="12.75" hidden="false" customHeight="false" outlineLevel="0" collapsed="false">
      <c r="A19" s="14" t="s">
        <v>47</v>
      </c>
      <c r="B19" s="15" t="s">
        <v>48</v>
      </c>
      <c r="C19" s="16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19" t="n">
        <f aca="false">((C19/9)*12)-75000-75000-50000-25000</f>
        <v>145613.76</v>
      </c>
      <c r="G19" s="17" t="n">
        <f aca="false">E19/$E$23</f>
        <v>0.00667773193955472</v>
      </c>
      <c r="H19" s="16" t="n">
        <f aca="false">(E19/$E$29)*$K$11</f>
        <v>4550.43</v>
      </c>
      <c r="I19" s="1" t="s">
        <v>49</v>
      </c>
      <c r="J19" s="1" t="n">
        <v>57750</v>
      </c>
      <c r="K19" s="1" t="n">
        <v>0</v>
      </c>
      <c r="L19" s="1" t="n">
        <f aca="false">J19*K19</f>
        <v>0</v>
      </c>
      <c r="Q19" s="16"/>
    </row>
    <row r="20" customFormat="false" ht="12.75" hidden="false" customHeight="false" outlineLevel="0" collapsed="false">
      <c r="A20" s="14" t="s">
        <v>50</v>
      </c>
      <c r="B20" s="15" t="s">
        <v>51</v>
      </c>
      <c r="C20" s="16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19" t="n">
        <f aca="false">((C20/9)*12)</f>
        <v>21.3333333333333</v>
      </c>
      <c r="G20" s="17" t="n">
        <f aca="false">E20/$E$23</f>
        <v>9.7832980466384E-007</v>
      </c>
      <c r="H20" s="16" t="n">
        <f aca="false">(E20/$E$29)*$K$11</f>
        <v>0.666666666666667</v>
      </c>
      <c r="I20" s="1" t="s">
        <v>52</v>
      </c>
      <c r="J20" s="1" t="n">
        <v>71500</v>
      </c>
      <c r="K20" s="1" t="n">
        <v>0</v>
      </c>
      <c r="L20" s="1" t="n">
        <f aca="false">J20*K20</f>
        <v>0</v>
      </c>
      <c r="Q20" s="16"/>
    </row>
    <row r="21" customFormat="false" ht="12.75" hidden="false" customHeight="false" outlineLevel="0" collapsed="false">
      <c r="A21" s="14" t="s">
        <v>53</v>
      </c>
      <c r="B21" s="15" t="s">
        <v>54</v>
      </c>
      <c r="C21" s="16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19" t="n">
        <f aca="false">((C21/9)*12)-75000</f>
        <v>181051.88</v>
      </c>
      <c r="G21" s="17" t="n">
        <f aca="false">E21/$E$23</f>
        <v>0.00830289611223848</v>
      </c>
      <c r="H21" s="16" t="n">
        <f aca="false">(E21/$E$29)*$K$11</f>
        <v>5657.87125</v>
      </c>
      <c r="I21" s="1" t="s">
        <v>55</v>
      </c>
      <c r="J21" s="1" t="n">
        <v>60500</v>
      </c>
      <c r="K21" s="1" t="n">
        <v>0</v>
      </c>
      <c r="L21" s="1" t="n">
        <f aca="false">J21*K21</f>
        <v>0</v>
      </c>
      <c r="P21" s="23"/>
      <c r="Q21" s="16"/>
    </row>
    <row r="22" customFormat="false" ht="12.75" hidden="false" customHeight="false" outlineLevel="0" collapsed="false">
      <c r="A22" s="14" t="s">
        <v>56</v>
      </c>
      <c r="B22" s="15" t="s">
        <v>57</v>
      </c>
      <c r="C22" s="16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19" t="n">
        <f aca="false">((C22/9)*12)-1000000-100000</f>
        <v>5242795.57333334</v>
      </c>
      <c r="G22" s="17" t="n">
        <f aca="false">E22/$E$23</f>
        <v>0.240430461053984</v>
      </c>
      <c r="H22" s="16" t="n">
        <v>0</v>
      </c>
      <c r="I22" s="1" t="s">
        <v>58</v>
      </c>
      <c r="J22" s="1" t="n">
        <v>89100</v>
      </c>
      <c r="K22" s="1" t="n">
        <v>2</v>
      </c>
      <c r="L22" s="1" t="n">
        <f aca="false">J22*K22</f>
        <v>178200</v>
      </c>
      <c r="P22" s="23"/>
      <c r="Q22" s="16"/>
    </row>
    <row r="23" customFormat="false" ht="12.75" hidden="false" customHeight="false" outlineLevel="0" collapsed="false">
      <c r="A23" s="24" t="s">
        <v>59</v>
      </c>
      <c r="B23" s="25" t="s">
        <v>60</v>
      </c>
      <c r="C23" s="26" t="n">
        <f aca="false">SUM(C8:C22)</f>
        <v>23348090.12</v>
      </c>
      <c r="E23" s="26" t="n">
        <f aca="false">SUM(E8:E22)</f>
        <v>21805870.8133333</v>
      </c>
      <c r="G23" s="27" t="n">
        <f aca="false">E23/$E$23</f>
        <v>1</v>
      </c>
      <c r="H23" s="26" t="n">
        <f aca="false">SUM(H8:H22)</f>
        <v>1062761.54458333</v>
      </c>
      <c r="I23" s="1" t="s">
        <v>61</v>
      </c>
      <c r="J23" s="1" t="n">
        <v>110000</v>
      </c>
      <c r="K23" s="1" t="n">
        <v>1</v>
      </c>
      <c r="L23" s="1" t="n">
        <f aca="false">J23*K23</f>
        <v>110000</v>
      </c>
      <c r="P23" s="23"/>
      <c r="Q23" s="28"/>
    </row>
    <row r="24" customFormat="false" ht="12.75" hidden="false" customHeight="false" outlineLevel="0" collapsed="false">
      <c r="I24" s="1" t="s">
        <v>62</v>
      </c>
      <c r="J24" s="1" t="n">
        <v>143000</v>
      </c>
      <c r="K24" s="1" t="n">
        <v>0</v>
      </c>
      <c r="L24" s="1" t="n">
        <f aca="false">J24*K24</f>
        <v>0</v>
      </c>
      <c r="P24" s="23"/>
      <c r="Q24" s="23"/>
    </row>
    <row r="25" customFormat="false" ht="12.75" hidden="false" customHeight="false" outlineLevel="0" collapsed="false">
      <c r="B25" s="25" t="s">
        <v>63</v>
      </c>
      <c r="C25" s="16"/>
      <c r="E25" s="29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29" t="n">
        <f aca="false">+K16+K17+K18+K19+K20+K23+K24+K25+K26+K27</f>
        <v>3</v>
      </c>
      <c r="I25" s="1" t="s">
        <v>64</v>
      </c>
      <c r="J25" s="1" t="n">
        <v>165000</v>
      </c>
      <c r="K25" s="1" t="n">
        <v>0</v>
      </c>
      <c r="L25" s="1" t="n">
        <f aca="false">J25*K25</f>
        <v>0</v>
      </c>
      <c r="P25" s="23"/>
      <c r="Q25" s="16"/>
    </row>
    <row r="26" customFormat="false" ht="12.75" hidden="false" customHeight="false" outlineLevel="0" collapsed="false">
      <c r="C26" s="16"/>
      <c r="E26" s="16"/>
      <c r="H26" s="16"/>
      <c r="I26" s="1" t="s">
        <v>65</v>
      </c>
      <c r="J26" s="1" t="n">
        <v>198000</v>
      </c>
      <c r="K26" s="1" t="n">
        <v>2</v>
      </c>
      <c r="L26" s="1" t="n">
        <f aca="false">J26*K26</f>
        <v>396000</v>
      </c>
      <c r="P26" s="23"/>
      <c r="Q26" s="16"/>
    </row>
    <row r="27" customFormat="false" ht="12.75" hidden="false" customHeight="false" outlineLevel="0" collapsed="false">
      <c r="B27" s="25" t="s">
        <v>66</v>
      </c>
      <c r="C27" s="16"/>
      <c r="E27" s="29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29" t="n">
        <f aca="false">+K21+K22</f>
        <v>2</v>
      </c>
      <c r="I27" s="1" t="s">
        <v>67</v>
      </c>
      <c r="J27" s="1" t="n">
        <v>220000</v>
      </c>
      <c r="K27" s="1" t="n">
        <v>0</v>
      </c>
      <c r="L27" s="1" t="n">
        <f aca="false">J27*K27</f>
        <v>0</v>
      </c>
      <c r="P27" s="23"/>
      <c r="Q27" s="16"/>
    </row>
    <row r="28" customFormat="false" ht="12.75" hidden="false" customHeight="false" outlineLevel="0" collapsed="false">
      <c r="K28" s="1" t="n">
        <f aca="false">SUM(K16:K27)</f>
        <v>5</v>
      </c>
      <c r="L28" s="1" t="n">
        <f aca="false">SUM(L16:L27)*1.2</f>
        <v>821040</v>
      </c>
      <c r="P28" s="23"/>
      <c r="Q28" s="23"/>
    </row>
    <row r="29" customFormat="false" ht="12.75" hidden="false" customHeight="false" outlineLevel="0" collapsed="false">
      <c r="B29" s="25" t="s">
        <v>68</v>
      </c>
      <c r="C29" s="16"/>
      <c r="E29" s="29" t="n">
        <f aca="false">SUM(E25:E27)</f>
        <v>160</v>
      </c>
      <c r="G29" s="1"/>
      <c r="H29" s="29" t="n">
        <f aca="false">SUM(H25:H27)</f>
        <v>5</v>
      </c>
      <c r="L29" s="30" t="n">
        <v>0.2</v>
      </c>
      <c r="P29" s="23"/>
      <c r="Q29" s="16"/>
    </row>
    <row r="30" customFormat="false" ht="12.75" hidden="true" customHeight="false" outlineLevel="0" collapsed="false">
      <c r="L30" s="1" t="n">
        <f aca="false">L28*1.2</f>
        <v>985248</v>
      </c>
      <c r="P30" s="23"/>
      <c r="Q30" s="23"/>
    </row>
    <row r="31" customFormat="false" ht="12.75" hidden="true" customHeight="false" outlineLevel="0" collapsed="false">
      <c r="H31" s="31" t="s">
        <v>69</v>
      </c>
      <c r="L31" s="0"/>
      <c r="P31" s="23"/>
      <c r="Q31" s="23"/>
    </row>
    <row r="32" customFormat="false" ht="12.75" hidden="true" customHeight="false" outlineLevel="0" collapsed="false">
      <c r="B32" s="15" t="s">
        <v>32</v>
      </c>
      <c r="C32" s="16" t="n">
        <v>254512</v>
      </c>
      <c r="L32" s="0"/>
      <c r="P32" s="23"/>
      <c r="Q32" s="23"/>
    </row>
    <row r="33" customFormat="false" ht="12.75" hidden="true" customHeight="false" outlineLevel="0" collapsed="false">
      <c r="H33" s="32" t="s">
        <v>70</v>
      </c>
      <c r="I33" s="33" t="s">
        <v>71</v>
      </c>
      <c r="J33" s="33" t="s">
        <v>72</v>
      </c>
      <c r="K33" s="33" t="s">
        <v>3</v>
      </c>
      <c r="L33" s="33" t="s">
        <v>73</v>
      </c>
      <c r="P33" s="23"/>
      <c r="Q33" s="23"/>
    </row>
    <row r="34" customFormat="false" ht="12.75" hidden="true" customHeight="false" outlineLevel="0" collapsed="false">
      <c r="H34" s="34" t="n">
        <f aca="false">SUM(E12:E22)</f>
        <v>7723229</v>
      </c>
      <c r="I34" s="33" t="n">
        <f aca="false">+E29</f>
        <v>160</v>
      </c>
      <c r="J34" s="33" t="n">
        <f aca="false">+H34/I34</f>
        <v>48270.18125</v>
      </c>
      <c r="K34" s="33" t="n">
        <f aca="false">+K11</f>
        <v>5</v>
      </c>
      <c r="L34" s="33" t="n">
        <f aca="false">+J34*K34</f>
        <v>241350.90625</v>
      </c>
      <c r="P34" s="23"/>
      <c r="Q34" s="23"/>
    </row>
    <row r="35" customFormat="false" ht="12.75" hidden="true" customHeight="false" outlineLevel="0" collapsed="false">
      <c r="P35" s="23"/>
      <c r="Q35" s="23"/>
    </row>
    <row r="36" customFormat="false" ht="12.75" hidden="true" customHeight="false" outlineLevel="0" collapsed="false">
      <c r="P36" s="23"/>
      <c r="Q36" s="23"/>
    </row>
    <row r="37" customFormat="false" ht="12.75" hidden="true" customHeight="false" outlineLevel="0" collapsed="false">
      <c r="P37" s="23"/>
      <c r="Q37" s="23"/>
    </row>
    <row r="38" customFormat="false" ht="12.75" hidden="true" customHeight="false" outlineLevel="0" collapsed="false">
      <c r="P38" s="23"/>
      <c r="Q38" s="23"/>
    </row>
    <row r="39" customFormat="false" ht="12.75" hidden="false" customHeight="false" outlineLevel="0" collapsed="false">
      <c r="P39" s="23"/>
      <c r="Q39" s="23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2002-01-02T17:10:57Z</dcterms:created>
  <dc:creator>dvandor</dc:creator>
  <dc:description/>
  <dc:language>en-US</dc:language>
  <cp:lastModifiedBy>dvandor</cp:lastModifiedBy>
  <dcterms:modified xsi:type="dcterms:W3CDTF">2002-01-02T17:13:06Z</dcterms:modified>
  <cp:revision>0</cp:revision>
  <dc:subject/>
  <dc:title/>
</cp:coreProperties>
</file>