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orage" sheetId="1" state="visible" r:id="rId3"/>
    <sheet name="GC Recon" sheetId="2" state="visible" r:id="rId4"/>
    <sheet name="Texoma" sheetId="3" state="visible" r:id="rId5"/>
    <sheet name="Supply Analysis" sheetId="4" state="visible" r:id="rId6"/>
    <sheet name="Entex" sheetId="5" state="visible" r:id="rId7"/>
    <sheet name="Unify Recon" sheetId="6" state="hidden" r:id="rId8"/>
    <sheet name="Tufco" sheetId="7" state="hidden" r:id="rId9"/>
  </sheets>
  <definedNames>
    <definedName function="false" hidden="false" localSheetId="1" name="_xlnm.Print_Area" vbProcedure="false">'GC Recon'!$A$179:$AI$281</definedName>
    <definedName function="false" hidden="false" localSheetId="1" name="_xlnm.Print_Titles" vbProcedure="false">'GC Recon'!$1:$8</definedName>
    <definedName function="false" hidden="false" localSheetId="3" name="_xlnm.Print_Area" vbProcedure="false">'Supply Analysis'!$A$1:$N$41</definedName>
    <definedName function="false" hidden="false" localSheetId="5" name="_xlnm.Print_Area" vbProcedure="false">'Unify Recon'!$A$1:$AH$39</definedName>
    <definedName function="false" hidden="false" name="meters" vbProcedure="false">'GC Recon'!$A$283:$A$329</definedName>
    <definedName function="false" hidden="false" name="nommtr" vbProcedure="false">'GC Recon'!$A$204:$A$252</definedName>
    <definedName function="false" hidden="false" name="Noms" vbProcedure="false">'GC Recon'!$A$179:$AI$281</definedName>
    <definedName function="false" hidden="false" name="recon" vbProcedure="false">'GC Recon'!$A$1:$AI$170</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81" authorId="0">
      <text>
        <r>
          <rPr>
            <b val="true"/>
            <sz val="8"/>
            <color rgb="FF000000"/>
            <rFont val="Tahoma"/>
            <family val="0"/>
          </rPr>
          <t xml:space="preserve">Daren Farmer:
</t>
        </r>
        <r>
          <rPr>
            <sz val="8"/>
            <color rgb="FF000000"/>
            <rFont val="Tahoma"/>
            <family val="0"/>
          </rPr>
          <t xml:space="preserve">City gate sales plus 26,000 in transport
</t>
        </r>
      </text>
      <mc:AlternateContent>
        <mc:Choice Requires="v2">
          <commentPr autoFill="true" autoScale="false" colHidden="false" locked="false" rowHidden="false" textHAlign="justify" textVAlign="top">
            <anchor moveWithCells="false" sizeWithCells="false">
              <xdr:from>
                <xdr:col>1</xdr:col>
                <xdr:colOff>16</xdr:colOff>
                <xdr:row>203</xdr:row>
                <xdr:rowOff>8</xdr:rowOff>
              </xdr:from>
              <xdr:to>
                <xdr:col>2</xdr:col>
                <xdr:colOff>90</xdr:colOff>
                <xdr:row>207</xdr:row>
                <xdr:rowOff>11</xdr:rowOff>
              </xdr:to>
            </anchor>
          </commentPr>
        </mc:Choice>
        <mc:Fallback/>
      </mc:AlternateContent>
    </comment>
    <comment ref="A188" authorId="0">
      <text>
        <r>
          <rPr>
            <b val="true"/>
            <sz val="8"/>
            <color rgb="FF000000"/>
            <rFont val="Tahoma"/>
            <family val="0"/>
          </rPr>
          <t xml:space="preserve">Daren Farmer:
</t>
        </r>
        <r>
          <rPr>
            <sz val="8"/>
            <color rgb="FF000000"/>
            <rFont val="Tahoma"/>
            <family val="0"/>
          </rPr>
          <t xml:space="preserve">Mtr 8663   0  transport
                     7500 sale to Southern
Mtr 1066    1000 HPL Sale to Southern Union
                      650  HPL Sale to Mercado
                      888  Tx Gen Land transport
Mtr 1487     1200  HPL Sale to Southern Union</t>
        </r>
      </text>
      <mc:AlternateContent>
        <mc:Choice Requires="v2">
          <commentPr autoFill="true" autoScale="false" colHidden="false" locked="false" rowHidden="false" textHAlign="justify" textVAlign="top">
            <anchor moveWithCells="false" sizeWithCells="false">
              <xdr:from>
                <xdr:col>0</xdr:col>
                <xdr:colOff>3</xdr:colOff>
                <xdr:row>212</xdr:row>
                <xdr:rowOff>15</xdr:rowOff>
              </xdr:from>
              <xdr:to>
                <xdr:col>3</xdr:col>
                <xdr:colOff>72</xdr:colOff>
                <xdr:row>220</xdr:row>
                <xdr:rowOff>14</xdr:rowOff>
              </xdr:to>
            </anchor>
          </commentPr>
        </mc:Choice>
        <mc:Fallback/>
      </mc:AlternateContent>
    </comment>
    <comment ref="N150" authorId="0">
      <text>
        <r>
          <rPr>
            <b val="true"/>
            <sz val="8"/>
            <color rgb="FF000000"/>
            <rFont val="Tahoma"/>
            <family val="0"/>
          </rPr>
          <t xml:space="preserve">Daren Farmer:
</t>
        </r>
        <r>
          <rPr>
            <sz val="8"/>
            <color rgb="FF000000"/>
            <rFont val="Tahoma"/>
            <family val="0"/>
          </rPr>
          <t xml:space="preserve">Bammel was cycled .</t>
        </r>
      </text>
      <mc:AlternateContent>
        <mc:Choice Requires="v2">
          <commentPr autoFill="true" autoScale="false" colHidden="false" locked="false" rowHidden="false" textHAlign="justify" textVAlign="top">
            <anchor moveWithCells="false" sizeWithCells="false">
              <xdr:from>
                <xdr:col>4</xdr:col>
                <xdr:colOff>6</xdr:colOff>
                <xdr:row>175</xdr:row>
                <xdr:rowOff>6</xdr:rowOff>
              </xdr:from>
              <xdr:to>
                <xdr:col>5</xdr:col>
                <xdr:colOff>61</xdr:colOff>
                <xdr:row>179</xdr:row>
                <xdr:rowOff>9</xdr:rowOff>
              </xdr:to>
            </anchor>
          </commentPr>
        </mc:Choice>
        <mc:Fallback/>
      </mc:AlternateContent>
    </comment>
    <comment ref="O142" authorId="0">
      <text>
        <r>
          <rPr>
            <b val="true"/>
            <sz val="8"/>
            <color rgb="FF000000"/>
            <rFont val="Tahoma"/>
            <family val="0"/>
          </rPr>
          <t xml:space="preserve">Daren Farmer:
</t>
        </r>
        <r>
          <rPr>
            <sz val="8"/>
            <color rgb="FF000000"/>
            <rFont val="Tahoma"/>
            <family val="0"/>
          </rPr>
          <t xml:space="preserve">11,000 batch to NGPL to help with Tvill outage
</t>
        </r>
      </text>
      <mc:AlternateContent>
        <mc:Choice Requires="v2">
          <commentPr autoFill="true" autoScale="false" colHidden="false" locked="false" rowHidden="false" textHAlign="justify" textVAlign="top">
            <anchor moveWithCells="false" sizeWithCells="false">
              <xdr:from>
                <xdr:col>5</xdr:col>
                <xdr:colOff>2</xdr:colOff>
                <xdr:row>167</xdr:row>
                <xdr:rowOff>6</xdr:rowOff>
              </xdr:from>
              <xdr:to>
                <xdr:col>6</xdr:col>
                <xdr:colOff>61</xdr:colOff>
                <xdr:row>171</xdr:row>
                <xdr:rowOff>9</xdr:rowOff>
              </xdr:to>
            </anchor>
          </commentPr>
        </mc:Choice>
        <mc:Fallback/>
      </mc:AlternateContent>
    </comment>
    <comment ref="O150" authorId="0">
      <text>
        <r>
          <rPr>
            <b val="true"/>
            <sz val="8"/>
            <color rgb="FF000000"/>
            <rFont val="Tahoma"/>
            <family val="0"/>
          </rPr>
          <t xml:space="preserve">Daren Farmer:
</t>
        </r>
        <r>
          <rPr>
            <sz val="8"/>
            <color rgb="FF000000"/>
            <rFont val="Tahoma"/>
            <family val="0"/>
          </rPr>
          <t xml:space="preserve">Bammel was cycled
</t>
        </r>
      </text>
      <mc:AlternateContent>
        <mc:Choice Requires="v2">
          <commentPr autoFill="true" autoScale="false" colHidden="false" locked="false" rowHidden="false" textHAlign="justify" textVAlign="top">
            <anchor moveWithCells="false" sizeWithCells="false">
              <xdr:from>
                <xdr:col>5</xdr:col>
                <xdr:colOff>2</xdr:colOff>
                <xdr:row>175</xdr:row>
                <xdr:rowOff>6</xdr:rowOff>
              </xdr:from>
              <xdr:to>
                <xdr:col>6</xdr:col>
                <xdr:colOff>61</xdr:colOff>
                <xdr:row>179</xdr:row>
                <xdr:rowOff>9</xdr:rowOff>
              </xdr:to>
            </anchor>
          </commentPr>
        </mc:Choice>
        <mc:Fallback/>
      </mc:AlternateContent>
    </comment>
    <comment ref="P150" authorId="0">
      <text>
        <r>
          <rPr>
            <b val="true"/>
            <sz val="8"/>
            <color rgb="FF000000"/>
            <rFont val="Tahoma"/>
            <family val="0"/>
          </rPr>
          <t xml:space="preserve">Daren Farmer:
</t>
        </r>
        <r>
          <rPr>
            <sz val="8"/>
            <color rgb="FF000000"/>
            <rFont val="Tahoma"/>
            <family val="0"/>
          </rPr>
          <t xml:space="preserve">Bammel was cycled.
</t>
        </r>
      </text>
      <mc:AlternateContent>
        <mc:Choice Requires="v2">
          <commentPr autoFill="true" autoScale="false" colHidden="false" locked="false" rowHidden="false" textHAlign="justify" textVAlign="top">
            <anchor moveWithCells="false" sizeWithCells="false">
              <xdr:from>
                <xdr:col>5</xdr:col>
                <xdr:colOff>74</xdr:colOff>
                <xdr:row>175</xdr:row>
                <xdr:rowOff>6</xdr:rowOff>
              </xdr:from>
              <xdr:to>
                <xdr:col>7</xdr:col>
                <xdr:colOff>51</xdr:colOff>
                <xdr:row>179</xdr:row>
                <xdr:rowOff>9</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0" authorId="0">
      <text>
        <r>
          <rPr>
            <b val="true"/>
            <sz val="8"/>
            <color rgb="FF000000"/>
            <rFont val="Tahoma"/>
            <family val="0"/>
          </rPr>
          <t xml:space="preserve">Daren Farmer:
</t>
        </r>
        <r>
          <rPr>
            <sz val="8"/>
            <color rgb="FF000000"/>
            <rFont val="Tahoma"/>
            <family val="0"/>
          </rPr>
          <t xml:space="preserve">If sale is rolling off, input negative number. (CPR is showing the zone getting longer than the actual zone change.)</t>
        </r>
      </text>
      <mc:AlternateContent>
        <mc:Choice Requires="v2">
          <commentPr autoFill="true" autoScale="false" colHidden="false" locked="false" rowHidden="false" textHAlign="justify" textVAlign="top">
            <anchor moveWithCells="false" sizeWithCells="false">
              <xdr:from>
                <xdr:col>1</xdr:col>
                <xdr:colOff>16</xdr:colOff>
                <xdr:row>8</xdr:row>
                <xdr:rowOff>7</xdr:rowOff>
              </xdr:from>
              <xdr:to>
                <xdr:col>3</xdr:col>
                <xdr:colOff>33</xdr:colOff>
                <xdr:row>12</xdr:row>
                <xdr:rowOff>13</xdr:rowOff>
              </xdr:to>
            </anchor>
          </commentPr>
        </mc:Choice>
        <mc:Fallback/>
      </mc:AlternateContent>
    </comment>
    <comment ref="A11" authorId="0">
      <text>
        <r>
          <rPr>
            <b val="true"/>
            <sz val="8"/>
            <color rgb="FF000000"/>
            <rFont val="Tahoma"/>
            <family val="0"/>
          </rPr>
          <t xml:space="preserve">Daren Farmer:
</t>
        </r>
        <r>
          <rPr>
            <sz val="8"/>
            <color rgb="FF000000"/>
            <rFont val="Tahoma"/>
            <family val="0"/>
          </rPr>
          <t xml:space="preserve">If sale, input positive
number.
</t>
        </r>
      </text>
      <mc:AlternateContent>
        <mc:Choice Requires="v2">
          <commentPr autoFill="true" autoScale="false" colHidden="false" locked="false" rowHidden="false" textHAlign="justify" textVAlign="top">
            <anchor moveWithCells="false" sizeWithCells="false">
              <xdr:from>
                <xdr:col>1</xdr:col>
                <xdr:colOff>16</xdr:colOff>
                <xdr:row>9</xdr:row>
                <xdr:rowOff>7</xdr:rowOff>
              </xdr:from>
              <xdr:to>
                <xdr:col>3</xdr:col>
                <xdr:colOff>33</xdr:colOff>
                <xdr:row>13</xdr:row>
                <xdr:rowOff>13</xdr:rowOff>
              </xdr:to>
            </anchor>
          </commentPr>
        </mc:Choice>
        <mc:Fallback/>
      </mc:AlternateContent>
    </comment>
    <comment ref="A16" authorId="0">
      <text>
        <r>
          <rPr>
            <b val="true"/>
            <sz val="8"/>
            <color rgb="FF000000"/>
            <rFont val="Tahoma"/>
            <family val="0"/>
          </rPr>
          <t xml:space="preserve">Daren Farmer:
</t>
        </r>
        <r>
          <rPr>
            <sz val="8"/>
            <color rgb="FF000000"/>
            <rFont val="Tahoma"/>
            <family val="0"/>
          </rPr>
          <t xml:space="preserve">If sale is rolling off, input positive number (Zone is getting longer on new day.)
</t>
        </r>
      </text>
      <mc:AlternateContent>
        <mc:Choice Requires="v2">
          <commentPr autoFill="true" autoScale="false" colHidden="false" locked="false" rowHidden="false" textHAlign="justify" textVAlign="top">
            <anchor moveWithCells="false" sizeWithCells="false">
              <xdr:from>
                <xdr:col>1</xdr:col>
                <xdr:colOff>16</xdr:colOff>
                <xdr:row>14</xdr:row>
                <xdr:rowOff>7</xdr:rowOff>
              </xdr:from>
              <xdr:to>
                <xdr:col>3</xdr:col>
                <xdr:colOff>33</xdr:colOff>
                <xdr:row>18</xdr:row>
                <xdr:rowOff>13</xdr:rowOff>
              </xdr:to>
            </anchor>
          </commentPr>
        </mc:Choice>
        <mc:Fallback/>
      </mc:AlternateContent>
    </comment>
    <comment ref="A17" authorId="0">
      <text>
        <r>
          <rPr>
            <b val="true"/>
            <sz val="8"/>
            <color rgb="FF000000"/>
            <rFont val="Tahoma"/>
            <family val="0"/>
          </rPr>
          <t xml:space="preserve">Daren Farmer:
</t>
        </r>
        <r>
          <rPr>
            <sz val="8"/>
            <color rgb="FF000000"/>
            <rFont val="Tahoma"/>
            <family val="0"/>
          </rPr>
          <t xml:space="preserve">If sale, input negative number.
</t>
        </r>
      </text>
      <mc:AlternateContent>
        <mc:Choice Requires="v2">
          <commentPr autoFill="true" autoScale="false" colHidden="false" locked="false" rowHidden="false" textHAlign="justify" textVAlign="top">
            <anchor moveWithCells="false" sizeWithCells="false">
              <xdr:from>
                <xdr:col>1</xdr:col>
                <xdr:colOff>16</xdr:colOff>
                <xdr:row>15</xdr:row>
                <xdr:rowOff>7</xdr:rowOff>
              </xdr:from>
              <xdr:to>
                <xdr:col>3</xdr:col>
                <xdr:colOff>33</xdr:colOff>
                <xdr:row>19</xdr:row>
                <xdr:rowOff>13</xdr:rowOff>
              </xdr:to>
            </anchor>
          </commentPr>
        </mc:Choice>
        <mc:Fallback/>
      </mc:AlternateContent>
    </comment>
  </commentList>
</comments>
</file>

<file path=xl/sharedStrings.xml><?xml version="1.0" encoding="utf-8"?>
<sst xmlns="http://schemas.openxmlformats.org/spreadsheetml/2006/main" count="597" uniqueCount="261">
  <si>
    <t xml:space="preserve">ECT Texas Desk</t>
  </si>
  <si>
    <t xml:space="preserve">Storage Activity</t>
  </si>
  <si>
    <t xml:space="preserve">Facility</t>
  </si>
  <si>
    <t xml:space="preserve">Sitara</t>
  </si>
  <si>
    <t xml:space="preserve">Morn Rpt</t>
  </si>
  <si>
    <t xml:space="preserve">Unify </t>
  </si>
  <si>
    <t xml:space="preserve">Expected </t>
  </si>
  <si>
    <t xml:space="preserve">Balance</t>
  </si>
  <si>
    <t xml:space="preserve">End GD </t>
  </si>
  <si>
    <t xml:space="preserve">Previous</t>
  </si>
  <si>
    <t xml:space="preserve">Expected cuts</t>
  </si>
  <si>
    <t xml:space="preserve">Inj/(WD)</t>
  </si>
  <si>
    <t xml:space="preserve">Day</t>
  </si>
  <si>
    <t xml:space="preserve">Projection</t>
  </si>
  <si>
    <t xml:space="preserve">Estimate</t>
  </si>
  <si>
    <t xml:space="preserve">Imbalances</t>
  </si>
  <si>
    <t xml:space="preserve">Texas Desk</t>
  </si>
  <si>
    <t xml:space="preserve">Daily Physical Position Reconciliation</t>
  </si>
  <si>
    <t xml:space="preserve">July 2000</t>
  </si>
  <si>
    <t xml:space="preserve">Utility Adjustments</t>
  </si>
  <si>
    <t xml:space="preserve">     Entex City Gates</t>
  </si>
  <si>
    <t xml:space="preserve">     Entex Lufkin/Diboll</t>
  </si>
  <si>
    <t xml:space="preserve">     Tufco</t>
  </si>
  <si>
    <t xml:space="preserve">     HL&amp;P</t>
  </si>
  <si>
    <t xml:space="preserve">     CP&amp;L</t>
  </si>
  <si>
    <t xml:space="preserve">     Tx City Cogen</t>
  </si>
  <si>
    <t xml:space="preserve">     Clear Lake Cogen</t>
  </si>
  <si>
    <t xml:space="preserve">     Southern Union</t>
  </si>
  <si>
    <t xml:space="preserve">Purchase Adjustments</t>
  </si>
  <si>
    <t xml:space="preserve">Same Day Deals</t>
  </si>
  <si>
    <t xml:space="preserve">HL&amp;P</t>
  </si>
  <si>
    <t xml:space="preserve">Aquila / 6780</t>
  </si>
  <si>
    <t xml:space="preserve">Industrial Adjustments</t>
  </si>
  <si>
    <t xml:space="preserve">     Summary</t>
  </si>
  <si>
    <t xml:space="preserve">     Air Products 1281</t>
  </si>
  <si>
    <t xml:space="preserve">     Air Products 1418</t>
  </si>
  <si>
    <t xml:space="preserve">     Alcoa Pt Comfort 1564</t>
  </si>
  <si>
    <t xml:space="preserve">     GEON 1444</t>
  </si>
  <si>
    <t xml:space="preserve">     Equistar 1373</t>
  </si>
  <si>
    <t xml:space="preserve">     Lyondell Citgo  1063</t>
  </si>
  <si>
    <t xml:space="preserve">     Celanese Bayport/Valero 8018</t>
  </si>
  <si>
    <t xml:space="preserve">     Celanese Bishop 1005</t>
  </si>
  <si>
    <t xml:space="preserve">     Champion Lufkin 1258</t>
  </si>
  <si>
    <t xml:space="preserve">     Champion Sheldon Rd 1474</t>
  </si>
  <si>
    <t xml:space="preserve">     Chevron 1024</t>
  </si>
  <si>
    <t xml:space="preserve">     Cogen Lyondell 1563</t>
  </si>
  <si>
    <t xml:space="preserve">     Crown Central 8014</t>
  </si>
  <si>
    <t xml:space="preserve">     Diamond Shamrock  1353</t>
  </si>
  <si>
    <t xml:space="preserve">     Dupont Beamont  1428</t>
  </si>
  <si>
    <t xml:space="preserve">     Dupont Deerpark 1505</t>
  </si>
  <si>
    <t xml:space="preserve">     Dupont Ingleside 1225</t>
  </si>
  <si>
    <t xml:space="preserve">     Dupont Victoria 1165,1266</t>
  </si>
  <si>
    <t xml:space="preserve">     Rohm and Haas  1506</t>
  </si>
  <si>
    <t xml:space="preserve">     Enron Methanol  8291</t>
  </si>
  <si>
    <t xml:space="preserve">     Enterprise 1326</t>
  </si>
  <si>
    <t xml:space="preserve">     Temple Inland  1020</t>
  </si>
  <si>
    <t xml:space="preserve">     Formosa 1000</t>
  </si>
  <si>
    <t xml:space="preserve">     Formosa 1383</t>
  </si>
  <si>
    <t xml:space="preserve">     Javelina Plant 1556</t>
  </si>
  <si>
    <t xml:space="preserve">     Koch Refinery 1244</t>
  </si>
  <si>
    <t xml:space="preserve">     Miles Baytown  8056</t>
  </si>
  <si>
    <t xml:space="preserve">     Mobil  1040</t>
  </si>
  <si>
    <t xml:space="preserve">     Mobil  1576</t>
  </si>
  <si>
    <t xml:space="preserve">     Monsanto 1041</t>
  </si>
  <si>
    <t xml:space="preserve">     Enron MTBE  8216</t>
  </si>
  <si>
    <t xml:space="preserve">     Equistar (OXY) 1384 </t>
  </si>
  <si>
    <t xml:space="preserve">     Valero Tx City  1233,1394</t>
  </si>
  <si>
    <t xml:space="preserve">     Equistar 1399</t>
  </si>
  <si>
    <t xml:space="preserve">     Equistar Etyhalene / 1552</t>
  </si>
  <si>
    <t xml:space="preserve">     Equistar Polymer  1553</t>
  </si>
  <si>
    <t xml:space="preserve">     Reynolds 1057</t>
  </si>
  <si>
    <t xml:space="preserve">     Shell Cogen  1581</t>
  </si>
  <si>
    <t xml:space="preserve">     Shell  East 1060</t>
  </si>
  <si>
    <t xml:space="preserve">     Shell South 1095</t>
  </si>
  <si>
    <t xml:space="preserve">     Shell West 1061</t>
  </si>
  <si>
    <t xml:space="preserve">     Sterling  1429,1042,1043</t>
  </si>
  <si>
    <t xml:space="preserve">     Union Carbide 1332</t>
  </si>
  <si>
    <t xml:space="preserve">     Union Carbide 1308</t>
  </si>
  <si>
    <t xml:space="preserve">     Occidental 1485</t>
  </si>
  <si>
    <t xml:space="preserve">     Phillips 1517</t>
  </si>
  <si>
    <t xml:space="preserve">     San Jac 1594</t>
  </si>
  <si>
    <t xml:space="preserve">     Enichem  1531</t>
  </si>
  <si>
    <t xml:space="preserve">     Global Octanes  1528</t>
  </si>
  <si>
    <t xml:space="preserve">     Marathon Oil  1431</t>
  </si>
  <si>
    <t xml:space="preserve">Dupont Laport</t>
  </si>
  <si>
    <t xml:space="preserve">Exxon Baytown</t>
  </si>
  <si>
    <t xml:space="preserve">Neches Butane</t>
  </si>
  <si>
    <t xml:space="preserve">Quantumj Pt Arthur</t>
  </si>
  <si>
    <t xml:space="preserve">Huntsman Chemical</t>
  </si>
  <si>
    <t xml:space="preserve">Exxon Chemical</t>
  </si>
  <si>
    <t xml:space="preserve">Gulf Coast Fractionators</t>
  </si>
  <si>
    <t xml:space="preserve">Citgo West</t>
  </si>
  <si>
    <t xml:space="preserve">Neches Gas Dist</t>
  </si>
  <si>
    <t xml:space="preserve">BASF</t>
  </si>
  <si>
    <t xml:space="preserve">Dow Freeport</t>
  </si>
  <si>
    <t xml:space="preserve">Coastal Refinery</t>
  </si>
  <si>
    <t xml:space="preserve">Fina Port Arthur</t>
  </si>
  <si>
    <t xml:space="preserve">Clark Pt Arthur</t>
  </si>
  <si>
    <t xml:space="preserve">Miles</t>
  </si>
  <si>
    <t xml:space="preserve">Qualitech</t>
  </si>
  <si>
    <t xml:space="preserve">Tvill Arco</t>
  </si>
  <si>
    <t xml:space="preserve">Big Three Bayport</t>
  </si>
  <si>
    <t xml:space="preserve">Wyman Gordan</t>
  </si>
  <si>
    <t xml:space="preserve">Engineered Carbons (HPLR)</t>
  </si>
  <si>
    <t xml:space="preserve">Operational</t>
  </si>
  <si>
    <t xml:space="preserve">     Misc</t>
  </si>
  <si>
    <t xml:space="preserve">     Same Day Changes</t>
  </si>
  <si>
    <t xml:space="preserve">Total LP</t>
  </si>
  <si>
    <t xml:space="preserve">     Line Pack</t>
  </si>
  <si>
    <t xml:space="preserve">Total Inj</t>
  </si>
  <si>
    <t xml:space="preserve">Adj Sitara Position</t>
  </si>
  <si>
    <t xml:space="preserve">Gas Control Position</t>
  </si>
  <si>
    <t xml:space="preserve">3rd Party Inj/WD</t>
  </si>
  <si>
    <t xml:space="preserve">Pipeline Usage (HPLC)</t>
  </si>
  <si>
    <t xml:space="preserve">Stranger's Gas</t>
  </si>
  <si>
    <t xml:space="preserve">Adj Gas Control Position</t>
  </si>
  <si>
    <t xml:space="preserve">Variance</t>
  </si>
  <si>
    <t xml:space="preserve">Cumulative Variance</t>
  </si>
  <si>
    <t xml:space="preserve">Plug</t>
  </si>
  <si>
    <t xml:space="preserve">Summary</t>
  </si>
  <si>
    <t xml:space="preserve">Monthly Requirement:</t>
  </si>
  <si>
    <t xml:space="preserve">MTD Inj/(Wd)</t>
  </si>
  <si>
    <t xml:space="preserve">Remaining Req.</t>
  </si>
  <si>
    <t xml:space="preserve">MTD Sitara Beginning Est</t>
  </si>
  <si>
    <t xml:space="preserve">    Per Day</t>
  </si>
  <si>
    <t xml:space="preserve">MTD Actual</t>
  </si>
  <si>
    <t xml:space="preserve">Difference</t>
  </si>
  <si>
    <t xml:space="preserve">Nominations</t>
  </si>
  <si>
    <t xml:space="preserve">Transport</t>
  </si>
  <si>
    <t xml:space="preserve">CP&amp;L</t>
  </si>
  <si>
    <t xml:space="preserve"> </t>
  </si>
  <si>
    <t xml:space="preserve">Entex City Gates</t>
  </si>
  <si>
    <t xml:space="preserve">Entex Lufkin/Diboll</t>
  </si>
  <si>
    <t xml:space="preserve">Tufco Tap &amp; Reklaw</t>
  </si>
  <si>
    <t xml:space="preserve">Tufco Reklaw</t>
  </si>
  <si>
    <t xml:space="preserve">Cl Lake  /  1424</t>
  </si>
  <si>
    <t xml:space="preserve">Tx City  /  1465</t>
  </si>
  <si>
    <t xml:space="preserve">Southern Union</t>
  </si>
  <si>
    <t xml:space="preserve">Estimates</t>
  </si>
  <si>
    <t xml:space="preserve">Industrial Nominations</t>
  </si>
  <si>
    <t xml:space="preserve">     Equistar Channelview / 1373</t>
  </si>
  <si>
    <t xml:space="preserve">     Champion Lufkin 1258/7340</t>
  </si>
  <si>
    <t xml:space="preserve">1258/7340</t>
  </si>
  <si>
    <t xml:space="preserve">1165/1266</t>
  </si>
  <si>
    <t xml:space="preserve">     Miles Baytown (Bayer)  8056</t>
  </si>
  <si>
    <t xml:space="preserve">     Monsanto 1041 </t>
  </si>
  <si>
    <t xml:space="preserve">     Enron MTBE 8216</t>
  </si>
  <si>
    <t xml:space="preserve">     Equistar (OXY) 1384</t>
  </si>
  <si>
    <t xml:space="preserve">1233/1394</t>
  </si>
  <si>
    <t xml:space="preserve">     Shell East 1060</t>
  </si>
  <si>
    <t xml:space="preserve">1042/1043</t>
  </si>
  <si>
    <t xml:space="preserve">Anadarko</t>
  </si>
  <si>
    <t xml:space="preserve">Entex</t>
  </si>
  <si>
    <t xml:space="preserve">Industrial Estimates</t>
  </si>
  <si>
    <t xml:space="preserve">     Equistar Channelview 1373</t>
  </si>
  <si>
    <t xml:space="preserve">     Miles Baytown (Bayer) 8056</t>
  </si>
  <si>
    <t xml:space="preserve">     Equistar  (OXY) 1384</t>
  </si>
  <si>
    <t xml:space="preserve">Engineered Carbons HPLR)</t>
  </si>
  <si>
    <t xml:space="preserve">Unify</t>
  </si>
  <si>
    <t xml:space="preserve">vs Sitara</t>
  </si>
  <si>
    <t xml:space="preserve">vs GC</t>
  </si>
  <si>
    <t xml:space="preserve">Texoma</t>
  </si>
  <si>
    <t xml:space="preserve">PGE Texoma (Mtr 71)</t>
  </si>
  <si>
    <t xml:space="preserve">Paramaters (North)</t>
  </si>
  <si>
    <t xml:space="preserve">Carthage</t>
  </si>
  <si>
    <t xml:space="preserve">North Central</t>
  </si>
  <si>
    <t xml:space="preserve">Short</t>
  </si>
  <si>
    <t xml:space="preserve">Avail to Trans</t>
  </si>
  <si>
    <t xml:space="preserve">NNGB</t>
  </si>
  <si>
    <t xml:space="preserve">Tu Base</t>
  </si>
  <si>
    <t xml:space="preserve">Long</t>
  </si>
  <si>
    <t xml:space="preserve">Zone 8</t>
  </si>
  <si>
    <t xml:space="preserve">Pan E</t>
  </si>
  <si>
    <t xml:space="preserve">Tu Spot</t>
  </si>
  <si>
    <t xml:space="preserve">PGE  </t>
  </si>
  <si>
    <t xml:space="preserve">24x5</t>
  </si>
  <si>
    <t xml:space="preserve">Same waha</t>
  </si>
  <si>
    <t xml:space="preserve">Tu Term</t>
  </si>
  <si>
    <t xml:space="preserve">Waha</t>
  </si>
  <si>
    <t xml:space="preserve">HSC East Roll-off</t>
  </si>
  <si>
    <t xml:space="preserve">HSC East New</t>
  </si>
  <si>
    <t xml:space="preserve">Spot</t>
  </si>
  <si>
    <t xml:space="preserve">Zone Balance</t>
  </si>
  <si>
    <t xml:space="preserve">South Zone</t>
  </si>
  <si>
    <t xml:space="preserve">     Roll-Off</t>
  </si>
  <si>
    <t xml:space="preserve">     New</t>
  </si>
  <si>
    <t xml:space="preserve">South Balance</t>
  </si>
  <si>
    <t xml:space="preserve">Monday Changes</t>
  </si>
  <si>
    <t xml:space="preserve">North Balance</t>
  </si>
  <si>
    <t xml:space="preserve">Monday Bal</t>
  </si>
  <si>
    <t xml:space="preserve">Texoma Summary</t>
  </si>
  <si>
    <t xml:space="preserve">Need to Buy</t>
  </si>
  <si>
    <t xml:space="preserve">Need to Sell</t>
  </si>
  <si>
    <t xml:space="preserve">Carthage to Sell</t>
  </si>
  <si>
    <t xml:space="preserve">Wellhead Supply</t>
  </si>
  <si>
    <t xml:space="preserve">February, 2001</t>
  </si>
  <si>
    <t xml:space="preserve">As of 02/07/01</t>
  </si>
  <si>
    <t xml:space="preserve">To</t>
  </si>
  <si>
    <t xml:space="preserve">From</t>
  </si>
  <si>
    <t xml:space="preserve">Avg</t>
  </si>
  <si>
    <t xml:space="preserve">Nom</t>
  </si>
  <si>
    <t xml:space="preserve">Change</t>
  </si>
  <si>
    <t xml:space="preserve">CLECO Energy</t>
  </si>
  <si>
    <t xml:space="preserve">Cobra Oil &amp; Gas</t>
  </si>
  <si>
    <t xml:space="preserve">Cobra Oper</t>
  </si>
  <si>
    <t xml:space="preserve">Cody Texas</t>
  </si>
  <si>
    <t xml:space="preserve">Comstock O &amp; G</t>
  </si>
  <si>
    <t xml:space="preserve">Dominion Ex</t>
  </si>
  <si>
    <t xml:space="preserve">El Paso Prod</t>
  </si>
  <si>
    <t xml:space="preserve">EOG</t>
  </si>
  <si>
    <t xml:space="preserve">HS Resources</t>
  </si>
  <si>
    <t xml:space="preserve">Kerr-McGee</t>
  </si>
  <si>
    <t xml:space="preserve">Louis Dreyfus</t>
  </si>
  <si>
    <t xml:space="preserve">Marquee Corp</t>
  </si>
  <si>
    <t xml:space="preserve">Maynard Oil</t>
  </si>
  <si>
    <t xml:space="preserve">McBee</t>
  </si>
  <si>
    <t xml:space="preserve">O'Conner &amp; Hew</t>
  </si>
  <si>
    <t xml:space="preserve">Upstream</t>
  </si>
  <si>
    <t xml:space="preserve">Walter O &amp; G</t>
  </si>
  <si>
    <t xml:space="preserve">Total</t>
  </si>
  <si>
    <t xml:space="preserve">Goldston</t>
  </si>
  <si>
    <t xml:space="preserve">Basin Expl.</t>
  </si>
  <si>
    <t xml:space="preserve">Dallas Prod</t>
  </si>
  <si>
    <t xml:space="preserve">Entex Mtr 2000</t>
  </si>
  <si>
    <t xml:space="preserve">As of 7/17/00</t>
  </si>
  <si>
    <t xml:space="preserve">POPS </t>
  </si>
  <si>
    <t xml:space="preserve">mcf</t>
  </si>
  <si>
    <t xml:space="preserve">mmbtu</t>
  </si>
  <si>
    <t xml:space="preserve">Daily Sitara/Unify Reconciliation</t>
  </si>
  <si>
    <t xml:space="preserve">Totals</t>
  </si>
  <si>
    <t xml:space="preserve">Unify Position (6/29/99) 6.23</t>
  </si>
  <si>
    <t xml:space="preserve">     Adj to be made</t>
  </si>
  <si>
    <t xml:space="preserve">Tufco</t>
  </si>
  <si>
    <t xml:space="preserve">Mtr 6633</t>
  </si>
  <si>
    <t xml:space="preserve">HPLC Supply</t>
  </si>
  <si>
    <t xml:space="preserve">Chevron</t>
  </si>
  <si>
    <t xml:space="preserve">HL&amp;P measurement</t>
  </si>
  <si>
    <t xml:space="preserve">   Per Day</t>
  </si>
  <si>
    <t xml:space="preserve">Unify Position (6/8/99)</t>
  </si>
  <si>
    <t xml:space="preserve">Unify Position (6/10/99)</t>
  </si>
  <si>
    <t xml:space="preserve">Unify Position (6/11/99)</t>
  </si>
  <si>
    <t xml:space="preserve">Unify Position (6/14/99)</t>
  </si>
  <si>
    <t xml:space="preserve">Unify Position (6/15/99)</t>
  </si>
  <si>
    <t xml:space="preserve">Unify Position (6/16/99) 7:15am</t>
  </si>
  <si>
    <t xml:space="preserve">Unify Position (6/16/99) 2:59pm</t>
  </si>
  <si>
    <t xml:space="preserve">Unify Position (6/17/99) 7:16am</t>
  </si>
  <si>
    <t xml:space="preserve">Unify Position (6/17/99) 12:53pm</t>
  </si>
  <si>
    <t xml:space="preserve">Unify Position (6/18/99) 8:02 ampm</t>
  </si>
  <si>
    <t xml:space="preserve">Unify Position (6/18/99) 1:59 pm</t>
  </si>
  <si>
    <t xml:space="preserve">Unify Position (6/21/99) 13:23</t>
  </si>
  <si>
    <t xml:space="preserve">Unify Position (6/22/99) 7:21</t>
  </si>
  <si>
    <t xml:space="preserve">Unify Position (6/22/99) 13.06</t>
  </si>
  <si>
    <t xml:space="preserve">Unify Position (6/23/99) 7.00</t>
  </si>
  <si>
    <t xml:space="preserve">Unify Position (6/23/99) 14.34</t>
  </si>
  <si>
    <t xml:space="preserve">Unify Position (6/24/99) 7.01</t>
  </si>
  <si>
    <t xml:space="preserve">Unify Position (6/24/99) 2.29</t>
  </si>
  <si>
    <t xml:space="preserve">Unify Position (6/28/99) 12.38</t>
  </si>
  <si>
    <t xml:space="preserve">Tufco Projections</t>
  </si>
  <si>
    <t xml:space="preserve">Actual</t>
  </si>
  <si>
    <t xml:space="preserve">HPL</t>
  </si>
  <si>
    <t xml:space="preserve">Tap</t>
  </si>
</sst>
</file>

<file path=xl/styles.xml><?xml version="1.0" encoding="utf-8"?>
<styleSheet xmlns="http://schemas.openxmlformats.org/spreadsheetml/2006/main">
  <numFmts count="9">
    <numFmt numFmtId="164" formatCode="General"/>
    <numFmt numFmtId="165" formatCode="[$-409]h:mm\ AM/PM"/>
    <numFmt numFmtId="166" formatCode="_(* #,##0.00_);_(* \(#,##0.00\);_(* \-??_);_(@_)"/>
    <numFmt numFmtId="167" formatCode="_(* #,##0_);_(* \(#,##0\);_(* \-??_);_(@_)"/>
    <numFmt numFmtId="168" formatCode="mmmm\ d&quot;, &quot;yyyy"/>
    <numFmt numFmtId="169" formatCode="m/d"/>
    <numFmt numFmtId="170" formatCode="_(* #,##0.000_);_(* \(#,##0.000\);_(* \-??_);_(@_)"/>
    <numFmt numFmtId="171" formatCode="0"/>
    <numFmt numFmtId="172" formatCode="[$-409]d\-mmm"/>
  </numFmts>
  <fonts count="30">
    <font>
      <sz val="10"/>
      <name val="Arial"/>
      <family val="0"/>
    </font>
    <font>
      <sz val="10"/>
      <name val="Arial"/>
      <family val="0"/>
    </font>
    <font>
      <sz val="10"/>
      <name val="Arial"/>
      <family val="0"/>
    </font>
    <font>
      <sz val="10"/>
      <name val="Arial"/>
      <family val="0"/>
    </font>
    <font>
      <b val="true"/>
      <sz val="10"/>
      <name val="Arial"/>
      <family val="2"/>
    </font>
    <font>
      <b val="true"/>
      <sz val="10"/>
      <color rgb="FF008000"/>
      <name val="Arial"/>
      <family val="2"/>
    </font>
    <font>
      <b val="true"/>
      <sz val="10"/>
      <color rgb="FFFF0000"/>
      <name val="Arial"/>
      <family val="2"/>
    </font>
    <font>
      <sz val="10"/>
      <color rgb="FFFF0000"/>
      <name val="Arial"/>
      <family val="2"/>
    </font>
    <font>
      <sz val="10"/>
      <name val="Arial"/>
      <family val="2"/>
    </font>
    <font>
      <b val="true"/>
      <sz val="12"/>
      <name val="Arial"/>
      <family val="2"/>
    </font>
    <font>
      <sz val="10"/>
      <color rgb="FF3366FF"/>
      <name val="Arial"/>
      <family val="2"/>
    </font>
    <font>
      <i val="true"/>
      <sz val="10"/>
      <name val="Arial"/>
      <family val="2"/>
    </font>
    <font>
      <b val="true"/>
      <i val="true"/>
      <sz val="10"/>
      <name val="Arial"/>
      <family val="2"/>
    </font>
    <font>
      <i val="true"/>
      <sz val="10"/>
      <color rgb="FF008080"/>
      <name val="Arial"/>
      <family val="2"/>
    </font>
    <font>
      <sz val="10"/>
      <color rgb="FF008080"/>
      <name val="Arial"/>
      <family val="2"/>
    </font>
    <font>
      <i val="true"/>
      <sz val="10"/>
      <color rgb="FF339966"/>
      <name val="Arial"/>
      <family val="2"/>
    </font>
    <font>
      <sz val="10"/>
      <color rgb="FF339966"/>
      <name val="Arial"/>
      <family val="2"/>
    </font>
    <font>
      <b val="true"/>
      <sz val="10"/>
      <color rgb="FF0000FF"/>
      <name val="Arial"/>
      <family val="2"/>
    </font>
    <font>
      <sz val="10"/>
      <color rgb="FF0000FF"/>
      <name val="Arial"/>
      <family val="2"/>
    </font>
    <font>
      <b val="true"/>
      <sz val="10"/>
      <color rgb="FF800080"/>
      <name val="Arial"/>
      <family val="2"/>
    </font>
    <font>
      <sz val="10"/>
      <color rgb="FF800080"/>
      <name val="Arial"/>
      <family val="2"/>
    </font>
    <font>
      <b val="true"/>
      <sz val="8"/>
      <color rgb="FF000000"/>
      <name val="Tahoma"/>
      <family val="0"/>
    </font>
    <font>
      <sz val="8"/>
      <color rgb="FF000000"/>
      <name val="Tahoma"/>
      <family val="0"/>
    </font>
    <font>
      <b val="true"/>
      <sz val="10"/>
      <color rgb="FFFFFFFF"/>
      <name val="Arial"/>
      <family val="2"/>
    </font>
    <font>
      <sz val="10"/>
      <color rgb="FFFFFFFF"/>
      <name val="Arial"/>
      <family val="2"/>
    </font>
    <font>
      <b val="true"/>
      <sz val="14"/>
      <name val="Arial"/>
      <family val="2"/>
    </font>
    <font>
      <sz val="14"/>
      <name val="Arial"/>
      <family val="2"/>
    </font>
    <font>
      <b val="true"/>
      <i val="true"/>
      <sz val="14"/>
      <name val="Arial"/>
      <family val="2"/>
    </font>
    <font>
      <i val="true"/>
      <sz val="10"/>
      <color rgb="FFFF0000"/>
      <name val="Arial"/>
      <family val="2"/>
    </font>
    <font>
      <sz val="10"/>
      <color rgb="FF008000"/>
      <name val="Arial"/>
      <family val="2"/>
    </font>
  </fonts>
  <fills count="14">
    <fill>
      <patternFill patternType="none"/>
    </fill>
    <fill>
      <patternFill patternType="gray125"/>
    </fill>
    <fill>
      <patternFill patternType="solid">
        <fgColor rgb="FF99CCFF"/>
        <bgColor rgb="FFCCCCFF"/>
      </patternFill>
    </fill>
    <fill>
      <patternFill patternType="solid">
        <fgColor rgb="FF969696"/>
        <bgColor rgb="FF808080"/>
      </patternFill>
    </fill>
    <fill>
      <patternFill patternType="solid">
        <fgColor rgb="FFFFCC99"/>
        <bgColor rgb="FFC0C0C0"/>
      </patternFill>
    </fill>
    <fill>
      <patternFill patternType="solid">
        <fgColor rgb="FFCCFFCC"/>
        <bgColor rgb="FFCCFFFF"/>
      </patternFill>
    </fill>
    <fill>
      <patternFill patternType="solid">
        <fgColor rgb="FFC0C0C0"/>
        <bgColor rgb="FFCCCCFF"/>
      </patternFill>
    </fill>
    <fill>
      <patternFill patternType="solid">
        <fgColor rgb="FFFFFF00"/>
        <bgColor rgb="FFFFFF00"/>
      </patternFill>
    </fill>
    <fill>
      <patternFill patternType="solid">
        <fgColor rgb="FFFF9900"/>
        <bgColor rgb="FFFFCC00"/>
      </patternFill>
    </fill>
    <fill>
      <patternFill patternType="solid">
        <fgColor rgb="FFCC99FF"/>
        <bgColor rgb="FF9999FF"/>
      </patternFill>
    </fill>
    <fill>
      <patternFill patternType="solid">
        <fgColor rgb="FFFFFF99"/>
        <bgColor rgb="FFFFFFCC"/>
      </patternFill>
    </fill>
    <fill>
      <patternFill patternType="solid">
        <fgColor rgb="FF99CC00"/>
        <bgColor rgb="FFFFCC00"/>
      </patternFill>
    </fill>
    <fill>
      <patternFill patternType="solid">
        <fgColor rgb="FF3366FF"/>
        <bgColor rgb="FF0066CC"/>
      </patternFill>
    </fill>
    <fill>
      <patternFill patternType="solid">
        <fgColor rgb="FF800080"/>
        <bgColor rgb="FF800080"/>
      </patternFill>
    </fill>
  </fills>
  <borders count="19">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right/>
      <top/>
      <bottom style="double"/>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dashed">
        <color rgb="FF008000"/>
      </left>
      <right style="dashed">
        <color rgb="FF008000"/>
      </right>
      <top style="dashed">
        <color rgb="FF008000"/>
      </top>
      <bottom style="dashed">
        <color rgb="FF008000"/>
      </botto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5" fontId="4" fillId="0" borderId="2" xfId="0" applyFont="true" applyBorder="true" applyAlignment="true" applyProtection="false">
      <alignment horizontal="center" vertical="bottom" textRotation="0" wrapText="false" indent="0" shrinkToFit="false"/>
      <protection locked="true" hidden="false"/>
    </xf>
    <xf numFmtId="165" fontId="4" fillId="0" borderId="2"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true" applyProtection="false">
      <alignment horizontal="center"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7" fontId="0" fillId="0" borderId="3" xfId="15" applyFont="true" applyBorder="true" applyAlignment="true" applyProtection="tru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7" fontId="0" fillId="0" borderId="4" xfId="15" applyFont="true" applyBorder="true" applyAlignment="true" applyProtection="tru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7" fontId="7" fillId="0" borderId="0" xfId="15" applyFont="true" applyBorder="true" applyAlignment="true" applyProtection="true">
      <alignment horizontal="general" vertical="bottom" textRotation="0" wrapText="false" indent="0" shrinkToFit="false"/>
      <protection locked="true" hidden="false"/>
    </xf>
    <xf numFmtId="167" fontId="8" fillId="0" borderId="0" xfId="15" applyFont="true" applyBorder="true" applyAlignment="true" applyProtection="true">
      <alignment horizontal="general" vertical="bottom" textRotation="0" wrapText="false" indent="0" shrinkToFit="false"/>
      <protection locked="true" hidden="false"/>
    </xf>
    <xf numFmtId="167" fontId="5" fillId="0" borderId="0" xfId="0" applyFont="true" applyBorder="false" applyAlignment="false" applyProtection="false">
      <alignment horizontal="general" vertical="bottom" textRotation="0" wrapText="false" indent="0" shrinkToFit="false"/>
      <protection locked="true" hidden="false"/>
    </xf>
    <xf numFmtId="167" fontId="0" fillId="0" borderId="5"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left" vertical="bottom" textRotation="0" wrapText="false" indent="0" shrinkToFit="false"/>
      <protection locked="true" hidden="false"/>
    </xf>
    <xf numFmtId="169" fontId="4" fillId="0" borderId="2" xfId="0" applyFont="true" applyBorder="true" applyAlignment="true" applyProtection="false">
      <alignment horizontal="center" vertical="bottom" textRotation="0" wrapText="false" indent="0" shrinkToFit="false"/>
      <protection locked="true" hidden="false"/>
    </xf>
    <xf numFmtId="169" fontId="4" fillId="0" borderId="2" xfId="0" applyFont="true" applyBorder="true" applyAlignment="true" applyProtection="false">
      <alignment horizontal="center" vertical="bottom" textRotation="0" wrapText="false" indent="0" shrinkToFit="false"/>
      <protection locked="true" hidden="false"/>
    </xf>
    <xf numFmtId="167" fontId="0" fillId="0" borderId="0" xfId="15" applyFont="true" applyBorder="true" applyAlignment="true" applyProtection="true">
      <alignment horizontal="center" vertical="bottom" textRotation="0" wrapText="false" indent="0" shrinkToFit="false"/>
      <protection locked="true" hidden="false"/>
    </xf>
    <xf numFmtId="167" fontId="10" fillId="0" borderId="0" xfId="15"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3" borderId="0" xfId="0" applyFont="true" applyBorder="false" applyAlignment="false" applyProtection="false">
      <alignment horizontal="general" vertical="bottom" textRotation="0" wrapText="false" indent="0" shrinkToFit="false"/>
      <protection locked="true" hidden="false"/>
    </xf>
    <xf numFmtId="167" fontId="4" fillId="3" borderId="0" xfId="15" applyFont="true" applyBorder="true" applyAlignment="true" applyProtection="tru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7" fontId="14" fillId="0" borderId="0" xfId="15" applyFont="true" applyBorder="true" applyAlignment="true" applyProtection="tru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7" fontId="16" fillId="0" borderId="0" xfId="15" applyFont="true" applyBorder="true" applyAlignment="true" applyProtection="tru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7" fontId="4" fillId="0" borderId="0" xfId="15" applyFont="true" applyBorder="true" applyAlignment="true" applyProtection="tru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6" fillId="4" borderId="0" xfId="0" applyFont="true" applyBorder="false" applyAlignment="false" applyProtection="false">
      <alignment horizontal="general" vertical="bottom" textRotation="0" wrapText="false" indent="0" shrinkToFit="false"/>
      <protection locked="true" hidden="false"/>
    </xf>
    <xf numFmtId="167" fontId="16" fillId="4" borderId="0" xfId="15" applyFont="true" applyBorder="true" applyAlignment="true" applyProtection="true">
      <alignment horizontal="general" vertical="bottom" textRotation="0" wrapText="false" indent="0" shrinkToFit="false"/>
      <protection locked="true" hidden="false"/>
    </xf>
    <xf numFmtId="164" fontId="16" fillId="4" borderId="0" xfId="0" applyFont="true" applyBorder="true" applyAlignment="false" applyProtection="false">
      <alignment horizontal="general" vertical="bottom" textRotation="0" wrapText="false" indent="0" shrinkToFit="false"/>
      <protection locked="true" hidden="false"/>
    </xf>
    <xf numFmtId="164" fontId="16" fillId="2" borderId="0"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7" fontId="0" fillId="0" borderId="2" xfId="15" applyFont="true" applyBorder="true" applyAlignment="true" applyProtection="true">
      <alignment horizontal="general" vertical="bottom" textRotation="0" wrapText="false" indent="0" shrinkToFit="false"/>
      <protection locked="true" hidden="false"/>
    </xf>
    <xf numFmtId="167" fontId="4" fillId="5" borderId="1" xfId="15" applyFont="true" applyBorder="true" applyAlignment="true" applyProtection="true">
      <alignment horizontal="center" vertical="bottom" textRotation="0" wrapText="false" indent="0" shrinkToFit="false"/>
      <protection locked="true" hidden="false"/>
    </xf>
    <xf numFmtId="167" fontId="4" fillId="0" borderId="1" xfId="0" applyFont="true" applyBorder="true" applyAlignment="false" applyProtection="false">
      <alignment horizontal="general" vertical="bottom" textRotation="0" wrapText="false" indent="0" shrinkToFit="false"/>
      <protection locked="true" hidden="false"/>
    </xf>
    <xf numFmtId="164" fontId="4" fillId="6" borderId="0" xfId="0" applyFont="true" applyBorder="false" applyAlignment="false" applyProtection="false">
      <alignment horizontal="general" vertical="bottom" textRotation="0" wrapText="false" indent="0" shrinkToFit="false"/>
      <protection locked="true" hidden="false"/>
    </xf>
    <xf numFmtId="167" fontId="0" fillId="6" borderId="0" xfId="15" applyFont="true" applyBorder="true" applyAlignment="true" applyProtection="true">
      <alignment horizontal="general" vertical="bottom" textRotation="0" wrapText="false" indent="0" shrinkToFit="false"/>
      <protection locked="true" hidden="false"/>
    </xf>
    <xf numFmtId="167" fontId="4" fillId="6" borderId="4" xfId="15" applyFont="true" applyBorder="true" applyAlignment="true" applyProtection="true">
      <alignment horizontal="general" vertical="bottom" textRotation="0" wrapText="false" indent="0" shrinkToFit="false"/>
      <protection locked="true" hidden="false"/>
    </xf>
    <xf numFmtId="167" fontId="4" fillId="0" borderId="4"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7" fontId="18" fillId="0" borderId="0" xfId="15"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7" fontId="17" fillId="0" borderId="4"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7" fillId="6" borderId="0" xfId="0" applyFont="true" applyBorder="false" applyAlignment="false" applyProtection="false">
      <alignment horizontal="general" vertical="bottom" textRotation="0" wrapText="false" indent="0" shrinkToFit="false"/>
      <protection locked="true" hidden="false"/>
    </xf>
    <xf numFmtId="167" fontId="18" fillId="6" borderId="0" xfId="15" applyFont="true" applyBorder="true" applyAlignment="true" applyProtection="true">
      <alignment horizontal="general" vertical="bottom" textRotation="0" wrapText="false" indent="0" shrinkToFit="false"/>
      <protection locked="true" hidden="false"/>
    </xf>
    <xf numFmtId="164" fontId="18" fillId="6" borderId="0" xfId="0" applyFont="true" applyBorder="false" applyAlignment="false" applyProtection="false">
      <alignment horizontal="general" vertical="bottom" textRotation="0" wrapText="false" indent="0" shrinkToFit="false"/>
      <protection locked="true" hidden="false"/>
    </xf>
    <xf numFmtId="167" fontId="17" fillId="6" borderId="5" xfId="15" applyFont="true" applyBorder="true" applyAlignment="true" applyProtection="true">
      <alignment horizontal="general" vertical="bottom" textRotation="0" wrapText="false" indent="0" shrinkToFit="false"/>
      <protection locked="true" hidden="false"/>
    </xf>
    <xf numFmtId="167" fontId="0" fillId="0" borderId="6" xfId="15" applyFont="true" applyBorder="true" applyAlignment="true" applyProtection="true">
      <alignment horizontal="general" vertical="bottom" textRotation="0" wrapText="false" indent="0" shrinkToFit="false"/>
      <protection locked="true" hidden="false"/>
    </xf>
    <xf numFmtId="167" fontId="0" fillId="7" borderId="6" xfId="15" applyFont="true" applyBorder="true" applyAlignment="true" applyProtection="true">
      <alignment horizontal="general" vertical="bottom" textRotation="0" wrapText="false" indent="0" shrinkToFit="false"/>
      <protection locked="true" hidden="false"/>
    </xf>
    <xf numFmtId="167" fontId="6" fillId="0" borderId="7" xfId="15" applyFont="true" applyBorder="true" applyAlignment="true" applyProtection="true">
      <alignment horizontal="right" vertical="bottom" textRotation="0" wrapText="false" indent="0" shrinkToFit="false"/>
      <protection locked="true" hidden="false"/>
    </xf>
    <xf numFmtId="167" fontId="6" fillId="0" borderId="8" xfId="15" applyFont="true" applyBorder="true" applyAlignment="true" applyProtection="true">
      <alignment horizontal="right" vertical="bottom" textRotation="0" wrapText="false" indent="0" shrinkToFit="false"/>
      <protection locked="true" hidden="false"/>
    </xf>
    <xf numFmtId="167" fontId="0" fillId="0" borderId="8" xfId="15" applyFont="true" applyBorder="true" applyAlignment="true" applyProtection="true">
      <alignment horizontal="general" vertical="bottom" textRotation="0" wrapText="false" indent="0" shrinkToFit="false"/>
      <protection locked="true" hidden="false"/>
    </xf>
    <xf numFmtId="167" fontId="6" fillId="0" borderId="9" xfId="0" applyFont="true" applyBorder="true" applyAlignment="false" applyProtection="fals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4" fillId="5" borderId="7" xfId="0" applyFont="true" applyBorder="true" applyAlignment="false" applyProtection="false">
      <alignment horizontal="general" vertical="bottom" textRotation="0" wrapText="false" indent="0" shrinkToFit="false"/>
      <protection locked="true" hidden="false"/>
    </xf>
    <xf numFmtId="164" fontId="4" fillId="5" borderId="8" xfId="0" applyFont="true" applyBorder="true" applyAlignment="false" applyProtection="false">
      <alignment horizontal="general" vertical="bottom" textRotation="0" wrapText="false" indent="0" shrinkToFit="false"/>
      <protection locked="true" hidden="false"/>
    </xf>
    <xf numFmtId="167" fontId="4" fillId="5" borderId="9" xfId="15" applyFont="true" applyBorder="true" applyAlignment="true" applyProtection="true">
      <alignment horizontal="general" vertical="bottom" textRotation="0" wrapText="false" indent="0" shrinkToFit="false"/>
      <protection locked="true" hidden="false"/>
    </xf>
    <xf numFmtId="164" fontId="4" fillId="0" borderId="10" xfId="0" applyFont="true" applyBorder="true" applyAlignment="false" applyProtection="false">
      <alignment horizontal="general" vertical="bottom" textRotation="0" wrapText="false" indent="0" shrinkToFit="false"/>
      <protection locked="true" hidden="false"/>
    </xf>
    <xf numFmtId="164" fontId="4" fillId="0" borderId="11" xfId="0" applyFont="true" applyBorder="true" applyAlignment="false" applyProtection="false">
      <alignment horizontal="general" vertical="bottom" textRotation="0" wrapText="false" indent="0" shrinkToFit="false"/>
      <protection locked="true" hidden="false"/>
    </xf>
    <xf numFmtId="167" fontId="4" fillId="0" borderId="12" xfId="15" applyFont="true" applyBorder="true" applyAlignment="true" applyProtection="true">
      <alignment horizontal="general" vertical="bottom" textRotation="0" wrapText="false" indent="0" shrinkToFit="false"/>
      <protection locked="true" hidden="false"/>
    </xf>
    <xf numFmtId="164" fontId="0" fillId="0" borderId="13" xfId="0" applyFont="true" applyBorder="true" applyAlignment="false" applyProtection="false">
      <alignment horizontal="general" vertical="bottom" textRotation="0" wrapText="false" indent="0" shrinkToFit="false"/>
      <protection locked="true" hidden="false"/>
    </xf>
    <xf numFmtId="167" fontId="0" fillId="0" borderId="14" xfId="15" applyFont="true" applyBorder="true" applyAlignment="true" applyProtection="true">
      <alignment horizontal="general" vertical="bottom" textRotation="0" wrapText="false" indent="0" shrinkToFit="false"/>
      <protection locked="true" hidden="false"/>
    </xf>
    <xf numFmtId="164" fontId="4" fillId="0" borderId="13" xfId="0" applyFont="true" applyBorder="true" applyAlignment="false" applyProtection="false">
      <alignment horizontal="general" vertical="bottom" textRotation="0" wrapText="false" indent="0" shrinkToFit="false"/>
      <protection locked="true" hidden="false"/>
    </xf>
    <xf numFmtId="167" fontId="4" fillId="0" borderId="14" xfId="15" applyFont="true" applyBorder="true" applyAlignment="true" applyProtection="true">
      <alignment horizontal="general"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7" fontId="0" fillId="0" borderId="16" xfId="15" applyFont="true" applyBorder="true" applyAlignment="true" applyProtection="tru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9" fontId="17" fillId="2" borderId="2" xfId="0" applyFont="true" applyBorder="true" applyAlignment="true" applyProtection="false">
      <alignment horizontal="center" vertical="bottom" textRotation="0" wrapText="false" indent="0" shrinkToFit="false"/>
      <protection locked="true" hidden="false"/>
    </xf>
    <xf numFmtId="167" fontId="0" fillId="2" borderId="0" xfId="15" applyFont="true" applyBorder="true" applyAlignment="true" applyProtection="true">
      <alignment horizontal="general" vertical="bottom" textRotation="0" wrapText="false" indent="0" shrinkToFit="false"/>
      <protection locked="true" hidden="false"/>
    </xf>
    <xf numFmtId="167" fontId="4" fillId="8" borderId="1" xfId="15"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7" fontId="6"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64" fontId="19" fillId="9" borderId="0" xfId="0" applyFont="true" applyBorder="false" applyAlignment="false" applyProtection="false">
      <alignment horizontal="general" vertical="bottom" textRotation="0" wrapText="false" indent="0" shrinkToFit="false"/>
      <protection locked="true" hidden="false"/>
    </xf>
    <xf numFmtId="167" fontId="20" fillId="9" borderId="0" xfId="15" applyFont="true" applyBorder="true" applyAlignment="true" applyProtection="true">
      <alignment horizontal="general" vertical="bottom" textRotation="0" wrapText="false" indent="0" shrinkToFit="false"/>
      <protection locked="true" hidden="false"/>
    </xf>
    <xf numFmtId="171" fontId="0" fillId="0" borderId="0" xfId="15" applyFont="true" applyBorder="true" applyAlignment="true" applyProtection="true">
      <alignment horizontal="general" vertical="bottom" textRotation="0" wrapText="false" indent="0" shrinkToFit="false"/>
      <protection locked="true" hidden="false"/>
    </xf>
    <xf numFmtId="167" fontId="0" fillId="7" borderId="0" xfId="15" applyFont="true" applyBorder="true" applyAlignment="true" applyProtection="tru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16" fillId="0" borderId="17" xfId="0" applyFont="true" applyBorder="true" applyAlignment="false" applyProtection="false">
      <alignment horizontal="general" vertical="bottom" textRotation="0" wrapText="false" indent="0" shrinkToFit="false"/>
      <protection locked="true" hidden="false"/>
    </xf>
    <xf numFmtId="167" fontId="8" fillId="0" borderId="17" xfId="0" applyFont="true" applyBorder="true" applyAlignment="false" applyProtection="false">
      <alignment horizontal="general" vertical="bottom" textRotation="0" wrapText="false" indent="0" shrinkToFit="false"/>
      <protection locked="true" hidden="false"/>
    </xf>
    <xf numFmtId="167" fontId="8" fillId="0" borderId="17" xfId="15" applyFont="true" applyBorder="true" applyAlignment="true" applyProtection="true">
      <alignment horizontal="general" vertical="bottom" textRotation="0" wrapText="false" indent="0" shrinkToFit="false"/>
      <protection locked="true" hidden="false"/>
    </xf>
    <xf numFmtId="167" fontId="0" fillId="10" borderId="0" xfId="15" applyFont="true" applyBorder="true" applyAlignment="true" applyProtection="tru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6" fillId="2" borderId="17" xfId="0" applyFont="true" applyBorder="true" applyAlignment="false" applyProtection="false">
      <alignment horizontal="general" vertical="bottom" textRotation="0" wrapText="false" indent="0" shrinkToFit="false"/>
      <protection locked="true" hidden="false"/>
    </xf>
    <xf numFmtId="164" fontId="16" fillId="0" borderId="1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8" fillId="10" borderId="0" xfId="15" applyFont="true" applyBorder="true" applyAlignment="true" applyProtection="true">
      <alignment horizontal="general" vertical="bottom" textRotation="0" wrapText="false" indent="0" shrinkToFit="false"/>
      <protection locked="true" hidden="false"/>
    </xf>
    <xf numFmtId="167" fontId="7" fillId="11" borderId="17" xfId="0" applyFont="true" applyBorder="true" applyAlignment="false" applyProtection="false">
      <alignment horizontal="general" vertical="bottom" textRotation="0" wrapText="false" indent="0" shrinkToFit="false"/>
      <protection locked="true" hidden="false"/>
    </xf>
    <xf numFmtId="164" fontId="16" fillId="4" borderId="17" xfId="0" applyFont="true" applyBorder="true" applyAlignment="false" applyProtection="false">
      <alignment horizontal="general" vertical="bottom" textRotation="0" wrapText="false" indent="0" shrinkToFit="false"/>
      <protection locked="true" hidden="false"/>
    </xf>
    <xf numFmtId="167" fontId="8" fillId="4" borderId="17" xfId="0" applyFont="true" applyBorder="true" applyAlignment="false" applyProtection="false">
      <alignment horizontal="general" vertical="bottom" textRotation="0" wrapText="false" indent="0" shrinkToFit="false"/>
      <protection locked="true" hidden="false"/>
    </xf>
    <xf numFmtId="167" fontId="0" fillId="4" borderId="0" xfId="15" applyFont="true" applyBorder="true" applyAlignment="true" applyProtection="true">
      <alignment horizontal="general" vertical="bottom" textRotation="0" wrapText="false" indent="0" shrinkToFit="false"/>
      <protection locked="true" hidden="false"/>
    </xf>
    <xf numFmtId="164" fontId="8" fillId="0" borderId="17" xfId="0" applyFont="true" applyBorder="true" applyAlignment="false" applyProtection="false">
      <alignment horizontal="general" vertical="bottom"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7" fontId="5" fillId="0" borderId="0" xfId="15" applyFont="true" applyBorder="true" applyAlignment="true" applyProtection="tru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6" fillId="7" borderId="0" xfId="0" applyFont="true" applyBorder="true" applyAlignment="false" applyProtection="false">
      <alignment horizontal="general" vertical="bottom" textRotation="0" wrapText="false" indent="0" shrinkToFit="false"/>
      <protection locked="true" hidden="false"/>
    </xf>
    <xf numFmtId="164" fontId="16" fillId="7" borderId="17" xfId="0" applyFont="true" applyBorder="true" applyAlignment="false" applyProtection="false">
      <alignment horizontal="general" vertical="bottom" textRotation="0" wrapText="false" indent="0" shrinkToFit="false"/>
      <protection locked="true" hidden="false"/>
    </xf>
    <xf numFmtId="167" fontId="16" fillId="7" borderId="0" xfId="15" applyFont="true" applyBorder="true" applyAlignment="true" applyProtection="true">
      <alignment horizontal="general" vertical="bottom" textRotation="0" wrapText="false" indent="0" shrinkToFit="false"/>
      <protection locked="true" hidden="false"/>
    </xf>
    <xf numFmtId="164" fontId="16" fillId="0" borderId="18" xfId="0" applyFont="true" applyBorder="true" applyAlignment="false" applyProtection="false">
      <alignment horizontal="general" vertical="bottom" textRotation="0" wrapText="false" indent="0" shrinkToFit="false"/>
      <protection locked="true" hidden="false"/>
    </xf>
    <xf numFmtId="167" fontId="0" fillId="0" borderId="18" xfId="15" applyFont="true" applyBorder="true" applyAlignment="true" applyProtection="true">
      <alignment horizontal="general" vertical="bottom" textRotation="0" wrapText="false" indent="0" shrinkToFit="false"/>
      <protection locked="true" hidden="false"/>
    </xf>
    <xf numFmtId="172"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23" fillId="12" borderId="1" xfId="0" applyFont="true" applyBorder="true" applyAlignment="true" applyProtection="false">
      <alignment horizontal="center" vertical="bottom" textRotation="0" wrapText="false" indent="0" shrinkToFit="false"/>
      <protection locked="true" hidden="false"/>
    </xf>
    <xf numFmtId="164" fontId="23" fillId="12" borderId="7" xfId="0" applyFont="true" applyBorder="true" applyAlignment="false" applyProtection="false">
      <alignment horizontal="general" vertical="bottom" textRotation="0" wrapText="false" indent="0" shrinkToFit="false"/>
      <protection locked="true" hidden="false"/>
    </xf>
    <xf numFmtId="164" fontId="24" fillId="12" borderId="9" xfId="0" applyFont="true" applyBorder="true" applyAlignment="false" applyProtection="false">
      <alignment horizontal="general" vertical="bottom" textRotation="0" wrapText="false" indent="0" shrinkToFit="false"/>
      <protection locked="true" hidden="false"/>
    </xf>
    <xf numFmtId="167" fontId="23" fillId="12" borderId="10" xfId="15" applyFont="true" applyBorder="true" applyAlignment="true" applyProtection="true">
      <alignment horizontal="general" vertical="bottom" textRotation="0" wrapText="false" indent="0" shrinkToFit="false"/>
      <protection locked="true" hidden="false"/>
    </xf>
    <xf numFmtId="167" fontId="24" fillId="12" borderId="12" xfId="15" applyFont="true" applyBorder="true" applyAlignment="true" applyProtection="true">
      <alignment horizontal="general" vertical="bottom" textRotation="0" wrapText="false" indent="0" shrinkToFit="false"/>
      <protection locked="true" hidden="false"/>
    </xf>
    <xf numFmtId="167" fontId="23" fillId="12" borderId="7" xfId="15" applyFont="true" applyBorder="true" applyAlignment="true" applyProtection="true">
      <alignment horizontal="general" vertical="bottom" textRotation="0" wrapText="false" indent="0" shrinkToFit="false"/>
      <protection locked="true" hidden="false"/>
    </xf>
    <xf numFmtId="164" fontId="23" fillId="12" borderId="9" xfId="0" applyFont="true" applyBorder="true" applyAlignment="false" applyProtection="false">
      <alignment horizontal="general" vertical="bottom" textRotation="0" wrapText="false" indent="0" shrinkToFit="false"/>
      <protection locked="true" hidden="false"/>
    </xf>
    <xf numFmtId="167" fontId="18" fillId="0" borderId="0" xfId="15" applyFont="true" applyBorder="true" applyAlignment="true" applyProtection="tru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7" fontId="8" fillId="0" borderId="2" xfId="15" applyFont="true" applyBorder="true" applyAlignment="true" applyProtection="true">
      <alignment horizontal="general" vertical="bottom" textRotation="0" wrapText="false" indent="0" shrinkToFit="false"/>
      <protection locked="true" hidden="false"/>
    </xf>
    <xf numFmtId="167" fontId="17" fillId="6" borderId="0" xfId="15" applyFont="true" applyBorder="true" applyAlignment="true" applyProtection="true">
      <alignment horizontal="general" vertical="bottom" textRotation="0" wrapText="false" indent="0" shrinkToFit="false"/>
      <protection locked="true" hidden="false"/>
    </xf>
    <xf numFmtId="167" fontId="18" fillId="0" borderId="2" xfId="15" applyFont="true" applyBorder="true" applyAlignment="true" applyProtection="true">
      <alignment horizontal="general" vertical="bottom" textRotation="0" wrapText="false" indent="0" shrinkToFit="false"/>
      <protection locked="true" hidden="false"/>
    </xf>
    <xf numFmtId="167" fontId="17" fillId="0" borderId="0" xfId="15" applyFont="true" applyBorder="true" applyAlignment="true" applyProtection="true">
      <alignment horizontal="general" vertical="bottom" textRotation="0" wrapText="false" indent="0" shrinkToFit="false"/>
      <protection locked="true" hidden="false"/>
    </xf>
    <xf numFmtId="167" fontId="23" fillId="13" borderId="7" xfId="15" applyFont="true" applyBorder="true" applyAlignment="true" applyProtection="true">
      <alignment horizontal="general" vertical="bottom" textRotation="0" wrapText="false" indent="0" shrinkToFit="false"/>
      <protection locked="true" hidden="false"/>
    </xf>
    <xf numFmtId="167" fontId="23" fillId="13" borderId="9" xfId="15" applyFont="true" applyBorder="true" applyAlignment="true" applyProtection="true">
      <alignment horizontal="general" vertical="bottom" textRotation="0" wrapText="false" indent="0" shrinkToFit="false"/>
      <protection locked="true" hidden="false"/>
    </xf>
    <xf numFmtId="167" fontId="19" fillId="6" borderId="10" xfId="15" applyFont="true" applyBorder="true" applyAlignment="true" applyProtection="true">
      <alignment horizontal="general" vertical="bottom" textRotation="0" wrapText="false" indent="0" shrinkToFit="false"/>
      <protection locked="true" hidden="false"/>
    </xf>
    <xf numFmtId="167" fontId="19" fillId="6" borderId="12" xfId="15" applyFont="true" applyBorder="true" applyAlignment="true" applyProtection="true">
      <alignment horizontal="general" vertical="bottom" textRotation="0" wrapText="false" indent="0" shrinkToFit="false"/>
      <protection locked="true" hidden="false"/>
    </xf>
    <xf numFmtId="167" fontId="19" fillId="6" borderId="13" xfId="15" applyFont="true" applyBorder="true" applyAlignment="true" applyProtection="true">
      <alignment horizontal="general" vertical="bottom" textRotation="0" wrapText="false" indent="0" shrinkToFit="false"/>
      <protection locked="true" hidden="false"/>
    </xf>
    <xf numFmtId="167" fontId="19" fillId="6" borderId="14" xfId="15" applyFont="true" applyBorder="true" applyAlignment="true" applyProtection="true">
      <alignment horizontal="general" vertical="bottom" textRotation="0" wrapText="false" indent="0" shrinkToFit="false"/>
      <protection locked="true" hidden="false"/>
    </xf>
    <xf numFmtId="167" fontId="20" fillId="6" borderId="13" xfId="15" applyFont="true" applyBorder="true" applyAlignment="true" applyProtection="true">
      <alignment horizontal="general" vertical="bottom" textRotation="0" wrapText="false" indent="0" shrinkToFit="false"/>
      <protection locked="true" hidden="false"/>
    </xf>
    <xf numFmtId="167" fontId="20" fillId="6" borderId="14" xfId="15" applyFont="true" applyBorder="true" applyAlignment="true" applyProtection="true">
      <alignment horizontal="general" vertical="bottom" textRotation="0" wrapText="false" indent="0" shrinkToFit="false"/>
      <protection locked="true" hidden="false"/>
    </xf>
    <xf numFmtId="167" fontId="19" fillId="6" borderId="15" xfId="15" applyFont="true" applyBorder="true" applyAlignment="true" applyProtection="true">
      <alignment horizontal="general" vertical="bottom" textRotation="0" wrapText="false" indent="0" shrinkToFit="false"/>
      <protection locked="true" hidden="false"/>
    </xf>
    <xf numFmtId="167" fontId="19" fillId="6" borderId="16"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7" fontId="17" fillId="0" borderId="0" xfId="0" applyFont="true" applyBorder="true" applyAlignment="false" applyProtection="false">
      <alignment horizontal="general" vertical="bottom" textRotation="0" wrapText="false" indent="0" shrinkToFit="false"/>
      <protection locked="true" hidden="false"/>
    </xf>
    <xf numFmtId="167" fontId="17" fillId="0"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71" fontId="26" fillId="0" borderId="0" xfId="0" applyFont="true" applyBorder="false" applyAlignment="false" applyProtection="false">
      <alignment horizontal="general" vertical="bottom" textRotation="0" wrapText="false" indent="0" shrinkToFit="false"/>
      <protection locked="true" hidden="false"/>
    </xf>
    <xf numFmtId="167" fontId="26" fillId="0" borderId="0" xfId="15" applyFont="true" applyBorder="true" applyAlignment="true" applyProtection="true">
      <alignment horizontal="general"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71" fontId="25" fillId="0" borderId="0" xfId="0" applyFont="true" applyBorder="false" applyAlignment="false" applyProtection="false">
      <alignment horizontal="general" vertical="bottom" textRotation="0" wrapText="false" indent="0" shrinkToFit="false"/>
      <protection locked="true" hidden="false"/>
    </xf>
    <xf numFmtId="172" fontId="25" fillId="0" borderId="0" xfId="0" applyFont="true" applyBorder="false" applyAlignment="true" applyProtection="false">
      <alignment horizontal="center" vertical="bottom" textRotation="0" wrapText="false" indent="0" shrinkToFit="false"/>
      <protection locked="true" hidden="false"/>
    </xf>
    <xf numFmtId="167" fontId="25" fillId="0" borderId="0" xfId="15" applyFont="true" applyBorder="true" applyAlignment="true" applyProtection="true">
      <alignment horizontal="general" vertical="bottom" textRotation="0" wrapText="false" indent="0" shrinkToFit="false"/>
      <protection locked="true" hidden="false"/>
    </xf>
    <xf numFmtId="171" fontId="26" fillId="0" borderId="0" xfId="15" applyFont="true" applyBorder="true" applyAlignment="true" applyProtection="true">
      <alignment horizontal="general"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7" fontId="18" fillId="0" borderId="0" xfId="0" applyFont="true" applyBorder="false" applyAlignment="false" applyProtection="false">
      <alignment horizontal="general" vertical="bottom" textRotation="0" wrapText="false" indent="0" shrinkToFit="false"/>
      <protection locked="true" hidden="false"/>
    </xf>
    <xf numFmtId="167" fontId="28" fillId="0" borderId="0" xfId="0" applyFont="true" applyBorder="false" applyAlignment="false" applyProtection="false">
      <alignment horizontal="general" vertical="bottom" textRotation="0" wrapText="false" indent="0" shrinkToFit="false"/>
      <protection locked="true" hidden="false"/>
    </xf>
    <xf numFmtId="164" fontId="29" fillId="0" borderId="0" xfId="0" applyFont="true" applyBorder="false" applyAlignment="true" applyProtection="false">
      <alignment horizontal="right" vertical="bottom" textRotation="0" wrapText="false" indent="0" shrinkToFit="false"/>
      <protection locked="true" hidden="false"/>
    </xf>
    <xf numFmtId="164" fontId="29" fillId="0" borderId="0" xfId="0" applyFont="true" applyBorder="false" applyAlignment="true" applyProtection="false">
      <alignment horizontal="right" vertical="bottom" textRotation="0" wrapText="false" indent="0" shrinkToFit="false"/>
      <protection locked="true" hidden="false"/>
    </xf>
    <xf numFmtId="167" fontId="28"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1.56"/>
    <col collapsed="false" customWidth="true" hidden="false" outlineLevel="0" max="3" min="3" style="0" width="10.28"/>
    <col collapsed="false" customWidth="true" hidden="false" outlineLevel="0" max="4" min="4" style="0" width="10.85"/>
    <col collapsed="false" customWidth="true" hidden="false" outlineLevel="0" max="5" min="5" style="0" width="2.7"/>
    <col collapsed="false" customWidth="true" hidden="false" outlineLevel="0" max="6" min="6" style="0" width="10.85"/>
    <col collapsed="false" customWidth="true" hidden="false" outlineLevel="0" max="7" min="7" style="0" width="10.28"/>
    <col collapsed="false" customWidth="true" hidden="false" outlineLevel="0" max="8" min="8" style="0" width="10.85"/>
    <col collapsed="false" customWidth="true" hidden="false" outlineLevel="0" max="9" min="9" style="0" width="2.7"/>
    <col collapsed="false" customWidth="true" hidden="false" outlineLevel="0" max="10" min="10" style="0" width="11.42"/>
    <col collapsed="false" customWidth="true" hidden="false" outlineLevel="0" max="14" min="14" style="1" width="9.14"/>
  </cols>
  <sheetData>
    <row r="1" customFormat="false" ht="12.75" hidden="false" customHeight="false" outlineLevel="0" collapsed="false">
      <c r="A1" s="1" t="s">
        <v>0</v>
      </c>
    </row>
    <row r="2" customFormat="false" ht="12.75" hidden="false" customHeight="false" outlineLevel="0" collapsed="false">
      <c r="A2" s="1"/>
    </row>
    <row r="3" customFormat="false" ht="12.75" hidden="false" customHeight="false" outlineLevel="0" collapsed="false">
      <c r="A3" s="1" t="s">
        <v>1</v>
      </c>
    </row>
    <row r="4" customFormat="false" ht="12.75" hidden="false" customHeight="false" outlineLevel="0" collapsed="false">
      <c r="A4" s="1"/>
    </row>
    <row r="5" customFormat="false" ht="12.75" hidden="false" customHeight="false" outlineLevel="0" collapsed="false">
      <c r="A5" s="1" t="str">
        <f aca="false">'GC Recon'!A4</f>
        <v>July 2000</v>
      </c>
    </row>
    <row r="6" customFormat="false" ht="12.75" hidden="false" customHeight="false" outlineLevel="0" collapsed="false">
      <c r="F6" s="0" t="s">
        <v>2</v>
      </c>
    </row>
    <row r="7" customFormat="false" ht="12.75" hidden="false" customHeight="false" outlineLevel="0" collapsed="false">
      <c r="A7" s="1"/>
      <c r="B7" s="1"/>
      <c r="C7" s="2" t="s">
        <v>3</v>
      </c>
      <c r="D7" s="2"/>
      <c r="E7" s="1"/>
      <c r="F7" s="2" t="s">
        <v>4</v>
      </c>
      <c r="G7" s="2"/>
      <c r="H7" s="2"/>
      <c r="I7" s="1"/>
      <c r="J7" s="2" t="s">
        <v>5</v>
      </c>
      <c r="N7" s="3" t="s">
        <v>6</v>
      </c>
    </row>
    <row r="8" customFormat="false" ht="12.75" hidden="false" customHeight="false" outlineLevel="0" collapsed="false">
      <c r="A8" s="1"/>
      <c r="B8" s="1"/>
      <c r="C8" s="4" t="s">
        <v>7</v>
      </c>
      <c r="D8" s="4"/>
      <c r="E8" s="1"/>
      <c r="F8" s="1"/>
      <c r="G8" s="5" t="s">
        <v>8</v>
      </c>
      <c r="H8" s="5" t="s">
        <v>9</v>
      </c>
      <c r="I8" s="5"/>
      <c r="J8" s="5"/>
      <c r="L8" s="0" t="s">
        <v>10</v>
      </c>
      <c r="N8" s="3" t="s">
        <v>11</v>
      </c>
    </row>
    <row r="9" customFormat="false" ht="12.75" hidden="false" customHeight="false" outlineLevel="0" collapsed="false">
      <c r="A9" s="6" t="s">
        <v>12</v>
      </c>
      <c r="B9" s="6"/>
      <c r="C9" s="7" t="n">
        <v>0.4375</v>
      </c>
      <c r="D9" s="7" t="n">
        <v>0.708333333333333</v>
      </c>
      <c r="E9" s="8"/>
      <c r="F9" s="9" t="s">
        <v>13</v>
      </c>
      <c r="G9" s="9" t="s">
        <v>14</v>
      </c>
      <c r="H9" s="9" t="s">
        <v>14</v>
      </c>
      <c r="I9" s="7"/>
      <c r="J9" s="9" t="s">
        <v>15</v>
      </c>
      <c r="N9" s="9"/>
    </row>
    <row r="10" customFormat="false" ht="12.75" hidden="false" customHeight="false" outlineLevel="0" collapsed="false">
      <c r="A10" s="0" t="n">
        <v>1</v>
      </c>
      <c r="C10" s="10" t="n">
        <f aca="false">-34198+10000</f>
        <v>-24198</v>
      </c>
      <c r="D10" s="10" t="n">
        <f aca="false">5820+8748</f>
        <v>14568</v>
      </c>
      <c r="E10" s="11"/>
      <c r="F10" s="10" t="n">
        <f aca="false">D10</f>
        <v>14568</v>
      </c>
      <c r="G10" s="10" t="n">
        <f aca="false">F10</f>
        <v>14568</v>
      </c>
      <c r="H10" s="10" t="n">
        <f aca="false">G10</f>
        <v>14568</v>
      </c>
      <c r="I10" s="11"/>
      <c r="J10" s="10"/>
      <c r="L10" s="12" t="n">
        <v>0</v>
      </c>
      <c r="M10" s="12"/>
      <c r="N10" s="13"/>
    </row>
    <row r="11" customFormat="false" ht="12.75" hidden="false" customHeight="false" outlineLevel="0" collapsed="false">
      <c r="A11" s="0" t="n">
        <v>2</v>
      </c>
      <c r="C11" s="10" t="n">
        <f aca="false">C10</f>
        <v>-24198</v>
      </c>
      <c r="D11" s="10" t="n">
        <f aca="false">D10</f>
        <v>14568</v>
      </c>
      <c r="E11" s="14"/>
      <c r="F11" s="10" t="n">
        <f aca="false">D11</f>
        <v>14568</v>
      </c>
      <c r="G11" s="10" t="n">
        <f aca="false">F11</f>
        <v>14568</v>
      </c>
      <c r="H11" s="10" t="n">
        <f aca="false">G11</f>
        <v>14568</v>
      </c>
      <c r="I11" s="14"/>
      <c r="J11" s="10"/>
      <c r="L11" s="12" t="n">
        <v>0</v>
      </c>
      <c r="M11" s="12"/>
    </row>
    <row r="12" customFormat="false" ht="12.75" hidden="false" customHeight="false" outlineLevel="0" collapsed="false">
      <c r="A12" s="0" t="n">
        <v>3</v>
      </c>
      <c r="C12" s="10" t="n">
        <f aca="false">C11-30000</f>
        <v>-54198</v>
      </c>
      <c r="D12" s="10" t="n">
        <f aca="false">D11-30000</f>
        <v>-15432</v>
      </c>
      <c r="E12" s="14"/>
      <c r="F12" s="10" t="n">
        <f aca="false">D12</f>
        <v>-15432</v>
      </c>
      <c r="G12" s="10" t="n">
        <f aca="false">F12</f>
        <v>-15432</v>
      </c>
      <c r="H12" s="10" t="n">
        <f aca="false">G12</f>
        <v>-15432</v>
      </c>
      <c r="I12" s="14"/>
      <c r="J12" s="10"/>
      <c r="L12" s="12" t="n">
        <f aca="false">D12-H12</f>
        <v>0</v>
      </c>
      <c r="M12" s="15"/>
    </row>
    <row r="13" customFormat="false" ht="12.75" hidden="false" customHeight="false" outlineLevel="0" collapsed="false">
      <c r="A13" s="0" t="n">
        <v>4</v>
      </c>
      <c r="C13" s="10" t="n">
        <f aca="false">C12</f>
        <v>-54198</v>
      </c>
      <c r="D13" s="10" t="n">
        <f aca="false">D12</f>
        <v>-15432</v>
      </c>
      <c r="E13" s="14"/>
      <c r="F13" s="10" t="n">
        <f aca="false">D13</f>
        <v>-15432</v>
      </c>
      <c r="G13" s="10" t="n">
        <f aca="false">F13</f>
        <v>-15432</v>
      </c>
      <c r="H13" s="10" t="n">
        <v>0</v>
      </c>
      <c r="I13" s="14"/>
      <c r="J13" s="10"/>
      <c r="L13" s="12" t="n">
        <f aca="false">D13-H13</f>
        <v>-15432</v>
      </c>
    </row>
    <row r="14" customFormat="false" ht="12.75" hidden="false" customHeight="false" outlineLevel="0" collapsed="false">
      <c r="A14" s="0" t="n">
        <v>5</v>
      </c>
      <c r="C14" s="10" t="n">
        <f aca="false">C13-30000</f>
        <v>-84198</v>
      </c>
      <c r="D14" s="10" t="n">
        <f aca="false">D13-30000</f>
        <v>-45432</v>
      </c>
      <c r="E14" s="14"/>
      <c r="F14" s="10" t="n">
        <f aca="false">D14</f>
        <v>-45432</v>
      </c>
      <c r="G14" s="10" t="n">
        <v>0</v>
      </c>
      <c r="H14" s="10" t="n">
        <f aca="false">G14</f>
        <v>0</v>
      </c>
      <c r="I14" s="14"/>
      <c r="J14" s="10"/>
      <c r="L14" s="12" t="n">
        <f aca="false">D14-H14</f>
        <v>-45432</v>
      </c>
    </row>
    <row r="15" customFormat="false" ht="12.75" hidden="false" customHeight="false" outlineLevel="0" collapsed="false">
      <c r="A15" s="0" t="n">
        <v>6</v>
      </c>
      <c r="C15" s="10" t="n">
        <v>-22002</v>
      </c>
      <c r="D15" s="10" t="n">
        <f aca="false">C15</f>
        <v>-22002</v>
      </c>
      <c r="E15" s="14"/>
      <c r="F15" s="10" t="n">
        <v>49400</v>
      </c>
      <c r="G15" s="10" t="n">
        <v>0</v>
      </c>
      <c r="H15" s="10" t="n">
        <f aca="false">G15</f>
        <v>0</v>
      </c>
      <c r="I15" s="14"/>
      <c r="J15" s="10"/>
      <c r="L15" s="12" t="n">
        <f aca="false">D15-H15</f>
        <v>-22002</v>
      </c>
    </row>
    <row r="16" customFormat="false" ht="12.75" hidden="false" customHeight="false" outlineLevel="0" collapsed="false">
      <c r="A16" s="0" t="n">
        <v>7</v>
      </c>
      <c r="C16" s="10" t="n">
        <v>0</v>
      </c>
      <c r="D16" s="10" t="n">
        <f aca="false">C16</f>
        <v>0</v>
      </c>
      <c r="E16" s="14"/>
      <c r="F16" s="10" t="n">
        <v>-27600</v>
      </c>
      <c r="G16" s="10" t="n">
        <f aca="false">F16</f>
        <v>-27600</v>
      </c>
      <c r="H16" s="10" t="n">
        <v>0</v>
      </c>
      <c r="I16" s="14"/>
      <c r="J16" s="16"/>
      <c r="L16" s="12" t="n">
        <f aca="false">D16-H16</f>
        <v>0</v>
      </c>
    </row>
    <row r="17" customFormat="false" ht="12.75" hidden="false" customHeight="false" outlineLevel="0" collapsed="false">
      <c r="A17" s="0" t="n">
        <v>8</v>
      </c>
      <c r="C17" s="10" t="n">
        <v>14000</v>
      </c>
      <c r="D17" s="10" t="n">
        <f aca="false">C17</f>
        <v>14000</v>
      </c>
      <c r="E17" s="14"/>
      <c r="F17" s="10" t="n">
        <f aca="false">D17</f>
        <v>14000</v>
      </c>
      <c r="G17" s="10" t="n">
        <f aca="false">F17</f>
        <v>14000</v>
      </c>
      <c r="H17" s="10" t="n">
        <v>0</v>
      </c>
      <c r="I17" s="14"/>
      <c r="J17" s="16"/>
      <c r="L17" s="12" t="n">
        <f aca="false">D17-H17</f>
        <v>14000</v>
      </c>
    </row>
    <row r="18" customFormat="false" ht="12.75" hidden="false" customHeight="false" outlineLevel="0" collapsed="false">
      <c r="A18" s="0" t="n">
        <v>9</v>
      </c>
      <c r="C18" s="10" t="n">
        <v>14000</v>
      </c>
      <c r="D18" s="10" t="n">
        <f aca="false">C18</f>
        <v>14000</v>
      </c>
      <c r="E18" s="14"/>
      <c r="F18" s="10" t="n">
        <f aca="false">D18</f>
        <v>14000</v>
      </c>
      <c r="G18" s="10" t="n">
        <v>0</v>
      </c>
      <c r="H18" s="10" t="n">
        <f aca="false">G18</f>
        <v>0</v>
      </c>
      <c r="I18" s="14"/>
      <c r="J18" s="16"/>
      <c r="L18" s="12" t="n">
        <f aca="false">D18-H18</f>
        <v>14000</v>
      </c>
    </row>
    <row r="19" customFormat="false" ht="12.75" hidden="false" customHeight="false" outlineLevel="0" collapsed="false">
      <c r="A19" s="0" t="n">
        <v>10</v>
      </c>
      <c r="C19" s="10" t="n">
        <v>-80000</v>
      </c>
      <c r="D19" s="10" t="n">
        <f aca="false">C19</f>
        <v>-80000</v>
      </c>
      <c r="E19" s="14"/>
      <c r="F19" s="10" t="n">
        <v>-55730</v>
      </c>
      <c r="G19" s="10" t="n">
        <v>-70000</v>
      </c>
      <c r="H19" s="10" t="n">
        <v>-82800</v>
      </c>
      <c r="I19" s="14"/>
      <c r="J19" s="16"/>
      <c r="L19" s="12" t="n">
        <f aca="false">D19-H19</f>
        <v>2800</v>
      </c>
    </row>
    <row r="20" customFormat="false" ht="12.75" hidden="false" customHeight="false" outlineLevel="0" collapsed="false">
      <c r="A20" s="0" t="n">
        <v>11</v>
      </c>
      <c r="C20" s="10" t="n">
        <f aca="false">-160660-9000+10000</f>
        <v>-159660</v>
      </c>
      <c r="D20" s="10" t="n">
        <f aca="false">C20+25000-15174</f>
        <v>-149834</v>
      </c>
      <c r="E20" s="14"/>
      <c r="F20" s="10" t="n">
        <v>-137388</v>
      </c>
      <c r="G20" s="10" t="n">
        <v>-140000</v>
      </c>
      <c r="H20" s="10" t="n">
        <v>-143300</v>
      </c>
      <c r="I20" s="14"/>
      <c r="J20" s="17"/>
      <c r="L20" s="12" t="n">
        <f aca="false">D20-H20</f>
        <v>-6534</v>
      </c>
    </row>
    <row r="21" customFormat="false" ht="12.75" hidden="false" customHeight="false" outlineLevel="0" collapsed="false">
      <c r="A21" s="0" t="n">
        <v>12</v>
      </c>
      <c r="C21" s="10" t="n">
        <v>-163329</v>
      </c>
      <c r="D21" s="10" t="n">
        <f aca="false">-160000-5774</f>
        <v>-165774</v>
      </c>
      <c r="E21" s="14"/>
      <c r="F21" s="10" t="n">
        <v>-141763</v>
      </c>
      <c r="G21" s="10" t="n">
        <v>-37000</v>
      </c>
      <c r="H21" s="10" t="n">
        <v>-61000</v>
      </c>
      <c r="I21" s="14"/>
      <c r="J21" s="10"/>
      <c r="L21" s="12" t="n">
        <f aca="false">D21-H21</f>
        <v>-104774</v>
      </c>
    </row>
    <row r="22" customFormat="false" ht="12.75" hidden="false" customHeight="false" outlineLevel="0" collapsed="false">
      <c r="A22" s="0" t="n">
        <v>13</v>
      </c>
      <c r="C22" s="10" t="n">
        <f aca="false">-103584+20000</f>
        <v>-83584</v>
      </c>
      <c r="D22" s="10" t="n">
        <f aca="false">-85000-21384+20000</f>
        <v>-86384</v>
      </c>
      <c r="E22" s="14"/>
      <c r="F22" s="10" t="n">
        <v>-41609</v>
      </c>
      <c r="G22" s="10" t="n">
        <v>-43000</v>
      </c>
      <c r="H22" s="10" t="n">
        <v>-43500</v>
      </c>
      <c r="I22" s="14"/>
      <c r="J22" s="10"/>
      <c r="L22" s="12" t="n">
        <f aca="false">D22-H22</f>
        <v>-42884</v>
      </c>
    </row>
    <row r="23" customFormat="false" ht="12.75" hidden="false" customHeight="false" outlineLevel="0" collapsed="false">
      <c r="A23" s="0" t="n">
        <v>14</v>
      </c>
      <c r="C23" s="10" t="n">
        <f aca="false">-34702+15000+3231+3231+15000-9000+5000</f>
        <v>-2240</v>
      </c>
      <c r="D23" s="10" t="n">
        <f aca="false">14707-10000-9352</f>
        <v>-4645</v>
      </c>
      <c r="E23" s="14"/>
      <c r="F23" s="10" t="n">
        <v>-79128</v>
      </c>
      <c r="G23" s="10" t="n">
        <f aca="false">F23</f>
        <v>-79128</v>
      </c>
      <c r="H23" s="10" t="n">
        <v>-40000</v>
      </c>
      <c r="I23" s="14"/>
      <c r="J23" s="10"/>
      <c r="L23" s="12" t="n">
        <f aca="false">D23-H23</f>
        <v>35355</v>
      </c>
    </row>
    <row r="24" customFormat="false" ht="12.75" hidden="false" customHeight="false" outlineLevel="0" collapsed="false">
      <c r="A24" s="0" t="n">
        <v>15</v>
      </c>
      <c r="C24" s="10" t="n">
        <f aca="false">-35716+12000-7500</f>
        <v>-31216</v>
      </c>
      <c r="D24" s="10" t="n">
        <f aca="false">C24</f>
        <v>-31216</v>
      </c>
      <c r="E24" s="14"/>
      <c r="F24" s="10" t="n">
        <f aca="false">D24</f>
        <v>-31216</v>
      </c>
      <c r="G24" s="10" t="n">
        <f aca="false">F24</f>
        <v>-31216</v>
      </c>
      <c r="H24" s="10" t="n">
        <v>-76400</v>
      </c>
      <c r="I24" s="14"/>
      <c r="J24" s="10"/>
      <c r="L24" s="12" t="n">
        <f aca="false">D24-H24</f>
        <v>45184</v>
      </c>
    </row>
    <row r="25" customFormat="false" ht="12.75" hidden="false" customHeight="false" outlineLevel="0" collapsed="false">
      <c r="A25" s="0" t="n">
        <v>16</v>
      </c>
      <c r="C25" s="10" t="n">
        <f aca="false">C24-5750</f>
        <v>-36966</v>
      </c>
      <c r="D25" s="10" t="n">
        <f aca="false">C25</f>
        <v>-36966</v>
      </c>
      <c r="E25" s="14"/>
      <c r="F25" s="10" t="n">
        <f aca="false">D25</f>
        <v>-36966</v>
      </c>
      <c r="G25" s="10" t="n">
        <v>-38000</v>
      </c>
      <c r="H25" s="10" t="n">
        <v>-37100</v>
      </c>
      <c r="I25" s="14"/>
      <c r="J25" s="10"/>
      <c r="L25" s="12" t="n">
        <f aca="false">D25-H25</f>
        <v>134</v>
      </c>
      <c r="N25" s="18" t="n">
        <f aca="false">D25+L25</f>
        <v>-36832</v>
      </c>
    </row>
    <row r="26" customFormat="false" ht="12.75" hidden="false" customHeight="false" outlineLevel="0" collapsed="false">
      <c r="A26" s="0" t="n">
        <v>17</v>
      </c>
      <c r="C26" s="10" t="n">
        <f aca="false">C25-50000</f>
        <v>-86966</v>
      </c>
      <c r="D26" s="10" t="n">
        <f aca="false">C26</f>
        <v>-86966</v>
      </c>
      <c r="E26" s="14"/>
      <c r="F26" s="10" t="n">
        <v>-102694</v>
      </c>
      <c r="G26" s="10" t="n">
        <v>-48000</v>
      </c>
      <c r="H26" s="10" t="n">
        <f aca="false">G26</f>
        <v>-48000</v>
      </c>
      <c r="I26" s="14"/>
      <c r="J26" s="10"/>
      <c r="L26" s="12" t="n">
        <f aca="false">D26-H26</f>
        <v>-38966</v>
      </c>
    </row>
    <row r="27" customFormat="false" ht="12.75" hidden="false" customHeight="false" outlineLevel="0" collapsed="false">
      <c r="A27" s="0" t="n">
        <v>18</v>
      </c>
      <c r="C27" s="10" t="n">
        <f aca="false">-160228+10000+23000-8000-5750</f>
        <v>-140978</v>
      </c>
      <c r="D27" s="10" t="n">
        <f aca="false">C27</f>
        <v>-140978</v>
      </c>
      <c r="E27" s="14"/>
      <c r="F27" s="10" t="n">
        <v>-124499</v>
      </c>
      <c r="G27" s="10" t="n">
        <f aca="false">F27</f>
        <v>-124499</v>
      </c>
      <c r="H27" s="10" t="n">
        <f aca="false">G27</f>
        <v>-124499</v>
      </c>
      <c r="I27" s="14"/>
      <c r="J27" s="10"/>
      <c r="L27" s="12" t="n">
        <f aca="false">D27-H27</f>
        <v>-16479</v>
      </c>
    </row>
    <row r="28" customFormat="false" ht="12.75" hidden="false" customHeight="false" outlineLevel="0" collapsed="false">
      <c r="A28" s="0" t="n">
        <v>19</v>
      </c>
      <c r="C28" s="10" t="n">
        <f aca="false">-185781-6500+3000</f>
        <v>-189281</v>
      </c>
      <c r="D28" s="10" t="n">
        <f aca="false">C28</f>
        <v>-189281</v>
      </c>
      <c r="E28" s="14"/>
      <c r="F28" s="10" t="n">
        <f aca="false">D28</f>
        <v>-189281</v>
      </c>
      <c r="G28" s="10" t="n">
        <f aca="false">F28</f>
        <v>-189281</v>
      </c>
      <c r="H28" s="10" t="n">
        <f aca="false">G28</f>
        <v>-189281</v>
      </c>
      <c r="I28" s="14"/>
      <c r="J28" s="10"/>
      <c r="L28" s="12" t="n">
        <f aca="false">D28-H28</f>
        <v>0</v>
      </c>
    </row>
    <row r="29" customFormat="false" ht="12.75" hidden="false" customHeight="false" outlineLevel="0" collapsed="false">
      <c r="A29" s="0" t="n">
        <v>20</v>
      </c>
      <c r="C29" s="10" t="n">
        <v>0</v>
      </c>
      <c r="D29" s="10" t="n">
        <f aca="false">C29</f>
        <v>0</v>
      </c>
      <c r="E29" s="14"/>
      <c r="F29" s="10" t="n">
        <f aca="false">D29</f>
        <v>0</v>
      </c>
      <c r="G29" s="10" t="n">
        <f aca="false">F29</f>
        <v>0</v>
      </c>
      <c r="H29" s="10" t="n">
        <f aca="false">G29</f>
        <v>0</v>
      </c>
      <c r="I29" s="14"/>
      <c r="J29" s="10"/>
      <c r="L29" s="12" t="n">
        <f aca="false">D29-H29</f>
        <v>0</v>
      </c>
    </row>
    <row r="30" customFormat="false" ht="12.75" hidden="false" customHeight="false" outlineLevel="0" collapsed="false">
      <c r="A30" s="0" t="n">
        <v>21</v>
      </c>
      <c r="C30" s="10" t="n">
        <v>0</v>
      </c>
      <c r="D30" s="10" t="n">
        <f aca="false">C30</f>
        <v>0</v>
      </c>
      <c r="E30" s="14"/>
      <c r="F30" s="10" t="n">
        <f aca="false">D30</f>
        <v>0</v>
      </c>
      <c r="G30" s="10" t="n">
        <f aca="false">F30</f>
        <v>0</v>
      </c>
      <c r="H30" s="10" t="n">
        <f aca="false">G30</f>
        <v>0</v>
      </c>
      <c r="I30" s="14"/>
      <c r="J30" s="10"/>
      <c r="L30" s="12" t="n">
        <f aca="false">D30-H30</f>
        <v>0</v>
      </c>
    </row>
    <row r="31" customFormat="false" ht="12.75" hidden="false" customHeight="false" outlineLevel="0" collapsed="false">
      <c r="A31" s="0" t="n">
        <v>22</v>
      </c>
      <c r="C31" s="10" t="n">
        <v>0</v>
      </c>
      <c r="D31" s="10" t="n">
        <f aca="false">C31</f>
        <v>0</v>
      </c>
      <c r="E31" s="14"/>
      <c r="F31" s="10" t="n">
        <f aca="false">D31</f>
        <v>0</v>
      </c>
      <c r="G31" s="10" t="n">
        <f aca="false">F31</f>
        <v>0</v>
      </c>
      <c r="H31" s="10" t="n">
        <f aca="false">G31</f>
        <v>0</v>
      </c>
      <c r="I31" s="14"/>
      <c r="J31" s="10"/>
      <c r="K31" s="12"/>
      <c r="L31" s="12" t="n">
        <f aca="false">D31-H31</f>
        <v>0</v>
      </c>
    </row>
    <row r="32" customFormat="false" ht="12.75" hidden="false" customHeight="false" outlineLevel="0" collapsed="false">
      <c r="A32" s="0" t="n">
        <v>23</v>
      </c>
      <c r="C32" s="10" t="n">
        <v>0</v>
      </c>
      <c r="D32" s="10" t="n">
        <f aca="false">C32</f>
        <v>0</v>
      </c>
      <c r="E32" s="14"/>
      <c r="F32" s="10" t="n">
        <f aca="false">D32</f>
        <v>0</v>
      </c>
      <c r="G32" s="10" t="n">
        <f aca="false">F32</f>
        <v>0</v>
      </c>
      <c r="H32" s="10" t="n">
        <f aca="false">G32</f>
        <v>0</v>
      </c>
      <c r="I32" s="14"/>
      <c r="J32" s="10"/>
      <c r="L32" s="12" t="n">
        <f aca="false">D32-H32</f>
        <v>0</v>
      </c>
    </row>
    <row r="33" customFormat="false" ht="12.75" hidden="false" customHeight="false" outlineLevel="0" collapsed="false">
      <c r="A33" s="0" t="n">
        <v>24</v>
      </c>
      <c r="C33" s="10" t="n">
        <v>0</v>
      </c>
      <c r="D33" s="10" t="n">
        <f aca="false">C33</f>
        <v>0</v>
      </c>
      <c r="E33" s="14"/>
      <c r="F33" s="10" t="n">
        <f aca="false">D33</f>
        <v>0</v>
      </c>
      <c r="G33" s="10" t="n">
        <f aca="false">F33</f>
        <v>0</v>
      </c>
      <c r="H33" s="10" t="n">
        <f aca="false">G33</f>
        <v>0</v>
      </c>
      <c r="I33" s="14"/>
      <c r="J33" s="10"/>
      <c r="L33" s="12" t="n">
        <f aca="false">D33-H33</f>
        <v>0</v>
      </c>
    </row>
    <row r="34" customFormat="false" ht="12.75" hidden="false" customHeight="false" outlineLevel="0" collapsed="false">
      <c r="A34" s="0" t="n">
        <v>25</v>
      </c>
      <c r="C34" s="10" t="n">
        <v>0</v>
      </c>
      <c r="D34" s="10" t="n">
        <f aca="false">C34</f>
        <v>0</v>
      </c>
      <c r="E34" s="14"/>
      <c r="F34" s="10" t="n">
        <f aca="false">D34</f>
        <v>0</v>
      </c>
      <c r="G34" s="10" t="n">
        <f aca="false">F34</f>
        <v>0</v>
      </c>
      <c r="H34" s="10" t="n">
        <f aca="false">G34</f>
        <v>0</v>
      </c>
      <c r="I34" s="14"/>
      <c r="J34" s="10" t="n">
        <v>0</v>
      </c>
      <c r="L34" s="12" t="n">
        <f aca="false">D34-H34</f>
        <v>0</v>
      </c>
    </row>
    <row r="35" customFormat="false" ht="12.75" hidden="false" customHeight="false" outlineLevel="0" collapsed="false">
      <c r="A35" s="0" t="n">
        <v>26</v>
      </c>
      <c r="C35" s="10" t="n">
        <v>0</v>
      </c>
      <c r="D35" s="10" t="n">
        <f aca="false">C35</f>
        <v>0</v>
      </c>
      <c r="E35" s="14"/>
      <c r="F35" s="10" t="n">
        <f aca="false">D35</f>
        <v>0</v>
      </c>
      <c r="G35" s="10" t="n">
        <f aca="false">F35</f>
        <v>0</v>
      </c>
      <c r="H35" s="10" t="n">
        <f aca="false">G35</f>
        <v>0</v>
      </c>
      <c r="I35" s="14"/>
      <c r="J35" s="10"/>
      <c r="L35" s="12" t="n">
        <f aca="false">D35-H35</f>
        <v>0</v>
      </c>
    </row>
    <row r="36" customFormat="false" ht="12.75" hidden="false" customHeight="false" outlineLevel="0" collapsed="false">
      <c r="A36" s="0" t="n">
        <v>27</v>
      </c>
      <c r="C36" s="10" t="n">
        <v>0</v>
      </c>
      <c r="D36" s="10" t="n">
        <f aca="false">C36</f>
        <v>0</v>
      </c>
      <c r="E36" s="14"/>
      <c r="F36" s="10" t="n">
        <f aca="false">D36</f>
        <v>0</v>
      </c>
      <c r="G36" s="10" t="n">
        <f aca="false">F36</f>
        <v>0</v>
      </c>
      <c r="H36" s="10" t="n">
        <f aca="false">G36</f>
        <v>0</v>
      </c>
      <c r="I36" s="14"/>
      <c r="J36" s="10"/>
      <c r="L36" s="12" t="n">
        <f aca="false">D36-H36</f>
        <v>0</v>
      </c>
    </row>
    <row r="37" customFormat="false" ht="12.75" hidden="false" customHeight="false" outlineLevel="0" collapsed="false">
      <c r="A37" s="0" t="n">
        <v>28</v>
      </c>
      <c r="C37" s="10" t="n">
        <v>0</v>
      </c>
      <c r="D37" s="10" t="n">
        <f aca="false">C37</f>
        <v>0</v>
      </c>
      <c r="E37" s="14"/>
      <c r="F37" s="10" t="n">
        <f aca="false">D37</f>
        <v>0</v>
      </c>
      <c r="G37" s="10" t="n">
        <f aca="false">F37</f>
        <v>0</v>
      </c>
      <c r="H37" s="10" t="n">
        <f aca="false">G37</f>
        <v>0</v>
      </c>
      <c r="I37" s="14"/>
      <c r="J37" s="10"/>
      <c r="L37" s="12" t="n">
        <f aca="false">D37-H37</f>
        <v>0</v>
      </c>
    </row>
    <row r="38" customFormat="false" ht="12.75" hidden="false" customHeight="false" outlineLevel="0" collapsed="false">
      <c r="A38" s="0" t="n">
        <v>29</v>
      </c>
      <c r="C38" s="10" t="n">
        <v>0</v>
      </c>
      <c r="D38" s="10" t="n">
        <f aca="false">C38</f>
        <v>0</v>
      </c>
      <c r="E38" s="14"/>
      <c r="F38" s="10" t="n">
        <f aca="false">D38</f>
        <v>0</v>
      </c>
      <c r="G38" s="10" t="n">
        <f aca="false">F38</f>
        <v>0</v>
      </c>
      <c r="H38" s="10" t="n">
        <f aca="false">G38</f>
        <v>0</v>
      </c>
      <c r="I38" s="14"/>
      <c r="J38" s="10"/>
      <c r="L38" s="12" t="n">
        <f aca="false">D38-H38</f>
        <v>0</v>
      </c>
    </row>
    <row r="39" customFormat="false" ht="12.75" hidden="false" customHeight="false" outlineLevel="0" collapsed="false">
      <c r="A39" s="0" t="n">
        <v>30</v>
      </c>
      <c r="C39" s="10" t="n">
        <v>0</v>
      </c>
      <c r="D39" s="10" t="n">
        <f aca="false">C39</f>
        <v>0</v>
      </c>
      <c r="E39" s="14"/>
      <c r="F39" s="10" t="n">
        <f aca="false">D39</f>
        <v>0</v>
      </c>
      <c r="G39" s="10" t="n">
        <f aca="false">F39</f>
        <v>0</v>
      </c>
      <c r="H39" s="10" t="n">
        <f aca="false">G39</f>
        <v>0</v>
      </c>
      <c r="I39" s="14"/>
      <c r="J39" s="10"/>
      <c r="L39" s="12" t="n">
        <f aca="false">D39-H39</f>
        <v>0</v>
      </c>
    </row>
    <row r="40" customFormat="false" ht="12.75" hidden="false" customHeight="false" outlineLevel="0" collapsed="false">
      <c r="A40" s="0" t="n">
        <v>31</v>
      </c>
      <c r="C40" s="10" t="n">
        <v>0</v>
      </c>
      <c r="D40" s="10" t="n">
        <f aca="false">C40</f>
        <v>0</v>
      </c>
      <c r="E40" s="19"/>
      <c r="F40" s="10" t="n">
        <v>0</v>
      </c>
      <c r="G40" s="10" t="n">
        <v>0</v>
      </c>
      <c r="H40" s="10" t="n">
        <f aca="false">G40</f>
        <v>0</v>
      </c>
      <c r="I40" s="19"/>
      <c r="J40" s="10"/>
      <c r="L40" s="12" t="n">
        <f aca="false">D40-H40</f>
        <v>0</v>
      </c>
    </row>
    <row r="42" customFormat="false" ht="12.75" hidden="false" customHeight="false" outlineLevel="0" collapsed="false">
      <c r="C42" s="12"/>
      <c r="D42" s="12" t="n">
        <f aca="false">SUM(D10:D40)</f>
        <v>-1013206</v>
      </c>
      <c r="H42" s="12"/>
      <c r="J42" s="12" t="n">
        <f aca="false">SUM(J10:J40)</f>
        <v>0</v>
      </c>
    </row>
    <row r="45" customFormat="false" ht="12.75" hidden="false" customHeight="false" outlineLevel="0" collapsed="false">
      <c r="F45" s="12" t="n">
        <f aca="false">D42-H42</f>
        <v>-1013206</v>
      </c>
    </row>
  </sheetData>
  <mergeCells count="3">
    <mergeCell ref="C7:D7"/>
    <mergeCell ref="F7:H7"/>
    <mergeCell ref="C8:D8"/>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S403"/>
  <sheetViews>
    <sheetView showFormulas="false" showGridLines="true" showRowColHeaders="true" showZeros="true" rightToLeft="false" tabSelected="false" showOutlineSymbols="true" defaultGridColor="true" view="normal" topLeftCell="A4" colorId="64" zoomScale="80" zoomScaleNormal="80" zoomScalePageLayoutView="100" workbookViewId="0">
      <pane xSplit="2" ySplit="6" topLeftCell="P146" activePane="bottomRight" state="frozen"/>
      <selection pane="topLeft" activeCell="A4" activeCellId="0" sqref="A4"/>
      <selection pane="topRight" activeCell="P4" activeCellId="0" sqref="P4"/>
      <selection pane="bottomLeft" activeCell="A146" activeCellId="0" sqref="A146"/>
      <selection pane="bottomRight" activeCell="AL146" activeCellId="0" sqref="AL146"/>
    </sheetView>
  </sheetViews>
  <sheetFormatPr defaultColWidth="9.0546875" defaultRowHeight="12.75" customHeight="true" zeroHeight="false" outlineLevelRow="0" outlineLevelCol="0"/>
  <cols>
    <col collapsed="false" customWidth="true" hidden="false" outlineLevel="0" max="1" min="1" style="0" width="32.28"/>
    <col collapsed="false" customWidth="true" hidden="false" outlineLevel="0" max="2" min="2" style="0" width="8.28"/>
    <col collapsed="false" customWidth="true" hidden="false" outlineLevel="0" max="3" min="3" style="0" width="13.41"/>
    <col collapsed="false" customWidth="true" hidden="false" outlineLevel="0" max="5" min="4" style="0" width="10.71"/>
    <col collapsed="false" customWidth="true" hidden="false" outlineLevel="0" max="6" min="6" style="0" width="10.28"/>
    <col collapsed="false" customWidth="true" hidden="false" outlineLevel="0" max="7" min="7" style="0" width="11.28"/>
    <col collapsed="false" customWidth="true" hidden="false" outlineLevel="0" max="8" min="8" style="0" width="10.28"/>
    <col collapsed="false" customWidth="true" hidden="false" outlineLevel="0" max="11" min="9" style="0" width="11.28"/>
    <col collapsed="false" customWidth="true" hidden="false" outlineLevel="0" max="13" min="12" style="0" width="10.28"/>
    <col collapsed="false" customWidth="true" hidden="false" outlineLevel="0" max="17" min="14" style="0" width="10.13"/>
    <col collapsed="false" customWidth="true" hidden="false" outlineLevel="0" max="19" min="18" style="0" width="10.28"/>
    <col collapsed="false" customWidth="true" hidden="false" outlineLevel="0" max="20" min="20" style="0" width="10.13"/>
    <col collapsed="false" customWidth="true" hidden="false" outlineLevel="0" max="21" min="21" style="0" width="10.71"/>
    <col collapsed="false" customWidth="true" hidden="true" outlineLevel="0" max="22" min="22" style="0" width="10.28"/>
    <col collapsed="false" customWidth="true" hidden="true" outlineLevel="0" max="23" min="23" style="0" width="10.56"/>
    <col collapsed="false" customWidth="true" hidden="true" outlineLevel="0" max="24" min="24" style="0" width="10.13"/>
    <col collapsed="false" customWidth="true" hidden="true" outlineLevel="0" max="25" min="25" style="0" width="10.28"/>
    <col collapsed="false" customWidth="true" hidden="true" outlineLevel="0" max="26" min="26" style="0" width="10.41"/>
    <col collapsed="false" customWidth="true" hidden="true" outlineLevel="0" max="27" min="27" style="0" width="10.13"/>
    <col collapsed="false" customWidth="true" hidden="true" outlineLevel="0" max="29" min="28" style="0" width="10.28"/>
    <col collapsed="false" customWidth="true" hidden="true" outlineLevel="0" max="31" min="30" style="0" width="10.13"/>
    <col collapsed="false" customWidth="true" hidden="true" outlineLevel="0" max="32" min="32" style="0" width="10.28"/>
    <col collapsed="false" customWidth="true" hidden="true" outlineLevel="0" max="33" min="33" style="0" width="11.85"/>
    <col collapsed="false" customWidth="true" hidden="false" outlineLevel="0" max="34" min="34" style="0" width="12.14"/>
    <col collapsed="false" customWidth="true" hidden="false" outlineLevel="0" max="35" min="35" style="10" width="15.85"/>
  </cols>
  <sheetData>
    <row r="1" customFormat="false" ht="15.75" hidden="false" customHeight="false" outlineLevel="0" collapsed="false">
      <c r="A1" s="20" t="s">
        <v>16</v>
      </c>
      <c r="B1" s="20"/>
      <c r="C1" s="1"/>
      <c r="D1" s="1"/>
      <c r="E1" s="1"/>
    </row>
    <row r="2" customFormat="false" ht="15.75" hidden="false" customHeight="false" outlineLevel="0" collapsed="false">
      <c r="A2" s="20" t="s">
        <v>17</v>
      </c>
      <c r="B2" s="20"/>
      <c r="C2" s="1"/>
      <c r="D2" s="1"/>
      <c r="E2" s="1"/>
    </row>
    <row r="3" customFormat="false" ht="15.75" hidden="false" customHeight="false" outlineLevel="0" collapsed="false">
      <c r="A3" s="20"/>
      <c r="B3" s="20"/>
      <c r="C3" s="1"/>
      <c r="D3" s="1"/>
      <c r="E3" s="1"/>
    </row>
    <row r="4" customFormat="false" ht="15.75" hidden="false" customHeight="false" outlineLevel="0" collapsed="false">
      <c r="A4" s="21" t="s">
        <v>18</v>
      </c>
      <c r="B4" s="21"/>
      <c r="C4" s="1"/>
      <c r="D4" s="1"/>
      <c r="E4" s="1"/>
    </row>
    <row r="5" customFormat="false" ht="12.75" hidden="false" customHeight="false" outlineLevel="0" collapsed="false">
      <c r="A5" s="1"/>
      <c r="B5" s="1"/>
      <c r="C5" s="1"/>
      <c r="D5" s="1"/>
      <c r="E5" s="1"/>
    </row>
    <row r="6" customFormat="false" ht="12.75" hidden="false" customHeight="false" outlineLevel="0" collapsed="false">
      <c r="A6" s="1"/>
      <c r="B6" s="1"/>
      <c r="C6" s="1"/>
      <c r="D6" s="16"/>
      <c r="E6" s="1"/>
    </row>
    <row r="7" customFormat="false" ht="12.75" hidden="false" customHeight="false" outlineLevel="0" collapsed="false">
      <c r="A7" s="1"/>
      <c r="B7" s="1"/>
      <c r="C7" s="1"/>
      <c r="D7" s="1"/>
      <c r="E7" s="1"/>
    </row>
    <row r="8" customFormat="false" ht="12.75" hidden="false" customHeight="false" outlineLevel="0" collapsed="false">
      <c r="A8" s="1"/>
      <c r="B8" s="1"/>
      <c r="C8" s="22" t="n">
        <v>36708</v>
      </c>
      <c r="D8" s="22" t="n">
        <f aca="false">C8+1</f>
        <v>36709</v>
      </c>
      <c r="E8" s="23" t="n">
        <f aca="false">D8+1</f>
        <v>36710</v>
      </c>
      <c r="F8" s="23" t="n">
        <f aca="false">E8+1</f>
        <v>36711</v>
      </c>
      <c r="G8" s="23" t="n">
        <f aca="false">F8+1</f>
        <v>36712</v>
      </c>
      <c r="H8" s="22" t="n">
        <f aca="false">G8+1</f>
        <v>36713</v>
      </c>
      <c r="I8" s="22" t="n">
        <f aca="false">H8+1</f>
        <v>36714</v>
      </c>
      <c r="J8" s="22" t="n">
        <f aca="false">I8+1</f>
        <v>36715</v>
      </c>
      <c r="K8" s="22" t="n">
        <f aca="false">J8+1</f>
        <v>36716</v>
      </c>
      <c r="L8" s="22" t="n">
        <f aca="false">K8+1</f>
        <v>36717</v>
      </c>
      <c r="M8" s="22" t="n">
        <f aca="false">L8+1</f>
        <v>36718</v>
      </c>
      <c r="N8" s="22" t="n">
        <f aca="false">M8+1</f>
        <v>36719</v>
      </c>
      <c r="O8" s="22" t="n">
        <f aca="false">N8+1</f>
        <v>36720</v>
      </c>
      <c r="P8" s="22" t="n">
        <f aca="false">O8+1</f>
        <v>36721</v>
      </c>
      <c r="Q8" s="22" t="n">
        <f aca="false">P8+1</f>
        <v>36722</v>
      </c>
      <c r="R8" s="22" t="n">
        <f aca="false">Q8+1</f>
        <v>36723</v>
      </c>
      <c r="S8" s="22" t="n">
        <f aca="false">R8+1</f>
        <v>36724</v>
      </c>
      <c r="T8" s="22" t="n">
        <f aca="false">S8+1</f>
        <v>36725</v>
      </c>
      <c r="U8" s="22" t="n">
        <f aca="false">T8+1</f>
        <v>36726</v>
      </c>
      <c r="V8" s="22" t="n">
        <f aca="false">U8+1</f>
        <v>36727</v>
      </c>
      <c r="W8" s="22" t="n">
        <f aca="false">V8+1</f>
        <v>36728</v>
      </c>
      <c r="X8" s="22" t="n">
        <f aca="false">W8+1</f>
        <v>36729</v>
      </c>
      <c r="Y8" s="22" t="n">
        <f aca="false">X8+1</f>
        <v>36730</v>
      </c>
      <c r="Z8" s="22" t="n">
        <f aca="false">Y8+1</f>
        <v>36731</v>
      </c>
      <c r="AA8" s="22" t="n">
        <f aca="false">Z8+1</f>
        <v>36732</v>
      </c>
      <c r="AB8" s="22" t="n">
        <f aca="false">AA8+1</f>
        <v>36733</v>
      </c>
      <c r="AC8" s="22" t="n">
        <f aca="false">AB8+1</f>
        <v>36734</v>
      </c>
      <c r="AD8" s="22" t="n">
        <f aca="false">AC8+1</f>
        <v>36735</v>
      </c>
      <c r="AE8" s="22" t="n">
        <f aca="false">AD8+1</f>
        <v>36736</v>
      </c>
      <c r="AF8" s="22" t="n">
        <f aca="false">AE8+1</f>
        <v>36737</v>
      </c>
      <c r="AG8" s="22" t="n">
        <f aca="false">AF8+1</f>
        <v>36738</v>
      </c>
    </row>
    <row r="9" customFormat="false" ht="12" hidden="true" customHeight="true" outlineLevel="0" collapsed="false">
      <c r="C9" s="24" t="n">
        <f aca="false">IF(C10=0," ",1)</f>
        <v>1</v>
      </c>
      <c r="D9" s="24" t="n">
        <f aca="false">IF(D10=0," ",1)</f>
        <v>1</v>
      </c>
      <c r="E9" s="24" t="n">
        <f aca="false">IF(E10=0," ",1)</f>
        <v>1</v>
      </c>
      <c r="F9" s="24" t="n">
        <f aca="false">IF(F10=0," ",1)</f>
        <v>1</v>
      </c>
      <c r="G9" s="24" t="n">
        <f aca="false">IF(G10=0," ",1)</f>
        <v>1</v>
      </c>
      <c r="H9" s="24" t="n">
        <f aca="false">IF(H10=0," ",1)</f>
        <v>1</v>
      </c>
      <c r="I9" s="24" t="str">
        <f aca="false">IF(I10=0," ",1)</f>
        <v> </v>
      </c>
      <c r="J9" s="24" t="n">
        <f aca="false">IF(J10=0," ",1)</f>
        <v>1</v>
      </c>
      <c r="K9" s="24" t="n">
        <f aca="false">IF(K10=0," ",1)</f>
        <v>1</v>
      </c>
      <c r="L9" s="24" t="n">
        <f aca="false">IF(L10=0," ",1)</f>
        <v>1</v>
      </c>
      <c r="M9" s="24" t="n">
        <f aca="false">IF(M10=0," ",1)</f>
        <v>1</v>
      </c>
      <c r="N9" s="24" t="n">
        <f aca="false">IF(N10=0," ",1)</f>
        <v>1</v>
      </c>
      <c r="O9" s="24" t="n">
        <f aca="false">IF(O10=0," ",1)</f>
        <v>1</v>
      </c>
      <c r="P9" s="24" t="n">
        <f aca="false">IF(P10=0," ",1)</f>
        <v>1</v>
      </c>
      <c r="Q9" s="24" t="n">
        <f aca="false">IF(Q10=0," ",1)</f>
        <v>1</v>
      </c>
      <c r="R9" s="24" t="n">
        <f aca="false">IF(R10=0," ",1)</f>
        <v>1</v>
      </c>
      <c r="S9" s="24" t="n">
        <f aca="false">IF(S10=0," ",1)</f>
        <v>1</v>
      </c>
      <c r="T9" s="24" t="n">
        <f aca="false">IF(T10=0," ",1)</f>
        <v>1</v>
      </c>
      <c r="U9" s="24" t="n">
        <f aca="false">IF(U10=0," ",1)</f>
        <v>1</v>
      </c>
      <c r="V9" s="24" t="str">
        <f aca="false">IF(V10=0," ",1)</f>
        <v> </v>
      </c>
      <c r="W9" s="24" t="str">
        <f aca="false">IF(W10=0," ",1)</f>
        <v> </v>
      </c>
      <c r="X9" s="24" t="str">
        <f aca="false">IF(X10=0," ",1)</f>
        <v> </v>
      </c>
      <c r="Y9" s="24" t="str">
        <f aca="false">IF(Y10=0," ",1)</f>
        <v> </v>
      </c>
      <c r="Z9" s="24" t="str">
        <f aca="false">IF(Z10=0," ",1)</f>
        <v> </v>
      </c>
      <c r="AA9" s="24" t="str">
        <f aca="false">IF(AA10=0," ",1)</f>
        <v> </v>
      </c>
      <c r="AB9" s="24" t="str">
        <f aca="false">IF(AB10=0," ",1)</f>
        <v> </v>
      </c>
      <c r="AC9" s="24" t="str">
        <f aca="false">IF(AC10=0," ",1)</f>
        <v> </v>
      </c>
      <c r="AD9" s="24" t="str">
        <f aca="false">IF(AD10=0," ",1)</f>
        <v> </v>
      </c>
      <c r="AE9" s="24" t="str">
        <f aca="false">IF(AE10=0," ",1)</f>
        <v> </v>
      </c>
      <c r="AF9" s="24" t="str">
        <f aca="false">IF(AF10=0," ",1)</f>
        <v> </v>
      </c>
      <c r="AG9" s="24" t="str">
        <f aca="false">IF(AG10=0," ",1)</f>
        <v> </v>
      </c>
    </row>
    <row r="10" customFormat="false" ht="12.75" hidden="false" customHeight="false" outlineLevel="0" collapsed="false">
      <c r="A10" s="15" t="s">
        <v>3</v>
      </c>
      <c r="B10" s="15"/>
      <c r="C10" s="16" t="n">
        <f aca="false">Storage!D10</f>
        <v>14568</v>
      </c>
      <c r="D10" s="16" t="n">
        <f aca="false">Storage!D11</f>
        <v>14568</v>
      </c>
      <c r="E10" s="16" t="n">
        <f aca="false">Storage!D12</f>
        <v>-15432</v>
      </c>
      <c r="F10" s="16" t="n">
        <f aca="false">Storage!D13</f>
        <v>-15432</v>
      </c>
      <c r="G10" s="16" t="n">
        <f aca="false">Storage!D14</f>
        <v>-45432</v>
      </c>
      <c r="H10" s="16" t="n">
        <f aca="false">Storage!D15</f>
        <v>-22002</v>
      </c>
      <c r="I10" s="16" t="n">
        <f aca="false">Storage!D16</f>
        <v>0</v>
      </c>
      <c r="J10" s="16" t="n">
        <f aca="false">Storage!D17</f>
        <v>14000</v>
      </c>
      <c r="K10" s="16" t="n">
        <f aca="false">Storage!D18</f>
        <v>14000</v>
      </c>
      <c r="L10" s="16" t="n">
        <f aca="false">Storage!D19</f>
        <v>-80000</v>
      </c>
      <c r="M10" s="16" t="n">
        <f aca="false">Storage!D20</f>
        <v>-149834</v>
      </c>
      <c r="N10" s="16" t="n">
        <f aca="false">Storage!D21</f>
        <v>-165774</v>
      </c>
      <c r="O10" s="16" t="n">
        <f aca="false">Storage!D22</f>
        <v>-86384</v>
      </c>
      <c r="P10" s="16" t="n">
        <f aca="false">Storage!D23</f>
        <v>-4645</v>
      </c>
      <c r="Q10" s="16" t="n">
        <f aca="false">Storage!D24</f>
        <v>-31216</v>
      </c>
      <c r="R10" s="16" t="n">
        <f aca="false">Storage!D25</f>
        <v>-36966</v>
      </c>
      <c r="S10" s="16" t="n">
        <f aca="false">Storage!D26</f>
        <v>-86966</v>
      </c>
      <c r="T10" s="16" t="n">
        <f aca="false">Storage!D27</f>
        <v>-140978</v>
      </c>
      <c r="U10" s="16" t="n">
        <f aca="false">Storage!D28</f>
        <v>-189281</v>
      </c>
      <c r="V10" s="16" t="n">
        <f aca="false">Storage!D29</f>
        <v>0</v>
      </c>
      <c r="W10" s="16" t="n">
        <f aca="false">Storage!D30</f>
        <v>0</v>
      </c>
      <c r="X10" s="16" t="n">
        <f aca="false">Storage!D31</f>
        <v>0</v>
      </c>
      <c r="Y10" s="16" t="n">
        <f aca="false">Storage!D32</f>
        <v>0</v>
      </c>
      <c r="Z10" s="16" t="n">
        <f aca="false">Storage!D33</f>
        <v>0</v>
      </c>
      <c r="AA10" s="16" t="n">
        <f aca="false">Storage!D34</f>
        <v>0</v>
      </c>
      <c r="AB10" s="16" t="n">
        <f aca="false">Storage!D35</f>
        <v>0</v>
      </c>
      <c r="AC10" s="16" t="n">
        <f aca="false">Storage!D36</f>
        <v>0</v>
      </c>
      <c r="AD10" s="16" t="n">
        <f aca="false">Storage!D37</f>
        <v>0</v>
      </c>
      <c r="AE10" s="16" t="n">
        <f aca="false">Storage!D38</f>
        <v>0</v>
      </c>
      <c r="AF10" s="16" t="n">
        <f aca="false">Storage!D39</f>
        <v>0</v>
      </c>
      <c r="AG10" s="16" t="n">
        <f aca="false">Storage!D40</f>
        <v>0</v>
      </c>
      <c r="AH10" s="16"/>
      <c r="AI10" s="16"/>
    </row>
    <row r="11" customFormat="false" ht="12.75" hidden="false" customHeight="false" outlineLevel="0" collapsed="false">
      <c r="C11" s="25"/>
      <c r="D11" s="25"/>
      <c r="E11" s="25"/>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row>
    <row r="12" customFormat="false" ht="12.75" hidden="false" customHeight="false" outlineLevel="0" collapsed="false">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customFormat="false" ht="12.75" hidden="false" customHeight="false" outlineLevel="0" collapsed="false">
      <c r="A13" s="26" t="s">
        <v>19</v>
      </c>
      <c r="B13" s="26"/>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customFormat="false" ht="12.75" hidden="false" customHeight="false" outlineLevel="0" collapsed="false">
      <c r="A14" s="0" t="s">
        <v>20</v>
      </c>
      <c r="C14" s="10" t="n">
        <f aca="false">C181-C192</f>
        <v>6945</v>
      </c>
      <c r="D14" s="10" t="n">
        <f aca="false">D181-D192</f>
        <v>7872</v>
      </c>
      <c r="E14" s="10" t="n">
        <f aca="false">E181-E192</f>
        <v>8831</v>
      </c>
      <c r="F14" s="10" t="n">
        <f aca="false">F181-F192</f>
        <v>7285</v>
      </c>
      <c r="G14" s="10" t="n">
        <f aca="false">G181-G192</f>
        <v>405</v>
      </c>
      <c r="H14" s="10" t="n">
        <f aca="false">H181-H192</f>
        <v>-5157</v>
      </c>
      <c r="I14" s="10" t="n">
        <f aca="false">I181-I192</f>
        <v>-4012</v>
      </c>
      <c r="J14" s="10" t="n">
        <f aca="false">J181-J192</f>
        <v>-1328</v>
      </c>
      <c r="K14" s="10" t="n">
        <f aca="false">K181-K192</f>
        <v>-1531</v>
      </c>
      <c r="L14" s="10" t="n">
        <f aca="false">L181-L192</f>
        <v>-5129</v>
      </c>
      <c r="M14" s="10" t="n">
        <f aca="false">M181-M192</f>
        <v>-3574</v>
      </c>
      <c r="N14" s="10" t="n">
        <f aca="false">N181-N192</f>
        <v>-3428</v>
      </c>
      <c r="O14" s="10" t="n">
        <f aca="false">O181-O192</f>
        <v>-4120</v>
      </c>
      <c r="P14" s="10" t="n">
        <f aca="false">P181-P192</f>
        <v>364</v>
      </c>
      <c r="Q14" s="10" t="n">
        <f aca="false">Q181-Q192</f>
        <v>4187</v>
      </c>
      <c r="R14" s="10" t="n">
        <f aca="false">R181-R192</f>
        <v>5121</v>
      </c>
      <c r="S14" s="10" t="n">
        <f aca="false">S181-S192</f>
        <v>-4458</v>
      </c>
      <c r="T14" s="10" t="n">
        <f aca="false">T181-T192</f>
        <v>2643</v>
      </c>
      <c r="U14" s="10" t="n">
        <f aca="false">U181-U192</f>
        <v>0</v>
      </c>
      <c r="V14" s="10" t="n">
        <f aca="false">V181-V192</f>
        <v>0</v>
      </c>
      <c r="W14" s="10" t="n">
        <f aca="false">W181-W192</f>
        <v>0</v>
      </c>
      <c r="X14" s="10" t="n">
        <f aca="false">X181-X192</f>
        <v>0</v>
      </c>
      <c r="Y14" s="10" t="n">
        <f aca="false">Y181-Y192</f>
        <v>0</v>
      </c>
      <c r="Z14" s="10" t="n">
        <f aca="false">Z181-Z192</f>
        <v>0</v>
      </c>
      <c r="AA14" s="10" t="n">
        <f aca="false">AA181-AA192</f>
        <v>0</v>
      </c>
      <c r="AB14" s="10" t="n">
        <f aca="false">AB181-AB192</f>
        <v>0</v>
      </c>
      <c r="AC14" s="10" t="n">
        <f aca="false">AC181-AC192</f>
        <v>0</v>
      </c>
      <c r="AD14" s="10" t="n">
        <f aca="false">AD181-AD192</f>
        <v>0</v>
      </c>
      <c r="AE14" s="10" t="n">
        <f aca="false">AE181-AE192</f>
        <v>0</v>
      </c>
      <c r="AF14" s="10" t="n">
        <f aca="false">AF181-AF192</f>
        <v>0</v>
      </c>
      <c r="AG14" s="10" t="n">
        <f aca="false">AG181-AG192</f>
        <v>0</v>
      </c>
      <c r="AH14" s="10"/>
    </row>
    <row r="15" customFormat="false" ht="12.75" hidden="false" customHeight="false" outlineLevel="0" collapsed="false">
      <c r="A15" s="0" t="s">
        <v>21</v>
      </c>
      <c r="C15" s="10" t="n">
        <f aca="false">C182-C193</f>
        <v>0</v>
      </c>
      <c r="D15" s="10" t="n">
        <f aca="false">D182-D193</f>
        <v>0</v>
      </c>
      <c r="E15" s="10" t="n">
        <f aca="false">E182-E193</f>
        <v>0</v>
      </c>
      <c r="F15" s="10" t="n">
        <f aca="false">F182-F193</f>
        <v>0</v>
      </c>
      <c r="G15" s="10" t="n">
        <f aca="false">G182-G193</f>
        <v>0</v>
      </c>
      <c r="H15" s="10" t="n">
        <f aca="false">H182-H193</f>
        <v>0</v>
      </c>
      <c r="I15" s="10" t="n">
        <f aca="false">I182-I193</f>
        <v>0</v>
      </c>
      <c r="J15" s="10" t="n">
        <f aca="false">J182-J193</f>
        <v>0</v>
      </c>
      <c r="K15" s="10" t="n">
        <f aca="false">K182-K193</f>
        <v>0</v>
      </c>
      <c r="L15" s="10" t="n">
        <f aca="false">L182-L193</f>
        <v>0</v>
      </c>
      <c r="M15" s="10" t="n">
        <f aca="false">M182-M193</f>
        <v>0</v>
      </c>
      <c r="N15" s="10" t="n">
        <f aca="false">N182-N193</f>
        <v>0</v>
      </c>
      <c r="O15" s="10" t="n">
        <f aca="false">O182-O193</f>
        <v>0</v>
      </c>
      <c r="P15" s="10" t="n">
        <f aca="false">P182-P193</f>
        <v>0</v>
      </c>
      <c r="Q15" s="10" t="n">
        <f aca="false">Q182-Q193</f>
        <v>0</v>
      </c>
      <c r="R15" s="10" t="n">
        <f aca="false">R182-R193</f>
        <v>0</v>
      </c>
      <c r="S15" s="10" t="n">
        <f aca="false">S182-S193</f>
        <v>0</v>
      </c>
      <c r="T15" s="10" t="n">
        <f aca="false">T182-T193</f>
        <v>0</v>
      </c>
      <c r="U15" s="10" t="n">
        <f aca="false">U182-U193</f>
        <v>0</v>
      </c>
      <c r="V15" s="10" t="n">
        <f aca="false">V182-V193</f>
        <v>0</v>
      </c>
      <c r="W15" s="10" t="n">
        <f aca="false">W182-W193</f>
        <v>0</v>
      </c>
      <c r="X15" s="10" t="n">
        <f aca="false">X182-X193</f>
        <v>0</v>
      </c>
      <c r="Y15" s="10" t="n">
        <f aca="false">Y182-Y193</f>
        <v>0</v>
      </c>
      <c r="Z15" s="10" t="n">
        <f aca="false">Z182-Z193</f>
        <v>0</v>
      </c>
      <c r="AA15" s="10" t="n">
        <f aca="false">AA182-AA193</f>
        <v>0</v>
      </c>
      <c r="AB15" s="10" t="n">
        <f aca="false">AB182-AB193</f>
        <v>0</v>
      </c>
      <c r="AC15" s="10" t="n">
        <f aca="false">AC182-AC193</f>
        <v>0</v>
      </c>
      <c r="AD15" s="10" t="n">
        <f aca="false">AD182-AD193</f>
        <v>0</v>
      </c>
      <c r="AE15" s="10" t="n">
        <f aca="false">AE182-AE193</f>
        <v>0</v>
      </c>
      <c r="AF15" s="10" t="n">
        <f aca="false">AF182-AF193</f>
        <v>0</v>
      </c>
      <c r="AG15" s="10" t="n">
        <f aca="false">AG182-AG193</f>
        <v>0</v>
      </c>
      <c r="AH15" s="10"/>
    </row>
    <row r="16" customFormat="false" ht="12.75" hidden="false" customHeight="false" outlineLevel="0" collapsed="false">
      <c r="A16" s="0" t="s">
        <v>22</v>
      </c>
      <c r="C16" s="10" t="n">
        <f aca="false">C184-C195</f>
        <v>0</v>
      </c>
      <c r="D16" s="10" t="n">
        <f aca="false">D184-D195</f>
        <v>0</v>
      </c>
      <c r="E16" s="10" t="n">
        <f aca="false">E184-E195</f>
        <v>0</v>
      </c>
      <c r="F16" s="10" t="n">
        <f aca="false">F184-F195</f>
        <v>55000</v>
      </c>
      <c r="G16" s="10" t="n">
        <f aca="false">G184-G195</f>
        <v>25000</v>
      </c>
      <c r="H16" s="10" t="n">
        <f aca="false">H184-H195</f>
        <v>20000</v>
      </c>
      <c r="I16" s="10" t="n">
        <f aca="false">I184-I195</f>
        <v>-45000</v>
      </c>
      <c r="J16" s="10" t="n">
        <f aca="false">J184-J195</f>
        <v>-50000</v>
      </c>
      <c r="K16" s="10" t="n">
        <f aca="false">K184-K195</f>
        <v>-50000</v>
      </c>
      <c r="L16" s="10" t="n">
        <f aca="false">L184-L195</f>
        <v>0</v>
      </c>
      <c r="M16" s="10" t="n">
        <f aca="false">M184-M195</f>
        <v>35000</v>
      </c>
      <c r="N16" s="10" t="n">
        <f aca="false">N184-N195</f>
        <v>45000</v>
      </c>
      <c r="O16" s="10" t="n">
        <f aca="false">O184-O195</f>
        <v>50000</v>
      </c>
      <c r="P16" s="10" t="n">
        <f aca="false">P184-P195</f>
        <v>5000</v>
      </c>
      <c r="Q16" s="10" t="n">
        <f aca="false">Q184-Q195</f>
        <v>-45000</v>
      </c>
      <c r="R16" s="10" t="n">
        <f aca="false">R184-R195</f>
        <v>-10000</v>
      </c>
      <c r="S16" s="10" t="n">
        <f aca="false">S184-S195</f>
        <v>20000</v>
      </c>
      <c r="T16" s="10" t="n">
        <f aca="false">T184-T195</f>
        <v>-40000</v>
      </c>
      <c r="U16" s="10" t="n">
        <f aca="false">U184-U195</f>
        <v>0</v>
      </c>
      <c r="V16" s="10" t="n">
        <f aca="false">V184-V195</f>
        <v>0</v>
      </c>
      <c r="W16" s="10" t="n">
        <f aca="false">W184-W195</f>
        <v>0</v>
      </c>
      <c r="X16" s="10" t="n">
        <f aca="false">X184-X195</f>
        <v>0</v>
      </c>
      <c r="Y16" s="10" t="n">
        <f aca="false">Y184-Y195</f>
        <v>0</v>
      </c>
      <c r="Z16" s="10" t="n">
        <f aca="false">Z184-Z195</f>
        <v>0</v>
      </c>
      <c r="AA16" s="10" t="n">
        <f aca="false">AA184-AA195</f>
        <v>0</v>
      </c>
      <c r="AB16" s="10" t="n">
        <f aca="false">AB184-AB195</f>
        <v>0</v>
      </c>
      <c r="AC16" s="10" t="n">
        <f aca="false">AC184-AC195</f>
        <v>0</v>
      </c>
      <c r="AD16" s="10" t="n">
        <f aca="false">AD184-AD195</f>
        <v>0</v>
      </c>
      <c r="AE16" s="10" t="n">
        <f aca="false">AE184-AE195</f>
        <v>0</v>
      </c>
      <c r="AF16" s="10" t="n">
        <f aca="false">AF184-AF195</f>
        <v>0</v>
      </c>
      <c r="AG16" s="10" t="n">
        <f aca="false">AG184-AG195</f>
        <v>0</v>
      </c>
      <c r="AH16" s="10"/>
    </row>
    <row r="17" customFormat="false" ht="12.75" hidden="false" customHeight="false" outlineLevel="0" collapsed="false">
      <c r="A17" s="0" t="s">
        <v>23</v>
      </c>
      <c r="C17" s="10" t="n">
        <f aca="false">C183-C194</f>
        <v>0</v>
      </c>
      <c r="D17" s="10" t="n">
        <f aca="false">D183-D194</f>
        <v>0</v>
      </c>
      <c r="E17" s="10" t="n">
        <f aca="false">E183-E194</f>
        <v>0</v>
      </c>
      <c r="F17" s="10" t="n">
        <f aca="false">F183-F194</f>
        <v>754</v>
      </c>
      <c r="G17" s="10" t="n">
        <f aca="false">G183-G194</f>
        <v>1054</v>
      </c>
      <c r="H17" s="10" t="n">
        <f aca="false">H183-H194</f>
        <v>2154</v>
      </c>
      <c r="I17" s="10" t="n">
        <f aca="false">I183-I194</f>
        <v>2054</v>
      </c>
      <c r="J17" s="10" t="n">
        <f aca="false">J183-J194</f>
        <v>2454</v>
      </c>
      <c r="K17" s="10" t="n">
        <f aca="false">K183-K194</f>
        <v>2654</v>
      </c>
      <c r="L17" s="10" t="n">
        <f aca="false">L183-L194</f>
        <v>2054</v>
      </c>
      <c r="M17" s="10" t="n">
        <f aca="false">M183-M194</f>
        <v>8</v>
      </c>
      <c r="N17" s="10" t="n">
        <f aca="false">N183-N194</f>
        <v>-3418</v>
      </c>
      <c r="O17" s="10" t="n">
        <f aca="false">O183-O194</f>
        <v>1654</v>
      </c>
      <c r="P17" s="10" t="n">
        <f aca="false">P183-P194</f>
        <v>54</v>
      </c>
      <c r="Q17" s="10" t="n">
        <f aca="false">Q183-Q194</f>
        <v>1854</v>
      </c>
      <c r="R17" s="10" t="n">
        <f aca="false">R183-R194</f>
        <v>2954</v>
      </c>
      <c r="S17" s="10" t="n">
        <f aca="false">S183-S194</f>
        <v>4954</v>
      </c>
      <c r="T17" s="10" t="n">
        <f aca="false">T183-T194</f>
        <v>-146</v>
      </c>
      <c r="U17" s="10" t="n">
        <f aca="false">U183-U194</f>
        <v>0</v>
      </c>
      <c r="V17" s="10" t="n">
        <f aca="false">V183-V194</f>
        <v>0</v>
      </c>
      <c r="W17" s="10" t="n">
        <f aca="false">W183-W194</f>
        <v>0</v>
      </c>
      <c r="X17" s="10" t="n">
        <f aca="false">X183-X194</f>
        <v>0</v>
      </c>
      <c r="Y17" s="10" t="n">
        <f aca="false">Y183-Y194</f>
        <v>0</v>
      </c>
      <c r="Z17" s="10" t="n">
        <f aca="false">Z183-Z194</f>
        <v>0</v>
      </c>
      <c r="AA17" s="10" t="n">
        <f aca="false">AA183-AA194</f>
        <v>0</v>
      </c>
      <c r="AB17" s="10" t="n">
        <f aca="false">AB183-AB194</f>
        <v>0</v>
      </c>
      <c r="AC17" s="10" t="n">
        <f aca="false">AC183-AC194</f>
        <v>0</v>
      </c>
      <c r="AD17" s="10" t="n">
        <f aca="false">AD183-AD194</f>
        <v>0</v>
      </c>
      <c r="AE17" s="10" t="n">
        <f aca="false">AE183-AE194</f>
        <v>0</v>
      </c>
      <c r="AF17" s="10" t="n">
        <f aca="false">AF183-AF194</f>
        <v>0</v>
      </c>
      <c r="AG17" s="10" t="n">
        <f aca="false">AG183-AG194</f>
        <v>0</v>
      </c>
      <c r="AH17" s="10"/>
    </row>
    <row r="18" customFormat="false" ht="12.75" hidden="false" customHeight="false" outlineLevel="0" collapsed="false">
      <c r="A18" s="0" t="s">
        <v>24</v>
      </c>
      <c r="C18" s="10" t="n">
        <f aca="false">C180-C191</f>
        <v>-5411</v>
      </c>
      <c r="D18" s="10" t="n">
        <f aca="false">D180-D191</f>
        <v>-783</v>
      </c>
      <c r="E18" s="10" t="n">
        <f aca="false">E180-E191</f>
        <v>4601</v>
      </c>
      <c r="F18" s="10" t="n">
        <f aca="false">F180-F191</f>
        <v>11356</v>
      </c>
      <c r="G18" s="10" t="n">
        <f aca="false">G180-G191</f>
        <v>-6937</v>
      </c>
      <c r="H18" s="10" t="n">
        <f aca="false">H180-H191</f>
        <v>-17165</v>
      </c>
      <c r="I18" s="10" t="n">
        <f aca="false">I180-I191</f>
        <v>-10325</v>
      </c>
      <c r="J18" s="10" t="n">
        <f aca="false">J180-J191</f>
        <v>-2436</v>
      </c>
      <c r="K18" s="10" t="n">
        <f aca="false">K180-K191</f>
        <v>-14100</v>
      </c>
      <c r="L18" s="10" t="n">
        <f aca="false">L180-L191</f>
        <v>-5200</v>
      </c>
      <c r="M18" s="10" t="n">
        <f aca="false">M180-M191</f>
        <v>-2600</v>
      </c>
      <c r="N18" s="10" t="n">
        <f aca="false">N180-N191</f>
        <v>17000</v>
      </c>
      <c r="O18" s="10" t="n">
        <f aca="false">O180-O191</f>
        <v>32638</v>
      </c>
      <c r="P18" s="10" t="n">
        <f aca="false">P180-P191</f>
        <v>-13032</v>
      </c>
      <c r="Q18" s="10" t="n">
        <f aca="false">Q180-Q191</f>
        <v>-13086</v>
      </c>
      <c r="R18" s="10" t="n">
        <f aca="false">R180-R191</f>
        <v>420</v>
      </c>
      <c r="S18" s="10" t="n">
        <f aca="false">S180-S191</f>
        <v>11591</v>
      </c>
      <c r="T18" s="10" t="n">
        <f aca="false">T180-T191</f>
        <v>0</v>
      </c>
      <c r="U18" s="10" t="n">
        <f aca="false">U180-U191</f>
        <v>0</v>
      </c>
      <c r="V18" s="10" t="n">
        <f aca="false">V180-V191</f>
        <v>0</v>
      </c>
      <c r="W18" s="10" t="n">
        <f aca="false">W180-W191</f>
        <v>0</v>
      </c>
      <c r="X18" s="10" t="n">
        <f aca="false">X180-X191</f>
        <v>0</v>
      </c>
      <c r="Y18" s="10" t="n">
        <f aca="false">Y180-Y191</f>
        <v>0</v>
      </c>
      <c r="Z18" s="10" t="n">
        <f aca="false">Z180-Z191</f>
        <v>0</v>
      </c>
      <c r="AA18" s="10" t="n">
        <f aca="false">AA180-AA191</f>
        <v>0</v>
      </c>
      <c r="AB18" s="10" t="n">
        <f aca="false">AB180-AB191</f>
        <v>0</v>
      </c>
      <c r="AC18" s="10" t="n">
        <f aca="false">AC180-AC191</f>
        <v>0</v>
      </c>
      <c r="AD18" s="10" t="n">
        <f aca="false">AD180-AD191</f>
        <v>0</v>
      </c>
      <c r="AE18" s="10" t="n">
        <f aca="false">AE180-AE191</f>
        <v>0</v>
      </c>
      <c r="AF18" s="10" t="n">
        <f aca="false">AF180-AF191</f>
        <v>0</v>
      </c>
      <c r="AG18" s="10" t="n">
        <f aca="false">AG180-AG191</f>
        <v>0</v>
      </c>
      <c r="AH18" s="10"/>
    </row>
    <row r="19" customFormat="false" ht="12.75" hidden="false" customHeight="false" outlineLevel="0" collapsed="false">
      <c r="A19" s="0" t="s">
        <v>25</v>
      </c>
      <c r="C19" s="10" t="n">
        <f aca="false">C187-C197</f>
        <v>-1309</v>
      </c>
      <c r="D19" s="10" t="n">
        <f aca="false">D187-D197</f>
        <v>-8183</v>
      </c>
      <c r="E19" s="10" t="n">
        <f aca="false">E187-E197</f>
        <v>-2717</v>
      </c>
      <c r="F19" s="10" t="n">
        <f aca="false">F187-F197</f>
        <v>-7239</v>
      </c>
      <c r="G19" s="10" t="n">
        <f aca="false">G187-G197</f>
        <v>-7413</v>
      </c>
      <c r="H19" s="10" t="n">
        <f aca="false">H187-H197</f>
        <v>811</v>
      </c>
      <c r="I19" s="10" t="n">
        <f aca="false">I187-I197</f>
        <v>-423</v>
      </c>
      <c r="J19" s="10" t="n">
        <f aca="false">J187-J197</f>
        <v>2166</v>
      </c>
      <c r="K19" s="10" t="n">
        <f aca="false">K187-K197</f>
        <v>-5001</v>
      </c>
      <c r="L19" s="10" t="n">
        <f aca="false">L187-L197</f>
        <v>-5482</v>
      </c>
      <c r="M19" s="10" t="n">
        <f aca="false">M187-M197</f>
        <v>-2772</v>
      </c>
      <c r="N19" s="10" t="n">
        <f aca="false">N187-N197</f>
        <v>-3121</v>
      </c>
      <c r="O19" s="10" t="n">
        <f aca="false">O187-O197</f>
        <v>-3904</v>
      </c>
      <c r="P19" s="10" t="n">
        <f aca="false">P187-P197</f>
        <v>-2923</v>
      </c>
      <c r="Q19" s="10" t="n">
        <f aca="false">Q187-Q197</f>
        <v>-3625</v>
      </c>
      <c r="R19" s="10" t="n">
        <f aca="false">R187-R197</f>
        <v>-2484</v>
      </c>
      <c r="S19" s="10" t="n">
        <f aca="false">S187-S197</f>
        <v>-2816</v>
      </c>
      <c r="T19" s="10" t="n">
        <f aca="false">T187-T197</f>
        <v>1000</v>
      </c>
      <c r="U19" s="10" t="n">
        <f aca="false">U187-U197</f>
        <v>0</v>
      </c>
      <c r="V19" s="10" t="n">
        <f aca="false">V187-V197</f>
        <v>0</v>
      </c>
      <c r="W19" s="10" t="n">
        <f aca="false">W187-W197</f>
        <v>0</v>
      </c>
      <c r="X19" s="10" t="n">
        <f aca="false">X187-X197</f>
        <v>0</v>
      </c>
      <c r="Y19" s="10" t="n">
        <f aca="false">Y187-Y197</f>
        <v>0</v>
      </c>
      <c r="Z19" s="10" t="n">
        <f aca="false">Z187-Z197</f>
        <v>0</v>
      </c>
      <c r="AA19" s="10" t="n">
        <f aca="false">AA187-AA197</f>
        <v>0</v>
      </c>
      <c r="AB19" s="10" t="n">
        <f aca="false">AB187-AB197</f>
        <v>0</v>
      </c>
      <c r="AC19" s="10" t="n">
        <f aca="false">AC187-AC197</f>
        <v>0</v>
      </c>
      <c r="AD19" s="10" t="n">
        <f aca="false">AD187-AD197</f>
        <v>0</v>
      </c>
      <c r="AE19" s="10" t="n">
        <f aca="false">AE187-AE197</f>
        <v>0</v>
      </c>
      <c r="AF19" s="10" t="n">
        <f aca="false">AF187-AF197</f>
        <v>0</v>
      </c>
      <c r="AG19" s="10" t="n">
        <f aca="false">AG187-AG197</f>
        <v>0</v>
      </c>
      <c r="AH19" s="10"/>
    </row>
    <row r="20" customFormat="false" ht="12.75" hidden="false" customHeight="false" outlineLevel="0" collapsed="false">
      <c r="A20" s="0" t="s">
        <v>26</v>
      </c>
      <c r="C20" s="10" t="n">
        <f aca="false">C186-C196</f>
        <v>1547</v>
      </c>
      <c r="D20" s="10" t="n">
        <f aca="false">D186-D196</f>
        <v>-131</v>
      </c>
      <c r="E20" s="10" t="n">
        <f aca="false">E186-E196</f>
        <v>405</v>
      </c>
      <c r="F20" s="10" t="n">
        <f aca="false">F186-F196</f>
        <v>-468</v>
      </c>
      <c r="G20" s="10" t="n">
        <f aca="false">G186-G196</f>
        <v>-1719</v>
      </c>
      <c r="H20" s="10" t="n">
        <f aca="false">H186-H196</f>
        <v>-1660</v>
      </c>
      <c r="I20" s="10" t="n">
        <f aca="false">I186-I196</f>
        <v>-827</v>
      </c>
      <c r="J20" s="10" t="n">
        <f aca="false">J186-J196</f>
        <v>-1009</v>
      </c>
      <c r="K20" s="10" t="n">
        <f aca="false">K186-K196</f>
        <v>824</v>
      </c>
      <c r="L20" s="10" t="n">
        <f aca="false">L186-L196</f>
        <v>-1746</v>
      </c>
      <c r="M20" s="10" t="n">
        <f aca="false">M186-M196</f>
        <v>-4225</v>
      </c>
      <c r="N20" s="10" t="n">
        <f aca="false">N186-N196</f>
        <v>2055</v>
      </c>
      <c r="O20" s="10" t="n">
        <f aca="false">O186-O196</f>
        <v>-628</v>
      </c>
      <c r="P20" s="10" t="n">
        <f aca="false">P186-P196</f>
        <v>885</v>
      </c>
      <c r="Q20" s="10" t="n">
        <f aca="false">Q186-Q196</f>
        <v>3186</v>
      </c>
      <c r="R20" s="10" t="n">
        <f aca="false">R186-R196</f>
        <v>1893</v>
      </c>
      <c r="S20" s="10" t="n">
        <f aca="false">S186-S196</f>
        <v>-1513</v>
      </c>
      <c r="T20" s="10" t="n">
        <f aca="false">T186-T196</f>
        <v>3000</v>
      </c>
      <c r="U20" s="10" t="n">
        <f aca="false">U186-U196</f>
        <v>0</v>
      </c>
      <c r="V20" s="10" t="n">
        <f aca="false">V186-V196</f>
        <v>0</v>
      </c>
      <c r="W20" s="10" t="n">
        <f aca="false">W186-W196</f>
        <v>0</v>
      </c>
      <c r="X20" s="10" t="n">
        <f aca="false">X186-X196</f>
        <v>0</v>
      </c>
      <c r="Y20" s="10" t="n">
        <f aca="false">Y186-Y196</f>
        <v>0</v>
      </c>
      <c r="Z20" s="10" t="n">
        <f aca="false">Z186-Z196</f>
        <v>0</v>
      </c>
      <c r="AA20" s="10" t="n">
        <f aca="false">AA186-AA196</f>
        <v>0</v>
      </c>
      <c r="AB20" s="10" t="n">
        <f aca="false">AB186-AB196</f>
        <v>0</v>
      </c>
      <c r="AC20" s="10" t="n">
        <f aca="false">AC186-AC196</f>
        <v>0</v>
      </c>
      <c r="AD20" s="10" t="n">
        <f aca="false">AD186-AD196</f>
        <v>0</v>
      </c>
      <c r="AE20" s="10" t="n">
        <f aca="false">AE186-AE196</f>
        <v>0</v>
      </c>
      <c r="AF20" s="10" t="n">
        <f aca="false">AF186-AF196</f>
        <v>0</v>
      </c>
      <c r="AG20" s="10" t="n">
        <f aca="false">AG186-AG196</f>
        <v>0</v>
      </c>
      <c r="AH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row>
    <row r="21" customFormat="false" ht="12.75" hidden="false" customHeight="false" outlineLevel="0" collapsed="false">
      <c r="A21" s="0" t="s">
        <v>27</v>
      </c>
      <c r="C21" s="10" t="n">
        <f aca="false">C188-C198</f>
        <v>0</v>
      </c>
      <c r="D21" s="10" t="n">
        <f aca="false">D188-D198</f>
        <v>0</v>
      </c>
      <c r="E21" s="10" t="n">
        <f aca="false">E188-E198</f>
        <v>0</v>
      </c>
      <c r="F21" s="10" t="n">
        <f aca="false">F188-F198</f>
        <v>1438</v>
      </c>
      <c r="G21" s="10" t="n">
        <f aca="false">G188-G198</f>
        <v>1438</v>
      </c>
      <c r="H21" s="10" t="n">
        <f aca="false">H188-H198</f>
        <v>1438</v>
      </c>
      <c r="I21" s="10" t="n">
        <f aca="false">I188-I198</f>
        <v>1438</v>
      </c>
      <c r="J21" s="10" t="n">
        <f aca="false">J188-J198</f>
        <v>1438</v>
      </c>
      <c r="K21" s="10" t="n">
        <f aca="false">K188-K198</f>
        <v>1438</v>
      </c>
      <c r="L21" s="10" t="n">
        <f aca="false">L188-L198</f>
        <v>1638</v>
      </c>
      <c r="M21" s="10" t="n">
        <f aca="false">M188-M198</f>
        <v>1438</v>
      </c>
      <c r="N21" s="10" t="n">
        <f aca="false">N188-N198</f>
        <v>1438</v>
      </c>
      <c r="O21" s="10" t="n">
        <f aca="false">O188-O198</f>
        <v>1538</v>
      </c>
      <c r="P21" s="10" t="n">
        <f aca="false">P188-P198</f>
        <v>1238</v>
      </c>
      <c r="Q21" s="10" t="n">
        <f aca="false">Q188-Q198</f>
        <v>2038</v>
      </c>
      <c r="R21" s="10" t="n">
        <f aca="false">R188-R198</f>
        <v>1838</v>
      </c>
      <c r="S21" s="10" t="n">
        <f aca="false">S188-S198</f>
        <v>1838</v>
      </c>
      <c r="T21" s="10" t="n">
        <f aca="false">T188-T198</f>
        <v>1238</v>
      </c>
      <c r="U21" s="10" t="n">
        <f aca="false">U188-U198</f>
        <v>0</v>
      </c>
      <c r="V21" s="10" t="n">
        <f aca="false">V188-V198</f>
        <v>0</v>
      </c>
      <c r="W21" s="10" t="n">
        <f aca="false">W188-W198</f>
        <v>0</v>
      </c>
      <c r="X21" s="10" t="n">
        <f aca="false">X188-X198</f>
        <v>0</v>
      </c>
      <c r="Y21" s="10" t="n">
        <f aca="false">Y188-Y198</f>
        <v>0</v>
      </c>
      <c r="Z21" s="10" t="n">
        <f aca="false">Z188-Z198</f>
        <v>0</v>
      </c>
      <c r="AA21" s="10" t="n">
        <f aca="false">AA188-AA198</f>
        <v>0</v>
      </c>
      <c r="AB21" s="10" t="n">
        <f aca="false">AB188-AB198</f>
        <v>0</v>
      </c>
      <c r="AC21" s="10" t="n">
        <f aca="false">AC188-AC198</f>
        <v>0</v>
      </c>
      <c r="AD21" s="10" t="n">
        <f aca="false">AD188-AD198</f>
        <v>0</v>
      </c>
      <c r="AE21" s="10" t="n">
        <f aca="false">AE188-AE198</f>
        <v>0</v>
      </c>
      <c r="AF21" s="10" t="n">
        <f aca="false">AF188-AF198</f>
        <v>0</v>
      </c>
      <c r="AG21" s="10" t="n">
        <f aca="false">AG188-AG198</f>
        <v>0</v>
      </c>
      <c r="AH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row>
    <row r="22" customFormat="false" ht="12.75" hidden="false" customHeight="false" outlineLevel="0" collapsed="false">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row>
    <row r="23" customFormat="false" ht="13.5" hidden="false" customHeight="true" outlineLevel="0" collapsed="false">
      <c r="A23" s="27" t="s">
        <v>28</v>
      </c>
      <c r="B23" s="27"/>
      <c r="C23" s="28" t="n">
        <v>-5338</v>
      </c>
      <c r="D23" s="28" t="n">
        <v>-5338</v>
      </c>
      <c r="E23" s="28" t="n">
        <v>-5338</v>
      </c>
      <c r="F23" s="28" t="n">
        <v>-5338</v>
      </c>
      <c r="G23" s="28" t="n">
        <v>-5338</v>
      </c>
      <c r="H23" s="28" t="n">
        <v>-5338</v>
      </c>
      <c r="I23" s="28" t="n">
        <v>-5338</v>
      </c>
      <c r="J23" s="28" t="n">
        <v>-5338</v>
      </c>
      <c r="K23" s="28" t="n">
        <v>-5338</v>
      </c>
      <c r="L23" s="28" t="n">
        <v>-5338</v>
      </c>
      <c r="M23" s="28" t="n">
        <v>-5338</v>
      </c>
      <c r="N23" s="28" t="n">
        <v>0</v>
      </c>
      <c r="O23" s="28" t="n">
        <f aca="false">SUM(O24:O40)</f>
        <v>0</v>
      </c>
      <c r="P23" s="28" t="n">
        <f aca="false">SUM(P24:P40)</f>
        <v>0</v>
      </c>
      <c r="Q23" s="28" t="n">
        <f aca="false">SUM(Q24:Q40)</f>
        <v>0</v>
      </c>
      <c r="R23" s="28" t="n">
        <f aca="false">SUM(R24:R40)</f>
        <v>0</v>
      </c>
      <c r="S23" s="28" t="n">
        <f aca="false">SUM(S24:S40)</f>
        <v>0</v>
      </c>
      <c r="T23" s="28" t="n">
        <f aca="false">SUM(T24:T40)</f>
        <v>0</v>
      </c>
      <c r="U23" s="28" t="n">
        <f aca="false">SUM(U24:U40)</f>
        <v>0</v>
      </c>
      <c r="V23" s="28" t="n">
        <f aca="false">SUM(V24:V40)</f>
        <v>0</v>
      </c>
      <c r="W23" s="28" t="n">
        <f aca="false">SUM(W24:W40)</f>
        <v>0</v>
      </c>
      <c r="X23" s="28" t="n">
        <f aca="false">SUM(X24:X40)</f>
        <v>0</v>
      </c>
      <c r="Y23" s="28" t="n">
        <f aca="false">SUM(Y24:Y40)</f>
        <v>0</v>
      </c>
      <c r="Z23" s="28" t="n">
        <f aca="false">SUM(Z24:Z40)</f>
        <v>0</v>
      </c>
      <c r="AA23" s="28" t="n">
        <f aca="false">SUM(AA24:AA40)</f>
        <v>0</v>
      </c>
      <c r="AB23" s="28" t="n">
        <f aca="false">SUM(AB24:AB40)</f>
        <v>0</v>
      </c>
      <c r="AC23" s="28" t="n">
        <f aca="false">SUM(AC24:AC40)</f>
        <v>0</v>
      </c>
      <c r="AD23" s="28" t="n">
        <f aca="false">SUM(AD24:AD40)</f>
        <v>0</v>
      </c>
      <c r="AE23" s="28" t="n">
        <f aca="false">SUM(AE24:AE40)</f>
        <v>0</v>
      </c>
      <c r="AF23" s="28" t="n">
        <f aca="false">SUM(AF24:AF40)</f>
        <v>0</v>
      </c>
      <c r="AG23" s="28" t="n">
        <f aca="false">SUM(AG24:AG40)</f>
        <v>0</v>
      </c>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row>
    <row r="24" customFormat="false" ht="12.75" hidden="true" customHeight="false" outlineLevel="0" collapsed="false">
      <c r="A24" s="29"/>
      <c r="B24" s="29"/>
      <c r="C24" s="28" t="n">
        <v>-5338</v>
      </c>
      <c r="D24" s="28" t="n">
        <v>-5338</v>
      </c>
      <c r="E24" s="28" t="n">
        <v>-5338</v>
      </c>
      <c r="F24" s="28" t="n">
        <v>-5338</v>
      </c>
      <c r="G24" s="28" t="n">
        <v>-5338</v>
      </c>
      <c r="H24" s="28" t="n">
        <v>-5338</v>
      </c>
      <c r="I24" s="28" t="n">
        <v>-5338</v>
      </c>
      <c r="J24" s="28" t="n">
        <v>-5338</v>
      </c>
      <c r="K24" s="28" t="n">
        <v>-5338</v>
      </c>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row>
    <row r="25" customFormat="false" ht="12.75" hidden="true" customHeight="false" outlineLevel="0" collapsed="false">
      <c r="A25" s="29"/>
      <c r="B25" s="29"/>
      <c r="C25" s="28" t="n">
        <v>-5338</v>
      </c>
      <c r="D25" s="28" t="n">
        <v>-5338</v>
      </c>
      <c r="E25" s="28" t="n">
        <v>-5338</v>
      </c>
      <c r="F25" s="28" t="n">
        <v>-5338</v>
      </c>
      <c r="G25" s="28" t="n">
        <v>-5338</v>
      </c>
      <c r="H25" s="28" t="n">
        <v>-5338</v>
      </c>
      <c r="I25" s="28" t="n">
        <v>-5338</v>
      </c>
      <c r="J25" s="28" t="n">
        <v>-5338</v>
      </c>
      <c r="K25" s="28" t="n">
        <v>-5338</v>
      </c>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row>
    <row r="26" customFormat="false" ht="12.75" hidden="true" customHeight="false" outlineLevel="0" collapsed="false">
      <c r="A26" s="29"/>
      <c r="B26" s="29"/>
      <c r="C26" s="28" t="n">
        <v>-5338</v>
      </c>
      <c r="D26" s="28" t="n">
        <v>-5338</v>
      </c>
      <c r="E26" s="28" t="n">
        <v>-5338</v>
      </c>
      <c r="F26" s="28" t="n">
        <v>-5338</v>
      </c>
      <c r="G26" s="28" t="n">
        <v>-5338</v>
      </c>
      <c r="H26" s="28" t="n">
        <v>-5338</v>
      </c>
      <c r="I26" s="28" t="n">
        <v>-5338</v>
      </c>
      <c r="J26" s="28" t="n">
        <v>-5338</v>
      </c>
      <c r="K26" s="28" t="n">
        <v>-5338</v>
      </c>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row>
    <row r="27" customFormat="false" ht="12.75" hidden="true" customHeight="false" outlineLevel="0" collapsed="false">
      <c r="A27" s="29"/>
      <c r="B27" s="29"/>
      <c r="C27" s="28" t="n">
        <v>-5338</v>
      </c>
      <c r="D27" s="28" t="n">
        <v>-5338</v>
      </c>
      <c r="E27" s="28" t="n">
        <v>-5338</v>
      </c>
      <c r="F27" s="28" t="n">
        <v>-5338</v>
      </c>
      <c r="G27" s="28" t="n">
        <v>-5338</v>
      </c>
      <c r="H27" s="28" t="n">
        <v>-5338</v>
      </c>
      <c r="I27" s="28" t="n">
        <v>-5338</v>
      </c>
      <c r="J27" s="28" t="n">
        <v>-5338</v>
      </c>
      <c r="K27" s="28" t="n">
        <v>-5338</v>
      </c>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row>
    <row r="28" customFormat="false" ht="12.75" hidden="true" customHeight="false" outlineLevel="0" collapsed="false">
      <c r="A28" s="29"/>
      <c r="B28" s="29"/>
      <c r="C28" s="28" t="n">
        <v>-5338</v>
      </c>
      <c r="D28" s="28" t="n">
        <v>-5338</v>
      </c>
      <c r="E28" s="28" t="n">
        <v>-5338</v>
      </c>
      <c r="F28" s="28" t="n">
        <v>-5338</v>
      </c>
      <c r="G28" s="28" t="n">
        <v>-5338</v>
      </c>
      <c r="H28" s="28" t="n">
        <v>-5338</v>
      </c>
      <c r="I28" s="28" t="n">
        <v>-5338</v>
      </c>
      <c r="J28" s="28" t="n">
        <v>-5338</v>
      </c>
      <c r="K28" s="28" t="n">
        <v>-5338</v>
      </c>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row>
    <row r="29" customFormat="false" ht="12.75" hidden="true" customHeight="false" outlineLevel="0" collapsed="false">
      <c r="A29" s="29"/>
      <c r="B29" s="29"/>
      <c r="C29" s="28" t="n">
        <v>-5338</v>
      </c>
      <c r="D29" s="28" t="n">
        <v>-5338</v>
      </c>
      <c r="E29" s="28" t="n">
        <v>-5338</v>
      </c>
      <c r="F29" s="28" t="n">
        <v>-5338</v>
      </c>
      <c r="G29" s="28" t="n">
        <v>-5338</v>
      </c>
      <c r="H29" s="28" t="n">
        <v>-5338</v>
      </c>
      <c r="I29" s="28" t="n">
        <v>-5338</v>
      </c>
      <c r="J29" s="28" t="n">
        <v>-5338</v>
      </c>
      <c r="K29" s="28" t="n">
        <v>-5338</v>
      </c>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row>
    <row r="30" customFormat="false" ht="12.75" hidden="true" customHeight="false" outlineLevel="0" collapsed="false">
      <c r="A30" s="29"/>
      <c r="B30" s="29"/>
      <c r="C30" s="28" t="n">
        <v>-5338</v>
      </c>
      <c r="D30" s="28" t="n">
        <v>-5338</v>
      </c>
      <c r="E30" s="28" t="n">
        <v>-5338</v>
      </c>
      <c r="F30" s="28" t="n">
        <v>-5338</v>
      </c>
      <c r="G30" s="28" t="n">
        <v>-5338</v>
      </c>
      <c r="H30" s="28" t="n">
        <v>-5338</v>
      </c>
      <c r="I30" s="28" t="n">
        <v>-5338</v>
      </c>
      <c r="J30" s="28" t="n">
        <v>-5338</v>
      </c>
      <c r="K30" s="28" t="n">
        <v>-5338</v>
      </c>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row>
    <row r="31" customFormat="false" ht="12.75" hidden="true" customHeight="false" outlineLevel="0" collapsed="false">
      <c r="A31" s="29"/>
      <c r="B31" s="29"/>
      <c r="C31" s="28" t="n">
        <v>-5338</v>
      </c>
      <c r="D31" s="28" t="n">
        <v>-5338</v>
      </c>
      <c r="E31" s="28" t="n">
        <v>-5338</v>
      </c>
      <c r="F31" s="28" t="n">
        <v>-5338</v>
      </c>
      <c r="G31" s="28" t="n">
        <v>-5338</v>
      </c>
      <c r="H31" s="28" t="n">
        <v>-5338</v>
      </c>
      <c r="I31" s="28" t="n">
        <v>-5338</v>
      </c>
      <c r="J31" s="28" t="n">
        <v>-5338</v>
      </c>
      <c r="K31" s="28" t="n">
        <v>-5338</v>
      </c>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row>
    <row r="32" customFormat="false" ht="12.75" hidden="true" customHeight="false" outlineLevel="0" collapsed="false">
      <c r="A32" s="29"/>
      <c r="B32" s="29"/>
      <c r="C32" s="28" t="n">
        <v>-5338</v>
      </c>
      <c r="D32" s="28" t="n">
        <v>-5338</v>
      </c>
      <c r="E32" s="28" t="n">
        <v>-5338</v>
      </c>
      <c r="F32" s="28" t="n">
        <v>-5338</v>
      </c>
      <c r="G32" s="28" t="n">
        <v>-5338</v>
      </c>
      <c r="H32" s="28" t="n">
        <v>-5338</v>
      </c>
      <c r="I32" s="28" t="n">
        <v>-5338</v>
      </c>
      <c r="J32" s="28" t="n">
        <v>-5338</v>
      </c>
      <c r="K32" s="28" t="n">
        <v>-5338</v>
      </c>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row>
    <row r="33" customFormat="false" ht="12.75" hidden="true" customHeight="false" outlineLevel="0" collapsed="false">
      <c r="A33" s="29"/>
      <c r="B33" s="29"/>
      <c r="C33" s="28" t="n">
        <v>-5338</v>
      </c>
      <c r="D33" s="28" t="n">
        <v>-5338</v>
      </c>
      <c r="E33" s="28" t="n">
        <v>-5338</v>
      </c>
      <c r="F33" s="28" t="n">
        <v>-5338</v>
      </c>
      <c r="G33" s="28" t="n">
        <v>-5338</v>
      </c>
      <c r="H33" s="28" t="n">
        <v>-5338</v>
      </c>
      <c r="I33" s="28" t="n">
        <v>-5338</v>
      </c>
      <c r="J33" s="28" t="n">
        <v>-5338</v>
      </c>
      <c r="K33" s="28" t="n">
        <v>-5338</v>
      </c>
      <c r="L33" s="16"/>
      <c r="M33" s="16"/>
      <c r="N33" s="16"/>
      <c r="O33" s="16"/>
      <c r="P33" s="16"/>
      <c r="Q33" s="16"/>
      <c r="R33" s="16"/>
      <c r="S33" s="16"/>
      <c r="T33" s="16"/>
      <c r="U33" s="16"/>
      <c r="V33" s="16"/>
      <c r="W33" s="16"/>
      <c r="X33" s="16"/>
      <c r="Y33" s="16"/>
      <c r="Z33" s="16"/>
      <c r="AA33" s="16"/>
      <c r="AB33" s="16"/>
      <c r="AC33" s="16"/>
      <c r="AD33" s="16"/>
      <c r="AE33" s="16"/>
      <c r="AF33" s="16"/>
      <c r="AG33" s="16"/>
      <c r="AH33" s="30"/>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row>
    <row r="34" customFormat="false" ht="12.75" hidden="true" customHeight="false" outlineLevel="0" collapsed="false">
      <c r="A34" s="29"/>
      <c r="B34" s="29"/>
      <c r="C34" s="28" t="n">
        <v>-5338</v>
      </c>
      <c r="D34" s="28" t="n">
        <v>-5338</v>
      </c>
      <c r="E34" s="28" t="n">
        <v>-5338</v>
      </c>
      <c r="F34" s="28" t="n">
        <v>-5338</v>
      </c>
      <c r="G34" s="28" t="n">
        <v>-5338</v>
      </c>
      <c r="H34" s="28" t="n">
        <v>-5338</v>
      </c>
      <c r="I34" s="28" t="n">
        <v>-5338</v>
      </c>
      <c r="J34" s="28" t="n">
        <v>-5338</v>
      </c>
      <c r="K34" s="28" t="n">
        <v>-5338</v>
      </c>
      <c r="L34" s="16"/>
      <c r="M34" s="16"/>
      <c r="N34" s="16"/>
      <c r="O34" s="16"/>
      <c r="P34" s="16"/>
      <c r="Q34" s="16"/>
      <c r="R34" s="16"/>
      <c r="S34" s="16"/>
      <c r="T34" s="16"/>
      <c r="U34" s="16"/>
      <c r="V34" s="16"/>
      <c r="W34" s="16"/>
      <c r="X34" s="16"/>
      <c r="Y34" s="16"/>
      <c r="Z34" s="16"/>
      <c r="AA34" s="16"/>
      <c r="AB34" s="16"/>
      <c r="AC34" s="16"/>
      <c r="AD34" s="16"/>
      <c r="AE34" s="16"/>
      <c r="AF34" s="16"/>
      <c r="AG34" s="16"/>
      <c r="AH34" s="30"/>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row>
    <row r="35" customFormat="false" ht="12.75" hidden="true" customHeight="false" outlineLevel="0" collapsed="false">
      <c r="A35" s="29"/>
      <c r="B35" s="29"/>
      <c r="C35" s="28" t="n">
        <v>-5338</v>
      </c>
      <c r="D35" s="28" t="n">
        <v>-5338</v>
      </c>
      <c r="E35" s="28" t="n">
        <v>-5338</v>
      </c>
      <c r="F35" s="28" t="n">
        <v>-5338</v>
      </c>
      <c r="G35" s="28" t="n">
        <v>-5338</v>
      </c>
      <c r="H35" s="28" t="n">
        <v>-5338</v>
      </c>
      <c r="I35" s="28" t="n">
        <v>-5338</v>
      </c>
      <c r="J35" s="28" t="n">
        <v>-5338</v>
      </c>
      <c r="K35" s="28" t="n">
        <v>-5338</v>
      </c>
      <c r="L35" s="16"/>
      <c r="M35" s="16"/>
      <c r="N35" s="16"/>
      <c r="O35" s="16"/>
      <c r="P35" s="16"/>
      <c r="Q35" s="16"/>
      <c r="R35" s="16"/>
      <c r="S35" s="16"/>
      <c r="T35" s="16"/>
      <c r="U35" s="16"/>
      <c r="V35" s="16"/>
      <c r="W35" s="16"/>
      <c r="X35" s="16"/>
      <c r="Y35" s="16"/>
      <c r="Z35" s="16"/>
      <c r="AA35" s="16"/>
      <c r="AB35" s="16"/>
      <c r="AC35" s="16"/>
      <c r="AD35" s="16"/>
      <c r="AE35" s="16"/>
      <c r="AF35" s="16"/>
      <c r="AG35" s="16"/>
      <c r="AH35" s="30"/>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row>
    <row r="36" customFormat="false" ht="12.75" hidden="true" customHeight="false" outlineLevel="0" collapsed="false">
      <c r="A36" s="29"/>
      <c r="B36" s="29"/>
      <c r="C36" s="28" t="n">
        <v>-5338</v>
      </c>
      <c r="D36" s="28" t="n">
        <v>-5338</v>
      </c>
      <c r="E36" s="28" t="n">
        <v>-5338</v>
      </c>
      <c r="F36" s="28" t="n">
        <v>-5338</v>
      </c>
      <c r="G36" s="28" t="n">
        <v>-5338</v>
      </c>
      <c r="H36" s="28" t="n">
        <v>-5338</v>
      </c>
      <c r="I36" s="28" t="n">
        <v>-5338</v>
      </c>
      <c r="J36" s="28" t="n">
        <v>-5338</v>
      </c>
      <c r="K36" s="28" t="n">
        <v>-5338</v>
      </c>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row>
    <row r="37" customFormat="false" ht="12.75" hidden="true" customHeight="false" outlineLevel="0" collapsed="false">
      <c r="A37" s="29"/>
      <c r="B37" s="29"/>
      <c r="C37" s="28" t="n">
        <v>-5338</v>
      </c>
      <c r="D37" s="28" t="n">
        <v>-5338</v>
      </c>
      <c r="E37" s="28" t="n">
        <v>-5338</v>
      </c>
      <c r="F37" s="28" t="n">
        <v>-5338</v>
      </c>
      <c r="G37" s="28" t="n">
        <v>-5338</v>
      </c>
      <c r="H37" s="28" t="n">
        <v>-5338</v>
      </c>
      <c r="I37" s="28" t="n">
        <v>-5338</v>
      </c>
      <c r="J37" s="28" t="n">
        <v>-5338</v>
      </c>
      <c r="K37" s="28" t="n">
        <v>-5338</v>
      </c>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row>
    <row r="38" customFormat="false" ht="12.75" hidden="true" customHeight="false" outlineLevel="0" collapsed="false">
      <c r="A38" s="29"/>
      <c r="B38" s="29"/>
      <c r="C38" s="28" t="n">
        <v>-5338</v>
      </c>
      <c r="D38" s="28" t="n">
        <v>-5338</v>
      </c>
      <c r="E38" s="28" t="n">
        <v>-5338</v>
      </c>
      <c r="F38" s="28" t="n">
        <v>-5338</v>
      </c>
      <c r="G38" s="28" t="n">
        <v>-5338</v>
      </c>
      <c r="H38" s="28" t="n">
        <v>-5338</v>
      </c>
      <c r="I38" s="28" t="n">
        <v>-5338</v>
      </c>
      <c r="J38" s="28" t="n">
        <v>-5338</v>
      </c>
      <c r="K38" s="28" t="n">
        <v>-5338</v>
      </c>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row>
    <row r="39" customFormat="false" ht="12.75" hidden="true" customHeight="false" outlineLevel="0" collapsed="false">
      <c r="A39" s="29"/>
      <c r="B39" s="29"/>
      <c r="C39" s="28" t="n">
        <v>-5338</v>
      </c>
      <c r="D39" s="28" t="n">
        <v>-5338</v>
      </c>
      <c r="E39" s="28" t="n">
        <v>-5338</v>
      </c>
      <c r="F39" s="28" t="n">
        <v>-5338</v>
      </c>
      <c r="G39" s="28" t="n">
        <v>-5338</v>
      </c>
      <c r="H39" s="28" t="n">
        <v>-5338</v>
      </c>
      <c r="I39" s="28" t="n">
        <v>-5338</v>
      </c>
      <c r="J39" s="28" t="n">
        <v>-5338</v>
      </c>
      <c r="K39" s="28" t="n">
        <v>-5338</v>
      </c>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row>
    <row r="40" customFormat="false" ht="12.75" hidden="true" customHeight="false" outlineLevel="0" collapsed="false">
      <c r="A40" s="31"/>
      <c r="B40" s="31"/>
      <c r="C40" s="28" t="n">
        <v>-5338</v>
      </c>
      <c r="D40" s="28" t="n">
        <v>-5338</v>
      </c>
      <c r="E40" s="28" t="n">
        <v>-5338</v>
      </c>
      <c r="F40" s="28" t="n">
        <v>-5338</v>
      </c>
      <c r="G40" s="28" t="n">
        <v>-5338</v>
      </c>
      <c r="H40" s="28" t="n">
        <v>-5338</v>
      </c>
      <c r="I40" s="28" t="n">
        <v>-5338</v>
      </c>
      <c r="J40" s="28" t="n">
        <v>-5338</v>
      </c>
      <c r="K40" s="28" t="n">
        <v>-5338</v>
      </c>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row>
    <row r="41" customFormat="false" ht="12.75" hidden="false" customHeight="false" outlineLevel="0" collapsed="false">
      <c r="A41" s="31"/>
      <c r="B41" s="31"/>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row>
    <row r="42" customFormat="false" ht="12.75" hidden="false" customHeight="false" outlineLevel="0" collapsed="false">
      <c r="A42" s="26" t="s">
        <v>29</v>
      </c>
      <c r="B42" s="26"/>
      <c r="C42" s="10" t="n">
        <f aca="false">SUM(C43:C60)</f>
        <v>0</v>
      </c>
      <c r="D42" s="10" t="n">
        <f aca="false">SUM(D43:D60)</f>
        <v>0</v>
      </c>
      <c r="E42" s="10" t="n">
        <f aca="false">SUM(E43:E60)</f>
        <v>0</v>
      </c>
      <c r="F42" s="10" t="n">
        <f aca="false">SUM(F43:F60)</f>
        <v>0</v>
      </c>
      <c r="G42" s="10" t="n">
        <f aca="false">SUM(G43:G60)</f>
        <v>0</v>
      </c>
      <c r="H42" s="10" t="n">
        <f aca="false">SUM(H43:H60)</f>
        <v>0</v>
      </c>
      <c r="I42" s="10" t="n">
        <v>0</v>
      </c>
      <c r="J42" s="10" t="n">
        <f aca="false">SUM(J43:J60)</f>
        <v>0</v>
      </c>
      <c r="K42" s="10" t="n">
        <f aca="false">SUM(K43:K60)</f>
        <v>0</v>
      </c>
      <c r="L42" s="10" t="n">
        <f aca="false">SUM(L43:L60)</f>
        <v>0</v>
      </c>
      <c r="M42" s="10" t="n">
        <f aca="false">SUM(M43:M60)</f>
        <v>-38257</v>
      </c>
      <c r="N42" s="10" t="n">
        <f aca="false">SUM(N43:N60)</f>
        <v>0</v>
      </c>
      <c r="O42" s="10" t="n">
        <f aca="false">SUM(O43:O60)</f>
        <v>0</v>
      </c>
      <c r="P42" s="10" t="n">
        <f aca="false">SUM(P43:P60)</f>
        <v>0</v>
      </c>
      <c r="Q42" s="10" t="n">
        <f aca="false">SUM(Q43:Q60)</f>
        <v>0</v>
      </c>
      <c r="R42" s="10" t="n">
        <f aca="false">SUM(R43:R60)</f>
        <v>0</v>
      </c>
      <c r="S42" s="10" t="n">
        <f aca="false">SUM(S43:S60)</f>
        <v>0</v>
      </c>
      <c r="T42" s="10" t="n">
        <f aca="false">SUM(T43:T60)</f>
        <v>0</v>
      </c>
      <c r="U42" s="10" t="n">
        <f aca="false">SUM(U43:U60)</f>
        <v>0</v>
      </c>
      <c r="V42" s="10" t="n">
        <f aca="false">SUM(V43:V60)</f>
        <v>0</v>
      </c>
      <c r="W42" s="10" t="n">
        <f aca="false">SUM(W43:W60)</f>
        <v>0</v>
      </c>
      <c r="X42" s="10" t="n">
        <f aca="false">SUM(X43:X60)</f>
        <v>0</v>
      </c>
      <c r="Y42" s="10" t="n">
        <f aca="false">SUM(Y43:Y60)</f>
        <v>0</v>
      </c>
      <c r="Z42" s="10" t="n">
        <f aca="false">SUM(Z43:Z60)</f>
        <v>0</v>
      </c>
      <c r="AA42" s="10" t="n">
        <f aca="false">SUM(AA43:AA60)</f>
        <v>0</v>
      </c>
      <c r="AB42" s="10" t="n">
        <f aca="false">SUM(AB43:AB60)</f>
        <v>0</v>
      </c>
      <c r="AC42" s="10" t="n">
        <f aca="false">SUM(AC43:AC60)</f>
        <v>0</v>
      </c>
      <c r="AD42" s="10" t="n">
        <f aca="false">SUM(AD43:AD60)</f>
        <v>0</v>
      </c>
      <c r="AE42" s="10" t="n">
        <f aca="false">SUM(AE43:AE60)</f>
        <v>0</v>
      </c>
      <c r="AF42" s="10" t="n">
        <f aca="false">SUM(AF43:AF60)</f>
        <v>0</v>
      </c>
      <c r="AG42" s="10" t="n">
        <f aca="false">SUM(AG43:AG60)</f>
        <v>0</v>
      </c>
      <c r="AH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row>
    <row r="43" customFormat="false" ht="12.75" hidden="false" customHeight="true" outlineLevel="0" collapsed="false">
      <c r="A43" s="32" t="s">
        <v>30</v>
      </c>
      <c r="B43" s="32"/>
      <c r="C43" s="33"/>
      <c r="D43" s="33"/>
      <c r="E43" s="33"/>
      <c r="F43" s="33"/>
      <c r="G43" s="33"/>
      <c r="H43" s="33"/>
      <c r="I43" s="33"/>
      <c r="J43" s="33"/>
      <c r="K43" s="33"/>
      <c r="L43" s="33"/>
      <c r="M43" s="33" t="n">
        <v>-30000</v>
      </c>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row>
    <row r="44" customFormat="false" ht="12.75" hidden="false" customHeight="true" outlineLevel="0" collapsed="false">
      <c r="A44" s="32" t="s">
        <v>31</v>
      </c>
      <c r="B44" s="32"/>
      <c r="C44" s="33"/>
      <c r="D44" s="33"/>
      <c r="E44" s="33"/>
      <c r="F44" s="33"/>
      <c r="G44" s="33"/>
      <c r="H44" s="33"/>
      <c r="I44" s="33"/>
      <c r="J44" s="33"/>
      <c r="K44" s="33"/>
      <c r="L44" s="33"/>
      <c r="M44" s="33" t="n">
        <v>-8257</v>
      </c>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row>
    <row r="45" customFormat="false" ht="12.75" hidden="true" customHeight="true" outlineLevel="0" collapsed="false">
      <c r="A45" s="32"/>
      <c r="B45" s="32"/>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row>
    <row r="46" customFormat="false" ht="12.75" hidden="true" customHeight="true" outlineLevel="0" collapsed="false">
      <c r="A46" s="26"/>
      <c r="B46" s="26"/>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row>
    <row r="47" customFormat="false" ht="12.75" hidden="true" customHeight="true" outlineLevel="0" collapsed="false">
      <c r="A47" s="26"/>
      <c r="B47" s="26"/>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row>
    <row r="48" customFormat="false" ht="12.75" hidden="true" customHeight="true" outlineLevel="0" collapsed="false">
      <c r="A48" s="26"/>
      <c r="B48" s="26"/>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row>
    <row r="49" customFormat="false" ht="12.75" hidden="true" customHeight="true" outlineLevel="0" collapsed="false">
      <c r="A49" s="26"/>
      <c r="B49" s="26"/>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row>
    <row r="50" customFormat="false" ht="12.75" hidden="true" customHeight="true" outlineLevel="0" collapsed="false">
      <c r="A50" s="26"/>
      <c r="B50" s="26"/>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row>
    <row r="51" customFormat="false" ht="12.75" hidden="true" customHeight="true" outlineLevel="0" collapsed="false">
      <c r="A51" s="26"/>
      <c r="B51" s="26"/>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row>
    <row r="52" customFormat="false" ht="12.75" hidden="true" customHeight="true" outlineLevel="0" collapsed="false">
      <c r="A52" s="26"/>
      <c r="B52" s="26"/>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row>
    <row r="53" customFormat="false" ht="12.75" hidden="true" customHeight="true" outlineLevel="0" collapsed="false">
      <c r="A53" s="26"/>
      <c r="B53" s="26"/>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row>
    <row r="54" customFormat="false" ht="12.75" hidden="true" customHeight="true" outlineLevel="0" collapsed="false">
      <c r="A54" s="26"/>
      <c r="B54" s="26"/>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row>
    <row r="55" customFormat="false" ht="12.75" hidden="true" customHeight="true" outlineLevel="0" collapsed="false">
      <c r="A55" s="26"/>
      <c r="B55" s="26"/>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row>
    <row r="56" customFormat="false" ht="12.75" hidden="true" customHeight="true" outlineLevel="0" collapsed="false">
      <c r="A56" s="26"/>
      <c r="B56" s="26"/>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row>
    <row r="57" customFormat="false" ht="12.75" hidden="true" customHeight="true" outlineLevel="0" collapsed="false">
      <c r="A57" s="26"/>
      <c r="B57" s="26"/>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row>
    <row r="58" customFormat="false" ht="12.75" hidden="true" customHeight="true" outlineLevel="0" collapsed="false">
      <c r="A58" s="26"/>
      <c r="B58" s="26"/>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row>
    <row r="59" customFormat="false" ht="12.75" hidden="true" customHeight="true" outlineLevel="0" collapsed="false">
      <c r="A59" s="26"/>
      <c r="B59" s="26"/>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row>
    <row r="60" customFormat="false" ht="12.75" hidden="false" customHeight="false" outlineLevel="0" collapsed="false">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row>
    <row r="61" customFormat="false" ht="12.75" hidden="false" customHeight="false" outlineLevel="0" collapsed="false">
      <c r="A61" s="26" t="s">
        <v>32</v>
      </c>
      <c r="B61" s="26"/>
      <c r="C61" s="10"/>
      <c r="D61" s="10"/>
      <c r="E61" s="10"/>
      <c r="F61" s="10"/>
      <c r="G61" s="10"/>
      <c r="H61" s="10"/>
      <c r="I61" s="10"/>
      <c r="J61" s="10" t="n">
        <v>0</v>
      </c>
      <c r="K61" s="10" t="n">
        <v>0</v>
      </c>
      <c r="L61" s="10" t="n">
        <v>0</v>
      </c>
      <c r="M61" s="10"/>
      <c r="N61" s="10"/>
      <c r="O61" s="10"/>
      <c r="P61" s="10"/>
      <c r="Q61" s="10"/>
      <c r="R61" s="10"/>
      <c r="S61" s="10"/>
      <c r="T61" s="10"/>
      <c r="U61" s="10"/>
      <c r="V61" s="10"/>
      <c r="W61" s="10"/>
      <c r="X61" s="10"/>
      <c r="Y61" s="10"/>
      <c r="Z61" s="10"/>
      <c r="AA61" s="10"/>
      <c r="AB61" s="10"/>
      <c r="AC61" s="10"/>
      <c r="AD61" s="10"/>
      <c r="AE61" s="10"/>
      <c r="AF61" s="10"/>
      <c r="AG61" s="10"/>
      <c r="AH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row>
    <row r="62" customFormat="false" ht="13.5" hidden="false" customHeight="true" outlineLevel="0" collapsed="false">
      <c r="A62" s="34" t="s">
        <v>33</v>
      </c>
      <c r="B62" s="34"/>
      <c r="C62" s="35" t="n">
        <f aca="false">SUM(C63:C138)</f>
        <v>-32478</v>
      </c>
      <c r="D62" s="35" t="n">
        <f aca="false">SUM(D63:D138)</f>
        <v>-31484</v>
      </c>
      <c r="E62" s="35" t="n">
        <f aca="false">SUM(E63:E138)</f>
        <v>-27695</v>
      </c>
      <c r="F62" s="35" t="n">
        <f aca="false">SUM(F63:F138)</f>
        <v>17938</v>
      </c>
      <c r="G62" s="35" t="n">
        <f aca="false">SUM(G63:G138)</f>
        <v>16942</v>
      </c>
      <c r="H62" s="35" t="n">
        <f aca="false">SUM(H63:H138)</f>
        <v>-28763</v>
      </c>
      <c r="I62" s="35" t="n">
        <f aca="false">SUM(I63:I138)</f>
        <v>2314</v>
      </c>
      <c r="J62" s="35" t="n">
        <f aca="false">SUM(J63:J138)</f>
        <v>3867</v>
      </c>
      <c r="K62" s="35" t="n">
        <f aca="false">SUM(K63:K138)</f>
        <v>-11202</v>
      </c>
      <c r="L62" s="35" t="n">
        <f aca="false">SUM(L63:L138)</f>
        <v>6692</v>
      </c>
      <c r="M62" s="35" t="n">
        <f aca="false">SUM(M63:M138)</f>
        <v>49339</v>
      </c>
      <c r="N62" s="35" t="n">
        <f aca="false">SUM(N63:N138)</f>
        <v>56093</v>
      </c>
      <c r="O62" s="35" t="n">
        <f aca="false">SUM(O63:O138)</f>
        <v>32789</v>
      </c>
      <c r="P62" s="35" t="n">
        <f aca="false">SUM(P63:P138)</f>
        <v>11223</v>
      </c>
      <c r="Q62" s="35" t="n">
        <f aca="false">SUM(Q65:Q138)</f>
        <v>19713</v>
      </c>
      <c r="R62" s="35" t="n">
        <f aca="false">SUM(R65:R138)</f>
        <v>10959</v>
      </c>
      <c r="S62" s="35" t="n">
        <f aca="false">SUM(S65:S138)</f>
        <v>24472</v>
      </c>
      <c r="T62" s="35" t="n">
        <f aca="false">SUM(T65:T138)</f>
        <v>44472</v>
      </c>
      <c r="U62" s="35" t="n">
        <f aca="false">SUM(U65:U138)</f>
        <v>0</v>
      </c>
      <c r="V62" s="35" t="n">
        <f aca="false">SUM(V65:V138)</f>
        <v>0</v>
      </c>
      <c r="W62" s="35" t="n">
        <f aca="false">SUM(W65:W138)</f>
        <v>0</v>
      </c>
      <c r="X62" s="35" t="n">
        <f aca="false">SUM(X65:X138)</f>
        <v>0</v>
      </c>
      <c r="Y62" s="35" t="n">
        <f aca="false">SUM(Y65:Y138)</f>
        <v>0</v>
      </c>
      <c r="Z62" s="35" t="n">
        <f aca="false">SUM(Z65:Z138)</f>
        <v>0</v>
      </c>
      <c r="AA62" s="35" t="n">
        <f aca="false">SUM(AA65:AA138)</f>
        <v>0</v>
      </c>
      <c r="AB62" s="35" t="n">
        <f aca="false">SUM(AB65:AB138)</f>
        <v>0</v>
      </c>
      <c r="AC62" s="35" t="n">
        <f aca="false">SUM(AC65:AC138)</f>
        <v>0</v>
      </c>
      <c r="AD62" s="35" t="n">
        <f aca="false">SUM(AD65:AD138)</f>
        <v>0</v>
      </c>
      <c r="AE62" s="35" t="n">
        <f aca="false">SUM(AE65:AE138)</f>
        <v>0</v>
      </c>
      <c r="AF62" s="35" t="n">
        <f aca="false">SUM(AF65:AF138)</f>
        <v>0</v>
      </c>
      <c r="AG62" s="35" t="n">
        <f aca="false">SUM(AG65:AG138)</f>
        <v>0</v>
      </c>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row>
    <row r="63" customFormat="false" ht="12.75" hidden="true" customHeight="false" outlineLevel="0" collapsed="false">
      <c r="A63" s="36" t="s">
        <v>34</v>
      </c>
      <c r="B63" s="36"/>
      <c r="C63" s="33" t="n">
        <f aca="false">C204-C283</f>
        <v>-1273</v>
      </c>
      <c r="D63" s="33" t="n">
        <f aca="false">D204-D283</f>
        <v>-1081</v>
      </c>
      <c r="E63" s="33" t="n">
        <f aca="false">E204-E283</f>
        <v>-329</v>
      </c>
      <c r="F63" s="33" t="n">
        <f aca="false">F204-F283</f>
        <v>-32</v>
      </c>
      <c r="G63" s="33" t="n">
        <f aca="false">G204-G283</f>
        <v>-37</v>
      </c>
      <c r="H63" s="33" t="n">
        <f aca="false">H204-H283</f>
        <v>-52</v>
      </c>
      <c r="I63" s="33" t="n">
        <f aca="false">I204-I283</f>
        <v>-93</v>
      </c>
      <c r="J63" s="33" t="n">
        <f aca="false">J204-J283</f>
        <v>-52</v>
      </c>
      <c r="K63" s="33" t="n">
        <f aca="false">K204-K283</f>
        <v>-42</v>
      </c>
      <c r="L63" s="33" t="n">
        <f aca="false">L204-L283</f>
        <v>-35</v>
      </c>
      <c r="M63" s="33" t="n">
        <f aca="false">M204-M283</f>
        <v>4</v>
      </c>
      <c r="N63" s="33" t="n">
        <f aca="false">N204-N283</f>
        <v>-13</v>
      </c>
      <c r="O63" s="33" t="n">
        <f aca="false">O204-O283</f>
        <v>-13</v>
      </c>
      <c r="P63" s="33" t="n">
        <f aca="false">P204-P283</f>
        <v>-43</v>
      </c>
      <c r="Q63" s="33" t="n">
        <f aca="false">Q204-Q283</f>
        <v>-90</v>
      </c>
      <c r="R63" s="33" t="n">
        <f aca="false">R204-R283</f>
        <v>-101</v>
      </c>
      <c r="S63" s="33" t="n">
        <f aca="false">S204-S283</f>
        <v>-108</v>
      </c>
      <c r="T63" s="33" t="n">
        <f aca="false">T204-T283</f>
        <v>-108</v>
      </c>
      <c r="U63" s="33" t="n">
        <f aca="false">U204-U283</f>
        <v>0</v>
      </c>
      <c r="V63" s="33" t="n">
        <f aca="false">V204-V283</f>
        <v>0</v>
      </c>
      <c r="W63" s="33" t="n">
        <f aca="false">W204-W283</f>
        <v>0</v>
      </c>
      <c r="X63" s="33" t="n">
        <f aca="false">X204-X283</f>
        <v>0</v>
      </c>
      <c r="Y63" s="33" t="n">
        <f aca="false">Y204-Y283</f>
        <v>0</v>
      </c>
      <c r="Z63" s="33" t="n">
        <f aca="false">Z204-Z283</f>
        <v>0</v>
      </c>
      <c r="AA63" s="33" t="n">
        <f aca="false">AA204-AA283</f>
        <v>0</v>
      </c>
      <c r="AB63" s="33" t="n">
        <f aca="false">AB204-AB283</f>
        <v>0</v>
      </c>
      <c r="AC63" s="33" t="n">
        <f aca="false">AC204-AC283</f>
        <v>0</v>
      </c>
      <c r="AD63" s="33" t="n">
        <f aca="false">AD204-AD283</f>
        <v>0</v>
      </c>
      <c r="AE63" s="33" t="n">
        <f aca="false">AE204-AE283</f>
        <v>0</v>
      </c>
      <c r="AF63" s="33" t="n">
        <f aca="false">AF204-AF283</f>
        <v>0</v>
      </c>
      <c r="AG63" s="33" t="n">
        <f aca="false">AG204-AG283</f>
        <v>0</v>
      </c>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row>
    <row r="64" customFormat="false" ht="12.75" hidden="true" customHeight="false" outlineLevel="0" collapsed="false">
      <c r="A64" s="36" t="s">
        <v>35</v>
      </c>
      <c r="B64" s="36"/>
      <c r="C64" s="33" t="n">
        <f aca="false">C205-C284</f>
        <v>-9</v>
      </c>
      <c r="D64" s="33" t="n">
        <f aca="false">D205-D284</f>
        <v>-7</v>
      </c>
      <c r="E64" s="33" t="n">
        <f aca="false">E205-E284</f>
        <v>-3</v>
      </c>
      <c r="F64" s="33" t="n">
        <f aca="false">F205-F284</f>
        <v>-2</v>
      </c>
      <c r="G64" s="33" t="n">
        <f aca="false">G205-G284</f>
        <v>-6</v>
      </c>
      <c r="H64" s="33" t="n">
        <f aca="false">H205-H284</f>
        <v>-7</v>
      </c>
      <c r="I64" s="33" t="n">
        <f aca="false">I205-I284</f>
        <v>-4</v>
      </c>
      <c r="J64" s="33" t="n">
        <f aca="false">J205-J284</f>
        <v>3</v>
      </c>
      <c r="K64" s="33" t="n">
        <f aca="false">K205-K284</f>
        <v>-5</v>
      </c>
      <c r="L64" s="33" t="n">
        <f aca="false">L205-L284</f>
        <v>0</v>
      </c>
      <c r="M64" s="33" t="n">
        <f aca="false">M205-M284</f>
        <v>-4</v>
      </c>
      <c r="N64" s="33" t="n">
        <f aca="false">N205-N284</f>
        <v>-6</v>
      </c>
      <c r="O64" s="33" t="n">
        <f aca="false">O205-O284</f>
        <v>-4</v>
      </c>
      <c r="P64" s="33" t="n">
        <f aca="false">P205-P284</f>
        <v>-2</v>
      </c>
      <c r="Q64" s="33" t="n">
        <f aca="false">Q205-Q284</f>
        <v>-4</v>
      </c>
      <c r="R64" s="33" t="n">
        <f aca="false">R205-R284</f>
        <v>-4</v>
      </c>
      <c r="S64" s="33" t="n">
        <f aca="false">S205-S284</f>
        <v>-5</v>
      </c>
      <c r="T64" s="33" t="n">
        <f aca="false">T205-T284</f>
        <v>-5</v>
      </c>
      <c r="U64" s="33" t="n">
        <f aca="false">U205-U284</f>
        <v>0</v>
      </c>
      <c r="V64" s="33" t="n">
        <f aca="false">V205-V284</f>
        <v>0</v>
      </c>
      <c r="W64" s="33" t="n">
        <f aca="false">W205-W284</f>
        <v>0</v>
      </c>
      <c r="X64" s="33" t="n">
        <f aca="false">X205-X284</f>
        <v>0</v>
      </c>
      <c r="Y64" s="33" t="n">
        <f aca="false">Y205-Y284</f>
        <v>0</v>
      </c>
      <c r="Z64" s="33" t="n">
        <f aca="false">Z205-Z284</f>
        <v>0</v>
      </c>
      <c r="AA64" s="33" t="n">
        <f aca="false">AA205-AA284</f>
        <v>0</v>
      </c>
      <c r="AB64" s="33" t="n">
        <f aca="false">AB205-AB284</f>
        <v>0</v>
      </c>
      <c r="AC64" s="33" t="n">
        <f aca="false">AC205-AC284</f>
        <v>0</v>
      </c>
      <c r="AD64" s="33" t="n">
        <f aca="false">AD205-AD284</f>
        <v>0</v>
      </c>
      <c r="AE64" s="33" t="n">
        <f aca="false">AE205-AE284</f>
        <v>0</v>
      </c>
      <c r="AF64" s="33" t="n">
        <f aca="false">AF205-AF284</f>
        <v>0</v>
      </c>
      <c r="AG64" s="33" t="n">
        <f aca="false">AG205-AG284</f>
        <v>0</v>
      </c>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row>
    <row r="65" customFormat="false" ht="12.75" hidden="true" customHeight="false" outlineLevel="0" collapsed="false">
      <c r="A65" s="36" t="s">
        <v>36</v>
      </c>
      <c r="B65" s="36"/>
      <c r="C65" s="33" t="n">
        <f aca="false">C206-C285</f>
        <v>0</v>
      </c>
      <c r="D65" s="33" t="n">
        <f aca="false">D206-D285</f>
        <v>0</v>
      </c>
      <c r="E65" s="33" t="n">
        <f aca="false">E206-E285</f>
        <v>0</v>
      </c>
      <c r="F65" s="33" t="n">
        <f aca="false">F206-F285</f>
        <v>0</v>
      </c>
      <c r="G65" s="33" t="n">
        <f aca="false">G206-G285</f>
        <v>0</v>
      </c>
      <c r="H65" s="33" t="n">
        <f aca="false">H206-H285</f>
        <v>0</v>
      </c>
      <c r="I65" s="33" t="n">
        <f aca="false">I206-I285</f>
        <v>0</v>
      </c>
      <c r="J65" s="33" t="n">
        <f aca="false">J206-J285</f>
        <v>0</v>
      </c>
      <c r="K65" s="33" t="n">
        <f aca="false">K206-K285</f>
        <v>0</v>
      </c>
      <c r="L65" s="33" t="n">
        <f aca="false">L206-L285</f>
        <v>0</v>
      </c>
      <c r="M65" s="33" t="n">
        <f aca="false">M206-M285</f>
        <v>0</v>
      </c>
      <c r="N65" s="33" t="n">
        <f aca="false">N206-N285</f>
        <v>0</v>
      </c>
      <c r="O65" s="33" t="n">
        <f aca="false">O206-O285</f>
        <v>0</v>
      </c>
      <c r="P65" s="33" t="n">
        <f aca="false">P206-P285</f>
        <v>0</v>
      </c>
      <c r="Q65" s="33" t="n">
        <f aca="false">Q206-Q285</f>
        <v>0</v>
      </c>
      <c r="R65" s="33" t="n">
        <f aca="false">R206-R285</f>
        <v>0</v>
      </c>
      <c r="S65" s="33" t="n">
        <f aca="false">S206-S285</f>
        <v>0</v>
      </c>
      <c r="T65" s="33" t="n">
        <f aca="false">T206-T285</f>
        <v>0</v>
      </c>
      <c r="U65" s="33" t="n">
        <f aca="false">U206-U285</f>
        <v>0</v>
      </c>
      <c r="V65" s="33" t="n">
        <f aca="false">V206-V285</f>
        <v>0</v>
      </c>
      <c r="W65" s="33" t="n">
        <f aca="false">W206-W285</f>
        <v>0</v>
      </c>
      <c r="X65" s="33" t="n">
        <f aca="false">X206-X285</f>
        <v>0</v>
      </c>
      <c r="Y65" s="33" t="n">
        <f aca="false">Y206-Y285</f>
        <v>0</v>
      </c>
      <c r="Z65" s="33" t="n">
        <f aca="false">Z206-Z285</f>
        <v>0</v>
      </c>
      <c r="AA65" s="33" t="n">
        <f aca="false">AA206-AA285</f>
        <v>0</v>
      </c>
      <c r="AB65" s="33" t="n">
        <f aca="false">AB206-AB285</f>
        <v>0</v>
      </c>
      <c r="AC65" s="33" t="n">
        <f aca="false">AC206-AC285</f>
        <v>0</v>
      </c>
      <c r="AD65" s="33" t="n">
        <f aca="false">AD206-AD285</f>
        <v>0</v>
      </c>
      <c r="AE65" s="33" t="n">
        <f aca="false">AE206-AE285</f>
        <v>0</v>
      </c>
      <c r="AF65" s="33" t="n">
        <f aca="false">AF206-AF285</f>
        <v>0</v>
      </c>
      <c r="AG65" s="33" t="n">
        <f aca="false">AG206-AG285</f>
        <v>0</v>
      </c>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row>
    <row r="66" customFormat="false" ht="12.75" hidden="true" customHeight="false" outlineLevel="0" collapsed="false">
      <c r="A66" s="36" t="s">
        <v>37</v>
      </c>
      <c r="B66" s="36"/>
      <c r="C66" s="33" t="n">
        <f aca="false">C207-C286</f>
        <v>1169</v>
      </c>
      <c r="D66" s="33" t="n">
        <f aca="false">D207-D286</f>
        <v>1169</v>
      </c>
      <c r="E66" s="33" t="n">
        <f aca="false">E207-E286</f>
        <v>1168</v>
      </c>
      <c r="F66" s="33" t="n">
        <f aca="false">F207-F286</f>
        <v>1169</v>
      </c>
      <c r="G66" s="33" t="n">
        <f aca="false">G207-G286</f>
        <v>1145</v>
      </c>
      <c r="H66" s="33" t="n">
        <f aca="false">H207-H286</f>
        <v>1143</v>
      </c>
      <c r="I66" s="33" t="n">
        <f aca="false">I207-I286</f>
        <v>1144</v>
      </c>
      <c r="J66" s="33" t="n">
        <f aca="false">J207-J286</f>
        <v>1143</v>
      </c>
      <c r="K66" s="33" t="n">
        <f aca="false">K207-K286</f>
        <v>1143</v>
      </c>
      <c r="L66" s="33" t="n">
        <f aca="false">L207-L286</f>
        <v>1143</v>
      </c>
      <c r="M66" s="33" t="n">
        <f aca="false">M207-M286</f>
        <v>1143</v>
      </c>
      <c r="N66" s="33" t="n">
        <f aca="false">N207-N286</f>
        <v>1144</v>
      </c>
      <c r="O66" s="33" t="n">
        <f aca="false">O207-O286</f>
        <v>1144</v>
      </c>
      <c r="P66" s="33" t="n">
        <f aca="false">P207-P286</f>
        <v>1142</v>
      </c>
      <c r="Q66" s="33" t="n">
        <f aca="false">Q207-Q286</f>
        <v>1144</v>
      </c>
      <c r="R66" s="33" t="n">
        <f aca="false">R207-R286</f>
        <v>1145</v>
      </c>
      <c r="S66" s="33" t="n">
        <f aca="false">S207-S286</f>
        <v>1144</v>
      </c>
      <c r="T66" s="33" t="n">
        <f aca="false">T207-T286</f>
        <v>1144</v>
      </c>
      <c r="U66" s="33" t="n">
        <f aca="false">U207-U286</f>
        <v>0</v>
      </c>
      <c r="V66" s="33" t="n">
        <f aca="false">V207-V286</f>
        <v>0</v>
      </c>
      <c r="W66" s="33" t="n">
        <f aca="false">W207-W286</f>
        <v>0</v>
      </c>
      <c r="X66" s="33" t="n">
        <f aca="false">X207-X286</f>
        <v>0</v>
      </c>
      <c r="Y66" s="33" t="n">
        <f aca="false">Y207-Y286</f>
        <v>0</v>
      </c>
      <c r="Z66" s="33" t="n">
        <f aca="false">Z207-Z286</f>
        <v>0</v>
      </c>
      <c r="AA66" s="33" t="n">
        <f aca="false">AA207-AA286</f>
        <v>0</v>
      </c>
      <c r="AB66" s="33" t="n">
        <f aca="false">AB207-AB286</f>
        <v>0</v>
      </c>
      <c r="AC66" s="33" t="n">
        <f aca="false">AC207-AC286</f>
        <v>0</v>
      </c>
      <c r="AD66" s="33" t="n">
        <f aca="false">AD207-AD286</f>
        <v>0</v>
      </c>
      <c r="AE66" s="33" t="n">
        <f aca="false">AE207-AE286</f>
        <v>0</v>
      </c>
      <c r="AF66" s="33" t="n">
        <f aca="false">AF207-AF286</f>
        <v>0</v>
      </c>
      <c r="AG66" s="33" t="n">
        <f aca="false">AG207-AG286</f>
        <v>0</v>
      </c>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row>
    <row r="67" customFormat="false" ht="12.75" hidden="true" customHeight="false" outlineLevel="0" collapsed="false">
      <c r="A67" s="36" t="s">
        <v>38</v>
      </c>
      <c r="B67" s="36"/>
      <c r="C67" s="33" t="n">
        <f aca="false">C208-C287</f>
        <v>-12002</v>
      </c>
      <c r="D67" s="33" t="n">
        <f aca="false">D208-D287</f>
        <v>-15057</v>
      </c>
      <c r="E67" s="33" t="n">
        <f aca="false">E208-E287</f>
        <v>-16628</v>
      </c>
      <c r="F67" s="33" t="n">
        <f aca="false">F208-F287</f>
        <v>-19094</v>
      </c>
      <c r="G67" s="33" t="n">
        <f aca="false">G208-G287</f>
        <v>-17320</v>
      </c>
      <c r="H67" s="33" t="n">
        <f aca="false">H208-H287</f>
        <v>-20550</v>
      </c>
      <c r="I67" s="33" t="n">
        <f aca="false">I208-I287</f>
        <v>-4746</v>
      </c>
      <c r="J67" s="33" t="n">
        <f aca="false">J208-J287</f>
        <v>-4446</v>
      </c>
      <c r="K67" s="33" t="n">
        <f aca="false">K208-K287</f>
        <v>-6707</v>
      </c>
      <c r="L67" s="33" t="n">
        <f aca="false">L208-L287</f>
        <v>6046</v>
      </c>
      <c r="M67" s="33" t="n">
        <f aca="false">M208-M287</f>
        <v>10067</v>
      </c>
      <c r="N67" s="33" t="n">
        <f aca="false">N208-N287</f>
        <v>9331</v>
      </c>
      <c r="O67" s="33" t="n">
        <f aca="false">O208-O287</f>
        <v>10870</v>
      </c>
      <c r="P67" s="33" t="n">
        <f aca="false">P208-P287</f>
        <v>690</v>
      </c>
      <c r="Q67" s="33" t="n">
        <f aca="false">Q208-Q287</f>
        <v>1464</v>
      </c>
      <c r="R67" s="33" t="n">
        <f aca="false">R208-R287</f>
        <v>6701</v>
      </c>
      <c r="S67" s="33" t="n">
        <f aca="false">S208-S287</f>
        <v>9350</v>
      </c>
      <c r="T67" s="33" t="n">
        <f aca="false">T208-T287</f>
        <v>9350</v>
      </c>
      <c r="U67" s="33" t="n">
        <f aca="false">U208-U287</f>
        <v>0</v>
      </c>
      <c r="V67" s="33" t="n">
        <f aca="false">V208-V287</f>
        <v>0</v>
      </c>
      <c r="W67" s="33" t="n">
        <f aca="false">W208-W287</f>
        <v>0</v>
      </c>
      <c r="X67" s="33" t="n">
        <f aca="false">X208-X287</f>
        <v>0</v>
      </c>
      <c r="Y67" s="33" t="n">
        <f aca="false">Y208-Y287</f>
        <v>0</v>
      </c>
      <c r="Z67" s="33" t="n">
        <f aca="false">Z208-Z287</f>
        <v>0</v>
      </c>
      <c r="AA67" s="33" t="n">
        <f aca="false">AA208-AA287</f>
        <v>0</v>
      </c>
      <c r="AB67" s="33" t="n">
        <f aca="false">AB208-AB287</f>
        <v>0</v>
      </c>
      <c r="AC67" s="33" t="n">
        <f aca="false">AC208-AC287</f>
        <v>0</v>
      </c>
      <c r="AD67" s="33" t="n">
        <f aca="false">AD208-AD287</f>
        <v>0</v>
      </c>
      <c r="AE67" s="33" t="n">
        <f aca="false">AE208-AE287</f>
        <v>0</v>
      </c>
      <c r="AF67" s="33" t="n">
        <f aca="false">AF208-AF287</f>
        <v>0</v>
      </c>
      <c r="AG67" s="33" t="n">
        <f aca="false">AG208-AG287</f>
        <v>0</v>
      </c>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row>
    <row r="68" customFormat="false" ht="12.75" hidden="true" customHeight="false" outlineLevel="0" collapsed="false">
      <c r="A68" s="36" t="s">
        <v>39</v>
      </c>
      <c r="B68" s="36"/>
      <c r="C68" s="33" t="n">
        <f aca="false">C209-C288</f>
        <v>-9047</v>
      </c>
      <c r="D68" s="33" t="n">
        <f aca="false">D209-D288</f>
        <v>-8521</v>
      </c>
      <c r="E68" s="33" t="n">
        <f aca="false">E209-E288</f>
        <v>-10812</v>
      </c>
      <c r="F68" s="33" t="n">
        <f aca="false">F209-F288</f>
        <v>11884</v>
      </c>
      <c r="G68" s="33" t="n">
        <f aca="false">G209-G288</f>
        <v>-12529</v>
      </c>
      <c r="H68" s="33" t="n">
        <f aca="false">H209-H288</f>
        <v>-6480</v>
      </c>
      <c r="I68" s="33" t="n">
        <f aca="false">I209-I288</f>
        <v>9208</v>
      </c>
      <c r="J68" s="33" t="n">
        <f aca="false">J209-J288</f>
        <v>1700</v>
      </c>
      <c r="K68" s="33" t="n">
        <f aca="false">K209-K288</f>
        <v>-205</v>
      </c>
      <c r="L68" s="33" t="n">
        <f aca="false">L209-L288</f>
        <v>-463</v>
      </c>
      <c r="M68" s="33" t="n">
        <f aca="false">M209-M288</f>
        <v>1085</v>
      </c>
      <c r="N68" s="33" t="n">
        <f aca="false">N209-N288</f>
        <v>-1260</v>
      </c>
      <c r="O68" s="33" t="n">
        <f aca="false">O209-O288</f>
        <v>-4506</v>
      </c>
      <c r="P68" s="33" t="n">
        <f aca="false">P209-P288</f>
        <v>1082</v>
      </c>
      <c r="Q68" s="33" t="n">
        <f aca="false">Q209-Q288</f>
        <v>6871</v>
      </c>
      <c r="R68" s="33" t="n">
        <f aca="false">R209-R288</f>
        <v>7191</v>
      </c>
      <c r="S68" s="33" t="n">
        <f aca="false">S209-S288</f>
        <v>12630</v>
      </c>
      <c r="T68" s="33" t="n">
        <f aca="false">T209-T288</f>
        <v>7630</v>
      </c>
      <c r="U68" s="33" t="n">
        <f aca="false">U209-U288</f>
        <v>0</v>
      </c>
      <c r="V68" s="33" t="n">
        <f aca="false">V209-V288</f>
        <v>0</v>
      </c>
      <c r="W68" s="33" t="n">
        <f aca="false">W209-W288</f>
        <v>0</v>
      </c>
      <c r="X68" s="33" t="n">
        <f aca="false">X209-X288</f>
        <v>0</v>
      </c>
      <c r="Y68" s="33" t="n">
        <f aca="false">Y209-Y288</f>
        <v>0</v>
      </c>
      <c r="Z68" s="33" t="n">
        <f aca="false">Z209-Z288</f>
        <v>0</v>
      </c>
      <c r="AA68" s="33" t="n">
        <f aca="false">AA209-AA288</f>
        <v>0</v>
      </c>
      <c r="AB68" s="33" t="n">
        <f aca="false">AB209-AB288</f>
        <v>0</v>
      </c>
      <c r="AC68" s="33" t="n">
        <f aca="false">AC209-AC288</f>
        <v>0</v>
      </c>
      <c r="AD68" s="33" t="n">
        <f aca="false">AD209-AD288</f>
        <v>0</v>
      </c>
      <c r="AE68" s="33" t="n">
        <f aca="false">AE209-AE288</f>
        <v>0</v>
      </c>
      <c r="AF68" s="33" t="n">
        <f aca="false">AF209-AF288</f>
        <v>0</v>
      </c>
      <c r="AG68" s="33" t="n">
        <f aca="false">AG209-AG288</f>
        <v>0</v>
      </c>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row>
    <row r="69" customFormat="false" ht="12.75" hidden="true" customHeight="false" outlineLevel="0" collapsed="false">
      <c r="A69" s="36" t="s">
        <v>40</v>
      </c>
      <c r="B69" s="36"/>
      <c r="C69" s="33" t="n">
        <f aca="false">C210-C289</f>
        <v>3585</v>
      </c>
      <c r="D69" s="33" t="n">
        <f aca="false">D210-D289</f>
        <v>3039</v>
      </c>
      <c r="E69" s="33" t="n">
        <f aca="false">E210-E289</f>
        <v>3709</v>
      </c>
      <c r="F69" s="33" t="n">
        <f aca="false">F210-F289</f>
        <v>3725</v>
      </c>
      <c r="G69" s="33" t="n">
        <f aca="false">G210-G289</f>
        <v>2261</v>
      </c>
      <c r="H69" s="33" t="n">
        <f aca="false">H210-H289</f>
        <v>-144</v>
      </c>
      <c r="I69" s="33" t="n">
        <f aca="false">I210-I289</f>
        <v>-1062</v>
      </c>
      <c r="J69" s="33" t="n">
        <f aca="false">J210-J289</f>
        <v>-984</v>
      </c>
      <c r="K69" s="33" t="n">
        <f aca="false">K210-K289</f>
        <v>-1127</v>
      </c>
      <c r="L69" s="33" t="n">
        <f aca="false">L210-L289</f>
        <v>-1007</v>
      </c>
      <c r="M69" s="33" t="n">
        <f aca="false">M210-M289</f>
        <v>14332</v>
      </c>
      <c r="N69" s="33" t="n">
        <f aca="false">N210-N289</f>
        <v>35000</v>
      </c>
      <c r="O69" s="33" t="n">
        <f aca="false">O210-O289</f>
        <v>19774</v>
      </c>
      <c r="P69" s="33" t="n">
        <f aca="false">P210-P289</f>
        <v>6763</v>
      </c>
      <c r="Q69" s="33" t="n">
        <f aca="false">Q210-Q289</f>
        <v>7516</v>
      </c>
      <c r="R69" s="33" t="n">
        <f aca="false">R210-R289</f>
        <v>6576</v>
      </c>
      <c r="S69" s="33" t="n">
        <f aca="false">S210-S289</f>
        <v>6512</v>
      </c>
      <c r="T69" s="33" t="n">
        <f aca="false">T210-T289</f>
        <v>6512</v>
      </c>
      <c r="U69" s="33" t="n">
        <f aca="false">U210-U289</f>
        <v>0</v>
      </c>
      <c r="V69" s="33" t="n">
        <f aca="false">V210-V289</f>
        <v>0</v>
      </c>
      <c r="W69" s="33" t="n">
        <f aca="false">W210-W289</f>
        <v>0</v>
      </c>
      <c r="X69" s="33" t="n">
        <f aca="false">X210-X289</f>
        <v>0</v>
      </c>
      <c r="Y69" s="33" t="n">
        <f aca="false">Y210-Y289</f>
        <v>0</v>
      </c>
      <c r="Z69" s="33" t="n">
        <f aca="false">Z210-Z289</f>
        <v>0</v>
      </c>
      <c r="AA69" s="33" t="n">
        <f aca="false">AA210-AA289</f>
        <v>0</v>
      </c>
      <c r="AB69" s="33" t="n">
        <f aca="false">AB210-AB289</f>
        <v>0</v>
      </c>
      <c r="AC69" s="33" t="n">
        <f aca="false">AC210-AC289</f>
        <v>0</v>
      </c>
      <c r="AD69" s="33" t="n">
        <f aca="false">AD210-AD289</f>
        <v>0</v>
      </c>
      <c r="AE69" s="33" t="n">
        <f aca="false">AE210-AE289</f>
        <v>0</v>
      </c>
      <c r="AF69" s="33" t="n">
        <f aca="false">AF210-AF289</f>
        <v>0</v>
      </c>
      <c r="AG69" s="33" t="n">
        <f aca="false">AG210-AG289</f>
        <v>0</v>
      </c>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row>
    <row r="70" customFormat="false" ht="12.75" hidden="true" customHeight="false" outlineLevel="0" collapsed="false">
      <c r="A70" s="36" t="s">
        <v>41</v>
      </c>
      <c r="B70" s="36"/>
      <c r="C70" s="33" t="n">
        <f aca="false">C211-C290</f>
        <v>0</v>
      </c>
      <c r="D70" s="33" t="n">
        <f aca="false">D211-D290</f>
        <v>0</v>
      </c>
      <c r="E70" s="33" t="n">
        <f aca="false">E211-E290</f>
        <v>0</v>
      </c>
      <c r="F70" s="33" t="n">
        <f aca="false">F211-F290</f>
        <v>0</v>
      </c>
      <c r="G70" s="33" t="n">
        <f aca="false">G211-G290</f>
        <v>0</v>
      </c>
      <c r="H70" s="33" t="n">
        <f aca="false">H211-H290</f>
        <v>0</v>
      </c>
      <c r="I70" s="33" t="n">
        <f aca="false">I211-I290</f>
        <v>0</v>
      </c>
      <c r="J70" s="33" t="n">
        <f aca="false">J211-J290</f>
        <v>0</v>
      </c>
      <c r="K70" s="33" t="n">
        <f aca="false">K211-K290</f>
        <v>0</v>
      </c>
      <c r="L70" s="33" t="n">
        <f aca="false">L211-L290</f>
        <v>0</v>
      </c>
      <c r="M70" s="33" t="n">
        <f aca="false">M211-M290</f>
        <v>0</v>
      </c>
      <c r="N70" s="33" t="n">
        <f aca="false">N211-N290</f>
        <v>0</v>
      </c>
      <c r="O70" s="33" t="n">
        <f aca="false">O211-O290</f>
        <v>0</v>
      </c>
      <c r="P70" s="33" t="n">
        <f aca="false">P211-P290</f>
        <v>0</v>
      </c>
      <c r="Q70" s="33" t="n">
        <f aca="false">Q211-Q290</f>
        <v>0</v>
      </c>
      <c r="R70" s="33" t="n">
        <f aca="false">R211-R290</f>
        <v>0</v>
      </c>
      <c r="S70" s="33" t="n">
        <f aca="false">S211-S290</f>
        <v>0</v>
      </c>
      <c r="T70" s="33" t="n">
        <f aca="false">T211-T290</f>
        <v>0</v>
      </c>
      <c r="U70" s="33" t="n">
        <f aca="false">U211-U290</f>
        <v>0</v>
      </c>
      <c r="V70" s="33" t="n">
        <f aca="false">V211-V290</f>
        <v>0</v>
      </c>
      <c r="W70" s="33" t="n">
        <f aca="false">W211-W290</f>
        <v>0</v>
      </c>
      <c r="X70" s="33" t="n">
        <f aca="false">X211-X290</f>
        <v>0</v>
      </c>
      <c r="Y70" s="33" t="n">
        <f aca="false">Y211-Y290</f>
        <v>0</v>
      </c>
      <c r="Z70" s="33" t="n">
        <f aca="false">Z211-Z290</f>
        <v>0</v>
      </c>
      <c r="AA70" s="33" t="n">
        <f aca="false">AA211-AA290</f>
        <v>0</v>
      </c>
      <c r="AB70" s="33" t="n">
        <f aca="false">AB211-AB290</f>
        <v>0</v>
      </c>
      <c r="AC70" s="33" t="n">
        <f aca="false">AC211-AC290</f>
        <v>0</v>
      </c>
      <c r="AD70" s="33" t="n">
        <f aca="false">AD211-AD290</f>
        <v>0</v>
      </c>
      <c r="AE70" s="33" t="n">
        <f aca="false">AE211-AE290</f>
        <v>0</v>
      </c>
      <c r="AF70" s="33" t="n">
        <f aca="false">AF211-AF290</f>
        <v>0</v>
      </c>
      <c r="AG70" s="33" t="n">
        <f aca="false">AG211-AG290</f>
        <v>0</v>
      </c>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row>
    <row r="71" customFormat="false" ht="12.75" hidden="true" customHeight="false" outlineLevel="0" collapsed="false">
      <c r="A71" s="36" t="s">
        <v>42</v>
      </c>
      <c r="B71" s="36"/>
      <c r="C71" s="33" t="n">
        <f aca="false">C212-C291</f>
        <v>0</v>
      </c>
      <c r="D71" s="33" t="n">
        <f aca="false">D212-D291</f>
        <v>0</v>
      </c>
      <c r="E71" s="33" t="n">
        <f aca="false">E212-E291</f>
        <v>0</v>
      </c>
      <c r="F71" s="33" t="n">
        <f aca="false">F212-F291</f>
        <v>0</v>
      </c>
      <c r="G71" s="33" t="n">
        <f aca="false">G212-G291</f>
        <v>0</v>
      </c>
      <c r="H71" s="33" t="n">
        <f aca="false">H212-H291</f>
        <v>0</v>
      </c>
      <c r="I71" s="33" t="n">
        <f aca="false">I212-I291</f>
        <v>0</v>
      </c>
      <c r="J71" s="33" t="n">
        <f aca="false">J212-J291</f>
        <v>0</v>
      </c>
      <c r="K71" s="33" t="n">
        <f aca="false">K212-K291</f>
        <v>0</v>
      </c>
      <c r="L71" s="33" t="n">
        <f aca="false">L212-L291</f>
        <v>0</v>
      </c>
      <c r="M71" s="33" t="n">
        <f aca="false">M212-M291</f>
        <v>0</v>
      </c>
      <c r="N71" s="33" t="n">
        <f aca="false">N212-N291</f>
        <v>0</v>
      </c>
      <c r="O71" s="33" t="n">
        <f aca="false">O212-O291</f>
        <v>0</v>
      </c>
      <c r="P71" s="33" t="n">
        <f aca="false">P212-P291</f>
        <v>0</v>
      </c>
      <c r="Q71" s="33" t="n">
        <f aca="false">Q212-Q291</f>
        <v>0</v>
      </c>
      <c r="R71" s="33" t="n">
        <f aca="false">R212-R291</f>
        <v>0</v>
      </c>
      <c r="S71" s="33" t="n">
        <f aca="false">S212-S291</f>
        <v>0</v>
      </c>
      <c r="T71" s="33" t="n">
        <f aca="false">T212-T291</f>
        <v>0</v>
      </c>
      <c r="U71" s="33" t="n">
        <f aca="false">U212-U291</f>
        <v>0</v>
      </c>
      <c r="V71" s="33" t="n">
        <f aca="false">V212-V291</f>
        <v>0</v>
      </c>
      <c r="W71" s="33" t="n">
        <f aca="false">W212-W291</f>
        <v>0</v>
      </c>
      <c r="X71" s="33" t="n">
        <f aca="false">X212-X291</f>
        <v>0</v>
      </c>
      <c r="Y71" s="33" t="n">
        <f aca="false">Y212-Y291</f>
        <v>0</v>
      </c>
      <c r="Z71" s="33" t="n">
        <f aca="false">Z212-Z291</f>
        <v>0</v>
      </c>
      <c r="AA71" s="33" t="n">
        <f aca="false">AA212-AA291</f>
        <v>0</v>
      </c>
      <c r="AB71" s="33" t="n">
        <f aca="false">AB212-AB291</f>
        <v>0</v>
      </c>
      <c r="AC71" s="33" t="n">
        <f aca="false">AC212-AC291</f>
        <v>0</v>
      </c>
      <c r="AD71" s="33" t="n">
        <f aca="false">AD212-AD291</f>
        <v>0</v>
      </c>
      <c r="AE71" s="33" t="n">
        <f aca="false">AE212-AE291</f>
        <v>0</v>
      </c>
      <c r="AF71" s="33" t="n">
        <f aca="false">AF212-AF291</f>
        <v>0</v>
      </c>
      <c r="AG71" s="33" t="n">
        <f aca="false">AG212-AG291</f>
        <v>0</v>
      </c>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row>
    <row r="72" customFormat="false" ht="12.75" hidden="true" customHeight="false" outlineLevel="0" collapsed="false">
      <c r="A72" s="36" t="s">
        <v>43</v>
      </c>
      <c r="B72" s="36"/>
      <c r="C72" s="33" t="n">
        <f aca="false">C213-C292</f>
        <v>0</v>
      </c>
      <c r="D72" s="33" t="n">
        <f aca="false">D213-D292</f>
        <v>0</v>
      </c>
      <c r="E72" s="33" t="n">
        <f aca="false">E213-E292</f>
        <v>0</v>
      </c>
      <c r="F72" s="33" t="n">
        <f aca="false">F213-F292</f>
        <v>0</v>
      </c>
      <c r="G72" s="33" t="n">
        <f aca="false">G213-G292</f>
        <v>0</v>
      </c>
      <c r="H72" s="33" t="n">
        <f aca="false">H213-H292</f>
        <v>0</v>
      </c>
      <c r="I72" s="33" t="n">
        <f aca="false">I213-I292</f>
        <v>0</v>
      </c>
      <c r="J72" s="33" t="n">
        <f aca="false">J213-J292</f>
        <v>0</v>
      </c>
      <c r="K72" s="33" t="n">
        <f aca="false">K213-K292</f>
        <v>0</v>
      </c>
      <c r="L72" s="33" t="n">
        <f aca="false">L213-L292</f>
        <v>0</v>
      </c>
      <c r="M72" s="33" t="n">
        <f aca="false">M213-M292</f>
        <v>0</v>
      </c>
      <c r="N72" s="33" t="n">
        <f aca="false">N213-N292</f>
        <v>0</v>
      </c>
      <c r="O72" s="33" t="n">
        <f aca="false">O213-O292</f>
        <v>0</v>
      </c>
      <c r="P72" s="33" t="n">
        <f aca="false">P213-P292</f>
        <v>0</v>
      </c>
      <c r="Q72" s="33" t="n">
        <f aca="false">Q213-Q292</f>
        <v>0</v>
      </c>
      <c r="R72" s="33" t="n">
        <f aca="false">R213-R292</f>
        <v>0</v>
      </c>
      <c r="S72" s="33" t="n">
        <f aca="false">S213-S292</f>
        <v>0</v>
      </c>
      <c r="T72" s="33" t="n">
        <f aca="false">T213-T292</f>
        <v>0</v>
      </c>
      <c r="U72" s="33" t="n">
        <f aca="false">U213-U292</f>
        <v>0</v>
      </c>
      <c r="V72" s="33" t="n">
        <f aca="false">V213-V292</f>
        <v>0</v>
      </c>
      <c r="W72" s="33" t="n">
        <f aca="false">W213-W292</f>
        <v>0</v>
      </c>
      <c r="X72" s="33" t="n">
        <f aca="false">X213-X292</f>
        <v>0</v>
      </c>
      <c r="Y72" s="33" t="n">
        <f aca="false">Y213-Y292</f>
        <v>0</v>
      </c>
      <c r="Z72" s="33" t="n">
        <f aca="false">Z213-Z292</f>
        <v>0</v>
      </c>
      <c r="AA72" s="33" t="n">
        <f aca="false">AA213-AA292</f>
        <v>0</v>
      </c>
      <c r="AB72" s="33" t="n">
        <f aca="false">AB213-AB292</f>
        <v>0</v>
      </c>
      <c r="AC72" s="33" t="n">
        <f aca="false">AC213-AC292</f>
        <v>0</v>
      </c>
      <c r="AD72" s="33" t="n">
        <f aca="false">AD213-AD292</f>
        <v>0</v>
      </c>
      <c r="AE72" s="33" t="n">
        <f aca="false">AE213-AE292</f>
        <v>0</v>
      </c>
      <c r="AF72" s="33" t="n">
        <f aca="false">AF213-AF292</f>
        <v>0</v>
      </c>
      <c r="AG72" s="33" t="n">
        <f aca="false">AG213-AG292</f>
        <v>0</v>
      </c>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row>
    <row r="73" customFormat="false" ht="12.75" hidden="true" customHeight="false" outlineLevel="0" collapsed="false">
      <c r="A73" s="36" t="s">
        <v>44</v>
      </c>
      <c r="B73" s="36"/>
      <c r="C73" s="33" t="n">
        <f aca="false">C214-C293</f>
        <v>-3555</v>
      </c>
      <c r="D73" s="33" t="n">
        <f aca="false">D214-D293</f>
        <v>-2227</v>
      </c>
      <c r="E73" s="33" t="n">
        <f aca="false">E214-E293</f>
        <v>-2354</v>
      </c>
      <c r="F73" s="33" t="n">
        <f aca="false">F214-F293</f>
        <v>-2831</v>
      </c>
      <c r="G73" s="33" t="n">
        <f aca="false">G214-G293</f>
        <v>421</v>
      </c>
      <c r="H73" s="33" t="n">
        <f aca="false">H214-H293</f>
        <v>1736</v>
      </c>
      <c r="I73" s="33" t="n">
        <f aca="false">I214-I293</f>
        <v>-927</v>
      </c>
      <c r="J73" s="33" t="n">
        <f aca="false">J214-J293</f>
        <v>-1542</v>
      </c>
      <c r="K73" s="33" t="n">
        <f aca="false">K214-K293</f>
        <v>-2590</v>
      </c>
      <c r="L73" s="33" t="n">
        <f aca="false">L214-L293</f>
        <v>-1017</v>
      </c>
      <c r="M73" s="33" t="n">
        <f aca="false">M214-M293</f>
        <v>-1482</v>
      </c>
      <c r="N73" s="33" t="n">
        <f aca="false">N214-N293</f>
        <v>-646</v>
      </c>
      <c r="O73" s="33" t="n">
        <f aca="false">O214-O293</f>
        <v>1302</v>
      </c>
      <c r="P73" s="33" t="n">
        <f aca="false">P214-P293</f>
        <v>987</v>
      </c>
      <c r="Q73" s="33" t="n">
        <f aca="false">Q214-Q293</f>
        <v>-935</v>
      </c>
      <c r="R73" s="33" t="n">
        <f aca="false">R214-R293</f>
        <v>-1127</v>
      </c>
      <c r="S73" s="33" t="n">
        <f aca="false">S214-S293</f>
        <v>985</v>
      </c>
      <c r="T73" s="33" t="n">
        <f aca="false">T214-T293</f>
        <v>2985</v>
      </c>
      <c r="U73" s="33" t="n">
        <f aca="false">U214-U293</f>
        <v>0</v>
      </c>
      <c r="V73" s="33" t="n">
        <f aca="false">V214-V293</f>
        <v>0</v>
      </c>
      <c r="W73" s="33" t="n">
        <f aca="false">W214-W293</f>
        <v>0</v>
      </c>
      <c r="X73" s="33" t="n">
        <f aca="false">X214-X293</f>
        <v>0</v>
      </c>
      <c r="Y73" s="33" t="n">
        <f aca="false">Y214-Y293</f>
        <v>0</v>
      </c>
      <c r="Z73" s="33" t="n">
        <f aca="false">Z214-Z293</f>
        <v>0</v>
      </c>
      <c r="AA73" s="33" t="n">
        <f aca="false">AA214-AA293</f>
        <v>0</v>
      </c>
      <c r="AB73" s="33" t="n">
        <f aca="false">AB214-AB293</f>
        <v>0</v>
      </c>
      <c r="AC73" s="33" t="n">
        <f aca="false">AC214-AC293</f>
        <v>0</v>
      </c>
      <c r="AD73" s="33" t="n">
        <f aca="false">AD214-AD293</f>
        <v>0</v>
      </c>
      <c r="AE73" s="33" t="n">
        <f aca="false">AE214-AE293</f>
        <v>0</v>
      </c>
      <c r="AF73" s="33" t="n">
        <f aca="false">AF214-AF293</f>
        <v>0</v>
      </c>
      <c r="AG73" s="33" t="n">
        <f aca="false">AG214-AG293</f>
        <v>0</v>
      </c>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row>
    <row r="74" customFormat="false" ht="12.75" hidden="true" customHeight="false" outlineLevel="0" collapsed="false">
      <c r="A74" s="36" t="s">
        <v>45</v>
      </c>
      <c r="B74" s="36"/>
      <c r="C74" s="33" t="n">
        <f aca="false">C215-C294</f>
        <v>5</v>
      </c>
      <c r="D74" s="33" t="n">
        <f aca="false">D215-D294</f>
        <v>72</v>
      </c>
      <c r="E74" s="33" t="n">
        <f aca="false">E215-E294</f>
        <v>51</v>
      </c>
      <c r="F74" s="33" t="n">
        <f aca="false">F215-F294</f>
        <v>50</v>
      </c>
      <c r="G74" s="33" t="n">
        <f aca="false">G215-G294</f>
        <v>55</v>
      </c>
      <c r="H74" s="33" t="n">
        <f aca="false">H215-H294</f>
        <v>45</v>
      </c>
      <c r="I74" s="33" t="n">
        <f aca="false">I215-I294</f>
        <v>57</v>
      </c>
      <c r="J74" s="33" t="n">
        <f aca="false">J215-J294</f>
        <v>59</v>
      </c>
      <c r="K74" s="33" t="n">
        <f aca="false">K215-K294</f>
        <v>52</v>
      </c>
      <c r="L74" s="33" t="n">
        <f aca="false">L215-L294</f>
        <v>50</v>
      </c>
      <c r="M74" s="33" t="n">
        <f aca="false">M215-M294</f>
        <v>50</v>
      </c>
      <c r="N74" s="33" t="n">
        <f aca="false">N215-N294</f>
        <v>51</v>
      </c>
      <c r="O74" s="33" t="n">
        <f aca="false">O215-O294</f>
        <v>52</v>
      </c>
      <c r="P74" s="33" t="n">
        <f aca="false">P215-P294</f>
        <v>50</v>
      </c>
      <c r="Q74" s="33" t="n">
        <f aca="false">Q215-Q294</f>
        <v>51</v>
      </c>
      <c r="R74" s="33" t="n">
        <f aca="false">R215-R294</f>
        <v>50</v>
      </c>
      <c r="S74" s="33" t="n">
        <f aca="false">S215-S294</f>
        <v>51</v>
      </c>
      <c r="T74" s="33" t="n">
        <f aca="false">T215-T294</f>
        <v>51</v>
      </c>
      <c r="U74" s="33" t="n">
        <f aca="false">U215-U294</f>
        <v>0</v>
      </c>
      <c r="V74" s="33" t="n">
        <f aca="false">V215-V294</f>
        <v>0</v>
      </c>
      <c r="W74" s="33" t="n">
        <f aca="false">W215-W294</f>
        <v>0</v>
      </c>
      <c r="X74" s="33" t="n">
        <f aca="false">X215-X294</f>
        <v>0</v>
      </c>
      <c r="Y74" s="33" t="n">
        <f aca="false">Y215-Y294</f>
        <v>0</v>
      </c>
      <c r="Z74" s="33" t="n">
        <f aca="false">Z215-Z294</f>
        <v>0</v>
      </c>
      <c r="AA74" s="33" t="n">
        <f aca="false">AA215-AA294</f>
        <v>0</v>
      </c>
      <c r="AB74" s="33" t="n">
        <f aca="false">AB215-AB294</f>
        <v>0</v>
      </c>
      <c r="AC74" s="33" t="n">
        <f aca="false">AC215-AC294</f>
        <v>0</v>
      </c>
      <c r="AD74" s="33" t="n">
        <f aca="false">AD215-AD294</f>
        <v>0</v>
      </c>
      <c r="AE74" s="33" t="n">
        <f aca="false">AE215-AE294</f>
        <v>0</v>
      </c>
      <c r="AF74" s="33" t="n">
        <f aca="false">AF215-AF294</f>
        <v>0</v>
      </c>
      <c r="AG74" s="33" t="n">
        <f aca="false">AG215-AG294</f>
        <v>0</v>
      </c>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row>
    <row r="75" customFormat="false" ht="12.75" hidden="true" customHeight="false" outlineLevel="0" collapsed="false">
      <c r="A75" s="36" t="s">
        <v>46</v>
      </c>
      <c r="B75" s="36"/>
      <c r="C75" s="33" t="n">
        <f aca="false">C216-C295</f>
        <v>0</v>
      </c>
      <c r="D75" s="33" t="n">
        <f aca="false">D216-D295</f>
        <v>0</v>
      </c>
      <c r="E75" s="33" t="n">
        <f aca="false">E216-E295</f>
        <v>0</v>
      </c>
      <c r="F75" s="33" t="n">
        <f aca="false">F216-F295</f>
        <v>0</v>
      </c>
      <c r="G75" s="33" t="n">
        <f aca="false">G216-G295</f>
        <v>0</v>
      </c>
      <c r="H75" s="33" t="n">
        <f aca="false">H216-H295</f>
        <v>0</v>
      </c>
      <c r="I75" s="33" t="n">
        <f aca="false">I216-I295</f>
        <v>0</v>
      </c>
      <c r="J75" s="33" t="n">
        <f aca="false">J216-J295</f>
        <v>0</v>
      </c>
      <c r="K75" s="33" t="n">
        <f aca="false">K216-K295</f>
        <v>0</v>
      </c>
      <c r="L75" s="33" t="n">
        <f aca="false">L216-L295</f>
        <v>0</v>
      </c>
      <c r="M75" s="33" t="n">
        <f aca="false">M216-M295</f>
        <v>0</v>
      </c>
      <c r="N75" s="33" t="n">
        <f aca="false">N216-N295</f>
        <v>0</v>
      </c>
      <c r="O75" s="33" t="n">
        <f aca="false">O216-O295</f>
        <v>0</v>
      </c>
      <c r="P75" s="33" t="n">
        <f aca="false">P216-P295</f>
        <v>0</v>
      </c>
      <c r="Q75" s="33" t="n">
        <f aca="false">Q216-Q295</f>
        <v>0</v>
      </c>
      <c r="R75" s="33" t="n">
        <f aca="false">R216-R295</f>
        <v>0</v>
      </c>
      <c r="S75" s="33" t="n">
        <f aca="false">S216-S295</f>
        <v>0</v>
      </c>
      <c r="T75" s="33" t="n">
        <f aca="false">T216-T295</f>
        <v>0</v>
      </c>
      <c r="U75" s="33" t="n">
        <f aca="false">U216-U295</f>
        <v>0</v>
      </c>
      <c r="V75" s="33" t="n">
        <f aca="false">V216-V295</f>
        <v>0</v>
      </c>
      <c r="W75" s="33" t="n">
        <f aca="false">W216-W295</f>
        <v>0</v>
      </c>
      <c r="X75" s="33" t="n">
        <f aca="false">X216-X295</f>
        <v>0</v>
      </c>
      <c r="Y75" s="33" t="n">
        <f aca="false">Y216-Y295</f>
        <v>0</v>
      </c>
      <c r="Z75" s="33" t="n">
        <f aca="false">Z216-Z295</f>
        <v>0</v>
      </c>
      <c r="AA75" s="33" t="n">
        <f aca="false">AA216-AA295</f>
        <v>0</v>
      </c>
      <c r="AB75" s="33" t="n">
        <f aca="false">AB216-AB295</f>
        <v>0</v>
      </c>
      <c r="AC75" s="33" t="n">
        <f aca="false">AC216-AC295</f>
        <v>0</v>
      </c>
      <c r="AD75" s="33" t="n">
        <f aca="false">AD216-AD295</f>
        <v>0</v>
      </c>
      <c r="AE75" s="33" t="n">
        <f aca="false">AE216-AE295</f>
        <v>0</v>
      </c>
      <c r="AF75" s="33" t="n">
        <f aca="false">AF216-AF295</f>
        <v>0</v>
      </c>
      <c r="AG75" s="33" t="n">
        <f aca="false">AG216-AG295</f>
        <v>0</v>
      </c>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row>
    <row r="76" customFormat="false" ht="12.75" hidden="true" customHeight="false" outlineLevel="0" collapsed="false">
      <c r="A76" s="36" t="s">
        <v>47</v>
      </c>
      <c r="B76" s="36"/>
      <c r="C76" s="33" t="n">
        <f aca="false">C217-C296</f>
        <v>-5719</v>
      </c>
      <c r="D76" s="33" t="n">
        <f aca="false">D217-D296</f>
        <v>-5630</v>
      </c>
      <c r="E76" s="33" t="n">
        <f aca="false">E217-E296</f>
        <v>-5921</v>
      </c>
      <c r="F76" s="33" t="n">
        <f aca="false">F217-F296</f>
        <v>-5383</v>
      </c>
      <c r="G76" s="33" t="n">
        <f aca="false">G217-G296</f>
        <v>-4708</v>
      </c>
      <c r="H76" s="33" t="n">
        <f aca="false">H217-H296</f>
        <v>-5023</v>
      </c>
      <c r="I76" s="33" t="n">
        <f aca="false">I217-I296</f>
        <v>-5023</v>
      </c>
      <c r="J76" s="33" t="n">
        <f aca="false">J217-J296</f>
        <v>-5234</v>
      </c>
      <c r="K76" s="33" t="n">
        <f aca="false">K217-K296</f>
        <v>-6052</v>
      </c>
      <c r="L76" s="33" t="n">
        <f aca="false">L217-L296</f>
        <v>-6058</v>
      </c>
      <c r="M76" s="33" t="n">
        <f aca="false">M217-M296</f>
        <v>406</v>
      </c>
      <c r="N76" s="33" t="n">
        <f aca="false">N217-N296</f>
        <v>1629</v>
      </c>
      <c r="O76" s="33" t="n">
        <f aca="false">O217-O296</f>
        <v>-5432</v>
      </c>
      <c r="P76" s="33" t="n">
        <f aca="false">P217-P296</f>
        <v>-4894</v>
      </c>
      <c r="Q76" s="33" t="n">
        <f aca="false">Q217-Q296</f>
        <v>-4361</v>
      </c>
      <c r="R76" s="33" t="n">
        <f aca="false">R217-R296</f>
        <v>-4361</v>
      </c>
      <c r="S76" s="33" t="n">
        <f aca="false">S217-S296</f>
        <v>-5042</v>
      </c>
      <c r="T76" s="33" t="n">
        <f aca="false">T217-T296</f>
        <v>-42</v>
      </c>
      <c r="U76" s="33" t="n">
        <f aca="false">U217-U296</f>
        <v>0</v>
      </c>
      <c r="V76" s="33" t="n">
        <f aca="false">V217-V296</f>
        <v>0</v>
      </c>
      <c r="W76" s="33" t="n">
        <f aca="false">W217-W296</f>
        <v>0</v>
      </c>
      <c r="X76" s="33" t="n">
        <f aca="false">X217-X296</f>
        <v>0</v>
      </c>
      <c r="Y76" s="33" t="n">
        <f aca="false">Y217-Y296</f>
        <v>0</v>
      </c>
      <c r="Z76" s="33" t="n">
        <f aca="false">Z217-Z296</f>
        <v>0</v>
      </c>
      <c r="AA76" s="33" t="n">
        <f aca="false">AA217-AA296</f>
        <v>0</v>
      </c>
      <c r="AB76" s="33" t="n">
        <f aca="false">AB217-AB296</f>
        <v>0</v>
      </c>
      <c r="AC76" s="33" t="n">
        <f aca="false">AC217-AC296</f>
        <v>0</v>
      </c>
      <c r="AD76" s="33" t="n">
        <f aca="false">AD217-AD296</f>
        <v>0</v>
      </c>
      <c r="AE76" s="33" t="n">
        <f aca="false">AE217-AE296</f>
        <v>0</v>
      </c>
      <c r="AF76" s="33" t="n">
        <f aca="false">AF217-AF296</f>
        <v>0</v>
      </c>
      <c r="AG76" s="33" t="n">
        <f aca="false">AG217-AG296</f>
        <v>0</v>
      </c>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row>
    <row r="77" customFormat="false" ht="12.75" hidden="true" customHeight="false" outlineLevel="0" collapsed="false">
      <c r="A77" s="36" t="s">
        <v>48</v>
      </c>
      <c r="B77" s="36"/>
      <c r="C77" s="33" t="n">
        <f aca="false">C218-C297</f>
        <v>198</v>
      </c>
      <c r="D77" s="33" t="n">
        <f aca="false">D218-D297</f>
        <v>66</v>
      </c>
      <c r="E77" s="33" t="n">
        <f aca="false">E218-E297</f>
        <v>67</v>
      </c>
      <c r="F77" s="33" t="n">
        <f aca="false">F218-F297</f>
        <v>66</v>
      </c>
      <c r="G77" s="33" t="n">
        <f aca="false">G218-G297</f>
        <v>67</v>
      </c>
      <c r="H77" s="33" t="n">
        <f aca="false">H218-H297</f>
        <v>65</v>
      </c>
      <c r="I77" s="33" t="n">
        <f aca="false">I218-I297</f>
        <v>2</v>
      </c>
      <c r="J77" s="33" t="n">
        <f aca="false">J218-J297</f>
        <v>1</v>
      </c>
      <c r="K77" s="33" t="n">
        <f aca="false">K218-K297</f>
        <v>0</v>
      </c>
      <c r="L77" s="33" t="n">
        <f aca="false">L218-L297</f>
        <v>65</v>
      </c>
      <c r="M77" s="33" t="n">
        <f aca="false">M218-M297</f>
        <v>5</v>
      </c>
      <c r="N77" s="33" t="n">
        <f aca="false">N218-N297</f>
        <v>2</v>
      </c>
      <c r="O77" s="33" t="n">
        <f aca="false">O218-O297</f>
        <v>62</v>
      </c>
      <c r="P77" s="33" t="n">
        <f aca="false">P218-P297</f>
        <v>62</v>
      </c>
      <c r="Q77" s="33" t="n">
        <f aca="false">Q218-Q297</f>
        <v>0</v>
      </c>
      <c r="R77" s="33" t="n">
        <f aca="false">R218-R297</f>
        <v>0</v>
      </c>
      <c r="S77" s="33" t="n">
        <f aca="false">S218-S297</f>
        <v>0</v>
      </c>
      <c r="T77" s="33" t="n">
        <f aca="false">T218-T297</f>
        <v>0</v>
      </c>
      <c r="U77" s="33" t="n">
        <f aca="false">U218-U297</f>
        <v>0</v>
      </c>
      <c r="V77" s="33" t="n">
        <f aca="false">V218-V297</f>
        <v>0</v>
      </c>
      <c r="W77" s="33" t="n">
        <f aca="false">W218-W297</f>
        <v>0</v>
      </c>
      <c r="X77" s="33" t="n">
        <f aca="false">X218-X297</f>
        <v>0</v>
      </c>
      <c r="Y77" s="33" t="n">
        <f aca="false">Y218-Y297</f>
        <v>0</v>
      </c>
      <c r="Z77" s="33" t="n">
        <f aca="false">Z218-Z297</f>
        <v>0</v>
      </c>
      <c r="AA77" s="33" t="n">
        <f aca="false">AA218-AA297</f>
        <v>0</v>
      </c>
      <c r="AB77" s="33" t="n">
        <f aca="false">AB218-AB297</f>
        <v>0</v>
      </c>
      <c r="AC77" s="33" t="n">
        <f aca="false">AC218-AC297</f>
        <v>0</v>
      </c>
      <c r="AD77" s="33" t="n">
        <f aca="false">AD218-AD297</f>
        <v>0</v>
      </c>
      <c r="AE77" s="33" t="n">
        <f aca="false">AE218-AE297</f>
        <v>0</v>
      </c>
      <c r="AF77" s="33" t="n">
        <f aca="false">AF218-AF297</f>
        <v>0</v>
      </c>
      <c r="AG77" s="33" t="n">
        <f aca="false">AG218-AG297</f>
        <v>0</v>
      </c>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row>
    <row r="78" customFormat="false" ht="12.75" hidden="true" customHeight="false" outlineLevel="0" collapsed="false">
      <c r="A78" s="36" t="s">
        <v>49</v>
      </c>
      <c r="B78" s="36"/>
      <c r="C78" s="33" t="n">
        <f aca="false">C219-C298</f>
        <v>0</v>
      </c>
      <c r="D78" s="33" t="n">
        <f aca="false">D219-D298</f>
        <v>0</v>
      </c>
      <c r="E78" s="33" t="n">
        <f aca="false">E219-E298</f>
        <v>0</v>
      </c>
      <c r="F78" s="33" t="n">
        <f aca="false">F219-F298</f>
        <v>2100</v>
      </c>
      <c r="G78" s="33" t="n">
        <f aca="false">G219-G298</f>
        <v>5000</v>
      </c>
      <c r="H78" s="33" t="n">
        <f aca="false">H219-H298</f>
        <v>0</v>
      </c>
      <c r="I78" s="33" t="n">
        <f aca="false">I219-I298</f>
        <v>0</v>
      </c>
      <c r="J78" s="33" t="n">
        <f aca="false">J219-J298</f>
        <v>0</v>
      </c>
      <c r="K78" s="33" t="n">
        <f aca="false">K219-K298</f>
        <v>0</v>
      </c>
      <c r="L78" s="33" t="n">
        <f aca="false">L219-L298</f>
        <v>0</v>
      </c>
      <c r="M78" s="33" t="n">
        <f aca="false">M219-M298</f>
        <v>0</v>
      </c>
      <c r="N78" s="33" t="n">
        <f aca="false">N219-N298</f>
        <v>0</v>
      </c>
      <c r="O78" s="33" t="n">
        <f aca="false">O219-O298</f>
        <v>0</v>
      </c>
      <c r="P78" s="33" t="n">
        <f aca="false">P219-P298</f>
        <v>0</v>
      </c>
      <c r="Q78" s="33" t="n">
        <f aca="false">Q219-Q298</f>
        <v>0</v>
      </c>
      <c r="R78" s="33" t="n">
        <f aca="false">R219-R298</f>
        <v>0</v>
      </c>
      <c r="S78" s="33" t="n">
        <f aca="false">S219-S298</f>
        <v>0</v>
      </c>
      <c r="T78" s="33" t="n">
        <f aca="false">T219-T298</f>
        <v>0</v>
      </c>
      <c r="U78" s="33" t="n">
        <f aca="false">U219-U298</f>
        <v>0</v>
      </c>
      <c r="V78" s="33" t="n">
        <f aca="false">V219-V298</f>
        <v>0</v>
      </c>
      <c r="W78" s="33" t="n">
        <f aca="false">W219-W298</f>
        <v>0</v>
      </c>
      <c r="X78" s="33" t="n">
        <f aca="false">X219-X298</f>
        <v>0</v>
      </c>
      <c r="Y78" s="33" t="n">
        <f aca="false">Y219-Y298</f>
        <v>0</v>
      </c>
      <c r="Z78" s="33" t="n">
        <f aca="false">Z219-Z298</f>
        <v>0</v>
      </c>
      <c r="AA78" s="33" t="n">
        <f aca="false">AA219-AA298</f>
        <v>0</v>
      </c>
      <c r="AB78" s="33" t="n">
        <f aca="false">AB219-AB298</f>
        <v>0</v>
      </c>
      <c r="AC78" s="33" t="n">
        <f aca="false">AC219-AC298</f>
        <v>0</v>
      </c>
      <c r="AD78" s="33" t="n">
        <f aca="false">AD219-AD298</f>
        <v>0</v>
      </c>
      <c r="AE78" s="33" t="n">
        <f aca="false">AE219-AE298</f>
        <v>0</v>
      </c>
      <c r="AF78" s="33" t="n">
        <f aca="false">AF219-AF298</f>
        <v>0</v>
      </c>
      <c r="AG78" s="33" t="n">
        <f aca="false">AG219-AG298</f>
        <v>0</v>
      </c>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row>
    <row r="79" customFormat="false" ht="12.75" hidden="true" customHeight="false" outlineLevel="0" collapsed="false">
      <c r="A79" s="36" t="s">
        <v>50</v>
      </c>
      <c r="B79" s="36"/>
      <c r="C79" s="33" t="n">
        <f aca="false">C220-C299</f>
        <v>0</v>
      </c>
      <c r="D79" s="33" t="n">
        <f aca="false">D220-D299</f>
        <v>0</v>
      </c>
      <c r="E79" s="33" t="n">
        <f aca="false">E220-E299</f>
        <v>0</v>
      </c>
      <c r="F79" s="33" t="n">
        <f aca="false">F220-F299</f>
        <v>0</v>
      </c>
      <c r="G79" s="33" t="n">
        <f aca="false">G220-G299</f>
        <v>0</v>
      </c>
      <c r="H79" s="33" t="n">
        <f aca="false">H220-H299</f>
        <v>0</v>
      </c>
      <c r="I79" s="33" t="n">
        <f aca="false">I220-I299</f>
        <v>0</v>
      </c>
      <c r="J79" s="33" t="n">
        <f aca="false">J220-J299</f>
        <v>0</v>
      </c>
      <c r="K79" s="33" t="n">
        <f aca="false">K220-K299</f>
        <v>0</v>
      </c>
      <c r="L79" s="33" t="n">
        <f aca="false">L220-L299</f>
        <v>0</v>
      </c>
      <c r="M79" s="33" t="n">
        <f aca="false">M220-M299</f>
        <v>0</v>
      </c>
      <c r="N79" s="33" t="n">
        <f aca="false">N220-N299</f>
        <v>0</v>
      </c>
      <c r="O79" s="33" t="n">
        <f aca="false">O220-O299</f>
        <v>0</v>
      </c>
      <c r="P79" s="33" t="n">
        <f aca="false">P220-P299</f>
        <v>0</v>
      </c>
      <c r="Q79" s="33" t="n">
        <f aca="false">Q220-Q299</f>
        <v>0</v>
      </c>
      <c r="R79" s="33" t="n">
        <f aca="false">R220-R299</f>
        <v>0</v>
      </c>
      <c r="S79" s="33" t="n">
        <f aca="false">S220-S299</f>
        <v>0</v>
      </c>
      <c r="T79" s="33" t="n">
        <f aca="false">T220-T299</f>
        <v>0</v>
      </c>
      <c r="U79" s="33" t="n">
        <f aca="false">U220-U299</f>
        <v>0</v>
      </c>
      <c r="V79" s="33" t="n">
        <f aca="false">V220-V299</f>
        <v>0</v>
      </c>
      <c r="W79" s="33" t="n">
        <f aca="false">W220-W299</f>
        <v>0</v>
      </c>
      <c r="X79" s="33" t="n">
        <f aca="false">X220-X299</f>
        <v>0</v>
      </c>
      <c r="Y79" s="33" t="n">
        <f aca="false">Y220-Y299</f>
        <v>0</v>
      </c>
      <c r="Z79" s="33" t="n">
        <f aca="false">Z220-Z299</f>
        <v>0</v>
      </c>
      <c r="AA79" s="33" t="n">
        <f aca="false">AA220-AA299</f>
        <v>0</v>
      </c>
      <c r="AB79" s="33" t="n">
        <f aca="false">AB220-AB299</f>
        <v>0</v>
      </c>
      <c r="AC79" s="33" t="n">
        <f aca="false">AC220-AC299</f>
        <v>0</v>
      </c>
      <c r="AD79" s="33" t="n">
        <f aca="false">AD220-AD299</f>
        <v>0</v>
      </c>
      <c r="AE79" s="33" t="n">
        <f aca="false">AE220-AE299</f>
        <v>0</v>
      </c>
      <c r="AF79" s="33" t="n">
        <f aca="false">AF220-AF299</f>
        <v>0</v>
      </c>
      <c r="AG79" s="33" t="n">
        <f aca="false">AG220-AG299</f>
        <v>0</v>
      </c>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row>
    <row r="80" customFormat="false" ht="12.75" hidden="true" customHeight="false" outlineLevel="0" collapsed="false">
      <c r="A80" s="36" t="s">
        <v>51</v>
      </c>
      <c r="B80" s="36"/>
      <c r="C80" s="33" t="n">
        <f aca="false">C221-C300</f>
        <v>0</v>
      </c>
      <c r="D80" s="33" t="n">
        <f aca="false">D221-D300</f>
        <v>0</v>
      </c>
      <c r="E80" s="33" t="n">
        <f aca="false">E221-E300</f>
        <v>0</v>
      </c>
      <c r="F80" s="33" t="n">
        <f aca="false">F221-F300</f>
        <v>0</v>
      </c>
      <c r="G80" s="33" t="n">
        <f aca="false">G221-G300</f>
        <v>0</v>
      </c>
      <c r="H80" s="33" t="n">
        <f aca="false">H221-H300</f>
        <v>0</v>
      </c>
      <c r="I80" s="33" t="n">
        <f aca="false">I221-I300</f>
        <v>0</v>
      </c>
      <c r="J80" s="33" t="n">
        <f aca="false">J221-J300</f>
        <v>0</v>
      </c>
      <c r="K80" s="33" t="n">
        <f aca="false">K221-K300</f>
        <v>0</v>
      </c>
      <c r="L80" s="33" t="n">
        <f aca="false">L221-L300</f>
        <v>0</v>
      </c>
      <c r="M80" s="33" t="n">
        <f aca="false">M221-M300</f>
        <v>0</v>
      </c>
      <c r="N80" s="33" t="n">
        <f aca="false">N221-N300</f>
        <v>0</v>
      </c>
      <c r="O80" s="33" t="n">
        <f aca="false">O221-O300</f>
        <v>0</v>
      </c>
      <c r="P80" s="33" t="n">
        <f aca="false">P221-P300</f>
        <v>0</v>
      </c>
      <c r="Q80" s="33" t="n">
        <f aca="false">Q221-Q300</f>
        <v>0</v>
      </c>
      <c r="R80" s="33" t="n">
        <f aca="false">R221-R300</f>
        <v>0</v>
      </c>
      <c r="S80" s="33" t="n">
        <f aca="false">S221-S300</f>
        <v>0</v>
      </c>
      <c r="T80" s="33" t="n">
        <f aca="false">T221-T300</f>
        <v>0</v>
      </c>
      <c r="U80" s="33" t="n">
        <f aca="false">U221-U300</f>
        <v>0</v>
      </c>
      <c r="V80" s="33" t="n">
        <f aca="false">V221-V300</f>
        <v>0</v>
      </c>
      <c r="W80" s="33" t="n">
        <f aca="false">W221-W300</f>
        <v>0</v>
      </c>
      <c r="X80" s="33" t="n">
        <f aca="false">X221-X300</f>
        <v>0</v>
      </c>
      <c r="Y80" s="33" t="n">
        <f aca="false">Y221-Y300</f>
        <v>0</v>
      </c>
      <c r="Z80" s="33" t="n">
        <f aca="false">Z221-Z300</f>
        <v>0</v>
      </c>
      <c r="AA80" s="33" t="n">
        <f aca="false">AA221-AA300</f>
        <v>0</v>
      </c>
      <c r="AB80" s="33" t="n">
        <f aca="false">AB221-AB300</f>
        <v>0</v>
      </c>
      <c r="AC80" s="33" t="n">
        <f aca="false">AC221-AC300</f>
        <v>0</v>
      </c>
      <c r="AD80" s="33" t="n">
        <f aca="false">AD221-AD300</f>
        <v>0</v>
      </c>
      <c r="AE80" s="33" t="n">
        <f aca="false">AE221-AE300</f>
        <v>0</v>
      </c>
      <c r="AF80" s="33" t="n">
        <f aca="false">AF221-AF300</f>
        <v>0</v>
      </c>
      <c r="AG80" s="33" t="n">
        <f aca="false">AG221-AG300</f>
        <v>0</v>
      </c>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row>
    <row r="81" customFormat="false" ht="12.75" hidden="true" customHeight="false" outlineLevel="0" collapsed="false">
      <c r="A81" s="36" t="s">
        <v>52</v>
      </c>
      <c r="B81" s="36"/>
      <c r="C81" s="33" t="n">
        <f aca="false">C222-C301</f>
        <v>5446</v>
      </c>
      <c r="D81" s="33" t="n">
        <f aca="false">D222-D301</f>
        <v>8123</v>
      </c>
      <c r="E81" s="33" t="n">
        <f aca="false">E222-E301</f>
        <v>4484</v>
      </c>
      <c r="F81" s="33" t="n">
        <f aca="false">F222-F301</f>
        <v>6075</v>
      </c>
      <c r="G81" s="33" t="n">
        <f aca="false">G222-G301</f>
        <v>9559</v>
      </c>
      <c r="H81" s="33" t="n">
        <f aca="false">H222-H301</f>
        <v>10124</v>
      </c>
      <c r="I81" s="33" t="n">
        <f aca="false">I222-I301</f>
        <v>9971</v>
      </c>
      <c r="J81" s="33" t="n">
        <f aca="false">J222-J301</f>
        <v>5404</v>
      </c>
      <c r="K81" s="33" t="n">
        <f aca="false">K222-K301</f>
        <v>2948</v>
      </c>
      <c r="L81" s="33" t="n">
        <f aca="false">L222-L301</f>
        <v>7056</v>
      </c>
      <c r="M81" s="33" t="n">
        <f aca="false">M222-M301</f>
        <v>10024</v>
      </c>
      <c r="N81" s="33" t="n">
        <f aca="false">N222-N301</f>
        <v>8376</v>
      </c>
      <c r="O81" s="33" t="n">
        <f aca="false">O222-O301</f>
        <v>9870</v>
      </c>
      <c r="P81" s="33" t="n">
        <f aca="false">P222-P301</f>
        <v>4679</v>
      </c>
      <c r="Q81" s="33" t="n">
        <f aca="false">Q222-Q301</f>
        <v>-774</v>
      </c>
      <c r="R81" s="33" t="n">
        <f aca="false">R222-R301</f>
        <v>-1854</v>
      </c>
      <c r="S81" s="33" t="n">
        <f aca="false">S222-S301</f>
        <v>1423</v>
      </c>
      <c r="T81" s="33" t="n">
        <f aca="false">T222-T301</f>
        <v>6423</v>
      </c>
      <c r="U81" s="33" t="n">
        <f aca="false">U222-U301</f>
        <v>0</v>
      </c>
      <c r="V81" s="33" t="n">
        <f aca="false">V222-V301</f>
        <v>0</v>
      </c>
      <c r="W81" s="33" t="n">
        <f aca="false">W222-W301</f>
        <v>0</v>
      </c>
      <c r="X81" s="33" t="n">
        <f aca="false">X222-X301</f>
        <v>0</v>
      </c>
      <c r="Y81" s="33" t="n">
        <f aca="false">Y222-Y301</f>
        <v>0</v>
      </c>
      <c r="Z81" s="33" t="n">
        <f aca="false">Z222-Z301</f>
        <v>0</v>
      </c>
      <c r="AA81" s="33" t="n">
        <f aca="false">AA222-AA301</f>
        <v>0</v>
      </c>
      <c r="AB81" s="33" t="n">
        <f aca="false">AB222-AB301</f>
        <v>0</v>
      </c>
      <c r="AC81" s="33" t="n">
        <f aca="false">AC222-AC301</f>
        <v>0</v>
      </c>
      <c r="AD81" s="33" t="n">
        <f aca="false">AD222-AD301</f>
        <v>0</v>
      </c>
      <c r="AE81" s="33" t="n">
        <f aca="false">AE222-AE301</f>
        <v>0</v>
      </c>
      <c r="AF81" s="33" t="n">
        <f aca="false">AF222-AF301</f>
        <v>0</v>
      </c>
      <c r="AG81" s="33" t="n">
        <f aca="false">AG222-AG301</f>
        <v>0</v>
      </c>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row>
    <row r="82" customFormat="false" ht="12.75" hidden="true" customHeight="false" outlineLevel="0" collapsed="false">
      <c r="A82" s="36" t="s">
        <v>53</v>
      </c>
      <c r="B82" s="36"/>
      <c r="C82" s="33" t="n">
        <f aca="false">C223-C302</f>
        <v>-753</v>
      </c>
      <c r="D82" s="33" t="n">
        <f aca="false">D223-D302</f>
        <v>-464</v>
      </c>
      <c r="E82" s="33" t="n">
        <f aca="false">E223-E302</f>
        <v>15417</v>
      </c>
      <c r="F82" s="33" t="n">
        <f aca="false">F223-F302</f>
        <v>40261</v>
      </c>
      <c r="G82" s="33" t="n">
        <f aca="false">G223-G302</f>
        <v>40903</v>
      </c>
      <c r="H82" s="33" t="n">
        <f aca="false">H223-H302</f>
        <v>-114</v>
      </c>
      <c r="I82" s="33" t="n">
        <f aca="false">I223-I302</f>
        <v>-61</v>
      </c>
      <c r="J82" s="33" t="n">
        <f aca="false">J223-J302</f>
        <v>-87</v>
      </c>
      <c r="K82" s="33" t="n">
        <f aca="false">K223-K302</f>
        <v>-131</v>
      </c>
      <c r="L82" s="33" t="n">
        <f aca="false">L223-L302</f>
        <v>10000</v>
      </c>
      <c r="M82" s="33" t="n">
        <f aca="false">M223-M302</f>
        <v>-159</v>
      </c>
      <c r="N82" s="33" t="n">
        <f aca="false">N223-N302</f>
        <v>0</v>
      </c>
      <c r="O82" s="33" t="n">
        <f aca="false">O223-O302</f>
        <v>-149</v>
      </c>
      <c r="P82" s="33" t="n">
        <f aca="false">P223-P302</f>
        <v>0</v>
      </c>
      <c r="Q82" s="33" t="n">
        <f aca="false">Q223-Q302</f>
        <v>-88</v>
      </c>
      <c r="R82" s="33" t="n">
        <f aca="false">R223-R302</f>
        <v>0</v>
      </c>
      <c r="S82" s="33" t="n">
        <f aca="false">S223-S302</f>
        <v>-186</v>
      </c>
      <c r="T82" s="33" t="n">
        <f aca="false">T223-T302</f>
        <v>-186</v>
      </c>
      <c r="U82" s="33" t="n">
        <f aca="false">U223-U302</f>
        <v>0</v>
      </c>
      <c r="V82" s="33" t="n">
        <f aca="false">V223-V302</f>
        <v>0</v>
      </c>
      <c r="W82" s="33" t="n">
        <f aca="false">W223-W302</f>
        <v>0</v>
      </c>
      <c r="X82" s="33" t="n">
        <f aca="false">X223-X302</f>
        <v>0</v>
      </c>
      <c r="Y82" s="33" t="n">
        <f aca="false">Y223-Y302</f>
        <v>0</v>
      </c>
      <c r="Z82" s="33" t="n">
        <f aca="false">Z223-Z302</f>
        <v>0</v>
      </c>
      <c r="AA82" s="33" t="n">
        <f aca="false">AA223-AA302</f>
        <v>0</v>
      </c>
      <c r="AB82" s="33" t="n">
        <f aca="false">AB223-AB302</f>
        <v>0</v>
      </c>
      <c r="AC82" s="33" t="n">
        <f aca="false">AC223-AC302</f>
        <v>0</v>
      </c>
      <c r="AD82" s="33" t="n">
        <f aca="false">AD223-AD302</f>
        <v>0</v>
      </c>
      <c r="AE82" s="33" t="n">
        <f aca="false">AE223-AE302</f>
        <v>0</v>
      </c>
      <c r="AF82" s="33" t="n">
        <f aca="false">AF223-AF302</f>
        <v>0</v>
      </c>
      <c r="AG82" s="33" t="n">
        <f aca="false">AG223-AG302</f>
        <v>0</v>
      </c>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row>
    <row r="83" customFormat="false" ht="12.75" hidden="true" customHeight="false" outlineLevel="0" collapsed="false">
      <c r="A83" s="36" t="s">
        <v>54</v>
      </c>
      <c r="B83" s="36"/>
      <c r="C83" s="33" t="n">
        <f aca="false">C224-C303</f>
        <v>0</v>
      </c>
      <c r="D83" s="33" t="n">
        <f aca="false">D224-D303</f>
        <v>0</v>
      </c>
      <c r="E83" s="33" t="n">
        <f aca="false">E224-E303</f>
        <v>0</v>
      </c>
      <c r="F83" s="33" t="n">
        <f aca="false">F224-F303</f>
        <v>0</v>
      </c>
      <c r="G83" s="33" t="n">
        <f aca="false">G224-G303</f>
        <v>0</v>
      </c>
      <c r="H83" s="33" t="n">
        <f aca="false">H224-H303</f>
        <v>0</v>
      </c>
      <c r="I83" s="33" t="n">
        <f aca="false">I224-I303</f>
        <v>0</v>
      </c>
      <c r="J83" s="33" t="n">
        <f aca="false">J224-J303</f>
        <v>0</v>
      </c>
      <c r="K83" s="33" t="n">
        <f aca="false">K224-K303</f>
        <v>0</v>
      </c>
      <c r="L83" s="33" t="n">
        <f aca="false">L224-L303</f>
        <v>0</v>
      </c>
      <c r="M83" s="33" t="n">
        <f aca="false">M224-M303</f>
        <v>0</v>
      </c>
      <c r="N83" s="33" t="n">
        <f aca="false">N224-N303</f>
        <v>0</v>
      </c>
      <c r="O83" s="33" t="n">
        <f aca="false">O224-O303</f>
        <v>0</v>
      </c>
      <c r="P83" s="33" t="n">
        <f aca="false">P224-P303</f>
        <v>0</v>
      </c>
      <c r="Q83" s="33" t="n">
        <f aca="false">Q224-Q303</f>
        <v>0</v>
      </c>
      <c r="R83" s="33" t="n">
        <f aca="false">R224-R303</f>
        <v>0</v>
      </c>
      <c r="S83" s="33" t="n">
        <f aca="false">S224-S303</f>
        <v>0</v>
      </c>
      <c r="T83" s="33" t="n">
        <f aca="false">T224-T303</f>
        <v>0</v>
      </c>
      <c r="U83" s="33" t="n">
        <f aca="false">U224-U303</f>
        <v>0</v>
      </c>
      <c r="V83" s="33" t="n">
        <f aca="false">V224-V303</f>
        <v>0</v>
      </c>
      <c r="W83" s="33" t="n">
        <f aca="false">W224-W303</f>
        <v>0</v>
      </c>
      <c r="X83" s="33" t="n">
        <f aca="false">X224-X303</f>
        <v>0</v>
      </c>
      <c r="Y83" s="33" t="n">
        <f aca="false">Y224-Y303</f>
        <v>0</v>
      </c>
      <c r="Z83" s="33" t="n">
        <f aca="false">Z224-Z303</f>
        <v>0</v>
      </c>
      <c r="AA83" s="33" t="n">
        <f aca="false">AA224-AA303</f>
        <v>0</v>
      </c>
      <c r="AB83" s="33" t="n">
        <f aca="false">AB224-AB303</f>
        <v>0</v>
      </c>
      <c r="AC83" s="33" t="n">
        <f aca="false">AC224-AC303</f>
        <v>0</v>
      </c>
      <c r="AD83" s="33" t="n">
        <f aca="false">AD224-AD303</f>
        <v>0</v>
      </c>
      <c r="AE83" s="33" t="n">
        <f aca="false">AE224-AE303</f>
        <v>0</v>
      </c>
      <c r="AF83" s="33" t="n">
        <f aca="false">AF224-AF303</f>
        <v>0</v>
      </c>
      <c r="AG83" s="33" t="n">
        <f aca="false">AG224-AG303</f>
        <v>0</v>
      </c>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row>
    <row r="84" customFormat="false" ht="12.75" hidden="true" customHeight="false" outlineLevel="0" collapsed="false">
      <c r="A84" s="36" t="s">
        <v>55</v>
      </c>
      <c r="B84" s="36"/>
      <c r="C84" s="33" t="n">
        <f aca="false">C225-C304</f>
        <v>2719</v>
      </c>
      <c r="D84" s="33" t="n">
        <f aca="false">D225-D304</f>
        <v>2536</v>
      </c>
      <c r="E84" s="33" t="n">
        <f aca="false">E225-E304</f>
        <v>-2082</v>
      </c>
      <c r="F84" s="33" t="n">
        <f aca="false">F225-F304</f>
        <v>-604</v>
      </c>
      <c r="G84" s="33" t="n">
        <f aca="false">G225-G304</f>
        <v>-830</v>
      </c>
      <c r="H84" s="33" t="n">
        <f aca="false">H225-H304</f>
        <v>-2813</v>
      </c>
      <c r="I84" s="33" t="n">
        <f aca="false">I225-I304</f>
        <v>-899</v>
      </c>
      <c r="J84" s="33" t="n">
        <f aca="false">J225-J304</f>
        <v>-668</v>
      </c>
      <c r="K84" s="33" t="n">
        <f aca="false">K225-K304</f>
        <v>-610</v>
      </c>
      <c r="L84" s="33" t="n">
        <f aca="false">L225-L304</f>
        <v>-1759</v>
      </c>
      <c r="M84" s="33" t="n">
        <f aca="false">M225-M304</f>
        <v>-476</v>
      </c>
      <c r="N84" s="33" t="n">
        <f aca="false">N225-N304</f>
        <v>87</v>
      </c>
      <c r="O84" s="33" t="n">
        <f aca="false">O225-O304</f>
        <v>-1068</v>
      </c>
      <c r="P84" s="33" t="n">
        <f aca="false">P225-P304</f>
        <v>-2580</v>
      </c>
      <c r="Q84" s="33" t="n">
        <f aca="false">Q225-Q304</f>
        <v>-3177</v>
      </c>
      <c r="R84" s="33" t="n">
        <f aca="false">R225-R304</f>
        <v>4565</v>
      </c>
      <c r="S84" s="33" t="n">
        <f aca="false">S225-S304</f>
        <v>3294</v>
      </c>
      <c r="T84" s="33" t="n">
        <f aca="false">T225-T304</f>
        <v>3294</v>
      </c>
      <c r="U84" s="33" t="n">
        <f aca="false">U225-U304</f>
        <v>0</v>
      </c>
      <c r="V84" s="33" t="n">
        <f aca="false">V225-V304</f>
        <v>0</v>
      </c>
      <c r="W84" s="33" t="n">
        <f aca="false">W225-W304</f>
        <v>0</v>
      </c>
      <c r="X84" s="33" t="n">
        <f aca="false">X225-X304</f>
        <v>0</v>
      </c>
      <c r="Y84" s="33" t="n">
        <f aca="false">Y225-Y304</f>
        <v>0</v>
      </c>
      <c r="Z84" s="33" t="n">
        <f aca="false">Z225-Z304</f>
        <v>0</v>
      </c>
      <c r="AA84" s="33" t="n">
        <f aca="false">AA225-AA304</f>
        <v>0</v>
      </c>
      <c r="AB84" s="33" t="n">
        <f aca="false">AB225-AB304</f>
        <v>0</v>
      </c>
      <c r="AC84" s="33" t="n">
        <f aca="false">AC225-AC304</f>
        <v>0</v>
      </c>
      <c r="AD84" s="33" t="n">
        <f aca="false">AD225-AD304</f>
        <v>0</v>
      </c>
      <c r="AE84" s="33" t="n">
        <f aca="false">AE225-AE304</f>
        <v>0</v>
      </c>
      <c r="AF84" s="33" t="n">
        <f aca="false">AF225-AF304</f>
        <v>0</v>
      </c>
      <c r="AG84" s="33" t="n">
        <f aca="false">AG225-AG304</f>
        <v>0</v>
      </c>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row>
    <row r="85" customFormat="false" ht="12.75" hidden="true" customHeight="false" outlineLevel="0" collapsed="false">
      <c r="A85" s="36" t="s">
        <v>56</v>
      </c>
      <c r="B85" s="36"/>
      <c r="C85" s="33" t="n">
        <f aca="false">C226-C305</f>
        <v>-724</v>
      </c>
      <c r="D85" s="33" t="n">
        <f aca="false">D226-D305</f>
        <v>-681</v>
      </c>
      <c r="E85" s="33" t="n">
        <f aca="false">E226-E305</f>
        <v>-778</v>
      </c>
      <c r="F85" s="33" t="n">
        <f aca="false">F226-F305</f>
        <v>-741</v>
      </c>
      <c r="G85" s="33" t="n">
        <f aca="false">G226-G305</f>
        <v>-798</v>
      </c>
      <c r="H85" s="33" t="n">
        <f aca="false">H226-H305</f>
        <v>-789</v>
      </c>
      <c r="I85" s="33" t="n">
        <f aca="false">I226-I305</f>
        <v>-1066</v>
      </c>
      <c r="J85" s="33" t="n">
        <f aca="false">J226-J305</f>
        <v>-1025</v>
      </c>
      <c r="K85" s="33" t="n">
        <f aca="false">K226-K305</f>
        <v>-265</v>
      </c>
      <c r="L85" s="33" t="n">
        <f aca="false">L226-L305</f>
        <v>977</v>
      </c>
      <c r="M85" s="33" t="n">
        <f aca="false">M226-M305</f>
        <v>6715</v>
      </c>
      <c r="N85" s="33" t="n">
        <f aca="false">N226-N305</f>
        <v>8944</v>
      </c>
      <c r="O85" s="33" t="n">
        <f aca="false">O226-O305</f>
        <v>4231</v>
      </c>
      <c r="P85" s="33" t="n">
        <f aca="false">P226-P305</f>
        <v>-792</v>
      </c>
      <c r="Q85" s="33" t="n">
        <f aca="false">Q226-Q305</f>
        <v>-2375</v>
      </c>
      <c r="R85" s="33" t="n">
        <f aca="false">R226-R305</f>
        <v>-5989</v>
      </c>
      <c r="S85" s="33" t="n">
        <f aca="false">S226-S305</f>
        <v>-6067</v>
      </c>
      <c r="T85" s="33" t="n">
        <f aca="false">T226-T305</f>
        <v>-1067</v>
      </c>
      <c r="U85" s="33" t="n">
        <f aca="false">U226-U305</f>
        <v>0</v>
      </c>
      <c r="V85" s="33" t="n">
        <f aca="false">V226-V305</f>
        <v>0</v>
      </c>
      <c r="W85" s="33" t="n">
        <f aca="false">W226-W305</f>
        <v>0</v>
      </c>
      <c r="X85" s="33" t="n">
        <f aca="false">X226-X305</f>
        <v>0</v>
      </c>
      <c r="Y85" s="33" t="n">
        <f aca="false">Y226-Y305</f>
        <v>0</v>
      </c>
      <c r="Z85" s="33" t="n">
        <f aca="false">Z226-Z305</f>
        <v>0</v>
      </c>
      <c r="AA85" s="33" t="n">
        <f aca="false">AA226-AA305</f>
        <v>0</v>
      </c>
      <c r="AB85" s="33" t="n">
        <f aca="false">AB226-AB305</f>
        <v>0</v>
      </c>
      <c r="AC85" s="33" t="n">
        <f aca="false">AC226-AC305</f>
        <v>0</v>
      </c>
      <c r="AD85" s="33" t="n">
        <f aca="false">AD226-AD305</f>
        <v>0</v>
      </c>
      <c r="AE85" s="33" t="n">
        <f aca="false">AE226-AE305</f>
        <v>0</v>
      </c>
      <c r="AF85" s="33" t="n">
        <f aca="false">AF226-AF305</f>
        <v>0</v>
      </c>
      <c r="AG85" s="33" t="n">
        <f aca="false">AG226-AG305</f>
        <v>0</v>
      </c>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row>
    <row r="86" customFormat="false" ht="12.75" hidden="true" customHeight="false" outlineLevel="0" collapsed="false">
      <c r="A86" s="36" t="s">
        <v>57</v>
      </c>
      <c r="B86" s="36"/>
      <c r="C86" s="33" t="n">
        <f aca="false">C227-C306</f>
        <v>0</v>
      </c>
      <c r="D86" s="33" t="n">
        <f aca="false">D227-D306</f>
        <v>0</v>
      </c>
      <c r="E86" s="33" t="n">
        <f aca="false">E227-E306</f>
        <v>0</v>
      </c>
      <c r="F86" s="33" t="n">
        <f aca="false">F227-F306</f>
        <v>0</v>
      </c>
      <c r="G86" s="33" t="n">
        <f aca="false">G227-G306</f>
        <v>0</v>
      </c>
      <c r="H86" s="33" t="n">
        <f aca="false">H227-H306</f>
        <v>0</v>
      </c>
      <c r="I86" s="33" t="n">
        <f aca="false">I227-I306</f>
        <v>0</v>
      </c>
      <c r="J86" s="33" t="n">
        <f aca="false">J227-J306</f>
        <v>0</v>
      </c>
      <c r="K86" s="33" t="n">
        <f aca="false">K227-K306</f>
        <v>0</v>
      </c>
      <c r="L86" s="33" t="n">
        <f aca="false">L227-L306</f>
        <v>0</v>
      </c>
      <c r="M86" s="33" t="n">
        <f aca="false">M227-M306</f>
        <v>0</v>
      </c>
      <c r="N86" s="33" t="n">
        <f aca="false">N227-N306</f>
        <v>0</v>
      </c>
      <c r="O86" s="33" t="n">
        <f aca="false">O227-O306</f>
        <v>0</v>
      </c>
      <c r="P86" s="33" t="n">
        <f aca="false">P227-P306</f>
        <v>0</v>
      </c>
      <c r="Q86" s="33" t="n">
        <f aca="false">Q227-Q306</f>
        <v>0</v>
      </c>
      <c r="R86" s="33" t="n">
        <f aca="false">R227-R306</f>
        <v>0</v>
      </c>
      <c r="S86" s="33" t="n">
        <f aca="false">S227-S306</f>
        <v>0</v>
      </c>
      <c r="T86" s="33" t="n">
        <f aca="false">T227-T306</f>
        <v>0</v>
      </c>
      <c r="U86" s="33" t="n">
        <f aca="false">U227-U306</f>
        <v>0</v>
      </c>
      <c r="V86" s="33" t="n">
        <f aca="false">V227-V306</f>
        <v>0</v>
      </c>
      <c r="W86" s="33" t="n">
        <f aca="false">W227-W306</f>
        <v>0</v>
      </c>
      <c r="X86" s="33" t="n">
        <f aca="false">X227-X306</f>
        <v>0</v>
      </c>
      <c r="Y86" s="33" t="n">
        <f aca="false">Y227-Y306</f>
        <v>0</v>
      </c>
      <c r="Z86" s="33" t="n">
        <f aca="false">Z227-Z306</f>
        <v>0</v>
      </c>
      <c r="AA86" s="33" t="n">
        <f aca="false">AA227-AA306</f>
        <v>0</v>
      </c>
      <c r="AB86" s="33" t="n">
        <f aca="false">AB227-AB306</f>
        <v>0</v>
      </c>
      <c r="AC86" s="33" t="n">
        <f aca="false">AC227-AC306</f>
        <v>0</v>
      </c>
      <c r="AD86" s="33" t="n">
        <f aca="false">AD227-AD306</f>
        <v>0</v>
      </c>
      <c r="AE86" s="33" t="n">
        <f aca="false">AE227-AE306</f>
        <v>0</v>
      </c>
      <c r="AF86" s="33" t="n">
        <f aca="false">AF227-AF306</f>
        <v>0</v>
      </c>
      <c r="AG86" s="33" t="n">
        <f aca="false">AG227-AG306</f>
        <v>0</v>
      </c>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row>
    <row r="87" customFormat="false" ht="12.75" hidden="true" customHeight="false" outlineLevel="0" collapsed="false">
      <c r="A87" s="36" t="s">
        <v>58</v>
      </c>
      <c r="B87" s="36"/>
      <c r="C87" s="33" t="n">
        <f aca="false">C228-C307</f>
        <v>0</v>
      </c>
      <c r="D87" s="33" t="n">
        <f aca="false">D228-D307</f>
        <v>0</v>
      </c>
      <c r="E87" s="33" t="n">
        <f aca="false">E228-E307</f>
        <v>0</v>
      </c>
      <c r="F87" s="33" t="n">
        <f aca="false">F228-F307</f>
        <v>0</v>
      </c>
      <c r="G87" s="33" t="n">
        <f aca="false">G228-G307</f>
        <v>0</v>
      </c>
      <c r="H87" s="33" t="n">
        <f aca="false">H228-H307</f>
        <v>0</v>
      </c>
      <c r="I87" s="33" t="n">
        <f aca="false">I228-I307</f>
        <v>0</v>
      </c>
      <c r="J87" s="33" t="n">
        <f aca="false">J228-J307</f>
        <v>0</v>
      </c>
      <c r="K87" s="33" t="n">
        <f aca="false">K228-K307</f>
        <v>0</v>
      </c>
      <c r="L87" s="33" t="n">
        <f aca="false">L228-L307</f>
        <v>0</v>
      </c>
      <c r="M87" s="33" t="n">
        <f aca="false">M228-M307</f>
        <v>0</v>
      </c>
      <c r="N87" s="33" t="n">
        <f aca="false">N228-N307</f>
        <v>0</v>
      </c>
      <c r="O87" s="33" t="n">
        <f aca="false">O228-O307</f>
        <v>0</v>
      </c>
      <c r="P87" s="33" t="n">
        <f aca="false">P228-P307</f>
        <v>0</v>
      </c>
      <c r="Q87" s="33" t="n">
        <f aca="false">Q228-Q307</f>
        <v>0</v>
      </c>
      <c r="R87" s="33" t="n">
        <f aca="false">R228-R307</f>
        <v>0</v>
      </c>
      <c r="S87" s="33" t="n">
        <f aca="false">S228-S307</f>
        <v>0</v>
      </c>
      <c r="T87" s="33" t="n">
        <f aca="false">T228-T307</f>
        <v>0</v>
      </c>
      <c r="U87" s="33" t="n">
        <f aca="false">U228-U307</f>
        <v>0</v>
      </c>
      <c r="V87" s="33" t="n">
        <f aca="false">V228-V307</f>
        <v>0</v>
      </c>
      <c r="W87" s="33" t="n">
        <f aca="false">W228-W307</f>
        <v>0</v>
      </c>
      <c r="X87" s="33" t="n">
        <f aca="false">X228-X307</f>
        <v>0</v>
      </c>
      <c r="Y87" s="33" t="n">
        <f aca="false">Y228-Y307</f>
        <v>0</v>
      </c>
      <c r="Z87" s="33" t="n">
        <f aca="false">Z228-Z307</f>
        <v>0</v>
      </c>
      <c r="AA87" s="33" t="n">
        <f aca="false">AA228-AA307</f>
        <v>0</v>
      </c>
      <c r="AB87" s="33" t="n">
        <f aca="false">AB228-AB307</f>
        <v>0</v>
      </c>
      <c r="AC87" s="33" t="n">
        <f aca="false">AC228-AC307</f>
        <v>0</v>
      </c>
      <c r="AD87" s="33" t="n">
        <f aca="false">AD228-AD307</f>
        <v>0</v>
      </c>
      <c r="AE87" s="33" t="n">
        <f aca="false">AE228-AE307</f>
        <v>0</v>
      </c>
      <c r="AF87" s="33" t="n">
        <f aca="false">AF228-AF307</f>
        <v>0</v>
      </c>
      <c r="AG87" s="33" t="n">
        <f aca="false">AG228-AG307</f>
        <v>0</v>
      </c>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row>
    <row r="88" customFormat="false" ht="12.75" hidden="true" customHeight="false" outlineLevel="0" collapsed="false">
      <c r="A88" s="36" t="s">
        <v>59</v>
      </c>
      <c r="B88" s="36"/>
      <c r="C88" s="33" t="n">
        <f aca="false">C229-C308</f>
        <v>0</v>
      </c>
      <c r="D88" s="33" t="n">
        <f aca="false">D229-D308</f>
        <v>0</v>
      </c>
      <c r="E88" s="33" t="n">
        <f aca="false">E229-E308</f>
        <v>0</v>
      </c>
      <c r="F88" s="33" t="n">
        <f aca="false">F229-F308</f>
        <v>0</v>
      </c>
      <c r="G88" s="33" t="n">
        <f aca="false">G229-G308</f>
        <v>0</v>
      </c>
      <c r="H88" s="33" t="n">
        <f aca="false">H229-H308</f>
        <v>0</v>
      </c>
      <c r="I88" s="33" t="n">
        <f aca="false">I229-I308</f>
        <v>0</v>
      </c>
      <c r="J88" s="33" t="n">
        <f aca="false">J229-J308</f>
        <v>0</v>
      </c>
      <c r="K88" s="33" t="n">
        <f aca="false">K229-K308</f>
        <v>0</v>
      </c>
      <c r="L88" s="33" t="n">
        <f aca="false">L229-L308</f>
        <v>0</v>
      </c>
      <c r="M88" s="33" t="n">
        <f aca="false">M229-M308</f>
        <v>0</v>
      </c>
      <c r="N88" s="33" t="n">
        <f aca="false">N229-N308</f>
        <v>0</v>
      </c>
      <c r="O88" s="33" t="n">
        <f aca="false">O229-O308</f>
        <v>0</v>
      </c>
      <c r="P88" s="33" t="n">
        <f aca="false">P229-P308</f>
        <v>0</v>
      </c>
      <c r="Q88" s="33" t="n">
        <f aca="false">Q229-Q308</f>
        <v>0</v>
      </c>
      <c r="R88" s="33" t="n">
        <f aca="false">R229-R308</f>
        <v>0</v>
      </c>
      <c r="S88" s="33" t="n">
        <f aca="false">S229-S308</f>
        <v>0</v>
      </c>
      <c r="T88" s="33" t="n">
        <f aca="false">T229-T308</f>
        <v>0</v>
      </c>
      <c r="U88" s="33" t="n">
        <f aca="false">U229-U308</f>
        <v>0</v>
      </c>
      <c r="V88" s="33" t="n">
        <f aca="false">V229-V308</f>
        <v>0</v>
      </c>
      <c r="W88" s="33" t="n">
        <f aca="false">W229-W308</f>
        <v>0</v>
      </c>
      <c r="X88" s="33" t="n">
        <f aca="false">X229-X308</f>
        <v>0</v>
      </c>
      <c r="Y88" s="33" t="n">
        <f aca="false">Y229-Y308</f>
        <v>0</v>
      </c>
      <c r="Z88" s="33" t="n">
        <f aca="false">Z229-Z308</f>
        <v>0</v>
      </c>
      <c r="AA88" s="33" t="n">
        <f aca="false">AA229-AA308</f>
        <v>0</v>
      </c>
      <c r="AB88" s="33" t="n">
        <f aca="false">AB229-AB308</f>
        <v>0</v>
      </c>
      <c r="AC88" s="33" t="n">
        <f aca="false">AC229-AC308</f>
        <v>0</v>
      </c>
      <c r="AD88" s="33" t="n">
        <f aca="false">AD229-AD308</f>
        <v>0</v>
      </c>
      <c r="AE88" s="33" t="n">
        <f aca="false">AE229-AE308</f>
        <v>0</v>
      </c>
      <c r="AF88" s="33" t="n">
        <f aca="false">AF229-AF308</f>
        <v>0</v>
      </c>
      <c r="AG88" s="33" t="n">
        <f aca="false">AG229-AG308</f>
        <v>0</v>
      </c>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row>
    <row r="89" customFormat="false" ht="12.75" hidden="true" customHeight="false" outlineLevel="0" collapsed="false">
      <c r="A89" s="36" t="s">
        <v>60</v>
      </c>
      <c r="B89" s="36"/>
      <c r="C89" s="33" t="n">
        <f aca="false">C230-C309</f>
        <v>-3497</v>
      </c>
      <c r="D89" s="33" t="n">
        <f aca="false">D230-D309</f>
        <v>-2993</v>
      </c>
      <c r="E89" s="33" t="n">
        <f aca="false">E230-E309</f>
        <v>-3136</v>
      </c>
      <c r="F89" s="33" t="n">
        <f aca="false">F230-F309</f>
        <v>-1959</v>
      </c>
      <c r="G89" s="33" t="n">
        <f aca="false">G230-G309</f>
        <v>-2327</v>
      </c>
      <c r="H89" s="33" t="n">
        <f aca="false">H230-H309</f>
        <v>-1805</v>
      </c>
      <c r="I89" s="33" t="n">
        <f aca="false">I230-I309</f>
        <v>-1457</v>
      </c>
      <c r="J89" s="33" t="n">
        <f aca="false">J230-J309</f>
        <v>-1383</v>
      </c>
      <c r="K89" s="33" t="n">
        <f aca="false">K230-K309</f>
        <v>-2128</v>
      </c>
      <c r="L89" s="33" t="n">
        <f aca="false">L230-L309</f>
        <v>-1497</v>
      </c>
      <c r="M89" s="33" t="n">
        <f aca="false">M230-M309</f>
        <v>-450</v>
      </c>
      <c r="N89" s="33" t="n">
        <f aca="false">N230-N309</f>
        <v>-1392</v>
      </c>
      <c r="O89" s="33" t="n">
        <f aca="false">O230-O309</f>
        <v>-1568</v>
      </c>
      <c r="P89" s="33" t="n">
        <f aca="false">P230-P309</f>
        <v>-2634</v>
      </c>
      <c r="Q89" s="33" t="n">
        <f aca="false">Q230-Q309</f>
        <v>-4381</v>
      </c>
      <c r="R89" s="33" t="n">
        <f aca="false">R230-R309</f>
        <v>-3186</v>
      </c>
      <c r="S89" s="33" t="n">
        <f aca="false">S230-S309</f>
        <v>-3300</v>
      </c>
      <c r="T89" s="33" t="n">
        <f aca="false">T230-T309</f>
        <v>-1300</v>
      </c>
      <c r="U89" s="33" t="n">
        <f aca="false">U230-U309</f>
        <v>0</v>
      </c>
      <c r="V89" s="33" t="n">
        <f aca="false">V230-V309</f>
        <v>0</v>
      </c>
      <c r="W89" s="33" t="n">
        <f aca="false">W230-W309</f>
        <v>0</v>
      </c>
      <c r="X89" s="33" t="n">
        <f aca="false">X230-X309</f>
        <v>0</v>
      </c>
      <c r="Y89" s="33" t="n">
        <f aca="false">Y230-Y309</f>
        <v>0</v>
      </c>
      <c r="Z89" s="33" t="n">
        <f aca="false">Z230-Z309</f>
        <v>0</v>
      </c>
      <c r="AA89" s="33" t="n">
        <f aca="false">AA230-AA309</f>
        <v>0</v>
      </c>
      <c r="AB89" s="33" t="n">
        <f aca="false">AB230-AB309</f>
        <v>0</v>
      </c>
      <c r="AC89" s="33" t="n">
        <f aca="false">AC230-AC309</f>
        <v>0</v>
      </c>
      <c r="AD89" s="33" t="n">
        <f aca="false">AD230-AD309</f>
        <v>0</v>
      </c>
      <c r="AE89" s="33" t="n">
        <f aca="false">AE230-AE309</f>
        <v>0</v>
      </c>
      <c r="AF89" s="33" t="n">
        <f aca="false">AF230-AF309</f>
        <v>0</v>
      </c>
      <c r="AG89" s="33" t="n">
        <f aca="false">AG230-AG309</f>
        <v>0</v>
      </c>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row>
    <row r="90" customFormat="false" ht="12.75" hidden="true" customHeight="false" outlineLevel="0" collapsed="false">
      <c r="A90" s="36" t="s">
        <v>61</v>
      </c>
      <c r="B90" s="36"/>
      <c r="C90" s="33" t="n">
        <f aca="false">C231-C310</f>
        <v>-847</v>
      </c>
      <c r="D90" s="33" t="n">
        <f aca="false">D231-D310</f>
        <v>-631</v>
      </c>
      <c r="E90" s="33" t="n">
        <f aca="false">E231-E310</f>
        <v>-3865</v>
      </c>
      <c r="F90" s="33" t="n">
        <f aca="false">F231-F310</f>
        <v>-7442</v>
      </c>
      <c r="G90" s="33" t="n">
        <f aca="false">G231-G310</f>
        <v>-672</v>
      </c>
      <c r="H90" s="33" t="n">
        <f aca="false">H231-H310</f>
        <v>-4622</v>
      </c>
      <c r="I90" s="33" t="n">
        <f aca="false">I231-I310</f>
        <v>2621</v>
      </c>
      <c r="J90" s="33" t="n">
        <f aca="false">J231-J310</f>
        <v>12181</v>
      </c>
      <c r="K90" s="33" t="n">
        <f aca="false">K231-K310</f>
        <v>2276</v>
      </c>
      <c r="L90" s="33" t="n">
        <f aca="false">L231-L310</f>
        <v>-12872</v>
      </c>
      <c r="M90" s="33" t="n">
        <f aca="false">M231-M310</f>
        <v>1142</v>
      </c>
      <c r="N90" s="33" t="n">
        <f aca="false">N231-N310</f>
        <v>-6417</v>
      </c>
      <c r="O90" s="33" t="n">
        <f aca="false">O231-O310</f>
        <v>-4577</v>
      </c>
      <c r="P90" s="33" t="n">
        <f aca="false">P231-P310</f>
        <v>1561</v>
      </c>
      <c r="Q90" s="33" t="n">
        <f aca="false">Q231-Q310</f>
        <v>7351</v>
      </c>
      <c r="R90" s="33" t="n">
        <f aca="false">R231-R310</f>
        <v>6261</v>
      </c>
      <c r="S90" s="33" t="n">
        <f aca="false">S231-S310</f>
        <v>9171</v>
      </c>
      <c r="T90" s="33" t="n">
        <f aca="false">T231-T310</f>
        <v>9171</v>
      </c>
      <c r="U90" s="33" t="n">
        <f aca="false">U231-U310</f>
        <v>0</v>
      </c>
      <c r="V90" s="33" t="n">
        <f aca="false">V231-V310</f>
        <v>0</v>
      </c>
      <c r="W90" s="33" t="n">
        <f aca="false">W231-W310</f>
        <v>0</v>
      </c>
      <c r="X90" s="33" t="n">
        <f aca="false">X231-X310</f>
        <v>0</v>
      </c>
      <c r="Y90" s="33" t="n">
        <f aca="false">Y231-Y310</f>
        <v>0</v>
      </c>
      <c r="Z90" s="33" t="n">
        <f aca="false">Z231-Z310</f>
        <v>0</v>
      </c>
      <c r="AA90" s="33" t="n">
        <f aca="false">AA231-AA310</f>
        <v>0</v>
      </c>
      <c r="AB90" s="33" t="n">
        <f aca="false">AB231-AB310</f>
        <v>0</v>
      </c>
      <c r="AC90" s="33" t="n">
        <f aca="false">AC231-AC310</f>
        <v>0</v>
      </c>
      <c r="AD90" s="33" t="n">
        <f aca="false">AD231-AD310</f>
        <v>0</v>
      </c>
      <c r="AE90" s="33" t="n">
        <f aca="false">AE231-AE310</f>
        <v>0</v>
      </c>
      <c r="AF90" s="33" t="n">
        <f aca="false">AF231-AF310</f>
        <v>0</v>
      </c>
      <c r="AG90" s="33" t="n">
        <f aca="false">AG231-AG310</f>
        <v>0</v>
      </c>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row>
    <row r="91" customFormat="false" ht="12.75" hidden="true" customHeight="false" outlineLevel="0" collapsed="false">
      <c r="A91" s="36" t="s">
        <v>62</v>
      </c>
      <c r="B91" s="36"/>
      <c r="C91" s="33" t="n">
        <f aca="false">C232-C311</f>
        <v>2059</v>
      </c>
      <c r="D91" s="33" t="n">
        <f aca="false">D232-D311</f>
        <v>2056</v>
      </c>
      <c r="E91" s="33" t="n">
        <f aca="false">E232-E311</f>
        <v>2030</v>
      </c>
      <c r="F91" s="33" t="n">
        <f aca="false">F232-F311</f>
        <v>2087</v>
      </c>
      <c r="G91" s="33" t="n">
        <f aca="false">G232-G311</f>
        <v>3</v>
      </c>
      <c r="H91" s="33" t="n">
        <f aca="false">H232-H311</f>
        <v>-352</v>
      </c>
      <c r="I91" s="33" t="n">
        <f aca="false">I232-I311</f>
        <v>-247</v>
      </c>
      <c r="J91" s="33" t="n">
        <f aca="false">J232-J311</f>
        <v>-166</v>
      </c>
      <c r="K91" s="33" t="n">
        <f aca="false">K232-K311</f>
        <v>-159</v>
      </c>
      <c r="L91" s="33" t="n">
        <f aca="false">L232-L311</f>
        <v>-263</v>
      </c>
      <c r="M91" s="33" t="n">
        <f aca="false">M232-M311</f>
        <v>-167</v>
      </c>
      <c r="N91" s="33" t="n">
        <f aca="false">N232-N311</f>
        <v>-150</v>
      </c>
      <c r="O91" s="33" t="n">
        <f aca="false">O232-O311</f>
        <v>-129</v>
      </c>
      <c r="P91" s="33" t="n">
        <f aca="false">P232-P311</f>
        <v>-100</v>
      </c>
      <c r="Q91" s="33" t="n">
        <f aca="false">Q232-Q311</f>
        <v>-45</v>
      </c>
      <c r="R91" s="33" t="n">
        <f aca="false">R232-R311</f>
        <v>-110</v>
      </c>
      <c r="S91" s="33" t="n">
        <f aca="false">S232-S311</f>
        <v>-97</v>
      </c>
      <c r="T91" s="33" t="n">
        <f aca="false">T232-T311</f>
        <v>-97</v>
      </c>
      <c r="U91" s="33" t="n">
        <f aca="false">U232-U311</f>
        <v>0</v>
      </c>
      <c r="V91" s="33" t="n">
        <f aca="false">V232-V311</f>
        <v>0</v>
      </c>
      <c r="W91" s="33" t="n">
        <f aca="false">W232-W311</f>
        <v>0</v>
      </c>
      <c r="X91" s="33" t="n">
        <f aca="false">X232-X311</f>
        <v>0</v>
      </c>
      <c r="Y91" s="33" t="n">
        <f aca="false">Y232-Y311</f>
        <v>0</v>
      </c>
      <c r="Z91" s="33" t="n">
        <f aca="false">Z232-Z311</f>
        <v>0</v>
      </c>
      <c r="AA91" s="33" t="n">
        <f aca="false">AA232-AA311</f>
        <v>0</v>
      </c>
      <c r="AB91" s="33" t="n">
        <f aca="false">AB232-AB311</f>
        <v>0</v>
      </c>
      <c r="AC91" s="33" t="n">
        <f aca="false">AC232-AC311</f>
        <v>0</v>
      </c>
      <c r="AD91" s="33" t="n">
        <f aca="false">AD232-AD311</f>
        <v>0</v>
      </c>
      <c r="AE91" s="33" t="n">
        <f aca="false">AE232-AE311</f>
        <v>0</v>
      </c>
      <c r="AF91" s="33" t="n">
        <f aca="false">AF232-AF311</f>
        <v>0</v>
      </c>
      <c r="AG91" s="33" t="n">
        <f aca="false">AG232-AG311</f>
        <v>0</v>
      </c>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row>
    <row r="92" customFormat="false" ht="12.75" hidden="true" customHeight="false" outlineLevel="0" collapsed="false">
      <c r="A92" s="36" t="s">
        <v>63</v>
      </c>
      <c r="B92" s="36"/>
      <c r="C92" s="33" t="n">
        <f aca="false">C233-C312</f>
        <v>-57</v>
      </c>
      <c r="D92" s="33" t="n">
        <f aca="false">D233-D312</f>
        <v>-59</v>
      </c>
      <c r="E92" s="33" t="n">
        <f aca="false">E233-E312</f>
        <v>-59</v>
      </c>
      <c r="F92" s="33" t="n">
        <f aca="false">F233-F312</f>
        <v>-58</v>
      </c>
      <c r="G92" s="33" t="n">
        <f aca="false">G233-G312</f>
        <v>-59</v>
      </c>
      <c r="H92" s="33" t="n">
        <f aca="false">H233-H312</f>
        <v>-60</v>
      </c>
      <c r="I92" s="33" t="n">
        <f aca="false">I233-I312</f>
        <v>20</v>
      </c>
      <c r="J92" s="33" t="n">
        <f aca="false">J233-J312</f>
        <v>-47</v>
      </c>
      <c r="K92" s="33" t="n">
        <f aca="false">K233-K312</f>
        <v>-43</v>
      </c>
      <c r="L92" s="33" t="n">
        <f aca="false">L233-L312</f>
        <v>-49</v>
      </c>
      <c r="M92" s="33" t="n">
        <f aca="false">M233-M312</f>
        <v>43</v>
      </c>
      <c r="N92" s="33" t="n">
        <f aca="false">N233-N312</f>
        <v>25</v>
      </c>
      <c r="O92" s="33" t="n">
        <f aca="false">O233-O312</f>
        <v>16</v>
      </c>
      <c r="P92" s="33" t="n">
        <f aca="false">P233-P312</f>
        <v>28</v>
      </c>
      <c r="Q92" s="33" t="n">
        <f aca="false">Q233-Q312</f>
        <v>27</v>
      </c>
      <c r="R92" s="33" t="n">
        <f aca="false">R233-R312</f>
        <v>28</v>
      </c>
      <c r="S92" s="33" t="n">
        <f aca="false">S233-S312</f>
        <v>27</v>
      </c>
      <c r="T92" s="33" t="n">
        <f aca="false">T233-T312</f>
        <v>27</v>
      </c>
      <c r="U92" s="33" t="n">
        <f aca="false">U233-U312</f>
        <v>0</v>
      </c>
      <c r="V92" s="33" t="n">
        <f aca="false">V233-V312</f>
        <v>0</v>
      </c>
      <c r="W92" s="33" t="n">
        <f aca="false">W233-W312</f>
        <v>0</v>
      </c>
      <c r="X92" s="33" t="n">
        <f aca="false">X233-X312</f>
        <v>0</v>
      </c>
      <c r="Y92" s="33" t="n">
        <f aca="false">Y233-Y312</f>
        <v>0</v>
      </c>
      <c r="Z92" s="33" t="n">
        <f aca="false">Z233-Z312</f>
        <v>0</v>
      </c>
      <c r="AA92" s="33" t="n">
        <f aca="false">AA233-AA312</f>
        <v>0</v>
      </c>
      <c r="AB92" s="33" t="n">
        <f aca="false">AB233-AB312</f>
        <v>0</v>
      </c>
      <c r="AC92" s="33" t="n">
        <f aca="false">AC233-AC312</f>
        <v>0</v>
      </c>
      <c r="AD92" s="33" t="n">
        <f aca="false">AD233-AD312</f>
        <v>0</v>
      </c>
      <c r="AE92" s="33" t="n">
        <f aca="false">AE233-AE312</f>
        <v>0</v>
      </c>
      <c r="AF92" s="33" t="n">
        <f aca="false">AF233-AF312</f>
        <v>0</v>
      </c>
      <c r="AG92" s="33" t="n">
        <f aca="false">AG233-AG312</f>
        <v>0</v>
      </c>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row>
    <row r="93" customFormat="false" ht="12.75" hidden="true" customHeight="false" outlineLevel="0" collapsed="false">
      <c r="A93" s="36" t="s">
        <v>64</v>
      </c>
      <c r="B93" s="36"/>
      <c r="C93" s="33" t="n">
        <f aca="false">C234-C313</f>
        <v>148</v>
      </c>
      <c r="D93" s="33" t="n">
        <f aca="false">D234-D313</f>
        <v>512</v>
      </c>
      <c r="E93" s="33" t="n">
        <f aca="false">E234-E313</f>
        <v>113</v>
      </c>
      <c r="F93" s="33" t="n">
        <f aca="false">F234-F313</f>
        <v>-212</v>
      </c>
      <c r="G93" s="33" t="n">
        <f aca="false">G234-G313</f>
        <v>472</v>
      </c>
      <c r="H93" s="33" t="n">
        <f aca="false">H234-H313</f>
        <v>455</v>
      </c>
      <c r="I93" s="33" t="n">
        <f aca="false">I234-I313</f>
        <v>293</v>
      </c>
      <c r="J93" s="33" t="n">
        <f aca="false">J234-J313</f>
        <v>195</v>
      </c>
      <c r="K93" s="33" t="n">
        <f aca="false">K234-K313</f>
        <v>-126</v>
      </c>
      <c r="L93" s="33" t="n">
        <f aca="false">L234-L313</f>
        <v>927</v>
      </c>
      <c r="M93" s="33" t="n">
        <f aca="false">M234-M313</f>
        <v>1679</v>
      </c>
      <c r="N93" s="33" t="n">
        <f aca="false">N234-N313</f>
        <v>1959</v>
      </c>
      <c r="O93" s="33" t="n">
        <f aca="false">O234-O313</f>
        <v>1706</v>
      </c>
      <c r="P93" s="33" t="n">
        <f aca="false">P234-P313</f>
        <v>1796</v>
      </c>
      <c r="Q93" s="33" t="n">
        <f aca="false">Q234-Q313</f>
        <v>1622</v>
      </c>
      <c r="R93" s="33" t="n">
        <f aca="false">R234-R313</f>
        <v>1691</v>
      </c>
      <c r="S93" s="33" t="n">
        <f aca="false">S234-S313</f>
        <v>1976</v>
      </c>
      <c r="T93" s="33" t="n">
        <f aca="false">T234-T313</f>
        <v>1976</v>
      </c>
      <c r="U93" s="33" t="n">
        <f aca="false">U234-U313</f>
        <v>0</v>
      </c>
      <c r="V93" s="33" t="n">
        <f aca="false">V234-V313</f>
        <v>0</v>
      </c>
      <c r="W93" s="33" t="n">
        <f aca="false">W234-W313</f>
        <v>0</v>
      </c>
      <c r="X93" s="33" t="n">
        <f aca="false">X234-X313</f>
        <v>0</v>
      </c>
      <c r="Y93" s="33" t="n">
        <f aca="false">Y234-Y313</f>
        <v>0</v>
      </c>
      <c r="Z93" s="33" t="n">
        <f aca="false">Z234-Z313</f>
        <v>0</v>
      </c>
      <c r="AA93" s="33" t="n">
        <f aca="false">AA234-AA313</f>
        <v>0</v>
      </c>
      <c r="AB93" s="33" t="n">
        <f aca="false">AB234-AB313</f>
        <v>0</v>
      </c>
      <c r="AC93" s="33" t="n">
        <f aca="false">AC234-AC313</f>
        <v>0</v>
      </c>
      <c r="AD93" s="33" t="n">
        <f aca="false">AD234-AD313</f>
        <v>0</v>
      </c>
      <c r="AE93" s="33" t="n">
        <f aca="false">AE234-AE313</f>
        <v>0</v>
      </c>
      <c r="AF93" s="33" t="n">
        <f aca="false">AF234-AF313</f>
        <v>0</v>
      </c>
      <c r="AG93" s="33" t="n">
        <f aca="false">AG234-AG313</f>
        <v>0</v>
      </c>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row>
    <row r="94" customFormat="false" ht="12.75" hidden="true" customHeight="false" outlineLevel="0" collapsed="false">
      <c r="A94" s="36" t="s">
        <v>65</v>
      </c>
      <c r="B94" s="36"/>
      <c r="C94" s="33" t="n">
        <f aca="false">C235-C314</f>
        <v>427</v>
      </c>
      <c r="D94" s="33" t="n">
        <f aca="false">D235-D314</f>
        <v>466</v>
      </c>
      <c r="E94" s="33" t="n">
        <f aca="false">E235-E314</f>
        <v>216</v>
      </c>
      <c r="F94" s="33" t="n">
        <f aca="false">F235-F314</f>
        <v>-51</v>
      </c>
      <c r="G94" s="33" t="n">
        <f aca="false">G235-G314</f>
        <v>-124</v>
      </c>
      <c r="H94" s="33" t="n">
        <f aca="false">H235-H314</f>
        <v>-357</v>
      </c>
      <c r="I94" s="33" t="n">
        <f aca="false">I235-I314</f>
        <v>-944</v>
      </c>
      <c r="J94" s="33" t="n">
        <f aca="false">J235-J314</f>
        <v>-2473</v>
      </c>
      <c r="K94" s="33" t="n">
        <f aca="false">K235-K314</f>
        <v>-1614</v>
      </c>
      <c r="L94" s="33" t="n">
        <f aca="false">L235-L314</f>
        <v>-1213</v>
      </c>
      <c r="M94" s="33" t="n">
        <f aca="false">M235-M314</f>
        <v>-1907</v>
      </c>
      <c r="N94" s="33" t="n">
        <f aca="false">N235-N314</f>
        <v>-2408</v>
      </c>
      <c r="O94" s="33" t="n">
        <f aca="false">O235-O314</f>
        <v>-3105</v>
      </c>
      <c r="P94" s="33" t="n">
        <f aca="false">P235-P314</f>
        <v>-3618</v>
      </c>
      <c r="Q94" s="33" t="n">
        <f aca="false">Q235-Q314</f>
        <v>-2286</v>
      </c>
      <c r="R94" s="33" t="n">
        <f aca="false">R235-R314</f>
        <v>-2552</v>
      </c>
      <c r="S94" s="33" t="n">
        <f aca="false">S235-S314</f>
        <v>-3131</v>
      </c>
      <c r="T94" s="33" t="n">
        <f aca="false">T235-T314</f>
        <v>-3131</v>
      </c>
      <c r="U94" s="33" t="n">
        <f aca="false">U235-U314</f>
        <v>0</v>
      </c>
      <c r="V94" s="33" t="n">
        <f aca="false">V235-V314</f>
        <v>0</v>
      </c>
      <c r="W94" s="33" t="n">
        <f aca="false">W235-W314</f>
        <v>0</v>
      </c>
      <c r="X94" s="33" t="n">
        <f aca="false">X235-X314</f>
        <v>0</v>
      </c>
      <c r="Y94" s="33" t="n">
        <f aca="false">Y235-Y314</f>
        <v>0</v>
      </c>
      <c r="Z94" s="33" t="n">
        <f aca="false">Z235-Z314</f>
        <v>0</v>
      </c>
      <c r="AA94" s="33" t="n">
        <f aca="false">AA235-AA314</f>
        <v>0</v>
      </c>
      <c r="AB94" s="33" t="n">
        <f aca="false">AB235-AB314</f>
        <v>0</v>
      </c>
      <c r="AC94" s="33" t="n">
        <f aca="false">AC235-AC314</f>
        <v>0</v>
      </c>
      <c r="AD94" s="33" t="n">
        <f aca="false">AD235-AD314</f>
        <v>0</v>
      </c>
      <c r="AE94" s="33" t="n">
        <f aca="false">AE235-AE314</f>
        <v>0</v>
      </c>
      <c r="AF94" s="33" t="n">
        <f aca="false">AF235-AF314</f>
        <v>0</v>
      </c>
      <c r="AG94" s="33" t="n">
        <f aca="false">AG235-AG314</f>
        <v>0</v>
      </c>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row>
    <row r="95" customFormat="false" ht="12.75" hidden="true" customHeight="false" outlineLevel="0" collapsed="false">
      <c r="A95" s="36" t="s">
        <v>66</v>
      </c>
      <c r="B95" s="36"/>
      <c r="C95" s="33" t="n">
        <f aca="false">C236-C315</f>
        <v>-7659</v>
      </c>
      <c r="D95" s="33" t="n">
        <f aca="false">D236-D315</f>
        <v>-7749</v>
      </c>
      <c r="E95" s="33" t="n">
        <f aca="false">E236-E315</f>
        <v>-6163</v>
      </c>
      <c r="F95" s="33" t="n">
        <f aca="false">F236-F315</f>
        <v>-9508</v>
      </c>
      <c r="G95" s="33" t="n">
        <f aca="false">G236-G315</f>
        <v>-7644</v>
      </c>
      <c r="H95" s="33" t="n">
        <f aca="false">H236-H315</f>
        <v>-5158</v>
      </c>
      <c r="I95" s="33" t="n">
        <f aca="false">I236-I315</f>
        <v>-6967</v>
      </c>
      <c r="J95" s="33" t="n">
        <f aca="false">J236-J315</f>
        <v>-4704</v>
      </c>
      <c r="K95" s="33" t="n">
        <f aca="false">K236-K315</f>
        <v>-2913</v>
      </c>
      <c r="L95" s="33" t="n">
        <f aca="false">L236-L315</f>
        <v>606</v>
      </c>
      <c r="M95" s="33" t="n">
        <f aca="false">M236-M315</f>
        <v>-3861</v>
      </c>
      <c r="N95" s="33" t="n">
        <f aca="false">N236-N315</f>
        <v>-6932</v>
      </c>
      <c r="O95" s="33" t="n">
        <f aca="false">O236-O315</f>
        <v>-4538</v>
      </c>
      <c r="P95" s="33" t="n">
        <f aca="false">P236-P315</f>
        <v>-4450</v>
      </c>
      <c r="Q95" s="33" t="n">
        <f aca="false">Q236-Q315</f>
        <v>1264</v>
      </c>
      <c r="R95" s="33" t="n">
        <f aca="false">R236-R315</f>
        <v>-11453</v>
      </c>
      <c r="S95" s="33" t="n">
        <f aca="false">S236-S315</f>
        <v>-8673</v>
      </c>
      <c r="T95" s="33" t="n">
        <f aca="false">T236-T315</f>
        <v>1327</v>
      </c>
      <c r="U95" s="33" t="n">
        <f aca="false">U236-U315</f>
        <v>0</v>
      </c>
      <c r="V95" s="33" t="n">
        <f aca="false">V236-V315</f>
        <v>0</v>
      </c>
      <c r="W95" s="33" t="n">
        <f aca="false">W236-W315</f>
        <v>0</v>
      </c>
      <c r="X95" s="33" t="n">
        <f aca="false">X236-X315</f>
        <v>0</v>
      </c>
      <c r="Y95" s="33" t="n">
        <f aca="false">Y236-Y315</f>
        <v>0</v>
      </c>
      <c r="Z95" s="33" t="n">
        <f aca="false">Z236-Z315</f>
        <v>0</v>
      </c>
      <c r="AA95" s="33" t="n">
        <f aca="false">AA236-AA315</f>
        <v>0</v>
      </c>
      <c r="AB95" s="33" t="n">
        <f aca="false">AB236-AB315</f>
        <v>0</v>
      </c>
      <c r="AC95" s="33" t="n">
        <f aca="false">AC236-AC315</f>
        <v>0</v>
      </c>
      <c r="AD95" s="33" t="n">
        <f aca="false">AD236-AD315</f>
        <v>0</v>
      </c>
      <c r="AE95" s="33" t="n">
        <f aca="false">AE236-AE315</f>
        <v>0</v>
      </c>
      <c r="AF95" s="33" t="n">
        <f aca="false">AF236-AF315</f>
        <v>0</v>
      </c>
      <c r="AG95" s="33" t="n">
        <f aca="false">AG236-AG315</f>
        <v>0</v>
      </c>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row>
    <row r="96" customFormat="false" ht="12.75" hidden="true" customHeight="false" outlineLevel="0" collapsed="false">
      <c r="A96" s="36" t="s">
        <v>67</v>
      </c>
      <c r="B96" s="36"/>
      <c r="C96" s="33" t="n">
        <f aca="false">C237-C316</f>
        <v>2002</v>
      </c>
      <c r="D96" s="33" t="n">
        <f aca="false">D237-D316</f>
        <v>1559</v>
      </c>
      <c r="E96" s="33" t="n">
        <f aca="false">E237-E316</f>
        <v>1260</v>
      </c>
      <c r="F96" s="33" t="n">
        <f aca="false">F237-F316</f>
        <v>1348</v>
      </c>
      <c r="G96" s="33" t="n">
        <f aca="false">G237-G316</f>
        <v>3412</v>
      </c>
      <c r="H96" s="33" t="n">
        <f aca="false">H237-H316</f>
        <v>3607</v>
      </c>
      <c r="I96" s="33" t="n">
        <f aca="false">I237-I316</f>
        <v>3435</v>
      </c>
      <c r="J96" s="33" t="n">
        <f aca="false">J237-J316</f>
        <v>3505</v>
      </c>
      <c r="K96" s="33" t="n">
        <f aca="false">K237-K316</f>
        <v>3570</v>
      </c>
      <c r="L96" s="33" t="n">
        <f aca="false">L237-L316</f>
        <v>3548</v>
      </c>
      <c r="M96" s="33" t="n">
        <f aca="false">M237-M316</f>
        <v>3491</v>
      </c>
      <c r="N96" s="33" t="n">
        <f aca="false">N237-N316</f>
        <v>3430</v>
      </c>
      <c r="O96" s="33" t="n">
        <f aca="false">O237-O316</f>
        <v>3423</v>
      </c>
      <c r="P96" s="33" t="n">
        <f aca="false">P237-P316</f>
        <v>3450</v>
      </c>
      <c r="Q96" s="33" t="n">
        <f aca="false">Q237-Q316</f>
        <v>3086</v>
      </c>
      <c r="R96" s="33" t="n">
        <f aca="false">R237-R316</f>
        <v>1089</v>
      </c>
      <c r="S96" s="33" t="n">
        <f aca="false">S237-S316</f>
        <v>1242</v>
      </c>
      <c r="T96" s="33" t="n">
        <f aca="false">T237-T316</f>
        <v>1242</v>
      </c>
      <c r="U96" s="33" t="n">
        <f aca="false">U237-U316</f>
        <v>0</v>
      </c>
      <c r="V96" s="33" t="n">
        <f aca="false">V237-V316</f>
        <v>0</v>
      </c>
      <c r="W96" s="33" t="n">
        <f aca="false">W237-W316</f>
        <v>0</v>
      </c>
      <c r="X96" s="33" t="n">
        <f aca="false">X237-X316</f>
        <v>0</v>
      </c>
      <c r="Y96" s="33" t="n">
        <f aca="false">Y237-Y316</f>
        <v>0</v>
      </c>
      <c r="Z96" s="33" t="n">
        <f aca="false">Z237-Z316</f>
        <v>0</v>
      </c>
      <c r="AA96" s="33" t="n">
        <f aca="false">AA237-AA316</f>
        <v>0</v>
      </c>
      <c r="AB96" s="33" t="n">
        <f aca="false">AB237-AB316</f>
        <v>0</v>
      </c>
      <c r="AC96" s="33" t="n">
        <f aca="false">AC237-AC316</f>
        <v>0</v>
      </c>
      <c r="AD96" s="33" t="n">
        <f aca="false">AD237-AD316</f>
        <v>0</v>
      </c>
      <c r="AE96" s="33" t="n">
        <f aca="false">AE237-AE316</f>
        <v>0</v>
      </c>
      <c r="AF96" s="33" t="n">
        <f aca="false">AF237-AF316</f>
        <v>0</v>
      </c>
      <c r="AG96" s="33" t="n">
        <f aca="false">AG237-AG316</f>
        <v>0</v>
      </c>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row>
    <row r="97" customFormat="false" ht="12.75" hidden="true" customHeight="false" outlineLevel="0" collapsed="false">
      <c r="A97" s="36" t="s">
        <v>68</v>
      </c>
      <c r="B97" s="36"/>
      <c r="C97" s="33" t="n">
        <f aca="false">C238-C317</f>
        <v>-702</v>
      </c>
      <c r="D97" s="33" t="n">
        <f aca="false">D238-D317</f>
        <v>-1852</v>
      </c>
      <c r="E97" s="33" t="n">
        <f aca="false">E238-E317</f>
        <v>-2328</v>
      </c>
      <c r="F97" s="33" t="n">
        <f aca="false">F238-F317</f>
        <v>-2160</v>
      </c>
      <c r="G97" s="33" t="n">
        <f aca="false">G238-G317</f>
        <v>2000</v>
      </c>
      <c r="H97" s="33" t="n">
        <f aca="false">H238-H317</f>
        <v>897</v>
      </c>
      <c r="I97" s="33" t="n">
        <f aca="false">I238-I317</f>
        <v>414</v>
      </c>
      <c r="J97" s="33" t="n">
        <f aca="false">J238-J317</f>
        <v>2368</v>
      </c>
      <c r="K97" s="33" t="n">
        <f aca="false">K238-K317</f>
        <v>3133</v>
      </c>
      <c r="L97" s="33" t="n">
        <f aca="false">L238-L317</f>
        <v>1617</v>
      </c>
      <c r="M97" s="33" t="n">
        <f aca="false">M238-M317</f>
        <v>4227</v>
      </c>
      <c r="N97" s="33" t="n">
        <f aca="false">N238-N317</f>
        <v>-10</v>
      </c>
      <c r="O97" s="33" t="n">
        <f aca="false">O238-O317</f>
        <v>-733</v>
      </c>
      <c r="P97" s="33" t="n">
        <f aca="false">P238-P317</f>
        <v>1466</v>
      </c>
      <c r="Q97" s="33" t="n">
        <f aca="false">Q238-Q317</f>
        <v>1377</v>
      </c>
      <c r="R97" s="33" t="n">
        <f aca="false">R238-R317</f>
        <v>-173</v>
      </c>
      <c r="S97" s="33" t="n">
        <f aca="false">S238-S317</f>
        <v>-1850</v>
      </c>
      <c r="T97" s="33" t="n">
        <f aca="false">T238-T317</f>
        <v>-1850</v>
      </c>
      <c r="U97" s="33" t="n">
        <f aca="false">U238-U317</f>
        <v>0</v>
      </c>
      <c r="V97" s="33" t="n">
        <f aca="false">V238-V317</f>
        <v>0</v>
      </c>
      <c r="W97" s="33" t="n">
        <f aca="false">W238-W317</f>
        <v>0</v>
      </c>
      <c r="X97" s="33" t="n">
        <f aca="false">X238-X317</f>
        <v>0</v>
      </c>
      <c r="Y97" s="33" t="n">
        <f aca="false">Y238-Y317</f>
        <v>0</v>
      </c>
      <c r="Z97" s="33" t="n">
        <f aca="false">Z238-Z317</f>
        <v>0</v>
      </c>
      <c r="AA97" s="33" t="n">
        <f aca="false">AA238-AA317</f>
        <v>0</v>
      </c>
      <c r="AB97" s="33" t="n">
        <f aca="false">AB238-AB317</f>
        <v>0</v>
      </c>
      <c r="AC97" s="33" t="n">
        <f aca="false">AC238-AC317</f>
        <v>0</v>
      </c>
      <c r="AD97" s="33" t="n">
        <f aca="false">AD238-AD317</f>
        <v>0</v>
      </c>
      <c r="AE97" s="33" t="n">
        <f aca="false">AE238-AE317</f>
        <v>0</v>
      </c>
      <c r="AF97" s="33" t="n">
        <f aca="false">AF238-AF317</f>
        <v>0</v>
      </c>
      <c r="AG97" s="33" t="n">
        <f aca="false">AG238-AG317</f>
        <v>0</v>
      </c>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row>
    <row r="98" customFormat="false" ht="12.75" hidden="true" customHeight="false" outlineLevel="0" collapsed="false">
      <c r="A98" s="36" t="s">
        <v>69</v>
      </c>
      <c r="B98" s="36"/>
      <c r="C98" s="33" t="n">
        <f aca="false">C239-C318</f>
        <v>0</v>
      </c>
      <c r="D98" s="33" t="n">
        <f aca="false">D239-D318</f>
        <v>0</v>
      </c>
      <c r="E98" s="33" t="n">
        <f aca="false">E239-E318</f>
        <v>0</v>
      </c>
      <c r="F98" s="33" t="n">
        <f aca="false">F239-F318</f>
        <v>0</v>
      </c>
      <c r="G98" s="33" t="n">
        <f aca="false">G239-G318</f>
        <v>0</v>
      </c>
      <c r="H98" s="33" t="n">
        <f aca="false">H239-H318</f>
        <v>0</v>
      </c>
      <c r="I98" s="33" t="n">
        <f aca="false">I239-I318</f>
        <v>0</v>
      </c>
      <c r="J98" s="33" t="n">
        <f aca="false">J239-J318</f>
        <v>0</v>
      </c>
      <c r="K98" s="33" t="n">
        <f aca="false">K239-K318</f>
        <v>0</v>
      </c>
      <c r="L98" s="33" t="n">
        <f aca="false">L239-L318</f>
        <v>0</v>
      </c>
      <c r="M98" s="33" t="n">
        <f aca="false">M239-M318</f>
        <v>0</v>
      </c>
      <c r="N98" s="33" t="n">
        <f aca="false">N239-N318</f>
        <v>0</v>
      </c>
      <c r="O98" s="33" t="n">
        <f aca="false">O239-O318</f>
        <v>0</v>
      </c>
      <c r="P98" s="33" t="n">
        <f aca="false">P239-P318</f>
        <v>0</v>
      </c>
      <c r="Q98" s="33" t="n">
        <f aca="false">Q239-Q318</f>
        <v>0</v>
      </c>
      <c r="R98" s="33" t="n">
        <f aca="false">R239-R318</f>
        <v>0</v>
      </c>
      <c r="S98" s="33" t="n">
        <f aca="false">S239-S318</f>
        <v>0</v>
      </c>
      <c r="T98" s="33" t="n">
        <f aca="false">T239-T318</f>
        <v>0</v>
      </c>
      <c r="U98" s="33" t="n">
        <f aca="false">U239-U318</f>
        <v>0</v>
      </c>
      <c r="V98" s="33" t="n">
        <f aca="false">V239-V318</f>
        <v>0</v>
      </c>
      <c r="W98" s="33" t="n">
        <f aca="false">W239-W318</f>
        <v>0</v>
      </c>
      <c r="X98" s="33" t="n">
        <f aca="false">X239-X318</f>
        <v>0</v>
      </c>
      <c r="Y98" s="33" t="n">
        <f aca="false">Y239-Y318</f>
        <v>0</v>
      </c>
      <c r="Z98" s="33" t="n">
        <f aca="false">Z239-Z318</f>
        <v>0</v>
      </c>
      <c r="AA98" s="33" t="n">
        <f aca="false">AA239-AA318</f>
        <v>0</v>
      </c>
      <c r="AB98" s="33" t="n">
        <f aca="false">AB239-AB318</f>
        <v>0</v>
      </c>
      <c r="AC98" s="33" t="n">
        <f aca="false">AC239-AC318</f>
        <v>0</v>
      </c>
      <c r="AD98" s="33" t="n">
        <f aca="false">AD239-AD318</f>
        <v>0</v>
      </c>
      <c r="AE98" s="33" t="n">
        <f aca="false">AE239-AE318</f>
        <v>0</v>
      </c>
      <c r="AF98" s="33" t="n">
        <f aca="false">AF239-AF318</f>
        <v>0</v>
      </c>
      <c r="AG98" s="33" t="n">
        <f aca="false">AG239-AG318</f>
        <v>0</v>
      </c>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row>
    <row r="99" customFormat="false" ht="12.75" hidden="true" customHeight="false" outlineLevel="0" collapsed="false">
      <c r="A99" s="36" t="s">
        <v>70</v>
      </c>
      <c r="B99" s="36"/>
      <c r="C99" s="33" t="n">
        <f aca="false">C240-C319</f>
        <v>0</v>
      </c>
      <c r="D99" s="33" t="n">
        <f aca="false">D240-D319</f>
        <v>0</v>
      </c>
      <c r="E99" s="33" t="n">
        <f aca="false">E240-E319</f>
        <v>0</v>
      </c>
      <c r="F99" s="33" t="n">
        <f aca="false">F240-F319</f>
        <v>0</v>
      </c>
      <c r="G99" s="33" t="n">
        <f aca="false">G240-G319</f>
        <v>0</v>
      </c>
      <c r="H99" s="33" t="n">
        <f aca="false">H240-H319</f>
        <v>0</v>
      </c>
      <c r="I99" s="33" t="n">
        <f aca="false">I240-I319</f>
        <v>0</v>
      </c>
      <c r="J99" s="33" t="n">
        <f aca="false">J240-J319</f>
        <v>0</v>
      </c>
      <c r="K99" s="33" t="n">
        <f aca="false">K240-K319</f>
        <v>0</v>
      </c>
      <c r="L99" s="33" t="n">
        <f aca="false">L240-L319</f>
        <v>0</v>
      </c>
      <c r="M99" s="33" t="n">
        <f aca="false">M240-M319</f>
        <v>0</v>
      </c>
      <c r="N99" s="33" t="n">
        <f aca="false">N240-N319</f>
        <v>0</v>
      </c>
      <c r="O99" s="33" t="n">
        <f aca="false">O240-O319</f>
        <v>0</v>
      </c>
      <c r="P99" s="33" t="n">
        <f aca="false">P240-P319</f>
        <v>0</v>
      </c>
      <c r="Q99" s="33" t="n">
        <f aca="false">Q240-Q319</f>
        <v>0</v>
      </c>
      <c r="R99" s="33" t="n">
        <f aca="false">R240-R319</f>
        <v>0</v>
      </c>
      <c r="S99" s="33" t="n">
        <f aca="false">S240-S319</f>
        <v>0</v>
      </c>
      <c r="T99" s="33" t="n">
        <f aca="false">T240-T319</f>
        <v>0</v>
      </c>
      <c r="U99" s="33" t="n">
        <f aca="false">U240-U319</f>
        <v>0</v>
      </c>
      <c r="V99" s="33" t="n">
        <f aca="false">V240-V319</f>
        <v>0</v>
      </c>
      <c r="W99" s="33" t="n">
        <f aca="false">W240-W319</f>
        <v>0</v>
      </c>
      <c r="X99" s="33" t="n">
        <f aca="false">X240-X319</f>
        <v>0</v>
      </c>
      <c r="Y99" s="33" t="n">
        <f aca="false">Y240-Y319</f>
        <v>0</v>
      </c>
      <c r="Z99" s="33" t="n">
        <f aca="false">Z240-Z319</f>
        <v>0</v>
      </c>
      <c r="AA99" s="33" t="n">
        <f aca="false">AA240-AA319</f>
        <v>0</v>
      </c>
      <c r="AB99" s="33" t="n">
        <f aca="false">AB240-AB319</f>
        <v>0</v>
      </c>
      <c r="AC99" s="33" t="n">
        <f aca="false">AC240-AC319</f>
        <v>0</v>
      </c>
      <c r="AD99" s="33" t="n">
        <f aca="false">AD240-AD319</f>
        <v>0</v>
      </c>
      <c r="AE99" s="33" t="n">
        <f aca="false">AE240-AE319</f>
        <v>0</v>
      </c>
      <c r="AF99" s="33" t="n">
        <f aca="false">AF240-AF319</f>
        <v>0</v>
      </c>
      <c r="AG99" s="33" t="n">
        <f aca="false">AG240-AG319</f>
        <v>0</v>
      </c>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c r="DA99" s="33"/>
    </row>
    <row r="100" customFormat="false" ht="12.75" hidden="true" customHeight="false" outlineLevel="0" collapsed="false">
      <c r="A100" s="36" t="s">
        <v>71</v>
      </c>
      <c r="B100" s="36"/>
      <c r="C100" s="33" t="n">
        <f aca="false">C241-C320</f>
        <v>19542</v>
      </c>
      <c r="D100" s="33" t="n">
        <f aca="false">D241-D320</f>
        <v>19543</v>
      </c>
      <c r="E100" s="33" t="n">
        <f aca="false">E241-E320</f>
        <v>19540</v>
      </c>
      <c r="F100" s="33" t="n">
        <f aca="false">F241-F320</f>
        <v>19541</v>
      </c>
      <c r="G100" s="33" t="n">
        <f aca="false">G241-G320</f>
        <v>19542</v>
      </c>
      <c r="H100" s="33" t="n">
        <f aca="false">H241-H320</f>
        <v>19541</v>
      </c>
      <c r="I100" s="33" t="n">
        <f aca="false">I241-I320</f>
        <v>19541</v>
      </c>
      <c r="J100" s="33" t="n">
        <f aca="false">J241-J320</f>
        <v>19539</v>
      </c>
      <c r="K100" s="33" t="n">
        <f aca="false">K241-K320</f>
        <v>19543</v>
      </c>
      <c r="L100" s="33" t="n">
        <f aca="false">L241-L320</f>
        <v>4539</v>
      </c>
      <c r="M100" s="33" t="n">
        <f aca="false">M241-M320</f>
        <v>4542</v>
      </c>
      <c r="N100" s="33" t="n">
        <f aca="false">N241-N320</f>
        <v>4542</v>
      </c>
      <c r="O100" s="33" t="n">
        <f aca="false">O241-O320</f>
        <v>4538</v>
      </c>
      <c r="P100" s="33" t="n">
        <f aca="false">P241-P320</f>
        <v>4543</v>
      </c>
      <c r="Q100" s="33" t="n">
        <f aca="false">Q241-Q320</f>
        <v>4540</v>
      </c>
      <c r="R100" s="33" t="n">
        <f aca="false">R241-R320</f>
        <v>4544</v>
      </c>
      <c r="S100" s="33" t="n">
        <f aca="false">S241-S320</f>
        <v>4538</v>
      </c>
      <c r="T100" s="33" t="n">
        <f aca="false">T241-T320</f>
        <v>4538</v>
      </c>
      <c r="U100" s="33" t="n">
        <f aca="false">U241-U320</f>
        <v>0</v>
      </c>
      <c r="V100" s="33" t="n">
        <f aca="false">V241-V320</f>
        <v>0</v>
      </c>
      <c r="W100" s="33" t="n">
        <f aca="false">W241-W320</f>
        <v>0</v>
      </c>
      <c r="X100" s="33" t="n">
        <f aca="false">X241-X320</f>
        <v>0</v>
      </c>
      <c r="Y100" s="33" t="n">
        <f aca="false">Y241-Y320</f>
        <v>0</v>
      </c>
      <c r="Z100" s="33" t="n">
        <f aca="false">Z241-Z320</f>
        <v>0</v>
      </c>
      <c r="AA100" s="33" t="n">
        <f aca="false">AA241-AA320</f>
        <v>0</v>
      </c>
      <c r="AB100" s="33" t="n">
        <f aca="false">AB241-AB320</f>
        <v>0</v>
      </c>
      <c r="AC100" s="33" t="n">
        <f aca="false">AC241-AC320</f>
        <v>0</v>
      </c>
      <c r="AD100" s="33" t="n">
        <f aca="false">AD241-AD320</f>
        <v>0</v>
      </c>
      <c r="AE100" s="33" t="n">
        <f aca="false">AE241-AE320</f>
        <v>0</v>
      </c>
      <c r="AF100" s="33" t="n">
        <f aca="false">AF241-AF320</f>
        <v>0</v>
      </c>
      <c r="AG100" s="33" t="n">
        <f aca="false">AG241-AG320</f>
        <v>0</v>
      </c>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row>
    <row r="101" customFormat="false" ht="12.75" hidden="true" customHeight="false" outlineLevel="0" collapsed="false">
      <c r="A101" s="36" t="s">
        <v>72</v>
      </c>
      <c r="B101" s="36"/>
      <c r="C101" s="33" t="n">
        <f aca="false">C242-C321</f>
        <v>14563</v>
      </c>
      <c r="D101" s="33" t="n">
        <f aca="false">D242-D321</f>
        <v>14604</v>
      </c>
      <c r="E101" s="33" t="n">
        <f aca="false">E242-E321</f>
        <v>14757</v>
      </c>
      <c r="F101" s="33" t="n">
        <f aca="false">F242-F321</f>
        <v>14572</v>
      </c>
      <c r="G101" s="33" t="n">
        <f aca="false">G242-G321</f>
        <v>14395</v>
      </c>
      <c r="H101" s="33" t="n">
        <f aca="false">H242-H321</f>
        <v>14626</v>
      </c>
      <c r="I101" s="33" t="n">
        <f aca="false">I242-I321</f>
        <v>14598</v>
      </c>
      <c r="J101" s="33" t="n">
        <f aca="false">J242-J321</f>
        <v>14962</v>
      </c>
      <c r="K101" s="33" t="n">
        <f aca="false">K242-K321</f>
        <v>14877</v>
      </c>
      <c r="L101" s="33" t="n">
        <f aca="false">L242-L321</f>
        <v>-256</v>
      </c>
      <c r="M101" s="33" t="n">
        <f aca="false">M242-M321</f>
        <v>-426</v>
      </c>
      <c r="N101" s="33" t="n">
        <f aca="false">N242-N321</f>
        <v>-23</v>
      </c>
      <c r="O101" s="33" t="n">
        <f aca="false">O242-O321</f>
        <v>-236</v>
      </c>
      <c r="P101" s="33" t="n">
        <f aca="false">P242-P321</f>
        <v>-269</v>
      </c>
      <c r="Q101" s="33" t="n">
        <f aca="false">Q242-Q321</f>
        <v>-199</v>
      </c>
      <c r="R101" s="33" t="n">
        <f aca="false">R242-R321</f>
        <v>-252</v>
      </c>
      <c r="S101" s="33" t="n">
        <f aca="false">S242-S321</f>
        <v>42</v>
      </c>
      <c r="T101" s="33" t="n">
        <f aca="false">T242-T321</f>
        <v>42</v>
      </c>
      <c r="U101" s="33" t="n">
        <f aca="false">U242-U321</f>
        <v>0</v>
      </c>
      <c r="V101" s="33" t="n">
        <f aca="false">V242-V321</f>
        <v>0</v>
      </c>
      <c r="W101" s="33" t="n">
        <f aca="false">W242-W321</f>
        <v>0</v>
      </c>
      <c r="X101" s="33" t="n">
        <f aca="false">X242-X321</f>
        <v>0</v>
      </c>
      <c r="Y101" s="33" t="n">
        <f aca="false">Y242-Y321</f>
        <v>0</v>
      </c>
      <c r="Z101" s="33" t="n">
        <f aca="false">Z242-Z321</f>
        <v>0</v>
      </c>
      <c r="AA101" s="33" t="n">
        <f aca="false">AA242-AA321</f>
        <v>0</v>
      </c>
      <c r="AB101" s="33" t="n">
        <f aca="false">AB242-AB321</f>
        <v>0</v>
      </c>
      <c r="AC101" s="33" t="n">
        <f aca="false">AC242-AC321</f>
        <v>0</v>
      </c>
      <c r="AD101" s="33" t="n">
        <f aca="false">AD242-AD321</f>
        <v>0</v>
      </c>
      <c r="AE101" s="33" t="n">
        <f aca="false">AE242-AE321</f>
        <v>0</v>
      </c>
      <c r="AF101" s="33" t="n">
        <f aca="false">AF242-AF321</f>
        <v>0</v>
      </c>
      <c r="AG101" s="33" t="n">
        <f aca="false">AG242-AG321</f>
        <v>0</v>
      </c>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c r="CY101" s="33"/>
      <c r="CZ101" s="33"/>
      <c r="DA101" s="33"/>
    </row>
    <row r="102" customFormat="false" ht="12.75" hidden="true" customHeight="false" outlineLevel="0" collapsed="false">
      <c r="A102" s="36" t="s">
        <v>73</v>
      </c>
      <c r="B102" s="36"/>
      <c r="C102" s="33" t="n">
        <f aca="false">C243-C322</f>
        <v>-35255</v>
      </c>
      <c r="D102" s="33" t="n">
        <f aca="false">D243-D322</f>
        <v>-35255</v>
      </c>
      <c r="E102" s="33" t="n">
        <f aca="false">E243-E322</f>
        <v>-35256</v>
      </c>
      <c r="F102" s="33" t="n">
        <f aca="false">F243-F322</f>
        <v>-35253</v>
      </c>
      <c r="G102" s="33" t="n">
        <f aca="false">G243-G322</f>
        <v>-35256</v>
      </c>
      <c r="H102" s="33" t="n">
        <f aca="false">H243-H322</f>
        <v>-35254</v>
      </c>
      <c r="I102" s="33" t="n">
        <f aca="false">I243-I322</f>
        <v>-35408</v>
      </c>
      <c r="J102" s="33" t="n">
        <f aca="false">J243-J322</f>
        <v>-35255</v>
      </c>
      <c r="K102" s="33" t="n">
        <f aca="false">K243-K322</f>
        <v>-35255</v>
      </c>
      <c r="L102" s="33" t="n">
        <f aca="false">L243-L322</f>
        <v>-5256</v>
      </c>
      <c r="M102" s="33" t="n">
        <f aca="false">M243-M322</f>
        <v>-5408</v>
      </c>
      <c r="N102" s="33" t="n">
        <f aca="false">N243-N322</f>
        <v>-5414</v>
      </c>
      <c r="O102" s="33" t="n">
        <f aca="false">O243-O322</f>
        <v>-5254</v>
      </c>
      <c r="P102" s="33" t="n">
        <f aca="false">P243-P322</f>
        <v>-5255</v>
      </c>
      <c r="Q102" s="33" t="n">
        <f aca="false">Q243-Q322</f>
        <v>-5254</v>
      </c>
      <c r="R102" s="33" t="n">
        <f aca="false">R243-R322</f>
        <v>-5409</v>
      </c>
      <c r="S102" s="33" t="n">
        <f aca="false">S243-S322</f>
        <v>-5411</v>
      </c>
      <c r="T102" s="33" t="n">
        <f aca="false">T243-T322</f>
        <v>-5411</v>
      </c>
      <c r="U102" s="33" t="n">
        <f aca="false">U243-U322</f>
        <v>0</v>
      </c>
      <c r="V102" s="33" t="n">
        <f aca="false">V243-V322</f>
        <v>0</v>
      </c>
      <c r="W102" s="33" t="n">
        <f aca="false">W243-W322</f>
        <v>0</v>
      </c>
      <c r="X102" s="33" t="n">
        <f aca="false">X243-X322</f>
        <v>0</v>
      </c>
      <c r="Y102" s="33" t="n">
        <f aca="false">Y243-Y322</f>
        <v>0</v>
      </c>
      <c r="Z102" s="33" t="n">
        <f aca="false">Z243-Z322</f>
        <v>0</v>
      </c>
      <c r="AA102" s="33" t="n">
        <f aca="false">AA243-AA322</f>
        <v>0</v>
      </c>
      <c r="AB102" s="33" t="n">
        <f aca="false">AB243-AB322</f>
        <v>0</v>
      </c>
      <c r="AC102" s="33" t="n">
        <f aca="false">AC243-AC322</f>
        <v>0</v>
      </c>
      <c r="AD102" s="33" t="n">
        <f aca="false">AD243-AD322</f>
        <v>0</v>
      </c>
      <c r="AE102" s="33" t="n">
        <f aca="false">AE243-AE322</f>
        <v>0</v>
      </c>
      <c r="AF102" s="33" t="n">
        <f aca="false">AF243-AF322</f>
        <v>0</v>
      </c>
      <c r="AG102" s="33" t="n">
        <f aca="false">AG243-AG322</f>
        <v>0</v>
      </c>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33"/>
      <c r="BS102" s="33"/>
      <c r="BT102" s="33"/>
      <c r="BU102" s="33"/>
      <c r="BV102" s="33"/>
      <c r="BW102" s="33"/>
      <c r="BX102" s="33"/>
      <c r="BY102" s="33"/>
      <c r="BZ102" s="33"/>
      <c r="CA102" s="33"/>
      <c r="CB102" s="33"/>
      <c r="CC102" s="33"/>
      <c r="CD102" s="33"/>
      <c r="CE102" s="33"/>
      <c r="CF102" s="33"/>
      <c r="CG102" s="33"/>
      <c r="CH102" s="33"/>
      <c r="CI102" s="33"/>
      <c r="CJ102" s="33"/>
      <c r="CK102" s="33"/>
      <c r="CL102" s="33"/>
      <c r="CM102" s="33"/>
      <c r="CN102" s="33"/>
      <c r="CO102" s="33"/>
      <c r="CP102" s="33"/>
      <c r="CQ102" s="33"/>
      <c r="CR102" s="33"/>
      <c r="CS102" s="33"/>
      <c r="CT102" s="33"/>
      <c r="CU102" s="33"/>
      <c r="CV102" s="33"/>
      <c r="CW102" s="33"/>
      <c r="CX102" s="33"/>
      <c r="CY102" s="33"/>
      <c r="CZ102" s="33"/>
      <c r="DA102" s="33"/>
    </row>
    <row r="103" customFormat="false" ht="12.75" hidden="true" customHeight="false" outlineLevel="0" collapsed="false">
      <c r="A103" s="36" t="s">
        <v>74</v>
      </c>
      <c r="B103" s="36"/>
      <c r="C103" s="33" t="n">
        <f aca="false">C244-C323</f>
        <v>0</v>
      </c>
      <c r="D103" s="33" t="n">
        <f aca="false">D244-D323</f>
        <v>0</v>
      </c>
      <c r="E103" s="33" t="n">
        <f aca="false">E244-E323</f>
        <v>0</v>
      </c>
      <c r="F103" s="33" t="n">
        <f aca="false">F244-F323</f>
        <v>0</v>
      </c>
      <c r="G103" s="33" t="n">
        <f aca="false">G244-G323</f>
        <v>0</v>
      </c>
      <c r="H103" s="33" t="n">
        <f aca="false">H244-H323</f>
        <v>0</v>
      </c>
      <c r="I103" s="33" t="n">
        <f aca="false">I244-I323</f>
        <v>0</v>
      </c>
      <c r="J103" s="33" t="n">
        <f aca="false">J244-J323</f>
        <v>0</v>
      </c>
      <c r="K103" s="33" t="n">
        <f aca="false">K244-K323</f>
        <v>0</v>
      </c>
      <c r="L103" s="33" t="n">
        <f aca="false">L244-L323</f>
        <v>0</v>
      </c>
      <c r="M103" s="33" t="n">
        <f aca="false">M244-M323</f>
        <v>0</v>
      </c>
      <c r="N103" s="33" t="n">
        <f aca="false">N244-N323</f>
        <v>0</v>
      </c>
      <c r="O103" s="33" t="n">
        <f aca="false">O244-O323</f>
        <v>0</v>
      </c>
      <c r="P103" s="33" t="n">
        <f aca="false">P244-P323</f>
        <v>0</v>
      </c>
      <c r="Q103" s="33" t="n">
        <f aca="false">Q244-Q323</f>
        <v>0</v>
      </c>
      <c r="R103" s="33" t="n">
        <f aca="false">R244-R323</f>
        <v>0</v>
      </c>
      <c r="S103" s="33" t="n">
        <f aca="false">S244-S323</f>
        <v>0</v>
      </c>
      <c r="T103" s="33" t="n">
        <f aca="false">T244-T323</f>
        <v>0</v>
      </c>
      <c r="U103" s="33" t="n">
        <f aca="false">U244-U323</f>
        <v>0</v>
      </c>
      <c r="V103" s="33" t="n">
        <f aca="false">V244-V323</f>
        <v>0</v>
      </c>
      <c r="W103" s="33" t="n">
        <f aca="false">W244-W323</f>
        <v>0</v>
      </c>
      <c r="X103" s="33" t="n">
        <f aca="false">X244-X323</f>
        <v>0</v>
      </c>
      <c r="Y103" s="33" t="n">
        <f aca="false">Y244-Y323</f>
        <v>0</v>
      </c>
      <c r="Z103" s="33" t="n">
        <f aca="false">Z244-Z323</f>
        <v>0</v>
      </c>
      <c r="AA103" s="33" t="n">
        <f aca="false">AA244-AA323</f>
        <v>0</v>
      </c>
      <c r="AB103" s="33" t="n">
        <f aca="false">AB244-AB323</f>
        <v>0</v>
      </c>
      <c r="AC103" s="33" t="n">
        <f aca="false">AC244-AC323</f>
        <v>0</v>
      </c>
      <c r="AD103" s="33" t="n">
        <f aca="false">AD244-AD323</f>
        <v>0</v>
      </c>
      <c r="AE103" s="33" t="n">
        <f aca="false">AE244-AE323</f>
        <v>0</v>
      </c>
      <c r="AF103" s="33" t="n">
        <f aca="false">AF244-AF323</f>
        <v>0</v>
      </c>
      <c r="AG103" s="33" t="n">
        <f aca="false">AG244-AG323</f>
        <v>0</v>
      </c>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3"/>
      <c r="BZ103" s="33"/>
      <c r="CA103" s="33"/>
      <c r="CB103" s="33"/>
      <c r="CC103" s="33"/>
      <c r="CD103" s="33"/>
      <c r="CE103" s="33"/>
      <c r="CF103" s="33"/>
      <c r="CG103" s="33"/>
      <c r="CH103" s="33"/>
      <c r="CI103" s="33"/>
      <c r="CJ103" s="33"/>
      <c r="CK103" s="33"/>
      <c r="CL103" s="33"/>
      <c r="CM103" s="33"/>
      <c r="CN103" s="33"/>
      <c r="CO103" s="33"/>
      <c r="CP103" s="33"/>
      <c r="CQ103" s="33"/>
      <c r="CR103" s="33"/>
      <c r="CS103" s="33"/>
      <c r="CT103" s="33"/>
      <c r="CU103" s="33"/>
      <c r="CV103" s="33"/>
      <c r="CW103" s="33"/>
      <c r="CX103" s="33"/>
      <c r="CY103" s="33"/>
      <c r="CZ103" s="33"/>
      <c r="DA103" s="33"/>
    </row>
    <row r="104" customFormat="false" ht="12.75" hidden="true" customHeight="false" outlineLevel="0" collapsed="false">
      <c r="A104" s="36" t="s">
        <v>75</v>
      </c>
      <c r="B104" s="36"/>
      <c r="C104" s="33" t="n">
        <f aca="false">C245-C324</f>
        <v>2600</v>
      </c>
      <c r="D104" s="33" t="n">
        <f aca="false">D245-D324</f>
        <v>2981</v>
      </c>
      <c r="E104" s="33" t="n">
        <f aca="false">E245-E324</f>
        <v>441</v>
      </c>
      <c r="F104" s="33" t="n">
        <f aca="false">F245-F324</f>
        <v>868</v>
      </c>
      <c r="G104" s="33" t="n">
        <f aca="false">G245-G324</f>
        <v>644</v>
      </c>
      <c r="H104" s="33" t="n">
        <f aca="false">H245-H324</f>
        <v>3436</v>
      </c>
      <c r="I104" s="33" t="n">
        <f aca="false">I245-I324</f>
        <v>1575</v>
      </c>
      <c r="J104" s="33" t="n">
        <f aca="false">J245-J324</f>
        <v>2235</v>
      </c>
      <c r="K104" s="33" t="n">
        <f aca="false">K245-K324</f>
        <v>2616</v>
      </c>
      <c r="L104" s="33" t="n">
        <f aca="false">L245-L324</f>
        <v>1820</v>
      </c>
      <c r="M104" s="33" t="n">
        <f aca="false">M245-M324</f>
        <v>1750</v>
      </c>
      <c r="N104" s="33" t="n">
        <f aca="false">N245-N324</f>
        <v>2153</v>
      </c>
      <c r="O104" s="33" t="n">
        <f aca="false">O245-O324</f>
        <v>2300</v>
      </c>
      <c r="P104" s="33" t="n">
        <f aca="false">P245-P324</f>
        <v>1893</v>
      </c>
      <c r="Q104" s="33" t="n">
        <f aca="false">Q245-Q324</f>
        <v>1651</v>
      </c>
      <c r="R104" s="33" t="n">
        <f aca="false">R245-R324</f>
        <v>1026</v>
      </c>
      <c r="S104" s="33" t="n">
        <f aca="false">S245-S324</f>
        <v>834</v>
      </c>
      <c r="T104" s="33" t="n">
        <f aca="false">T245-T324</f>
        <v>834</v>
      </c>
      <c r="U104" s="33" t="n">
        <f aca="false">U245-U324</f>
        <v>0</v>
      </c>
      <c r="V104" s="33" t="n">
        <f aca="false">V245-V324</f>
        <v>0</v>
      </c>
      <c r="W104" s="33" t="n">
        <f aca="false">W245-W324</f>
        <v>0</v>
      </c>
      <c r="X104" s="33" t="n">
        <f aca="false">X245-X324</f>
        <v>0</v>
      </c>
      <c r="Y104" s="33" t="n">
        <f aca="false">Y245-Y324</f>
        <v>0</v>
      </c>
      <c r="Z104" s="33" t="n">
        <f aca="false">Z245-Z324</f>
        <v>0</v>
      </c>
      <c r="AA104" s="33" t="n">
        <f aca="false">AA245-AA324</f>
        <v>0</v>
      </c>
      <c r="AB104" s="33" t="n">
        <f aca="false">AB245-AB324</f>
        <v>0</v>
      </c>
      <c r="AC104" s="33" t="n">
        <f aca="false">AC245-AC324</f>
        <v>0</v>
      </c>
      <c r="AD104" s="33" t="n">
        <f aca="false">AD245-AD324</f>
        <v>0</v>
      </c>
      <c r="AE104" s="33" t="n">
        <f aca="false">AE245-AE324</f>
        <v>0</v>
      </c>
      <c r="AF104" s="33" t="n">
        <f aca="false">AF245-AF324</f>
        <v>0</v>
      </c>
      <c r="AG104" s="33" t="n">
        <f aca="false">AG245-AG324</f>
        <v>0</v>
      </c>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3"/>
      <c r="BZ104" s="33"/>
      <c r="CA104" s="33"/>
      <c r="CB104" s="33"/>
      <c r="CC104" s="33"/>
      <c r="CD104" s="33"/>
      <c r="CE104" s="33"/>
      <c r="CF104" s="33"/>
      <c r="CG104" s="33"/>
      <c r="CH104" s="33"/>
      <c r="CI104" s="33"/>
      <c r="CJ104" s="33"/>
      <c r="CK104" s="33"/>
      <c r="CL104" s="33"/>
      <c r="CM104" s="33"/>
      <c r="CN104" s="33"/>
      <c r="CO104" s="33"/>
      <c r="CP104" s="33"/>
      <c r="CQ104" s="33"/>
      <c r="CR104" s="33"/>
      <c r="CS104" s="33"/>
      <c r="CT104" s="33"/>
      <c r="CU104" s="33"/>
      <c r="CV104" s="33"/>
      <c r="CW104" s="33"/>
      <c r="CX104" s="33"/>
      <c r="CY104" s="33"/>
      <c r="CZ104" s="33"/>
      <c r="DA104" s="33"/>
    </row>
    <row r="105" customFormat="false" ht="12.75" hidden="true" customHeight="false" outlineLevel="0" collapsed="false">
      <c r="A105" s="36" t="s">
        <v>76</v>
      </c>
      <c r="B105" s="36"/>
      <c r="C105" s="33" t="n">
        <f aca="false">C246-C325</f>
        <v>0</v>
      </c>
      <c r="D105" s="33" t="n">
        <f aca="false">D246-D325</f>
        <v>0</v>
      </c>
      <c r="E105" s="33" t="n">
        <f aca="false">E246-E325</f>
        <v>0</v>
      </c>
      <c r="F105" s="33" t="n">
        <f aca="false">F246-F325</f>
        <v>0</v>
      </c>
      <c r="G105" s="33" t="n">
        <f aca="false">G246-G325</f>
        <v>0</v>
      </c>
      <c r="H105" s="33" t="n">
        <f aca="false">H246-H325</f>
        <v>0</v>
      </c>
      <c r="I105" s="33" t="n">
        <f aca="false">I246-I325</f>
        <v>0</v>
      </c>
      <c r="J105" s="33" t="n">
        <f aca="false">J246-J325</f>
        <v>0</v>
      </c>
      <c r="K105" s="33" t="n">
        <f aca="false">K246-K325</f>
        <v>0</v>
      </c>
      <c r="L105" s="33" t="n">
        <f aca="false">L246-L325</f>
        <v>0</v>
      </c>
      <c r="M105" s="33" t="n">
        <f aca="false">M246-M325</f>
        <v>0</v>
      </c>
      <c r="N105" s="33" t="n">
        <f aca="false">N246-N325</f>
        <v>0</v>
      </c>
      <c r="O105" s="33" t="n">
        <f aca="false">O246-O325</f>
        <v>0</v>
      </c>
      <c r="P105" s="33" t="n">
        <f aca="false">P246-P325</f>
        <v>0</v>
      </c>
      <c r="Q105" s="33" t="n">
        <f aca="false">Q246-Q325</f>
        <v>0</v>
      </c>
      <c r="R105" s="33" t="n">
        <f aca="false">R246-R325</f>
        <v>0</v>
      </c>
      <c r="S105" s="33" t="n">
        <f aca="false">S246-S325</f>
        <v>0</v>
      </c>
      <c r="T105" s="33" t="n">
        <f aca="false">T246-T325</f>
        <v>0</v>
      </c>
      <c r="U105" s="33" t="n">
        <f aca="false">U246-U325</f>
        <v>0</v>
      </c>
      <c r="V105" s="33" t="n">
        <f aca="false">V246-V325</f>
        <v>0</v>
      </c>
      <c r="W105" s="33" t="n">
        <f aca="false">W246-W325</f>
        <v>0</v>
      </c>
      <c r="X105" s="33" t="n">
        <f aca="false">X246-X325</f>
        <v>0</v>
      </c>
      <c r="Y105" s="33" t="n">
        <f aca="false">Y246-Y325</f>
        <v>0</v>
      </c>
      <c r="Z105" s="33" t="n">
        <f aca="false">Z246-Z325</f>
        <v>0</v>
      </c>
      <c r="AA105" s="33" t="n">
        <f aca="false">AA246-AA325</f>
        <v>0</v>
      </c>
      <c r="AB105" s="33" t="n">
        <f aca="false">AB246-AB325</f>
        <v>0</v>
      </c>
      <c r="AC105" s="33" t="n">
        <f aca="false">AC246-AC325</f>
        <v>0</v>
      </c>
      <c r="AD105" s="33" t="n">
        <f aca="false">AD246-AD325</f>
        <v>0</v>
      </c>
      <c r="AE105" s="33" t="n">
        <f aca="false">AE246-AE325</f>
        <v>0</v>
      </c>
      <c r="AF105" s="33" t="n">
        <f aca="false">AF246-AF325</f>
        <v>0</v>
      </c>
      <c r="AG105" s="33" t="n">
        <f aca="false">AG246-AG325</f>
        <v>0</v>
      </c>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33"/>
      <c r="CI105" s="33"/>
      <c r="CJ105" s="33"/>
      <c r="CK105" s="33"/>
      <c r="CL105" s="33"/>
      <c r="CM105" s="33"/>
      <c r="CN105" s="33"/>
      <c r="CO105" s="33"/>
      <c r="CP105" s="33"/>
      <c r="CQ105" s="33"/>
      <c r="CR105" s="33"/>
      <c r="CS105" s="33"/>
      <c r="CT105" s="33"/>
      <c r="CU105" s="33"/>
      <c r="CV105" s="33"/>
      <c r="CW105" s="33"/>
      <c r="CX105" s="33"/>
      <c r="CY105" s="33"/>
      <c r="CZ105" s="33"/>
      <c r="DA105" s="33"/>
    </row>
    <row r="106" customFormat="false" ht="12.75" hidden="true" customHeight="false" outlineLevel="0" collapsed="false">
      <c r="A106" s="36" t="s">
        <v>77</v>
      </c>
      <c r="B106" s="36"/>
      <c r="C106" s="33" t="n">
        <f aca="false">C247-C326</f>
        <v>0</v>
      </c>
      <c r="D106" s="33" t="n">
        <f aca="false">D247-D326</f>
        <v>0</v>
      </c>
      <c r="E106" s="33" t="n">
        <f aca="false">E247-E326</f>
        <v>0</v>
      </c>
      <c r="F106" s="33" t="n">
        <f aca="false">F247-F326</f>
        <v>0</v>
      </c>
      <c r="G106" s="33" t="n">
        <f aca="false">G247-G326</f>
        <v>0</v>
      </c>
      <c r="H106" s="33" t="n">
        <f aca="false">H247-H326</f>
        <v>0</v>
      </c>
      <c r="I106" s="33" t="n">
        <f aca="false">I247-I326</f>
        <v>0</v>
      </c>
      <c r="J106" s="33" t="n">
        <f aca="false">J247-J326</f>
        <v>0</v>
      </c>
      <c r="K106" s="33" t="n">
        <f aca="false">K247-K326</f>
        <v>0</v>
      </c>
      <c r="L106" s="33" t="n">
        <f aca="false">L247-L326</f>
        <v>0</v>
      </c>
      <c r="M106" s="33" t="n">
        <f aca="false">M247-M326</f>
        <v>0</v>
      </c>
      <c r="N106" s="33" t="n">
        <f aca="false">N247-N326</f>
        <v>0</v>
      </c>
      <c r="O106" s="33" t="n">
        <f aca="false">O247-O326</f>
        <v>0</v>
      </c>
      <c r="P106" s="33" t="n">
        <f aca="false">P247-P326</f>
        <v>0</v>
      </c>
      <c r="Q106" s="33" t="n">
        <f aca="false">Q247-Q326</f>
        <v>0</v>
      </c>
      <c r="R106" s="33" t="n">
        <f aca="false">R247-R326</f>
        <v>0</v>
      </c>
      <c r="S106" s="33" t="n">
        <f aca="false">S247-S326</f>
        <v>0</v>
      </c>
      <c r="T106" s="33" t="n">
        <f aca="false">T247-T326</f>
        <v>0</v>
      </c>
      <c r="U106" s="33" t="n">
        <f aca="false">U247-U326</f>
        <v>0</v>
      </c>
      <c r="V106" s="33" t="n">
        <f aca="false">V247-V326</f>
        <v>0</v>
      </c>
      <c r="W106" s="33" t="n">
        <f aca="false">W247-W326</f>
        <v>0</v>
      </c>
      <c r="X106" s="33" t="n">
        <f aca="false">X247-X326</f>
        <v>0</v>
      </c>
      <c r="Y106" s="33" t="n">
        <f aca="false">Y247-Y326</f>
        <v>0</v>
      </c>
      <c r="Z106" s="33" t="n">
        <f aca="false">Z247-Z326</f>
        <v>0</v>
      </c>
      <c r="AA106" s="33" t="n">
        <f aca="false">AA247-AA326</f>
        <v>0</v>
      </c>
      <c r="AB106" s="33" t="n">
        <f aca="false">AB247-AB326</f>
        <v>0</v>
      </c>
      <c r="AC106" s="33" t="n">
        <f aca="false">AC247-AC326</f>
        <v>0</v>
      </c>
      <c r="AD106" s="33" t="n">
        <f aca="false">AD247-AD326</f>
        <v>0</v>
      </c>
      <c r="AE106" s="33" t="n">
        <f aca="false">AE247-AE326</f>
        <v>0</v>
      </c>
      <c r="AF106" s="33" t="n">
        <f aca="false">AF247-AF326</f>
        <v>0</v>
      </c>
      <c r="AG106" s="33" t="n">
        <f aca="false">AG247-AG326</f>
        <v>0</v>
      </c>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c r="CY106" s="33"/>
      <c r="CZ106" s="33"/>
      <c r="DA106" s="33"/>
    </row>
    <row r="107" customFormat="false" ht="12.75" hidden="true" customHeight="false" outlineLevel="0" collapsed="false">
      <c r="A107" s="37" t="s">
        <v>78</v>
      </c>
      <c r="B107" s="37"/>
      <c r="C107" s="38" t="n">
        <f aca="false">C248-C327</f>
        <v>-39</v>
      </c>
      <c r="D107" s="38" t="n">
        <f aca="false">D248-D327</f>
        <v>-38</v>
      </c>
      <c r="E107" s="38" t="n">
        <f aca="false">E248-E327</f>
        <v>-37</v>
      </c>
      <c r="F107" s="38" t="n">
        <f aca="false">F248-F327</f>
        <v>-40</v>
      </c>
      <c r="G107" s="38" t="n">
        <f aca="false">G248-G327</f>
        <v>-38</v>
      </c>
      <c r="H107" s="38" t="n">
        <f aca="false">H248-H327</f>
        <v>-38</v>
      </c>
      <c r="I107" s="38" t="n">
        <f aca="false">I248-I327</f>
        <v>-39</v>
      </c>
      <c r="J107" s="38" t="n">
        <f aca="false">J248-J327</f>
        <v>-36</v>
      </c>
      <c r="K107" s="38" t="n">
        <f aca="false">K248-K327</f>
        <v>-39</v>
      </c>
      <c r="L107" s="38" t="n">
        <f aca="false">L248-L327</f>
        <v>-35</v>
      </c>
      <c r="M107" s="38" t="n">
        <f aca="false">M248-M327</f>
        <v>-42</v>
      </c>
      <c r="N107" s="38" t="n">
        <f aca="false">N248-N327</f>
        <v>-37</v>
      </c>
      <c r="O107" s="38" t="n">
        <f aca="false">O248-O327</f>
        <v>-39</v>
      </c>
      <c r="P107" s="38" t="n">
        <f aca="false">P248-P327</f>
        <v>-38</v>
      </c>
      <c r="Q107" s="38" t="n">
        <f aca="false">Q248-Q327</f>
        <v>-38</v>
      </c>
      <c r="R107" s="38" t="n">
        <f aca="false">R248-R327</f>
        <v>-33</v>
      </c>
      <c r="S107" s="38" t="n">
        <f aca="false">S248-S327</f>
        <v>-41</v>
      </c>
      <c r="T107" s="38" t="n">
        <f aca="false">T248-T327</f>
        <v>-41</v>
      </c>
      <c r="U107" s="38" t="n">
        <f aca="false">U248-U327</f>
        <v>0</v>
      </c>
      <c r="V107" s="38" t="n">
        <f aca="false">V248-V327</f>
        <v>0</v>
      </c>
      <c r="W107" s="38" t="n">
        <f aca="false">W248-W327</f>
        <v>0</v>
      </c>
      <c r="X107" s="38" t="n">
        <f aca="false">X248-X327</f>
        <v>0</v>
      </c>
      <c r="Y107" s="38" t="n">
        <f aca="false">Y248-Y327</f>
        <v>0</v>
      </c>
      <c r="Z107" s="38" t="n">
        <f aca="false">Z248-Z327</f>
        <v>0</v>
      </c>
      <c r="AA107" s="38" t="n">
        <f aca="false">AA248-AA327</f>
        <v>0</v>
      </c>
      <c r="AB107" s="38" t="n">
        <f aca="false">AB248-AB327</f>
        <v>0</v>
      </c>
      <c r="AC107" s="38" t="n">
        <f aca="false">AC248-AC327</f>
        <v>0</v>
      </c>
      <c r="AD107" s="38" t="n">
        <f aca="false">AD248-AD327</f>
        <v>0</v>
      </c>
      <c r="AE107" s="38" t="n">
        <f aca="false">AE248-AE327</f>
        <v>0</v>
      </c>
      <c r="AF107" s="38" t="n">
        <f aca="false">AF248-AF327</f>
        <v>0</v>
      </c>
      <c r="AG107" s="38" t="n">
        <f aca="false">AG248-AG327</f>
        <v>0</v>
      </c>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row>
    <row r="108" customFormat="false" ht="12.75" hidden="true" customHeight="false" outlineLevel="0" collapsed="false">
      <c r="A108" s="37" t="s">
        <v>79</v>
      </c>
      <c r="B108" s="37"/>
      <c r="C108" s="38" t="n">
        <f aca="false">C249-C328</f>
        <v>0</v>
      </c>
      <c r="D108" s="38" t="n">
        <f aca="false">D249-D328</f>
        <v>0</v>
      </c>
      <c r="E108" s="38" t="n">
        <f aca="false">E249-E328</f>
        <v>0</v>
      </c>
      <c r="F108" s="38" t="n">
        <f aca="false">F249-F328</f>
        <v>0</v>
      </c>
      <c r="G108" s="38" t="n">
        <f aca="false">G249-G328</f>
        <v>0</v>
      </c>
      <c r="H108" s="38" t="n">
        <f aca="false">H249-H328</f>
        <v>0</v>
      </c>
      <c r="I108" s="38" t="n">
        <f aca="false">I249-I328</f>
        <v>0</v>
      </c>
      <c r="J108" s="38" t="n">
        <f aca="false">J249-J328</f>
        <v>0</v>
      </c>
      <c r="K108" s="38" t="n">
        <f aca="false">K249-K328</f>
        <v>0</v>
      </c>
      <c r="L108" s="38" t="n">
        <f aca="false">L249-L328</f>
        <v>0</v>
      </c>
      <c r="M108" s="38" t="n">
        <f aca="false">M249-M328</f>
        <v>0</v>
      </c>
      <c r="N108" s="38" t="n">
        <f aca="false">N249-N328</f>
        <v>0</v>
      </c>
      <c r="O108" s="38" t="n">
        <f aca="false">O249-O328</f>
        <v>0</v>
      </c>
      <c r="P108" s="38" t="n">
        <f aca="false">P249-P328</f>
        <v>0</v>
      </c>
      <c r="Q108" s="38" t="n">
        <f aca="false">Q249-Q328</f>
        <v>0</v>
      </c>
      <c r="R108" s="38" t="n">
        <f aca="false">R249-R328</f>
        <v>0</v>
      </c>
      <c r="S108" s="38" t="n">
        <f aca="false">S249-S328</f>
        <v>0</v>
      </c>
      <c r="T108" s="38" t="n">
        <f aca="false">T249-T328</f>
        <v>0</v>
      </c>
      <c r="U108" s="38" t="n">
        <f aca="false">U249-U328</f>
        <v>0</v>
      </c>
      <c r="V108" s="38" t="n">
        <f aca="false">V249-V328</f>
        <v>0</v>
      </c>
      <c r="W108" s="38" t="n">
        <f aca="false">W249-W328</f>
        <v>0</v>
      </c>
      <c r="X108" s="38" t="n">
        <f aca="false">X249-X328</f>
        <v>0</v>
      </c>
      <c r="Y108" s="38" t="n">
        <f aca="false">Y249-Y328</f>
        <v>0</v>
      </c>
      <c r="Z108" s="38" t="n">
        <f aca="false">Z249-Z328</f>
        <v>0</v>
      </c>
      <c r="AA108" s="38" t="n">
        <f aca="false">AA249-AA328</f>
        <v>0</v>
      </c>
      <c r="AB108" s="38" t="n">
        <f aca="false">AB249-AB328</f>
        <v>0</v>
      </c>
      <c r="AC108" s="38" t="n">
        <f aca="false">AC249-AC328</f>
        <v>0</v>
      </c>
      <c r="AD108" s="38" t="n">
        <f aca="false">AD249-AD328</f>
        <v>0</v>
      </c>
      <c r="AE108" s="38" t="n">
        <f aca="false">AE249-AE328</f>
        <v>0</v>
      </c>
      <c r="AF108" s="38" t="n">
        <f aca="false">AF249-AF328</f>
        <v>0</v>
      </c>
      <c r="AG108" s="38" t="n">
        <f aca="false">AG249-AG328</f>
        <v>0</v>
      </c>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row>
    <row r="109" customFormat="false" ht="12.75" hidden="true" customHeight="false" outlineLevel="0" collapsed="false">
      <c r="A109" s="37" t="s">
        <v>80</v>
      </c>
      <c r="B109" s="37"/>
      <c r="C109" s="38" t="n">
        <f aca="false">C250-C329</f>
        <v>-709</v>
      </c>
      <c r="D109" s="38" t="n">
        <f aca="false">D250-D329</f>
        <v>-718</v>
      </c>
      <c r="E109" s="38" t="n">
        <f aca="false">E250-E329</f>
        <v>-717</v>
      </c>
      <c r="F109" s="38" t="n">
        <f aca="false">F250-F329</f>
        <v>-756</v>
      </c>
      <c r="G109" s="38" t="n">
        <f aca="false">G250-G329</f>
        <v>-1409</v>
      </c>
      <c r="H109" s="38" t="n">
        <f aca="false">H250-H329</f>
        <v>-1313</v>
      </c>
      <c r="I109" s="38" t="n">
        <f aca="false">I250-I329</f>
        <v>-1269</v>
      </c>
      <c r="J109" s="38" t="n">
        <f aca="false">J250-J329</f>
        <v>-1238</v>
      </c>
      <c r="K109" s="38" t="n">
        <f aca="false">K250-K329</f>
        <v>-1175</v>
      </c>
      <c r="L109" s="38" t="n">
        <f aca="false">L250-L329</f>
        <v>-1191</v>
      </c>
      <c r="M109" s="38" t="n">
        <f aca="false">M250-M329</f>
        <v>-1188</v>
      </c>
      <c r="N109" s="38" t="n">
        <f aca="false">N250-N329</f>
        <v>-1282</v>
      </c>
      <c r="O109" s="38" t="n">
        <f aca="false">O250-O329</f>
        <v>-1202</v>
      </c>
      <c r="P109" s="38" t="n">
        <f aca="false">P250-P329</f>
        <v>-1217</v>
      </c>
      <c r="Q109" s="38" t="n">
        <f aca="false">Q250-Q329</f>
        <v>-1253</v>
      </c>
      <c r="R109" s="38" t="n">
        <f aca="false">R250-R329</f>
        <v>-302</v>
      </c>
      <c r="S109" s="38" t="n">
        <f aca="false">S250-S329</f>
        <v>-132</v>
      </c>
      <c r="T109" s="38" t="n">
        <f aca="false">T250-T329</f>
        <v>-132</v>
      </c>
      <c r="U109" s="38" t="n">
        <f aca="false">U250-U329</f>
        <v>0</v>
      </c>
      <c r="V109" s="38" t="n">
        <f aca="false">V250-V329</f>
        <v>0</v>
      </c>
      <c r="W109" s="38" t="n">
        <f aca="false">W250-W329</f>
        <v>0</v>
      </c>
      <c r="X109" s="38" t="n">
        <f aca="false">X250-X329</f>
        <v>0</v>
      </c>
      <c r="Y109" s="38" t="n">
        <f aca="false">Y250-Y329</f>
        <v>0</v>
      </c>
      <c r="Z109" s="38" t="n">
        <f aca="false">Z250-Z329</f>
        <v>0</v>
      </c>
      <c r="AA109" s="38" t="n">
        <f aca="false">AA250-AA329</f>
        <v>0</v>
      </c>
      <c r="AB109" s="38" t="n">
        <f aca="false">AB250-AB329</f>
        <v>0</v>
      </c>
      <c r="AC109" s="38" t="n">
        <f aca="false">AC250-AC329</f>
        <v>0</v>
      </c>
      <c r="AD109" s="38" t="n">
        <f aca="false">AD250-AD329</f>
        <v>0</v>
      </c>
      <c r="AE109" s="38" t="n">
        <f aca="false">AE250-AE329</f>
        <v>0</v>
      </c>
      <c r="AF109" s="38" t="n">
        <f aca="false">AF250-AF329</f>
        <v>0</v>
      </c>
      <c r="AG109" s="38" t="n">
        <f aca="false">AG250-AG329</f>
        <v>0</v>
      </c>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row>
    <row r="110" customFormat="false" ht="12.75" hidden="true" customHeight="false" outlineLevel="0" collapsed="false">
      <c r="A110" s="39" t="s">
        <v>81</v>
      </c>
      <c r="B110" s="39"/>
      <c r="C110" s="38" t="n">
        <f aca="false">C251-C330</f>
        <v>-183</v>
      </c>
      <c r="D110" s="38" t="n">
        <f aca="false">D251-D330</f>
        <v>-194</v>
      </c>
      <c r="E110" s="38" t="n">
        <f aca="false">E251-E330</f>
        <v>-189</v>
      </c>
      <c r="F110" s="38" t="n">
        <f aca="false">F251-F330</f>
        <v>424</v>
      </c>
      <c r="G110" s="38" t="n">
        <f aca="false">G251-G330</f>
        <v>862</v>
      </c>
      <c r="H110" s="38" t="n">
        <f aca="false">H251-H330</f>
        <v>131</v>
      </c>
      <c r="I110" s="38" t="n">
        <f aca="false">I251-I330</f>
        <v>-125</v>
      </c>
      <c r="J110" s="38" t="n">
        <f aca="false">J251-J330</f>
        <v>-92</v>
      </c>
      <c r="K110" s="38" t="n">
        <f aca="false">K251-K330</f>
        <v>-115</v>
      </c>
      <c r="L110" s="38" t="n">
        <f aca="false">L251-L330</f>
        <v>-215</v>
      </c>
      <c r="M110" s="38" t="n">
        <f aca="false">M251-M330</f>
        <v>211</v>
      </c>
      <c r="N110" s="38" t="n">
        <f aca="false">N251-N330</f>
        <v>1485</v>
      </c>
      <c r="O110" s="38" t="n">
        <f aca="false">O251-O330</f>
        <v>1979</v>
      </c>
      <c r="P110" s="38" t="n">
        <f aca="false">P251-P330</f>
        <v>2086</v>
      </c>
      <c r="Q110" s="38" t="n">
        <f aca="false">Q251-Q330</f>
        <v>1798</v>
      </c>
      <c r="R110" s="38" t="n">
        <f aca="false">R251-R330</f>
        <v>1354</v>
      </c>
      <c r="S110" s="38" t="n">
        <f aca="false">S251-S330</f>
        <v>355</v>
      </c>
      <c r="T110" s="38" t="n">
        <f aca="false">T251-T330</f>
        <v>355</v>
      </c>
      <c r="U110" s="38" t="n">
        <f aca="false">U251-U330</f>
        <v>0</v>
      </c>
      <c r="V110" s="38" t="n">
        <f aca="false">V251-V330</f>
        <v>0</v>
      </c>
      <c r="W110" s="38" t="n">
        <f aca="false">W251-W330</f>
        <v>0</v>
      </c>
      <c r="X110" s="38" t="n">
        <f aca="false">X251-X330</f>
        <v>0</v>
      </c>
      <c r="Y110" s="38" t="n">
        <f aca="false">Y251-Y330</f>
        <v>0</v>
      </c>
      <c r="Z110" s="38" t="n">
        <f aca="false">Z251-Z330</f>
        <v>0</v>
      </c>
      <c r="AA110" s="38" t="n">
        <f aca="false">AA251-AA330</f>
        <v>0</v>
      </c>
      <c r="AB110" s="38" t="n">
        <f aca="false">AB251-AB330</f>
        <v>0</v>
      </c>
      <c r="AC110" s="38" t="n">
        <f aca="false">AC251-AC330</f>
        <v>0</v>
      </c>
      <c r="AD110" s="38" t="n">
        <f aca="false">AD251-AD330</f>
        <v>0</v>
      </c>
      <c r="AE110" s="38" t="n">
        <f aca="false">AE251-AE330</f>
        <v>0</v>
      </c>
      <c r="AF110" s="38" t="n">
        <f aca="false">AF251-AF330</f>
        <v>0</v>
      </c>
      <c r="AG110" s="38" t="n">
        <f aca="false">AG251-AG330</f>
        <v>0</v>
      </c>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row>
    <row r="111" customFormat="false" ht="12.75" hidden="true" customHeight="false" outlineLevel="0" collapsed="false">
      <c r="A111" s="39" t="s">
        <v>82</v>
      </c>
      <c r="B111" s="39"/>
      <c r="C111" s="38" t="n">
        <f aca="false">C252-C331</f>
        <v>864</v>
      </c>
      <c r="D111" s="38" t="n">
        <f aca="false">D252-D331</f>
        <v>934</v>
      </c>
      <c r="E111" s="38" t="n">
        <f aca="false">E252-E331</f>
        <v>961</v>
      </c>
      <c r="F111" s="38" t="n">
        <f aca="false">F252-F331</f>
        <v>894</v>
      </c>
      <c r="G111" s="38" t="n">
        <f aca="false">G252-G331</f>
        <v>995</v>
      </c>
      <c r="H111" s="38" t="n">
        <f aca="false">H252-H331</f>
        <v>902</v>
      </c>
      <c r="I111" s="38" t="n">
        <f aca="false">I252-I331</f>
        <v>832</v>
      </c>
      <c r="J111" s="38" t="n">
        <f aca="false">J252-J331</f>
        <v>711</v>
      </c>
      <c r="K111" s="38" t="n">
        <f aca="false">K252-K331</f>
        <v>655</v>
      </c>
      <c r="L111" s="38" t="n">
        <f aca="false">L252-L331</f>
        <v>1726</v>
      </c>
      <c r="M111" s="38" t="n">
        <f aca="false">M252-M331</f>
        <v>5428</v>
      </c>
      <c r="N111" s="38" t="n">
        <f aca="false">N252-N331</f>
        <v>5486</v>
      </c>
      <c r="O111" s="38" t="n">
        <f aca="false">O252-O331</f>
        <v>5069</v>
      </c>
      <c r="P111" s="38" t="n">
        <f aca="false">P252-P331</f>
        <v>5507</v>
      </c>
      <c r="Q111" s="38" t="n">
        <f aca="false">Q252-Q331</f>
        <v>5552</v>
      </c>
      <c r="R111" s="38" t="n">
        <f aca="false">R252-R331</f>
        <v>5738</v>
      </c>
      <c r="S111" s="38" t="n">
        <f aca="false">S252-S331</f>
        <v>5067</v>
      </c>
      <c r="T111" s="38" t="n">
        <f aca="false">T252-T331</f>
        <v>1067</v>
      </c>
      <c r="U111" s="38" t="n">
        <f aca="false">U252-U331</f>
        <v>0</v>
      </c>
      <c r="V111" s="38" t="n">
        <f aca="false">V252-V331</f>
        <v>0</v>
      </c>
      <c r="W111" s="38" t="n">
        <f aca="false">W252-W331</f>
        <v>0</v>
      </c>
      <c r="X111" s="38" t="n">
        <f aca="false">X252-X331</f>
        <v>0</v>
      </c>
      <c r="Y111" s="38" t="n">
        <f aca="false">Y252-Y331</f>
        <v>0</v>
      </c>
      <c r="Z111" s="38" t="n">
        <f aca="false">Z252-Z331</f>
        <v>0</v>
      </c>
      <c r="AA111" s="38" t="n">
        <f aca="false">AA252-AA331</f>
        <v>0</v>
      </c>
      <c r="AB111" s="38" t="n">
        <f aca="false">AB252-AB331</f>
        <v>0</v>
      </c>
      <c r="AC111" s="38" t="n">
        <f aca="false">AC252-AC331</f>
        <v>0</v>
      </c>
      <c r="AD111" s="38" t="n">
        <f aca="false">AD252-AD331</f>
        <v>0</v>
      </c>
      <c r="AE111" s="38" t="n">
        <f aca="false">AE252-AE331</f>
        <v>0</v>
      </c>
      <c r="AF111" s="38" t="n">
        <f aca="false">AF252-AF331</f>
        <v>0</v>
      </c>
      <c r="AG111" s="38" t="n">
        <f aca="false">AG252-AG331</f>
        <v>0</v>
      </c>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row>
    <row r="112" customFormat="false" ht="12.75" hidden="true" customHeight="false" outlineLevel="0" collapsed="false">
      <c r="A112" s="40" t="s">
        <v>83</v>
      </c>
      <c r="B112" s="40" t="n">
        <v>1431</v>
      </c>
      <c r="C112" s="38" t="n">
        <f aca="false">C253-C332</f>
        <v>0</v>
      </c>
      <c r="D112" s="38" t="n">
        <f aca="false">D253-D332</f>
        <v>0</v>
      </c>
      <c r="E112" s="38" t="n">
        <f aca="false">E253-E332</f>
        <v>0</v>
      </c>
      <c r="F112" s="38" t="n">
        <f aca="false">F253-F332</f>
        <v>0</v>
      </c>
      <c r="G112" s="38" t="n">
        <f aca="false">G253-G332</f>
        <v>0</v>
      </c>
      <c r="H112" s="38" t="n">
        <f aca="false">H253-H332</f>
        <v>0</v>
      </c>
      <c r="I112" s="38" t="n">
        <f aca="false">I253-I332</f>
        <v>0</v>
      </c>
      <c r="J112" s="38" t="n">
        <f aca="false">J253-J332</f>
        <v>0</v>
      </c>
      <c r="K112" s="38" t="n">
        <f aca="false">K253-K332</f>
        <v>0</v>
      </c>
      <c r="L112" s="38" t="n">
        <f aca="false">L253-L332</f>
        <v>0</v>
      </c>
      <c r="M112" s="38" t="n">
        <f aca="false">M253-M332</f>
        <v>0</v>
      </c>
      <c r="N112" s="38" t="n">
        <f aca="false">N253-N332</f>
        <v>0</v>
      </c>
      <c r="O112" s="38" t="n">
        <f aca="false">O253-O332</f>
        <v>0</v>
      </c>
      <c r="P112" s="38" t="n">
        <f aca="false">P253-P332</f>
        <v>0</v>
      </c>
      <c r="Q112" s="38" t="n">
        <f aca="false">Q253-Q332</f>
        <v>0</v>
      </c>
      <c r="R112" s="38" t="n">
        <f aca="false">R253-R332</f>
        <v>0</v>
      </c>
      <c r="S112" s="38" t="n">
        <f aca="false">S253-S332</f>
        <v>0</v>
      </c>
      <c r="T112" s="38" t="n">
        <f aca="false">T253-T332</f>
        <v>0</v>
      </c>
      <c r="U112" s="38" t="n">
        <f aca="false">U253-U332</f>
        <v>0</v>
      </c>
      <c r="V112" s="38" t="n">
        <f aca="false">V253-V332</f>
        <v>0</v>
      </c>
      <c r="W112" s="38" t="n">
        <f aca="false">W253-W332</f>
        <v>0</v>
      </c>
      <c r="X112" s="38" t="n">
        <f aca="false">X253-X332</f>
        <v>0</v>
      </c>
      <c r="Y112" s="38" t="n">
        <f aca="false">Y253-Y332</f>
        <v>0</v>
      </c>
      <c r="Z112" s="38" t="n">
        <f aca="false">Z253-Z332</f>
        <v>0</v>
      </c>
      <c r="AA112" s="38" t="n">
        <f aca="false">AA253-AA332</f>
        <v>0</v>
      </c>
      <c r="AB112" s="38" t="n">
        <f aca="false">AB253-AB332</f>
        <v>0</v>
      </c>
      <c r="AC112" s="38" t="n">
        <f aca="false">AC253-AC332</f>
        <v>0</v>
      </c>
      <c r="AD112" s="38" t="n">
        <f aca="false">AD253-AD332</f>
        <v>0</v>
      </c>
      <c r="AE112" s="38" t="n">
        <f aca="false">AE253-AE332</f>
        <v>0</v>
      </c>
      <c r="AF112" s="38" t="n">
        <f aca="false">AF253-AF332</f>
        <v>0</v>
      </c>
      <c r="AG112" s="38" t="n">
        <f aca="false">AG253-AG332</f>
        <v>0</v>
      </c>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row>
    <row r="113" customFormat="false" ht="12.75" hidden="true" customHeight="false" outlineLevel="0" collapsed="false">
      <c r="A113" s="39" t="s">
        <v>84</v>
      </c>
      <c r="B113" s="39" t="n">
        <v>1019</v>
      </c>
      <c r="C113" s="38" t="n">
        <f aca="false">C254-C333</f>
        <v>0</v>
      </c>
      <c r="D113" s="38" t="n">
        <f aca="false">D254-D333</f>
        <v>0</v>
      </c>
      <c r="E113" s="38" t="n">
        <f aca="false">E254-E333</f>
        <v>0</v>
      </c>
      <c r="F113" s="38" t="n">
        <f aca="false">F254-F333</f>
        <v>0</v>
      </c>
      <c r="G113" s="38" t="n">
        <f aca="false">G254-G333</f>
        <v>0</v>
      </c>
      <c r="H113" s="38" t="n">
        <f aca="false">H254-H333</f>
        <v>0</v>
      </c>
      <c r="I113" s="38" t="n">
        <f aca="false">I254-I333</f>
        <v>0</v>
      </c>
      <c r="J113" s="38" t="n">
        <f aca="false">J254-J333</f>
        <v>0</v>
      </c>
      <c r="K113" s="38" t="n">
        <f aca="false">K254-K333</f>
        <v>0</v>
      </c>
      <c r="L113" s="38" t="n">
        <f aca="false">L254-L333</f>
        <v>0</v>
      </c>
      <c r="M113" s="38" t="n">
        <f aca="false">M254-M333</f>
        <v>0</v>
      </c>
      <c r="N113" s="38" t="n">
        <f aca="false">N254-N333</f>
        <v>0</v>
      </c>
      <c r="O113" s="38" t="n">
        <f aca="false">O254-O333</f>
        <v>0</v>
      </c>
      <c r="P113" s="38" t="n">
        <f aca="false">P254-P333</f>
        <v>0</v>
      </c>
      <c r="Q113" s="38" t="n">
        <f aca="false">Q254-Q333</f>
        <v>0</v>
      </c>
      <c r="R113" s="38" t="n">
        <f aca="false">R254-R333</f>
        <v>0</v>
      </c>
      <c r="S113" s="38" t="n">
        <f aca="false">S254-S333</f>
        <v>0</v>
      </c>
      <c r="T113" s="38" t="n">
        <f aca="false">T254-T333</f>
        <v>0</v>
      </c>
      <c r="U113" s="38" t="n">
        <f aca="false">U254-U333</f>
        <v>0</v>
      </c>
      <c r="V113" s="38" t="n">
        <f aca="false">V254-V333</f>
        <v>0</v>
      </c>
      <c r="W113" s="38" t="n">
        <f aca="false">W254-W333</f>
        <v>0</v>
      </c>
      <c r="X113" s="38" t="n">
        <f aca="false">X254-X333</f>
        <v>0</v>
      </c>
      <c r="Y113" s="38" t="n">
        <f aca="false">Y254-Y333</f>
        <v>0</v>
      </c>
      <c r="Z113" s="38" t="n">
        <f aca="false">Z254-Z333</f>
        <v>0</v>
      </c>
      <c r="AA113" s="38" t="n">
        <f aca="false">AA254-AA333</f>
        <v>0</v>
      </c>
      <c r="AB113" s="38" t="n">
        <f aca="false">AB254-AB333</f>
        <v>0</v>
      </c>
      <c r="AC113" s="38" t="n">
        <f aca="false">AC254-AC333</f>
        <v>0</v>
      </c>
      <c r="AD113" s="38" t="n">
        <f aca="false">AD254-AD333</f>
        <v>0</v>
      </c>
      <c r="AE113" s="38" t="n">
        <f aca="false">AE254-AE333</f>
        <v>0</v>
      </c>
      <c r="AF113" s="38" t="n">
        <f aca="false">AF254-AF333</f>
        <v>0</v>
      </c>
      <c r="AG113" s="38" t="n">
        <f aca="false">AG254-AG333</f>
        <v>0</v>
      </c>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row>
    <row r="114" customFormat="false" ht="12.75" hidden="true" customHeight="false" outlineLevel="0" collapsed="false">
      <c r="A114" s="39" t="s">
        <v>85</v>
      </c>
      <c r="B114" s="39" t="n">
        <v>1031</v>
      </c>
      <c r="C114" s="38" t="n">
        <f aca="false">C255-C334</f>
        <v>-4928</v>
      </c>
      <c r="D114" s="38" t="n">
        <f aca="false">D255-D334</f>
        <v>-4929</v>
      </c>
      <c r="E114" s="38" t="n">
        <f aca="false">E255-E334</f>
        <v>-121</v>
      </c>
      <c r="F114" s="38" t="n">
        <f aca="false">F255-F334</f>
        <v>28</v>
      </c>
      <c r="G114" s="38" t="n">
        <f aca="false">G255-G334</f>
        <v>28</v>
      </c>
      <c r="H114" s="38" t="n">
        <f aca="false">H255-H334</f>
        <v>28</v>
      </c>
      <c r="I114" s="38" t="n">
        <f aca="false">I255-I334</f>
        <v>28</v>
      </c>
      <c r="J114" s="38" t="n">
        <f aca="false">J255-J334</f>
        <v>28</v>
      </c>
      <c r="K114" s="38" t="n">
        <f aca="false">K255-K334</f>
        <v>28</v>
      </c>
      <c r="L114" s="38" t="n">
        <f aca="false">L255-L334</f>
        <v>28</v>
      </c>
      <c r="M114" s="38" t="n">
        <f aca="false">M255-M334</f>
        <v>27</v>
      </c>
      <c r="N114" s="38" t="n">
        <f aca="false">N255-N334</f>
        <v>27</v>
      </c>
      <c r="O114" s="38" t="n">
        <f aca="false">O255-O334</f>
        <v>28</v>
      </c>
      <c r="P114" s="38" t="n">
        <f aca="false">P255-P334</f>
        <v>208</v>
      </c>
      <c r="Q114" s="38" t="n">
        <f aca="false">Q255-Q334</f>
        <v>28</v>
      </c>
      <c r="R114" s="38" t="n">
        <f aca="false">R255-R334</f>
        <v>28</v>
      </c>
      <c r="S114" s="38" t="n">
        <f aca="false">S255-S334</f>
        <v>28</v>
      </c>
      <c r="T114" s="38" t="n">
        <f aca="false">T255-T334</f>
        <v>28</v>
      </c>
      <c r="U114" s="38" t="n">
        <f aca="false">U255-U334</f>
        <v>0</v>
      </c>
      <c r="V114" s="38" t="n">
        <f aca="false">V255-V334</f>
        <v>0</v>
      </c>
      <c r="W114" s="38" t="n">
        <f aca="false">W255-W334</f>
        <v>0</v>
      </c>
      <c r="X114" s="38" t="n">
        <f aca="false">X255-X334</f>
        <v>0</v>
      </c>
      <c r="Y114" s="38" t="n">
        <f aca="false">Y255-Y334</f>
        <v>0</v>
      </c>
      <c r="Z114" s="38" t="n">
        <f aca="false">Z255-Z334</f>
        <v>0</v>
      </c>
      <c r="AA114" s="38" t="n">
        <f aca="false">AA255-AA334</f>
        <v>0</v>
      </c>
      <c r="AB114" s="38" t="n">
        <f aca="false">AB255-AB334</f>
        <v>0</v>
      </c>
      <c r="AC114" s="38" t="n">
        <f aca="false">AC255-AC334</f>
        <v>0</v>
      </c>
      <c r="AD114" s="38" t="n">
        <f aca="false">AD255-AD334</f>
        <v>0</v>
      </c>
      <c r="AE114" s="38" t="n">
        <f aca="false">AE255-AE334</f>
        <v>0</v>
      </c>
      <c r="AF114" s="38" t="n">
        <f aca="false">AF255-AF334</f>
        <v>0</v>
      </c>
      <c r="AG114" s="38" t="n">
        <f aca="false">AG255-AG334</f>
        <v>0</v>
      </c>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row>
    <row r="115" customFormat="false" ht="12.75" hidden="true" customHeight="false" outlineLevel="0" collapsed="false">
      <c r="A115" s="39" t="s">
        <v>86</v>
      </c>
      <c r="B115" s="39" t="n">
        <v>1046</v>
      </c>
      <c r="C115" s="38" t="n">
        <f aca="false">C256-C335</f>
        <v>0</v>
      </c>
      <c r="D115" s="38" t="n">
        <f aca="false">D256-D335</f>
        <v>0</v>
      </c>
      <c r="E115" s="38" t="n">
        <f aca="false">E256-E335</f>
        <v>0</v>
      </c>
      <c r="F115" s="38" t="n">
        <f aca="false">F256-F335</f>
        <v>0</v>
      </c>
      <c r="G115" s="38" t="n">
        <f aca="false">G256-G335</f>
        <v>0</v>
      </c>
      <c r="H115" s="38" t="n">
        <f aca="false">H256-H335</f>
        <v>0</v>
      </c>
      <c r="I115" s="38" t="n">
        <f aca="false">I256-I335</f>
        <v>0</v>
      </c>
      <c r="J115" s="38" t="n">
        <f aca="false">J256-J335</f>
        <v>0</v>
      </c>
      <c r="K115" s="38" t="n">
        <f aca="false">K256-K335</f>
        <v>0</v>
      </c>
      <c r="L115" s="38" t="n">
        <f aca="false">L256-L335</f>
        <v>0</v>
      </c>
      <c r="M115" s="38" t="n">
        <f aca="false">M256-M335</f>
        <v>0</v>
      </c>
      <c r="N115" s="38" t="n">
        <f aca="false">N256-N335</f>
        <v>0</v>
      </c>
      <c r="O115" s="38" t="n">
        <f aca="false">O256-O335</f>
        <v>0</v>
      </c>
      <c r="P115" s="38" t="n">
        <f aca="false">P256-P335</f>
        <v>0</v>
      </c>
      <c r="Q115" s="38" t="n">
        <f aca="false">Q256-Q335</f>
        <v>0</v>
      </c>
      <c r="R115" s="38" t="n">
        <f aca="false">R256-R335</f>
        <v>0</v>
      </c>
      <c r="S115" s="38" t="n">
        <f aca="false">S256-S335</f>
        <v>0</v>
      </c>
      <c r="T115" s="38" t="n">
        <f aca="false">T256-T335</f>
        <v>0</v>
      </c>
      <c r="U115" s="38" t="n">
        <f aca="false">U256-U335</f>
        <v>0</v>
      </c>
      <c r="V115" s="38" t="n">
        <f aca="false">V256-V335</f>
        <v>0</v>
      </c>
      <c r="W115" s="38" t="n">
        <f aca="false">W256-W335</f>
        <v>0</v>
      </c>
      <c r="X115" s="38" t="n">
        <f aca="false">X256-X335</f>
        <v>0</v>
      </c>
      <c r="Y115" s="38" t="n">
        <f aca="false">Y256-Y335</f>
        <v>0</v>
      </c>
      <c r="Z115" s="38" t="n">
        <f aca="false">Z256-Z335</f>
        <v>0</v>
      </c>
      <c r="AA115" s="38" t="n">
        <f aca="false">AA256-AA335</f>
        <v>0</v>
      </c>
      <c r="AB115" s="38" t="n">
        <f aca="false">AB256-AB335</f>
        <v>0</v>
      </c>
      <c r="AC115" s="38" t="n">
        <f aca="false">AC256-AC335</f>
        <v>0</v>
      </c>
      <c r="AD115" s="38" t="n">
        <f aca="false">AD256-AD335</f>
        <v>0</v>
      </c>
      <c r="AE115" s="38" t="n">
        <f aca="false">AE256-AE335</f>
        <v>0</v>
      </c>
      <c r="AF115" s="38" t="n">
        <f aca="false">AF256-AF335</f>
        <v>0</v>
      </c>
      <c r="AG115" s="38" t="n">
        <f aca="false">AG256-AG335</f>
        <v>0</v>
      </c>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row>
    <row r="116" customFormat="false" ht="12.75" hidden="true" customHeight="false" outlineLevel="0" collapsed="false">
      <c r="A116" s="39" t="s">
        <v>87</v>
      </c>
      <c r="B116" s="39" t="n">
        <v>1062</v>
      </c>
      <c r="C116" s="38" t="n">
        <f aca="false">C257-C336</f>
        <v>0</v>
      </c>
      <c r="D116" s="38" t="n">
        <f aca="false">D257-D336</f>
        <v>0</v>
      </c>
      <c r="E116" s="38" t="n">
        <f aca="false">E257-E336</f>
        <v>0</v>
      </c>
      <c r="F116" s="38" t="n">
        <f aca="false">F257-F336</f>
        <v>0</v>
      </c>
      <c r="G116" s="38" t="n">
        <f aca="false">G257-G336</f>
        <v>0</v>
      </c>
      <c r="H116" s="38" t="n">
        <f aca="false">H257-H336</f>
        <v>0</v>
      </c>
      <c r="I116" s="38" t="n">
        <f aca="false">I257-I336</f>
        <v>0</v>
      </c>
      <c r="J116" s="38" t="n">
        <f aca="false">J257-J336</f>
        <v>0</v>
      </c>
      <c r="K116" s="38" t="n">
        <f aca="false">K257-K336</f>
        <v>0</v>
      </c>
      <c r="L116" s="38" t="n">
        <f aca="false">L257-L336</f>
        <v>0</v>
      </c>
      <c r="M116" s="38" t="n">
        <f aca="false">M257-M336</f>
        <v>0</v>
      </c>
      <c r="N116" s="38" t="n">
        <f aca="false">N257-N336</f>
        <v>0</v>
      </c>
      <c r="O116" s="38" t="n">
        <f aca="false">O257-O336</f>
        <v>0</v>
      </c>
      <c r="P116" s="38" t="n">
        <f aca="false">P257-P336</f>
        <v>0</v>
      </c>
      <c r="Q116" s="38" t="n">
        <f aca="false">Q257-Q336</f>
        <v>0</v>
      </c>
      <c r="R116" s="38" t="n">
        <f aca="false">R257-R336</f>
        <v>0</v>
      </c>
      <c r="S116" s="38" t="n">
        <f aca="false">S257-S336</f>
        <v>0</v>
      </c>
      <c r="T116" s="38" t="n">
        <f aca="false">T257-T336</f>
        <v>0</v>
      </c>
      <c r="U116" s="38" t="n">
        <f aca="false">U257-U336</f>
        <v>0</v>
      </c>
      <c r="V116" s="38" t="n">
        <f aca="false">V257-V336</f>
        <v>0</v>
      </c>
      <c r="W116" s="38" t="n">
        <f aca="false">W257-W336</f>
        <v>0</v>
      </c>
      <c r="X116" s="38" t="n">
        <f aca="false">X257-X336</f>
        <v>0</v>
      </c>
      <c r="Y116" s="38" t="n">
        <f aca="false">Y257-Y336</f>
        <v>0</v>
      </c>
      <c r="Z116" s="38" t="n">
        <f aca="false">Z257-Z336</f>
        <v>0</v>
      </c>
      <c r="AA116" s="38" t="n">
        <f aca="false">AA257-AA336</f>
        <v>0</v>
      </c>
      <c r="AB116" s="38" t="n">
        <f aca="false">AB257-AB336</f>
        <v>0</v>
      </c>
      <c r="AC116" s="38" t="n">
        <f aca="false">AC257-AC336</f>
        <v>0</v>
      </c>
      <c r="AD116" s="38" t="n">
        <f aca="false">AD257-AD336</f>
        <v>0</v>
      </c>
      <c r="AE116" s="38" t="n">
        <f aca="false">AE257-AE336</f>
        <v>0</v>
      </c>
      <c r="AF116" s="38" t="n">
        <f aca="false">AF257-AF336</f>
        <v>0</v>
      </c>
      <c r="AG116" s="38" t="n">
        <f aca="false">AG257-AG336</f>
        <v>0</v>
      </c>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row>
    <row r="117" customFormat="false" ht="12.75" hidden="true" customHeight="false" outlineLevel="0" collapsed="false">
      <c r="A117" s="39" t="s">
        <v>88</v>
      </c>
      <c r="B117" s="39" t="n">
        <v>1195</v>
      </c>
      <c r="C117" s="38" t="n">
        <f aca="false">C258-C337</f>
        <v>71</v>
      </c>
      <c r="D117" s="38" t="n">
        <f aca="false">D258-D337</f>
        <v>53</v>
      </c>
      <c r="E117" s="38" t="n">
        <f aca="false">E258-E337</f>
        <v>74</v>
      </c>
      <c r="F117" s="38" t="n">
        <f aca="false">F258-F337</f>
        <v>82</v>
      </c>
      <c r="G117" s="38" t="n">
        <f aca="false">G258-G337</f>
        <v>23</v>
      </c>
      <c r="H117" s="38" t="n">
        <f aca="false">H258-H337</f>
        <v>40</v>
      </c>
      <c r="I117" s="38" t="n">
        <f aca="false">I258-I337</f>
        <v>19</v>
      </c>
      <c r="J117" s="38" t="n">
        <f aca="false">J258-J337</f>
        <v>60</v>
      </c>
      <c r="K117" s="38" t="n">
        <f aca="false">K258-K337</f>
        <v>64</v>
      </c>
      <c r="L117" s="38" t="n">
        <f aca="false">L258-L337</f>
        <v>51</v>
      </c>
      <c r="M117" s="38" t="n">
        <f aca="false">M258-M337</f>
        <v>71</v>
      </c>
      <c r="N117" s="38" t="n">
        <f aca="false">N258-N337</f>
        <v>233</v>
      </c>
      <c r="O117" s="38" t="n">
        <f aca="false">O258-O337</f>
        <v>92</v>
      </c>
      <c r="P117" s="38" t="n">
        <f aca="false">P258-P337</f>
        <v>22</v>
      </c>
      <c r="Q117" s="38" t="n">
        <f aca="false">Q258-Q337</f>
        <v>-85</v>
      </c>
      <c r="R117" s="38" t="n">
        <f aca="false">R258-R337</f>
        <v>-35</v>
      </c>
      <c r="S117" s="38" t="n">
        <f aca="false">S258-S337</f>
        <v>-65</v>
      </c>
      <c r="T117" s="38" t="n">
        <f aca="false">T258-T337</f>
        <v>-65</v>
      </c>
      <c r="U117" s="38" t="n">
        <f aca="false">U258-U337</f>
        <v>0</v>
      </c>
      <c r="V117" s="38" t="n">
        <f aca="false">V258-V337</f>
        <v>0</v>
      </c>
      <c r="W117" s="38" t="n">
        <f aca="false">W258-W337</f>
        <v>0</v>
      </c>
      <c r="X117" s="38" t="n">
        <f aca="false">X258-X337</f>
        <v>0</v>
      </c>
      <c r="Y117" s="38" t="n">
        <f aca="false">Y258-Y337</f>
        <v>0</v>
      </c>
      <c r="Z117" s="38" t="n">
        <f aca="false">Z258-Z337</f>
        <v>0</v>
      </c>
      <c r="AA117" s="38" t="n">
        <f aca="false">AA258-AA337</f>
        <v>0</v>
      </c>
      <c r="AB117" s="38" t="n">
        <f aca="false">AB258-AB337</f>
        <v>0</v>
      </c>
      <c r="AC117" s="38" t="n">
        <f aca="false">AC258-AC337</f>
        <v>0</v>
      </c>
      <c r="AD117" s="38" t="n">
        <f aca="false">AD258-AD337</f>
        <v>0</v>
      </c>
      <c r="AE117" s="38" t="n">
        <f aca="false">AE258-AE337</f>
        <v>0</v>
      </c>
      <c r="AF117" s="38" t="n">
        <f aca="false">AF258-AF337</f>
        <v>0</v>
      </c>
      <c r="AG117" s="38" t="n">
        <f aca="false">AG258-AG337</f>
        <v>0</v>
      </c>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row>
    <row r="118" customFormat="false" ht="12.75" hidden="true" customHeight="false" outlineLevel="0" collapsed="false">
      <c r="A118" s="39" t="s">
        <v>89</v>
      </c>
      <c r="B118" s="39" t="n">
        <v>1379</v>
      </c>
      <c r="C118" s="38" t="n">
        <f aca="false">C259-C338</f>
        <v>158</v>
      </c>
      <c r="D118" s="38" t="n">
        <f aca="false">D259-D338</f>
        <v>152</v>
      </c>
      <c r="E118" s="38" t="n">
        <f aca="false">E259-E338</f>
        <v>149</v>
      </c>
      <c r="F118" s="38" t="n">
        <f aca="false">F259-F338</f>
        <v>77</v>
      </c>
      <c r="G118" s="38" t="n">
        <f aca="false">G259-G338</f>
        <v>320</v>
      </c>
      <c r="H118" s="38" t="n">
        <f aca="false">H259-H338</f>
        <v>339</v>
      </c>
      <c r="I118" s="38" t="n">
        <f aca="false">I259-I338</f>
        <v>357</v>
      </c>
      <c r="J118" s="38" t="n">
        <f aca="false">J259-J338</f>
        <v>610</v>
      </c>
      <c r="K118" s="38" t="n">
        <f aca="false">K259-K338</f>
        <v>501</v>
      </c>
      <c r="L118" s="38" t="n">
        <f aca="false">L259-L338</f>
        <v>485</v>
      </c>
      <c r="M118" s="38" t="n">
        <f aca="false">M259-M338</f>
        <v>103</v>
      </c>
      <c r="N118" s="38" t="n">
        <f aca="false">N259-N338</f>
        <v>11</v>
      </c>
      <c r="O118" s="38" t="n">
        <f aca="false">O259-O338</f>
        <v>-114</v>
      </c>
      <c r="P118" s="38" t="n">
        <f aca="false">P259-P338</f>
        <v>46</v>
      </c>
      <c r="Q118" s="38" t="n">
        <f aca="false">Q259-Q338</f>
        <v>570</v>
      </c>
      <c r="R118" s="38" t="n">
        <f aca="false">R259-R338</f>
        <v>554</v>
      </c>
      <c r="S118" s="38" t="n">
        <f aca="false">S259-S338</f>
        <v>529</v>
      </c>
      <c r="T118" s="38" t="n">
        <f aca="false">T259-T338</f>
        <v>529</v>
      </c>
      <c r="U118" s="38" t="n">
        <f aca="false">U259-U338</f>
        <v>0</v>
      </c>
      <c r="V118" s="38" t="n">
        <f aca="false">V259-V338</f>
        <v>0</v>
      </c>
      <c r="W118" s="38" t="n">
        <f aca="false">W259-W338</f>
        <v>0</v>
      </c>
      <c r="X118" s="38" t="n">
        <f aca="false">X259-X338</f>
        <v>0</v>
      </c>
      <c r="Y118" s="38" t="n">
        <f aca="false">Y259-Y338</f>
        <v>0</v>
      </c>
      <c r="Z118" s="38" t="n">
        <f aca="false">Z259-Z338</f>
        <v>0</v>
      </c>
      <c r="AA118" s="38" t="n">
        <f aca="false">AA259-AA338</f>
        <v>0</v>
      </c>
      <c r="AB118" s="38" t="n">
        <f aca="false">AB259-AB338</f>
        <v>0</v>
      </c>
      <c r="AC118" s="38" t="n">
        <f aca="false">AC259-AC338</f>
        <v>0</v>
      </c>
      <c r="AD118" s="38" t="n">
        <f aca="false">AD259-AD338</f>
        <v>0</v>
      </c>
      <c r="AE118" s="38" t="n">
        <f aca="false">AE259-AE338</f>
        <v>0</v>
      </c>
      <c r="AF118" s="38" t="n">
        <f aca="false">AF259-AF338</f>
        <v>0</v>
      </c>
      <c r="AG118" s="38" t="n">
        <f aca="false">AG259-AG338</f>
        <v>0</v>
      </c>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row>
    <row r="119" customFormat="false" ht="12.75" hidden="true" customHeight="false" outlineLevel="0" collapsed="false">
      <c r="A119" s="39" t="s">
        <v>90</v>
      </c>
      <c r="B119" s="39" t="n">
        <v>1389</v>
      </c>
      <c r="C119" s="38" t="n">
        <f aca="false">C260-C339</f>
        <v>0</v>
      </c>
      <c r="D119" s="38" t="n">
        <f aca="false">D260-D339</f>
        <v>0</v>
      </c>
      <c r="E119" s="38" t="n">
        <f aca="false">E260-E339</f>
        <v>0</v>
      </c>
      <c r="F119" s="38" t="n">
        <f aca="false">F260-F339</f>
        <v>0</v>
      </c>
      <c r="G119" s="38" t="n">
        <f aca="false">G260-G339</f>
        <v>0</v>
      </c>
      <c r="H119" s="38" t="n">
        <f aca="false">H260-H339</f>
        <v>0</v>
      </c>
      <c r="I119" s="38" t="n">
        <f aca="false">I260-I339</f>
        <v>0</v>
      </c>
      <c r="J119" s="38" t="n">
        <f aca="false">J260-J339</f>
        <v>0</v>
      </c>
      <c r="K119" s="38" t="n">
        <f aca="false">K260-K339</f>
        <v>0</v>
      </c>
      <c r="L119" s="38" t="n">
        <f aca="false">L260-L339</f>
        <v>0</v>
      </c>
      <c r="M119" s="38" t="n">
        <f aca="false">M260-M339</f>
        <v>0</v>
      </c>
      <c r="N119" s="38" t="n">
        <f aca="false">N260-N339</f>
        <v>0</v>
      </c>
      <c r="O119" s="38" t="n">
        <f aca="false">O260-O339</f>
        <v>0</v>
      </c>
      <c r="P119" s="38" t="n">
        <f aca="false">P260-P339</f>
        <v>0</v>
      </c>
      <c r="Q119" s="38" t="n">
        <f aca="false">Q260-Q339</f>
        <v>0</v>
      </c>
      <c r="R119" s="38" t="n">
        <f aca="false">R260-R339</f>
        <v>0</v>
      </c>
      <c r="S119" s="38" t="n">
        <f aca="false">S260-S339</f>
        <v>0</v>
      </c>
      <c r="T119" s="38" t="n">
        <f aca="false">T260-T339</f>
        <v>0</v>
      </c>
      <c r="U119" s="38" t="n">
        <f aca="false">U260-U339</f>
        <v>0</v>
      </c>
      <c r="V119" s="38" t="n">
        <f aca="false">V260-V339</f>
        <v>0</v>
      </c>
      <c r="W119" s="38" t="n">
        <f aca="false">W260-W339</f>
        <v>0</v>
      </c>
      <c r="X119" s="38" t="n">
        <f aca="false">X260-X339</f>
        <v>0</v>
      </c>
      <c r="Y119" s="38" t="n">
        <f aca="false">Y260-Y339</f>
        <v>0</v>
      </c>
      <c r="Z119" s="38" t="n">
        <f aca="false">Z260-Z339</f>
        <v>0</v>
      </c>
      <c r="AA119" s="38" t="n">
        <f aca="false">AA260-AA339</f>
        <v>0</v>
      </c>
      <c r="AB119" s="38" t="n">
        <f aca="false">AB260-AB339</f>
        <v>0</v>
      </c>
      <c r="AC119" s="38" t="n">
        <f aca="false">AC260-AC339</f>
        <v>0</v>
      </c>
      <c r="AD119" s="38" t="n">
        <f aca="false">AD260-AD339</f>
        <v>0</v>
      </c>
      <c r="AE119" s="38" t="n">
        <f aca="false">AE260-AE339</f>
        <v>0</v>
      </c>
      <c r="AF119" s="38" t="n">
        <f aca="false">AF260-AF339</f>
        <v>0</v>
      </c>
      <c r="AG119" s="38" t="n">
        <f aca="false">AG260-AG339</f>
        <v>0</v>
      </c>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row>
    <row r="120" customFormat="false" ht="12.75" hidden="true" customHeight="false" outlineLevel="0" collapsed="false">
      <c r="A120" s="39" t="s">
        <v>91</v>
      </c>
      <c r="B120" s="39" t="n">
        <v>1398</v>
      </c>
      <c r="C120" s="38" t="n">
        <f aca="false">C261-C340</f>
        <v>0</v>
      </c>
      <c r="D120" s="38" t="n">
        <f aca="false">D261-D340</f>
        <v>0</v>
      </c>
      <c r="E120" s="38" t="n">
        <f aca="false">E261-E340</f>
        <v>0</v>
      </c>
      <c r="F120" s="38" t="n">
        <f aca="false">F261-F340</f>
        <v>0</v>
      </c>
      <c r="G120" s="38" t="n">
        <f aca="false">G261-G340</f>
        <v>0</v>
      </c>
      <c r="H120" s="38" t="n">
        <f aca="false">H261-H340</f>
        <v>0</v>
      </c>
      <c r="I120" s="38" t="n">
        <f aca="false">I261-I340</f>
        <v>0</v>
      </c>
      <c r="J120" s="38" t="n">
        <f aca="false">J261-J340</f>
        <v>0</v>
      </c>
      <c r="K120" s="38" t="n">
        <f aca="false">K261-K340</f>
        <v>0</v>
      </c>
      <c r="L120" s="38" t="n">
        <f aca="false">L261-L340</f>
        <v>0</v>
      </c>
      <c r="M120" s="38" t="n">
        <f aca="false">M261-M340</f>
        <v>0</v>
      </c>
      <c r="N120" s="38" t="n">
        <f aca="false">N261-N340</f>
        <v>0</v>
      </c>
      <c r="O120" s="38" t="n">
        <f aca="false">O261-O340</f>
        <v>0</v>
      </c>
      <c r="P120" s="38" t="n">
        <f aca="false">P261-P340</f>
        <v>0</v>
      </c>
      <c r="Q120" s="38" t="n">
        <f aca="false">Q261-Q340</f>
        <v>0</v>
      </c>
      <c r="R120" s="38" t="n">
        <f aca="false">R261-R340</f>
        <v>0</v>
      </c>
      <c r="S120" s="38" t="n">
        <f aca="false">S261-S340</f>
        <v>0</v>
      </c>
      <c r="T120" s="38" t="n">
        <f aca="false">T261-T340</f>
        <v>0</v>
      </c>
      <c r="U120" s="38" t="n">
        <f aca="false">U261-U340</f>
        <v>0</v>
      </c>
      <c r="V120" s="38" t="n">
        <f aca="false">V261-V340</f>
        <v>0</v>
      </c>
      <c r="W120" s="38" t="n">
        <f aca="false">W261-W340</f>
        <v>0</v>
      </c>
      <c r="X120" s="38" t="n">
        <f aca="false">X261-X340</f>
        <v>0</v>
      </c>
      <c r="Y120" s="38" t="n">
        <f aca="false">Y261-Y340</f>
        <v>0</v>
      </c>
      <c r="Z120" s="38" t="n">
        <f aca="false">Z261-Z340</f>
        <v>0</v>
      </c>
      <c r="AA120" s="38" t="n">
        <f aca="false">AA261-AA340</f>
        <v>0</v>
      </c>
      <c r="AB120" s="38" t="n">
        <f aca="false">AB261-AB340</f>
        <v>0</v>
      </c>
      <c r="AC120" s="38" t="n">
        <f aca="false">AC261-AC340</f>
        <v>0</v>
      </c>
      <c r="AD120" s="38" t="n">
        <f aca="false">AD261-AD340</f>
        <v>0</v>
      </c>
      <c r="AE120" s="38" t="n">
        <f aca="false">AE261-AE340</f>
        <v>0</v>
      </c>
      <c r="AF120" s="38" t="n">
        <f aca="false">AF261-AF340</f>
        <v>0</v>
      </c>
      <c r="AG120" s="38" t="n">
        <f aca="false">AG261-AG340</f>
        <v>0</v>
      </c>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row>
    <row r="121" customFormat="false" ht="12.75" hidden="true" customHeight="false" outlineLevel="0" collapsed="false">
      <c r="A121" s="39" t="s">
        <v>92</v>
      </c>
      <c r="B121" s="39" t="n">
        <v>1419</v>
      </c>
      <c r="C121" s="38" t="n">
        <f aca="false">C262-C341</f>
        <v>0</v>
      </c>
      <c r="D121" s="38" t="n">
        <f aca="false">D262-D341</f>
        <v>0</v>
      </c>
      <c r="E121" s="38" t="n">
        <f aca="false">E262-E341</f>
        <v>0</v>
      </c>
      <c r="F121" s="38" t="n">
        <f aca="false">F262-F341</f>
        <v>0</v>
      </c>
      <c r="G121" s="38" t="n">
        <f aca="false">G262-G341</f>
        <v>0</v>
      </c>
      <c r="H121" s="38" t="n">
        <f aca="false">H262-H341</f>
        <v>0</v>
      </c>
      <c r="I121" s="38" t="n">
        <f aca="false">I262-I341</f>
        <v>0</v>
      </c>
      <c r="J121" s="38" t="n">
        <f aca="false">J262-J341</f>
        <v>0</v>
      </c>
      <c r="K121" s="38" t="n">
        <f aca="false">K262-K341</f>
        <v>0</v>
      </c>
      <c r="L121" s="38" t="n">
        <f aca="false">L262-L341</f>
        <v>0</v>
      </c>
      <c r="M121" s="38" t="n">
        <f aca="false">M262-M341</f>
        <v>0</v>
      </c>
      <c r="N121" s="38" t="n">
        <f aca="false">N262-N341</f>
        <v>0</v>
      </c>
      <c r="O121" s="38" t="n">
        <f aca="false">O262-O341</f>
        <v>0</v>
      </c>
      <c r="P121" s="38" t="n">
        <f aca="false">P262-P341</f>
        <v>0</v>
      </c>
      <c r="Q121" s="38" t="n">
        <f aca="false">Q262-Q341</f>
        <v>0</v>
      </c>
      <c r="R121" s="38" t="n">
        <f aca="false">R262-R341</f>
        <v>0</v>
      </c>
      <c r="S121" s="38" t="n">
        <f aca="false">S262-S341</f>
        <v>0</v>
      </c>
      <c r="T121" s="38" t="n">
        <f aca="false">T262-T341</f>
        <v>0</v>
      </c>
      <c r="U121" s="38" t="n">
        <f aca="false">U262-U341</f>
        <v>0</v>
      </c>
      <c r="V121" s="38" t="n">
        <f aca="false">V262-V341</f>
        <v>0</v>
      </c>
      <c r="W121" s="38" t="n">
        <f aca="false">W262-W341</f>
        <v>0</v>
      </c>
      <c r="X121" s="38" t="n">
        <f aca="false">X262-X341</f>
        <v>0</v>
      </c>
      <c r="Y121" s="38" t="n">
        <f aca="false">Y262-Y341</f>
        <v>0</v>
      </c>
      <c r="Z121" s="38" t="n">
        <f aca="false">Z262-Z341</f>
        <v>0</v>
      </c>
      <c r="AA121" s="38" t="n">
        <f aca="false">AA262-AA341</f>
        <v>0</v>
      </c>
      <c r="AB121" s="38" t="n">
        <f aca="false">AB262-AB341</f>
        <v>0</v>
      </c>
      <c r="AC121" s="38" t="n">
        <f aca="false">AC262-AC341</f>
        <v>0</v>
      </c>
      <c r="AD121" s="38" t="n">
        <f aca="false">AD262-AD341</f>
        <v>0</v>
      </c>
      <c r="AE121" s="38" t="n">
        <f aca="false">AE262-AE341</f>
        <v>0</v>
      </c>
      <c r="AF121" s="38" t="n">
        <f aca="false">AF262-AF341</f>
        <v>0</v>
      </c>
      <c r="AG121" s="38" t="n">
        <f aca="false">AG262-AG341</f>
        <v>0</v>
      </c>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row>
    <row r="122" customFormat="false" ht="12.75" hidden="true" customHeight="false" outlineLevel="0" collapsed="false">
      <c r="A122" s="39" t="s">
        <v>93</v>
      </c>
      <c r="B122" s="39" t="n">
        <v>1437</v>
      </c>
      <c r="C122" s="38" t="n">
        <f aca="false">C263-C342</f>
        <v>-163</v>
      </c>
      <c r="D122" s="38" t="n">
        <f aca="false">D263-D342</f>
        <v>-466</v>
      </c>
      <c r="E122" s="38" t="n">
        <f aca="false">E263-E342</f>
        <v>-460</v>
      </c>
      <c r="F122" s="38" t="n">
        <f aca="false">F263-F342</f>
        <v>-478</v>
      </c>
      <c r="G122" s="38" t="n">
        <f aca="false">G263-G342</f>
        <v>-458</v>
      </c>
      <c r="H122" s="38" t="n">
        <f aca="false">H263-H342</f>
        <v>-455</v>
      </c>
      <c r="I122" s="38" t="n">
        <f aca="false">I263-I342</f>
        <v>-483</v>
      </c>
      <c r="J122" s="38" t="n">
        <f aca="false">J263-J342</f>
        <v>-486</v>
      </c>
      <c r="K122" s="38" t="n">
        <f aca="false">K263-K342</f>
        <v>-492</v>
      </c>
      <c r="L122" s="38" t="n">
        <f aca="false">L263-L342</f>
        <v>-444</v>
      </c>
      <c r="M122" s="38" t="n">
        <f aca="false">M263-M342</f>
        <v>-390</v>
      </c>
      <c r="N122" s="38" t="n">
        <f aca="false">N263-N342</f>
        <v>-383</v>
      </c>
      <c r="O122" s="38" t="n">
        <f aca="false">O263-O342</f>
        <v>-314</v>
      </c>
      <c r="P122" s="38" t="n">
        <f aca="false">P263-P342</f>
        <v>-55</v>
      </c>
      <c r="Q122" s="38" t="n">
        <f aca="false">Q263-Q342</f>
        <v>70</v>
      </c>
      <c r="R122" s="38" t="n">
        <f aca="false">R263-R342</f>
        <v>14</v>
      </c>
      <c r="S122" s="38" t="n">
        <f aca="false">S263-S342</f>
        <v>9</v>
      </c>
      <c r="T122" s="38" t="n">
        <f aca="false">T263-T342</f>
        <v>9</v>
      </c>
      <c r="U122" s="38" t="n">
        <f aca="false">U263-U342</f>
        <v>0</v>
      </c>
      <c r="V122" s="38" t="n">
        <f aca="false">V263-V342</f>
        <v>0</v>
      </c>
      <c r="W122" s="38" t="n">
        <f aca="false">W263-W342</f>
        <v>0</v>
      </c>
      <c r="X122" s="38" t="n">
        <f aca="false">X263-X342</f>
        <v>0</v>
      </c>
      <c r="Y122" s="38" t="n">
        <f aca="false">Y263-Y342</f>
        <v>0</v>
      </c>
      <c r="Z122" s="38" t="n">
        <f aca="false">Z263-Z342</f>
        <v>0</v>
      </c>
      <c r="AA122" s="38" t="n">
        <f aca="false">AA263-AA342</f>
        <v>0</v>
      </c>
      <c r="AB122" s="38" t="n">
        <f aca="false">AB263-AB342</f>
        <v>0</v>
      </c>
      <c r="AC122" s="38" t="n">
        <f aca="false">AC263-AC342</f>
        <v>0</v>
      </c>
      <c r="AD122" s="38" t="n">
        <f aca="false">AD263-AD342</f>
        <v>0</v>
      </c>
      <c r="AE122" s="38" t="n">
        <f aca="false">AE263-AE342</f>
        <v>0</v>
      </c>
      <c r="AF122" s="38" t="n">
        <f aca="false">AF263-AF342</f>
        <v>0</v>
      </c>
      <c r="AG122" s="38" t="n">
        <f aca="false">AG263-AG342</f>
        <v>0</v>
      </c>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row>
    <row r="123" customFormat="false" ht="12.75" hidden="true" customHeight="false" outlineLevel="0" collapsed="false">
      <c r="A123" s="39" t="s">
        <v>94</v>
      </c>
      <c r="B123" s="39" t="n">
        <v>1442</v>
      </c>
      <c r="C123" s="38" t="n">
        <f aca="false">C264-C343</f>
        <v>0</v>
      </c>
      <c r="D123" s="38" t="n">
        <f aca="false">D264-D343</f>
        <v>0</v>
      </c>
      <c r="E123" s="38" t="n">
        <f aca="false">E264-E343</f>
        <v>0</v>
      </c>
      <c r="F123" s="38" t="n">
        <f aca="false">F264-F343</f>
        <v>0</v>
      </c>
      <c r="G123" s="38" t="n">
        <f aca="false">G264-G343</f>
        <v>0</v>
      </c>
      <c r="H123" s="38" t="n">
        <f aca="false">H264-H343</f>
        <v>0</v>
      </c>
      <c r="I123" s="38" t="n">
        <f aca="false">I264-I343</f>
        <v>0</v>
      </c>
      <c r="J123" s="38" t="n">
        <f aca="false">J264-J343</f>
        <v>0</v>
      </c>
      <c r="K123" s="38" t="n">
        <f aca="false">K264-K343</f>
        <v>0</v>
      </c>
      <c r="L123" s="38" t="n">
        <f aca="false">L264-L343</f>
        <v>0</v>
      </c>
      <c r="M123" s="38" t="n">
        <f aca="false">M264-M343</f>
        <v>0</v>
      </c>
      <c r="N123" s="38" t="n">
        <f aca="false">N264-N343</f>
        <v>0</v>
      </c>
      <c r="O123" s="38" t="n">
        <f aca="false">O264-O343</f>
        <v>0</v>
      </c>
      <c r="P123" s="38" t="n">
        <f aca="false">P264-P343</f>
        <v>0</v>
      </c>
      <c r="Q123" s="38" t="n">
        <f aca="false">Q264-Q343</f>
        <v>0</v>
      </c>
      <c r="R123" s="38" t="n">
        <f aca="false">R264-R343</f>
        <v>0</v>
      </c>
      <c r="S123" s="38" t="n">
        <f aca="false">S264-S343</f>
        <v>0</v>
      </c>
      <c r="T123" s="38" t="n">
        <f aca="false">T264-T343</f>
        <v>0</v>
      </c>
      <c r="U123" s="38" t="n">
        <f aca="false">U264-U343</f>
        <v>0</v>
      </c>
      <c r="V123" s="38" t="n">
        <f aca="false">V264-V343</f>
        <v>0</v>
      </c>
      <c r="W123" s="38" t="n">
        <f aca="false">W264-W343</f>
        <v>0</v>
      </c>
      <c r="X123" s="38" t="n">
        <f aca="false">X264-X343</f>
        <v>0</v>
      </c>
      <c r="Y123" s="38" t="n">
        <f aca="false">Y264-Y343</f>
        <v>0</v>
      </c>
      <c r="Z123" s="38" t="n">
        <f aca="false">Z264-Z343</f>
        <v>0</v>
      </c>
      <c r="AA123" s="38" t="n">
        <f aca="false">AA264-AA343</f>
        <v>0</v>
      </c>
      <c r="AB123" s="38" t="n">
        <f aca="false">AB264-AB343</f>
        <v>0</v>
      </c>
      <c r="AC123" s="38" t="n">
        <f aca="false">AC264-AC343</f>
        <v>0</v>
      </c>
      <c r="AD123" s="38" t="n">
        <f aca="false">AD264-AD343</f>
        <v>0</v>
      </c>
      <c r="AE123" s="38" t="n">
        <f aca="false">AE264-AE343</f>
        <v>0</v>
      </c>
      <c r="AF123" s="38" t="n">
        <f aca="false">AF264-AF343</f>
        <v>0</v>
      </c>
      <c r="AG123" s="38" t="n">
        <f aca="false">AG264-AG343</f>
        <v>0</v>
      </c>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row>
    <row r="124" customFormat="false" ht="12.75" hidden="true" customHeight="false" outlineLevel="0" collapsed="false">
      <c r="A124" s="39" t="s">
        <v>95</v>
      </c>
      <c r="B124" s="39" t="n">
        <v>1455</v>
      </c>
      <c r="C124" s="38" t="n">
        <f aca="false">C265-C344</f>
        <v>0</v>
      </c>
      <c r="D124" s="38" t="n">
        <f aca="false">D265-D344</f>
        <v>0</v>
      </c>
      <c r="E124" s="38" t="n">
        <f aca="false">E265-E344</f>
        <v>0</v>
      </c>
      <c r="F124" s="38" t="n">
        <f aca="false">F265-F344</f>
        <v>0</v>
      </c>
      <c r="G124" s="38" t="n">
        <f aca="false">G265-G344</f>
        <v>0</v>
      </c>
      <c r="H124" s="38" t="n">
        <f aca="false">H265-H344</f>
        <v>0</v>
      </c>
      <c r="I124" s="38" t="n">
        <f aca="false">I265-I344</f>
        <v>0</v>
      </c>
      <c r="J124" s="38" t="n">
        <f aca="false">J265-J344</f>
        <v>0</v>
      </c>
      <c r="K124" s="38" t="n">
        <f aca="false">K265-K344</f>
        <v>0</v>
      </c>
      <c r="L124" s="38" t="n">
        <f aca="false">L265-L344</f>
        <v>0</v>
      </c>
      <c r="M124" s="38" t="n">
        <f aca="false">M265-M344</f>
        <v>0</v>
      </c>
      <c r="N124" s="38" t="n">
        <f aca="false">N265-N344</f>
        <v>0</v>
      </c>
      <c r="O124" s="38" t="n">
        <f aca="false">O265-O344</f>
        <v>0</v>
      </c>
      <c r="P124" s="38" t="n">
        <f aca="false">P265-P344</f>
        <v>0</v>
      </c>
      <c r="Q124" s="38" t="n">
        <f aca="false">Q265-Q344</f>
        <v>0</v>
      </c>
      <c r="R124" s="38" t="n">
        <f aca="false">R265-R344</f>
        <v>0</v>
      </c>
      <c r="S124" s="38" t="n">
        <f aca="false">S265-S344</f>
        <v>0</v>
      </c>
      <c r="T124" s="38" t="n">
        <f aca="false">T265-T344</f>
        <v>0</v>
      </c>
      <c r="U124" s="38" t="n">
        <f aca="false">U265-U344</f>
        <v>0</v>
      </c>
      <c r="V124" s="38" t="n">
        <f aca="false">V265-V344</f>
        <v>0</v>
      </c>
      <c r="W124" s="38" t="n">
        <f aca="false">W265-W344</f>
        <v>0</v>
      </c>
      <c r="X124" s="38" t="n">
        <f aca="false">X265-X344</f>
        <v>0</v>
      </c>
      <c r="Y124" s="38" t="n">
        <f aca="false">Y265-Y344</f>
        <v>0</v>
      </c>
      <c r="Z124" s="38" t="n">
        <f aca="false">Z265-Z344</f>
        <v>0</v>
      </c>
      <c r="AA124" s="38" t="n">
        <f aca="false">AA265-AA344</f>
        <v>0</v>
      </c>
      <c r="AB124" s="38" t="n">
        <f aca="false">AB265-AB344</f>
        <v>0</v>
      </c>
      <c r="AC124" s="38" t="n">
        <f aca="false">AC265-AC344</f>
        <v>0</v>
      </c>
      <c r="AD124" s="38" t="n">
        <f aca="false">AD265-AD344</f>
        <v>0</v>
      </c>
      <c r="AE124" s="38" t="n">
        <f aca="false">AE265-AE344</f>
        <v>0</v>
      </c>
      <c r="AF124" s="38" t="n">
        <f aca="false">AF265-AF344</f>
        <v>0</v>
      </c>
      <c r="AG124" s="38" t="n">
        <f aca="false">AG265-AG344</f>
        <v>0</v>
      </c>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row>
    <row r="125" customFormat="false" ht="12.75" hidden="true" customHeight="false" outlineLevel="0" collapsed="false">
      <c r="A125" s="39" t="s">
        <v>96</v>
      </c>
      <c r="B125" s="39" t="n">
        <v>1484</v>
      </c>
      <c r="C125" s="38" t="n">
        <f aca="false">C266-C345</f>
        <v>0</v>
      </c>
      <c r="D125" s="38" t="n">
        <f aca="false">D266-D345</f>
        <v>0</v>
      </c>
      <c r="E125" s="38" t="n">
        <f aca="false">E266-E345</f>
        <v>0</v>
      </c>
      <c r="F125" s="38" t="n">
        <f aca="false">F266-F345</f>
        <v>0</v>
      </c>
      <c r="G125" s="38" t="n">
        <f aca="false">G266-G345</f>
        <v>0</v>
      </c>
      <c r="H125" s="38" t="n">
        <f aca="false">H266-H345</f>
        <v>0</v>
      </c>
      <c r="I125" s="38" t="n">
        <f aca="false">I266-I345</f>
        <v>0</v>
      </c>
      <c r="J125" s="38" t="n">
        <f aca="false">J266-J345</f>
        <v>0</v>
      </c>
      <c r="K125" s="38" t="n">
        <f aca="false">K266-K345</f>
        <v>0</v>
      </c>
      <c r="L125" s="38" t="n">
        <f aca="false">L266-L345</f>
        <v>1</v>
      </c>
      <c r="M125" s="38" t="n">
        <f aca="false">M266-M345</f>
        <v>0</v>
      </c>
      <c r="N125" s="38" t="n">
        <f aca="false">N266-N345</f>
        <v>0</v>
      </c>
      <c r="O125" s="38" t="n">
        <f aca="false">O266-O345</f>
        <v>1</v>
      </c>
      <c r="P125" s="38" t="n">
        <f aca="false">P266-P345</f>
        <v>-1</v>
      </c>
      <c r="Q125" s="38" t="n">
        <f aca="false">Q266-Q345</f>
        <v>112</v>
      </c>
      <c r="R125" s="38" t="n">
        <f aca="false">R266-R345</f>
        <v>0</v>
      </c>
      <c r="S125" s="38" t="n">
        <f aca="false">S266-S345</f>
        <v>0</v>
      </c>
      <c r="T125" s="38" t="n">
        <f aca="false">T266-T345</f>
        <v>0</v>
      </c>
      <c r="U125" s="38" t="n">
        <f aca="false">U266-U345</f>
        <v>0</v>
      </c>
      <c r="V125" s="38" t="n">
        <f aca="false">V266-V345</f>
        <v>0</v>
      </c>
      <c r="W125" s="38" t="n">
        <f aca="false">W266-W345</f>
        <v>0</v>
      </c>
      <c r="X125" s="38" t="n">
        <f aca="false">X266-X345</f>
        <v>0</v>
      </c>
      <c r="Y125" s="38" t="n">
        <f aca="false">Y266-Y345</f>
        <v>0</v>
      </c>
      <c r="Z125" s="38" t="n">
        <f aca="false">Z266-Z345</f>
        <v>0</v>
      </c>
      <c r="AA125" s="38" t="n">
        <f aca="false">AA266-AA345</f>
        <v>0</v>
      </c>
      <c r="AB125" s="38" t="n">
        <f aca="false">AB266-AB345</f>
        <v>0</v>
      </c>
      <c r="AC125" s="38" t="n">
        <f aca="false">AC266-AC345</f>
        <v>0</v>
      </c>
      <c r="AD125" s="38" t="n">
        <f aca="false">AD266-AD345</f>
        <v>0</v>
      </c>
      <c r="AE125" s="38" t="n">
        <f aca="false">AE266-AE345</f>
        <v>0</v>
      </c>
      <c r="AF125" s="38" t="n">
        <f aca="false">AF266-AF345</f>
        <v>0</v>
      </c>
      <c r="AG125" s="38" t="n">
        <f aca="false">AG266-AG345</f>
        <v>0</v>
      </c>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row>
    <row r="126" customFormat="false" ht="12.75" hidden="true" customHeight="false" outlineLevel="0" collapsed="false">
      <c r="A126" s="39" t="s">
        <v>97</v>
      </c>
      <c r="B126" s="39" t="n">
        <v>1511</v>
      </c>
      <c r="C126" s="38" t="n">
        <f aca="false">C267-C346</f>
        <v>-23</v>
      </c>
      <c r="D126" s="38" t="n">
        <f aca="false">D267-D346</f>
        <v>-17</v>
      </c>
      <c r="E126" s="38" t="n">
        <f aca="false">E267-E346</f>
        <v>-68</v>
      </c>
      <c r="F126" s="38" t="n">
        <f aca="false">F267-F346</f>
        <v>68</v>
      </c>
      <c r="G126" s="38" t="n">
        <f aca="false">G267-G346</f>
        <v>-131</v>
      </c>
      <c r="H126" s="38" t="n">
        <f aca="false">H267-H346</f>
        <v>-6</v>
      </c>
      <c r="I126" s="38" t="n">
        <f aca="false">I267-I346</f>
        <v>-23</v>
      </c>
      <c r="J126" s="38" t="n">
        <f aca="false">J267-J346</f>
        <v>-20</v>
      </c>
      <c r="K126" s="38" t="n">
        <f aca="false">K267-K346</f>
        <v>-97</v>
      </c>
      <c r="L126" s="38" t="n">
        <f aca="false">L267-L346</f>
        <v>-23</v>
      </c>
      <c r="M126" s="38" t="n">
        <f aca="false">M267-M346</f>
        <v>-156</v>
      </c>
      <c r="N126" s="38" t="n">
        <f aca="false">N267-N346</f>
        <v>-133</v>
      </c>
      <c r="O126" s="38" t="n">
        <f aca="false">O267-O346</f>
        <v>-81</v>
      </c>
      <c r="P126" s="38" t="n">
        <f aca="false">P267-P346</f>
        <v>37</v>
      </c>
      <c r="Q126" s="38" t="n">
        <f aca="false">Q267-Q346</f>
        <v>-2</v>
      </c>
      <c r="R126" s="38" t="n">
        <f aca="false">R267-R346</f>
        <v>-15</v>
      </c>
      <c r="S126" s="38" t="n">
        <f aca="false">S267-S346</f>
        <v>-23</v>
      </c>
      <c r="T126" s="38" t="n">
        <f aca="false">T267-T346</f>
        <v>-23</v>
      </c>
      <c r="U126" s="38" t="n">
        <f aca="false">U267-U346</f>
        <v>0</v>
      </c>
      <c r="V126" s="38" t="n">
        <f aca="false">V267-V346</f>
        <v>0</v>
      </c>
      <c r="W126" s="38" t="n">
        <f aca="false">W267-W346</f>
        <v>0</v>
      </c>
      <c r="X126" s="38" t="n">
        <f aca="false">X267-X346</f>
        <v>0</v>
      </c>
      <c r="Y126" s="38" t="n">
        <f aca="false">Y267-Y346</f>
        <v>0</v>
      </c>
      <c r="Z126" s="38" t="n">
        <f aca="false">Z267-Z346</f>
        <v>0</v>
      </c>
      <c r="AA126" s="38" t="n">
        <f aca="false">AA267-AA346</f>
        <v>0</v>
      </c>
      <c r="AB126" s="38" t="n">
        <f aca="false">AB267-AB346</f>
        <v>0</v>
      </c>
      <c r="AC126" s="38" t="n">
        <f aca="false">AC267-AC346</f>
        <v>0</v>
      </c>
      <c r="AD126" s="38" t="n">
        <f aca="false">AD267-AD346</f>
        <v>0</v>
      </c>
      <c r="AE126" s="38" t="n">
        <f aca="false">AE267-AE346</f>
        <v>0</v>
      </c>
      <c r="AF126" s="38" t="n">
        <f aca="false">AF267-AF346</f>
        <v>0</v>
      </c>
      <c r="AG126" s="38" t="n">
        <f aca="false">AG267-AG346</f>
        <v>0</v>
      </c>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row>
    <row r="127" customFormat="false" ht="12.75" hidden="true" customHeight="false" outlineLevel="0" collapsed="false">
      <c r="A127" s="39" t="s">
        <v>98</v>
      </c>
      <c r="B127" s="39" t="n">
        <v>1550</v>
      </c>
      <c r="C127" s="38" t="n">
        <f aca="false">C268-C347</f>
        <v>451</v>
      </c>
      <c r="D127" s="38" t="n">
        <f aca="false">D268-D347</f>
        <v>478</v>
      </c>
      <c r="E127" s="38" t="n">
        <f aca="false">E268-E347</f>
        <v>446</v>
      </c>
      <c r="F127" s="38" t="n">
        <f aca="false">F268-F347</f>
        <v>498</v>
      </c>
      <c r="G127" s="38" t="n">
        <f aca="false">G268-G347</f>
        <v>481</v>
      </c>
      <c r="H127" s="38" t="n">
        <f aca="false">H268-H347</f>
        <v>557</v>
      </c>
      <c r="I127" s="38" t="n">
        <f aca="false">I268-I347</f>
        <v>346</v>
      </c>
      <c r="J127" s="38" t="n">
        <f aca="false">J268-J347</f>
        <v>490</v>
      </c>
      <c r="K127" s="38" t="n">
        <f aca="false">K268-K347</f>
        <v>506</v>
      </c>
      <c r="L127" s="38" t="n">
        <f aca="false">L268-L347</f>
        <v>440</v>
      </c>
      <c r="M127" s="38" t="n">
        <f aca="false">M268-M347</f>
        <v>270</v>
      </c>
      <c r="N127" s="38" t="n">
        <f aca="false">N268-N347</f>
        <v>131</v>
      </c>
      <c r="O127" s="38" t="n">
        <f aca="false">O268-O347</f>
        <v>137</v>
      </c>
      <c r="P127" s="38" t="n">
        <f aca="false">P268-P347</f>
        <v>196</v>
      </c>
      <c r="Q127" s="38" t="n">
        <f aca="false">Q268-Q347</f>
        <v>100</v>
      </c>
      <c r="R127" s="38" t="n">
        <f aca="false">R268-R347</f>
        <v>176</v>
      </c>
      <c r="S127" s="38" t="n">
        <f aca="false">S268-S347</f>
        <v>277</v>
      </c>
      <c r="T127" s="38" t="n">
        <f aca="false">T268-T347</f>
        <v>277</v>
      </c>
      <c r="U127" s="38" t="n">
        <f aca="false">U268-U347</f>
        <v>0</v>
      </c>
      <c r="V127" s="38" t="n">
        <f aca="false">V268-V347</f>
        <v>0</v>
      </c>
      <c r="W127" s="38" t="n">
        <f aca="false">W268-W347</f>
        <v>0</v>
      </c>
      <c r="X127" s="38" t="n">
        <f aca="false">X268-X347</f>
        <v>0</v>
      </c>
      <c r="Y127" s="38" t="n">
        <f aca="false">Y268-Y347</f>
        <v>0</v>
      </c>
      <c r="Z127" s="38" t="n">
        <f aca="false">Z268-Z347</f>
        <v>0</v>
      </c>
      <c r="AA127" s="38" t="n">
        <f aca="false">AA268-AA347</f>
        <v>0</v>
      </c>
      <c r="AB127" s="38" t="n">
        <f aca="false">AB268-AB347</f>
        <v>0</v>
      </c>
      <c r="AC127" s="38" t="n">
        <f aca="false">AC268-AC347</f>
        <v>0</v>
      </c>
      <c r="AD127" s="38" t="n">
        <f aca="false">AD268-AD347</f>
        <v>0</v>
      </c>
      <c r="AE127" s="38" t="n">
        <f aca="false">AE268-AE347</f>
        <v>0</v>
      </c>
      <c r="AF127" s="38" t="n">
        <f aca="false">AF268-AF347</f>
        <v>0</v>
      </c>
      <c r="AG127" s="38" t="n">
        <f aca="false">AG268-AG347</f>
        <v>0</v>
      </c>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row>
    <row r="128" customFormat="false" ht="12.75" hidden="true" customHeight="false" outlineLevel="0" collapsed="false">
      <c r="A128" s="39" t="s">
        <v>99</v>
      </c>
      <c r="B128" s="39" t="n">
        <v>1579</v>
      </c>
      <c r="C128" s="38" t="n">
        <f aca="false">C269-C348</f>
        <v>0</v>
      </c>
      <c r="D128" s="38" t="n">
        <f aca="false">D269-D348</f>
        <v>0</v>
      </c>
      <c r="E128" s="38" t="n">
        <f aca="false">E269-E348</f>
        <v>0</v>
      </c>
      <c r="F128" s="38" t="n">
        <f aca="false">F269-F348</f>
        <v>0</v>
      </c>
      <c r="G128" s="38" t="n">
        <f aca="false">G269-G348</f>
        <v>0</v>
      </c>
      <c r="H128" s="38" t="n">
        <f aca="false">H269-H348</f>
        <v>0</v>
      </c>
      <c r="I128" s="38" t="n">
        <f aca="false">I269-I348</f>
        <v>0</v>
      </c>
      <c r="J128" s="38" t="n">
        <f aca="false">J269-J348</f>
        <v>0</v>
      </c>
      <c r="K128" s="38" t="n">
        <f aca="false">K269-K348</f>
        <v>0</v>
      </c>
      <c r="L128" s="38" t="n">
        <f aca="false">L269-L348</f>
        <v>0</v>
      </c>
      <c r="M128" s="38" t="n">
        <f aca="false">M269-M348</f>
        <v>0</v>
      </c>
      <c r="N128" s="38" t="n">
        <f aca="false">N269-N348</f>
        <v>0</v>
      </c>
      <c r="O128" s="38" t="n">
        <f aca="false">O269-O348</f>
        <v>0</v>
      </c>
      <c r="P128" s="38" t="n">
        <f aca="false">P269-P348</f>
        <v>0</v>
      </c>
      <c r="Q128" s="38" t="n">
        <f aca="false">Q269-Q348</f>
        <v>0</v>
      </c>
      <c r="R128" s="38" t="n">
        <f aca="false">R269-R348</f>
        <v>0</v>
      </c>
      <c r="S128" s="38" t="n">
        <f aca="false">S269-S348</f>
        <v>0</v>
      </c>
      <c r="T128" s="38" t="n">
        <f aca="false">T269-T348</f>
        <v>0</v>
      </c>
      <c r="U128" s="38" t="n">
        <f aca="false">U269-U348</f>
        <v>0</v>
      </c>
      <c r="V128" s="38" t="n">
        <f aca="false">V269-V348</f>
        <v>0</v>
      </c>
      <c r="W128" s="38" t="n">
        <f aca="false">W269-W348</f>
        <v>0</v>
      </c>
      <c r="X128" s="38" t="n">
        <f aca="false">X269-X348</f>
        <v>0</v>
      </c>
      <c r="Y128" s="38" t="n">
        <f aca="false">Y269-Y348</f>
        <v>0</v>
      </c>
      <c r="Z128" s="38" t="n">
        <f aca="false">Z269-Z348</f>
        <v>0</v>
      </c>
      <c r="AA128" s="38" t="n">
        <f aca="false">AA269-AA348</f>
        <v>0</v>
      </c>
      <c r="AB128" s="38" t="n">
        <f aca="false">AB269-AB348</f>
        <v>0</v>
      </c>
      <c r="AC128" s="38" t="n">
        <f aca="false">AC269-AC348</f>
        <v>0</v>
      </c>
      <c r="AD128" s="38" t="n">
        <f aca="false">AD269-AD348</f>
        <v>0</v>
      </c>
      <c r="AE128" s="38" t="n">
        <f aca="false">AE269-AE348</f>
        <v>0</v>
      </c>
      <c r="AF128" s="38" t="n">
        <f aca="false">AF269-AF348</f>
        <v>0</v>
      </c>
      <c r="AG128" s="38" t="n">
        <f aca="false">AG269-AG348</f>
        <v>0</v>
      </c>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c r="CW128" s="38"/>
      <c r="CX128" s="38"/>
      <c r="CY128" s="38"/>
      <c r="CZ128" s="38"/>
      <c r="DA128" s="38"/>
    </row>
    <row r="129" customFormat="false" ht="12.75" hidden="true" customHeight="false" outlineLevel="0" collapsed="false">
      <c r="A129" s="39" t="s">
        <v>100</v>
      </c>
      <c r="B129" s="39" t="n">
        <v>4268</v>
      </c>
      <c r="C129" s="38" t="n">
        <f aca="false">C270-C349</f>
        <v>0</v>
      </c>
      <c r="D129" s="38" t="n">
        <f aca="false">D270-D349</f>
        <v>0</v>
      </c>
      <c r="E129" s="38" t="n">
        <f aca="false">E270-E349</f>
        <v>0</v>
      </c>
      <c r="F129" s="38" t="n">
        <f aca="false">F270-F349</f>
        <v>0</v>
      </c>
      <c r="G129" s="38" t="n">
        <f aca="false">G270-G349</f>
        <v>0</v>
      </c>
      <c r="H129" s="38" t="n">
        <f aca="false">H270-H349</f>
        <v>0</v>
      </c>
      <c r="I129" s="38" t="n">
        <f aca="false">I270-I349</f>
        <v>0</v>
      </c>
      <c r="J129" s="38" t="n">
        <f aca="false">J270-J349</f>
        <v>0</v>
      </c>
      <c r="K129" s="38" t="n">
        <f aca="false">K270-K349</f>
        <v>0</v>
      </c>
      <c r="L129" s="38" t="n">
        <f aca="false">L270-L349</f>
        <v>0</v>
      </c>
      <c r="M129" s="38" t="n">
        <f aca="false">M270-M349</f>
        <v>0</v>
      </c>
      <c r="N129" s="38" t="n">
        <f aca="false">N270-N349</f>
        <v>0</v>
      </c>
      <c r="O129" s="38" t="n">
        <f aca="false">O270-O349</f>
        <v>0</v>
      </c>
      <c r="P129" s="38" t="n">
        <f aca="false">P270-P349</f>
        <v>0</v>
      </c>
      <c r="Q129" s="38" t="n">
        <f aca="false">Q270-Q349</f>
        <v>0</v>
      </c>
      <c r="R129" s="38" t="n">
        <f aca="false">R270-R349</f>
        <v>0</v>
      </c>
      <c r="S129" s="38" t="n">
        <f aca="false">S270-S349</f>
        <v>0</v>
      </c>
      <c r="T129" s="38" t="n">
        <f aca="false">T270-T349</f>
        <v>0</v>
      </c>
      <c r="U129" s="38" t="n">
        <f aca="false">U270-U349</f>
        <v>0</v>
      </c>
      <c r="V129" s="38" t="n">
        <f aca="false">V270-V349</f>
        <v>0</v>
      </c>
      <c r="W129" s="38" t="n">
        <f aca="false">W270-W349</f>
        <v>0</v>
      </c>
      <c r="X129" s="38" t="n">
        <f aca="false">X270-X349</f>
        <v>0</v>
      </c>
      <c r="Y129" s="38" t="n">
        <f aca="false">Y270-Y349</f>
        <v>0</v>
      </c>
      <c r="Z129" s="38" t="n">
        <f aca="false">Z270-Z349</f>
        <v>0</v>
      </c>
      <c r="AA129" s="38" t="n">
        <f aca="false">AA270-AA349</f>
        <v>0</v>
      </c>
      <c r="AB129" s="38" t="n">
        <f aca="false">AB270-AB349</f>
        <v>0</v>
      </c>
      <c r="AC129" s="38" t="n">
        <f aca="false">AC270-AC349</f>
        <v>0</v>
      </c>
      <c r="AD129" s="38" t="n">
        <f aca="false">AD270-AD349</f>
        <v>0</v>
      </c>
      <c r="AE129" s="38" t="n">
        <f aca="false">AE270-AE349</f>
        <v>0</v>
      </c>
      <c r="AF129" s="38" t="n">
        <f aca="false">AF270-AF349</f>
        <v>0</v>
      </c>
      <c r="AG129" s="38" t="n">
        <f aca="false">AG270-AG349</f>
        <v>0</v>
      </c>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row>
    <row r="130" customFormat="false" ht="12.75" hidden="true" customHeight="false" outlineLevel="0" collapsed="false">
      <c r="A130" s="39" t="s">
        <v>101</v>
      </c>
      <c r="B130" s="39" t="n">
        <v>8001</v>
      </c>
      <c r="C130" s="38" t="n">
        <f aca="false">C271-C350</f>
        <v>0</v>
      </c>
      <c r="D130" s="38" t="n">
        <f aca="false">D271-D350</f>
        <v>0</v>
      </c>
      <c r="E130" s="38" t="n">
        <f aca="false">E271-E350</f>
        <v>0</v>
      </c>
      <c r="F130" s="38" t="n">
        <f aca="false">F271-F350</f>
        <v>0</v>
      </c>
      <c r="G130" s="38" t="n">
        <f aca="false">G271-G350</f>
        <v>0</v>
      </c>
      <c r="H130" s="38" t="n">
        <f aca="false">H271-H350</f>
        <v>0</v>
      </c>
      <c r="I130" s="38" t="n">
        <f aca="false">I271-I350</f>
        <v>0</v>
      </c>
      <c r="J130" s="38" t="n">
        <f aca="false">J271-J350</f>
        <v>0</v>
      </c>
      <c r="K130" s="38" t="n">
        <f aca="false">K271-K350</f>
        <v>0</v>
      </c>
      <c r="L130" s="38" t="n">
        <f aca="false">L271-L350</f>
        <v>0</v>
      </c>
      <c r="M130" s="38" t="n">
        <f aca="false">M271-M350</f>
        <v>0</v>
      </c>
      <c r="N130" s="38" t="n">
        <f aca="false">N271-N350</f>
        <v>0</v>
      </c>
      <c r="O130" s="38" t="n">
        <f aca="false">O271-O350</f>
        <v>0</v>
      </c>
      <c r="P130" s="38" t="n">
        <f aca="false">P271-P350</f>
        <v>0</v>
      </c>
      <c r="Q130" s="38" t="n">
        <f aca="false">Q271-Q350</f>
        <v>0</v>
      </c>
      <c r="R130" s="38" t="n">
        <f aca="false">R271-R350</f>
        <v>0</v>
      </c>
      <c r="S130" s="38" t="n">
        <f aca="false">S271-S350</f>
        <v>0</v>
      </c>
      <c r="T130" s="38" t="n">
        <f aca="false">T271-T350</f>
        <v>0</v>
      </c>
      <c r="U130" s="38" t="n">
        <f aca="false">U271-U350</f>
        <v>0</v>
      </c>
      <c r="V130" s="38" t="n">
        <f aca="false">V271-V350</f>
        <v>0</v>
      </c>
      <c r="W130" s="38" t="n">
        <f aca="false">W271-W350</f>
        <v>0</v>
      </c>
      <c r="X130" s="38" t="n">
        <f aca="false">X271-X350</f>
        <v>0</v>
      </c>
      <c r="Y130" s="38" t="n">
        <f aca="false">Y271-Y350</f>
        <v>0</v>
      </c>
      <c r="Z130" s="38" t="n">
        <f aca="false">Z271-Z350</f>
        <v>0</v>
      </c>
      <c r="AA130" s="38" t="n">
        <f aca="false">AA271-AA350</f>
        <v>0</v>
      </c>
      <c r="AB130" s="38" t="n">
        <f aca="false">AB271-AB350</f>
        <v>0</v>
      </c>
      <c r="AC130" s="38" t="n">
        <f aca="false">AC271-AC350</f>
        <v>0</v>
      </c>
      <c r="AD130" s="38" t="n">
        <f aca="false">AD271-AD350</f>
        <v>0</v>
      </c>
      <c r="AE130" s="38" t="n">
        <f aca="false">AE271-AE350</f>
        <v>0</v>
      </c>
      <c r="AF130" s="38" t="n">
        <f aca="false">AF271-AF350</f>
        <v>0</v>
      </c>
      <c r="AG130" s="38" t="n">
        <f aca="false">AG271-AG350</f>
        <v>0</v>
      </c>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row>
    <row r="131" customFormat="false" ht="12.75" hidden="true" customHeight="false" outlineLevel="0" collapsed="false">
      <c r="A131" s="39" t="s">
        <v>102</v>
      </c>
      <c r="B131" s="39" t="n">
        <v>8015</v>
      </c>
      <c r="C131" s="38" t="n">
        <f aca="false">C272-C351</f>
        <v>-7</v>
      </c>
      <c r="D131" s="38" t="n">
        <f aca="false">D272-D351</f>
        <v>0</v>
      </c>
      <c r="E131" s="38" t="n">
        <f aca="false">E272-E351</f>
        <v>0</v>
      </c>
      <c r="F131" s="38" t="n">
        <f aca="false">F272-F351</f>
        <v>0</v>
      </c>
      <c r="G131" s="38" t="n">
        <f aca="false">G272-G351</f>
        <v>-28</v>
      </c>
      <c r="H131" s="38" t="n">
        <f aca="false">H272-H351</f>
        <v>-3</v>
      </c>
      <c r="I131" s="38" t="n">
        <f aca="false">I272-I351</f>
        <v>-30</v>
      </c>
      <c r="J131" s="38" t="n">
        <f aca="false">J272-J351</f>
        <v>-58</v>
      </c>
      <c r="K131" s="38" t="n">
        <f aca="false">K272-K351</f>
        <v>0</v>
      </c>
      <c r="L131" s="38" t="n">
        <f aca="false">L272-L351</f>
        <v>-1</v>
      </c>
      <c r="M131" s="38" t="n">
        <f aca="false">M272-M351</f>
        <v>0</v>
      </c>
      <c r="N131" s="38" t="n">
        <f aca="false">N272-N351</f>
        <v>-146</v>
      </c>
      <c r="O131" s="38" t="n">
        <f aca="false">O272-O351</f>
        <v>-199</v>
      </c>
      <c r="P131" s="38" t="n">
        <f aca="false">P272-P351</f>
        <v>-281</v>
      </c>
      <c r="Q131" s="38" t="n">
        <f aca="false">Q272-Q351</f>
        <v>-293</v>
      </c>
      <c r="R131" s="38" t="n">
        <f aca="false">R272-R351</f>
        <v>0</v>
      </c>
      <c r="S131" s="38" t="n">
        <f aca="false">S272-S351</f>
        <v>-171</v>
      </c>
      <c r="T131" s="38" t="n">
        <f aca="false">T272-T351</f>
        <v>-171</v>
      </c>
      <c r="U131" s="38" t="n">
        <f aca="false">U272-U351</f>
        <v>0</v>
      </c>
      <c r="V131" s="38" t="n">
        <f aca="false">V272-V351</f>
        <v>0</v>
      </c>
      <c r="W131" s="38" t="n">
        <f aca="false">W272-W351</f>
        <v>0</v>
      </c>
      <c r="X131" s="38" t="n">
        <f aca="false">X272-X351</f>
        <v>0</v>
      </c>
      <c r="Y131" s="38" t="n">
        <f aca="false">Y272-Y351</f>
        <v>0</v>
      </c>
      <c r="Z131" s="38" t="n">
        <f aca="false">Z272-Z351</f>
        <v>0</v>
      </c>
      <c r="AA131" s="38" t="n">
        <f aca="false">AA272-AA351</f>
        <v>0</v>
      </c>
      <c r="AB131" s="38" t="n">
        <f aca="false">AB272-AB351</f>
        <v>0</v>
      </c>
      <c r="AC131" s="38" t="n">
        <f aca="false">AC272-AC351</f>
        <v>0</v>
      </c>
      <c r="AD131" s="38" t="n">
        <f aca="false">AD272-AD351</f>
        <v>0</v>
      </c>
      <c r="AE131" s="38" t="n">
        <f aca="false">AE272-AE351</f>
        <v>0</v>
      </c>
      <c r="AF131" s="38" t="n">
        <f aca="false">AF272-AF351</f>
        <v>0</v>
      </c>
      <c r="AG131" s="38" t="n">
        <f aca="false">AG272-AG351</f>
        <v>0</v>
      </c>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38"/>
      <c r="CM131" s="38"/>
      <c r="CN131" s="38"/>
      <c r="CO131" s="38"/>
      <c r="CP131" s="38"/>
      <c r="CQ131" s="38"/>
      <c r="CR131" s="38"/>
      <c r="CS131" s="38"/>
      <c r="CT131" s="38"/>
      <c r="CU131" s="38"/>
      <c r="CV131" s="38"/>
      <c r="CW131" s="38"/>
      <c r="CX131" s="38"/>
      <c r="CY131" s="38"/>
      <c r="CZ131" s="38"/>
      <c r="DA131" s="38"/>
    </row>
    <row r="132" customFormat="false" ht="12.75" hidden="true" customHeight="false" outlineLevel="0" collapsed="false">
      <c r="A132" s="39" t="s">
        <v>103</v>
      </c>
      <c r="B132" s="39" t="n">
        <v>8055</v>
      </c>
      <c r="C132" s="38" t="n">
        <f aca="false">C273-C352</f>
        <v>-1334</v>
      </c>
      <c r="D132" s="38" t="n">
        <f aca="false">D273-D352</f>
        <v>-1258</v>
      </c>
      <c r="E132" s="38" t="n">
        <f aca="false">E273-E352</f>
        <v>-1272</v>
      </c>
      <c r="F132" s="38" t="n">
        <f aca="false">F273-F352</f>
        <v>-1275</v>
      </c>
      <c r="G132" s="38" t="n">
        <f aca="false">G273-G352</f>
        <v>-1272</v>
      </c>
      <c r="H132" s="38" t="n">
        <f aca="false">H273-H352</f>
        <v>-1040</v>
      </c>
      <c r="I132" s="38" t="n">
        <f aca="false">I273-I352</f>
        <v>-1274</v>
      </c>
      <c r="J132" s="38" t="n">
        <f aca="false">J273-J352</f>
        <v>-1331</v>
      </c>
      <c r="K132" s="38" t="n">
        <f aca="false">K273-K352</f>
        <v>-1224</v>
      </c>
      <c r="L132" s="38" t="n">
        <f aca="false">L273-L352</f>
        <v>-779</v>
      </c>
      <c r="M132" s="38" t="n">
        <f aca="false">M273-M352</f>
        <v>-1360</v>
      </c>
      <c r="N132" s="38" t="n">
        <f aca="false">N273-N352</f>
        <v>-1301</v>
      </c>
      <c r="O132" s="38" t="n">
        <f aca="false">O273-O352</f>
        <v>-544</v>
      </c>
      <c r="P132" s="38" t="n">
        <f aca="false">P273-P352</f>
        <v>-842</v>
      </c>
      <c r="Q132" s="38" t="n">
        <f aca="false">Q273-Q352</f>
        <v>-935</v>
      </c>
      <c r="R132" s="38" t="n">
        <f aca="false">R273-R352</f>
        <v>-921</v>
      </c>
      <c r="S132" s="38" t="n">
        <f aca="false">S273-S352</f>
        <v>-823</v>
      </c>
      <c r="T132" s="38" t="n">
        <f aca="false">T273-T352</f>
        <v>-823</v>
      </c>
      <c r="U132" s="38" t="n">
        <f aca="false">U273-U352</f>
        <v>0</v>
      </c>
      <c r="V132" s="38" t="n">
        <f aca="false">V273-V352</f>
        <v>0</v>
      </c>
      <c r="W132" s="38" t="n">
        <f aca="false">W273-W352</f>
        <v>0</v>
      </c>
      <c r="X132" s="38" t="n">
        <f aca="false">X273-X352</f>
        <v>0</v>
      </c>
      <c r="Y132" s="38" t="n">
        <f aca="false">Y273-Y352</f>
        <v>0</v>
      </c>
      <c r="Z132" s="38" t="n">
        <f aca="false">Z273-Z352</f>
        <v>0</v>
      </c>
      <c r="AA132" s="38" t="n">
        <f aca="false">AA273-AA352</f>
        <v>0</v>
      </c>
      <c r="AB132" s="38" t="n">
        <f aca="false">AB273-AB352</f>
        <v>0</v>
      </c>
      <c r="AC132" s="38" t="n">
        <f aca="false">AC273-AC352</f>
        <v>0</v>
      </c>
      <c r="AD132" s="38" t="n">
        <f aca="false">AD273-AD352</f>
        <v>0</v>
      </c>
      <c r="AE132" s="38" t="n">
        <f aca="false">AE273-AE352</f>
        <v>0</v>
      </c>
      <c r="AF132" s="38" t="n">
        <f aca="false">AF273-AF352</f>
        <v>0</v>
      </c>
      <c r="AG132" s="38" t="n">
        <f aca="false">AG273-AG352</f>
        <v>0</v>
      </c>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CZ132" s="38"/>
      <c r="DA132" s="38"/>
    </row>
    <row r="133" customFormat="false" ht="12.75" hidden="true" customHeight="false" outlineLevel="0" collapsed="false">
      <c r="A133" s="39"/>
      <c r="B133" s="39"/>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row>
    <row r="134" customFormat="false" ht="12.75" hidden="true" customHeight="false" outlineLevel="0" collapsed="false">
      <c r="A134" s="39"/>
      <c r="B134" s="39"/>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row>
    <row r="135" customFormat="false" ht="12.75" hidden="true" customHeight="false" outlineLevel="0" collapsed="false">
      <c r="A135" s="39"/>
      <c r="B135" s="39"/>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c r="CY135" s="38"/>
      <c r="CZ135" s="38"/>
      <c r="DA135" s="38"/>
    </row>
    <row r="136" customFormat="false" ht="12.75" hidden="true" customHeight="false" outlineLevel="0" collapsed="false">
      <c r="A136" s="39"/>
      <c r="B136" s="39"/>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row>
    <row r="137" customFormat="false" ht="12.75" hidden="true" customHeight="false" outlineLevel="0" collapsed="false">
      <c r="A137" s="39"/>
      <c r="B137" s="39"/>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row>
    <row r="138" customFormat="false" ht="12.75" hidden="true" customHeight="false" outlineLevel="0" collapsed="false"/>
    <row r="139" customFormat="false" ht="12.75" hidden="true" customHeight="false" outlineLevel="0" collapsed="false">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2"/>
    </row>
    <row r="140" customFormat="false" ht="12.75" hidden="false" customHeight="false" outlineLevel="0" collapsed="false">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row>
    <row r="141" customFormat="false" ht="12.75" hidden="false" customHeight="false" outlineLevel="0" collapsed="false">
      <c r="A141" s="0" t="s">
        <v>104</v>
      </c>
      <c r="C141" s="10" t="n">
        <f aca="false">SUM(C142:C144)</f>
        <v>35700</v>
      </c>
      <c r="D141" s="10" t="n">
        <f aca="false">SUM(D142:D144)</f>
        <v>-7700</v>
      </c>
      <c r="E141" s="10" t="n">
        <f aca="false">SUM(E142:E144)</f>
        <v>-8700</v>
      </c>
      <c r="F141" s="10" t="n">
        <f aca="false">SUM(F142:F144)</f>
        <v>-24900</v>
      </c>
      <c r="G141" s="10" t="n">
        <f aca="false">SUM(G142:G144)</f>
        <v>-4330</v>
      </c>
      <c r="H141" s="10" t="n">
        <f aca="false">SUM(H142:H144)</f>
        <v>-27434</v>
      </c>
      <c r="I141" s="10" t="n">
        <f aca="false">SUM(I142:I144)</f>
        <v>15923</v>
      </c>
      <c r="J141" s="10" t="n">
        <f aca="false">SUM(J142:J144)</f>
        <v>36760</v>
      </c>
      <c r="K141" s="10" t="n">
        <f aca="false">SUM(K142:K145)</f>
        <v>-7920</v>
      </c>
      <c r="L141" s="10" t="n">
        <f aca="false">SUM(L142:L144)</f>
        <v>7689</v>
      </c>
      <c r="M141" s="10" t="n">
        <f aca="false">SUM(M142:M144)</f>
        <v>-26444</v>
      </c>
      <c r="N141" s="10" t="n">
        <f aca="false">SUM(N142:N144)</f>
        <v>25660</v>
      </c>
      <c r="O141" s="10" t="n">
        <f aca="false">SUM(O142:O144)</f>
        <v>-38659</v>
      </c>
      <c r="P141" s="10" t="n">
        <f aca="false">SUM(P142:P144)</f>
        <v>-24998</v>
      </c>
      <c r="Q141" s="10" t="n">
        <f aca="false">SUM(Q142:Q144)</f>
        <v>23698</v>
      </c>
      <c r="R141" s="10" t="n">
        <f aca="false">SUM(R142:R144)</f>
        <v>-5262</v>
      </c>
      <c r="S141" s="10" t="n">
        <f aca="false">SUM(S142:S144)</f>
        <v>-19283</v>
      </c>
      <c r="T141" s="10" t="n">
        <f aca="false">SUM(T142:T144)</f>
        <v>0</v>
      </c>
      <c r="U141" s="10" t="n">
        <f aca="false">SUM(U142:U144)</f>
        <v>0</v>
      </c>
      <c r="V141" s="10" t="n">
        <f aca="false">SUM(V142:V144)</f>
        <v>0</v>
      </c>
      <c r="W141" s="10" t="n">
        <f aca="false">SUM(W142:W144)</f>
        <v>0</v>
      </c>
      <c r="X141" s="10" t="n">
        <f aca="false">SUM(X142:X144)</f>
        <v>0</v>
      </c>
      <c r="Y141" s="10" t="n">
        <f aca="false">SUM(Y142:Y144)</f>
        <v>0</v>
      </c>
      <c r="Z141" s="10" t="n">
        <f aca="false">SUM(Z142:Z144)</f>
        <v>0</v>
      </c>
      <c r="AA141" s="10" t="n">
        <f aca="false">SUM(AA142:AA144)</f>
        <v>0</v>
      </c>
      <c r="AB141" s="10" t="n">
        <f aca="false">SUM(AB142:AB144)</f>
        <v>0</v>
      </c>
      <c r="AC141" s="10" t="n">
        <f aca="false">SUM(AC142:AC144)</f>
        <v>0</v>
      </c>
      <c r="AD141" s="10" t="n">
        <f aca="false">SUM(AD142:AD144)</f>
        <v>0</v>
      </c>
      <c r="AE141" s="10" t="n">
        <f aca="false">SUM(AE142:AE144)</f>
        <v>0</v>
      </c>
      <c r="AF141" s="10" t="n">
        <f aca="false">SUM(AF142:AF144)</f>
        <v>0</v>
      </c>
      <c r="AG141" s="10" t="n">
        <f aca="false">SUM(AG142:AG144)</f>
        <v>0</v>
      </c>
      <c r="AH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row>
    <row r="142" customFormat="false" ht="12.75" hidden="false" customHeight="false" outlineLevel="0" collapsed="false">
      <c r="A142" s="31" t="s">
        <v>105</v>
      </c>
      <c r="B142" s="31"/>
      <c r="C142" s="30"/>
      <c r="D142" s="30"/>
      <c r="E142" s="30"/>
      <c r="F142" s="30"/>
      <c r="G142" s="30"/>
      <c r="H142" s="30"/>
      <c r="I142" s="30"/>
      <c r="J142" s="30"/>
      <c r="K142" s="30"/>
      <c r="L142" s="30"/>
      <c r="M142" s="30"/>
      <c r="N142" s="30"/>
      <c r="O142" s="30" t="n">
        <f aca="false">-11000-3000-5000</f>
        <v>-19000</v>
      </c>
      <c r="P142" s="30"/>
      <c r="Q142" s="30"/>
      <c r="R142" s="30" t="n">
        <v>0</v>
      </c>
      <c r="S142" s="30" t="n">
        <v>0</v>
      </c>
      <c r="T142" s="30" t="n">
        <v>0</v>
      </c>
      <c r="U142" s="30" t="n">
        <v>0</v>
      </c>
      <c r="V142" s="30" t="n">
        <v>0</v>
      </c>
      <c r="W142" s="30" t="n">
        <v>0</v>
      </c>
      <c r="X142" s="30" t="n">
        <v>0</v>
      </c>
      <c r="Y142" s="30" t="n">
        <v>0</v>
      </c>
      <c r="Z142" s="30" t="n">
        <v>0</v>
      </c>
      <c r="AA142" s="30" t="n">
        <v>0</v>
      </c>
      <c r="AB142" s="30" t="n">
        <v>0</v>
      </c>
      <c r="AC142" s="30" t="n">
        <v>0</v>
      </c>
      <c r="AD142" s="30" t="n">
        <v>0</v>
      </c>
      <c r="AE142" s="30" t="n">
        <v>0</v>
      </c>
      <c r="AF142" s="30" t="n">
        <v>0</v>
      </c>
      <c r="AG142" s="30" t="n">
        <v>0</v>
      </c>
      <c r="AH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row>
    <row r="143" customFormat="false" ht="12.75" hidden="false" customHeight="false" outlineLevel="0" collapsed="false">
      <c r="A143" s="31" t="s">
        <v>106</v>
      </c>
      <c r="B143" s="31"/>
      <c r="C143" s="30"/>
      <c r="D143" s="30"/>
      <c r="E143" s="30"/>
      <c r="F143" s="30"/>
      <c r="G143" s="30"/>
      <c r="H143" s="30"/>
      <c r="I143" s="30"/>
      <c r="J143" s="30"/>
      <c r="K143" s="30"/>
      <c r="L143" s="30"/>
      <c r="M143" s="30"/>
      <c r="N143" s="30"/>
      <c r="O143" s="30"/>
      <c r="P143" s="30"/>
      <c r="Q143" s="30"/>
      <c r="R143" s="30" t="n">
        <v>0</v>
      </c>
      <c r="S143" s="30" t="n">
        <v>0</v>
      </c>
      <c r="T143" s="30" t="n">
        <v>0</v>
      </c>
      <c r="U143" s="30" t="n">
        <v>0</v>
      </c>
      <c r="V143" s="30" t="n">
        <v>0</v>
      </c>
      <c r="W143" s="30" t="n">
        <v>0</v>
      </c>
      <c r="X143" s="30" t="n">
        <v>0</v>
      </c>
      <c r="Y143" s="30" t="n">
        <v>0</v>
      </c>
      <c r="Z143" s="30" t="n">
        <v>0</v>
      </c>
      <c r="AA143" s="30" t="n">
        <v>0</v>
      </c>
      <c r="AB143" s="30" t="n">
        <v>0</v>
      </c>
      <c r="AC143" s="30" t="n">
        <v>0</v>
      </c>
      <c r="AD143" s="30" t="n">
        <v>0</v>
      </c>
      <c r="AE143" s="30" t="n">
        <v>0</v>
      </c>
      <c r="AF143" s="30" t="n">
        <v>0</v>
      </c>
      <c r="AG143" s="30" t="n">
        <v>0</v>
      </c>
      <c r="AH143" s="30"/>
      <c r="AI143" s="43" t="s">
        <v>107</v>
      </c>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row>
    <row r="144" customFormat="false" ht="12.75" hidden="false" customHeight="false" outlineLevel="0" collapsed="false">
      <c r="A144" s="31" t="s">
        <v>108</v>
      </c>
      <c r="B144" s="31"/>
      <c r="C144" s="30" t="n">
        <v>35700</v>
      </c>
      <c r="D144" s="30" t="n">
        <v>-7700</v>
      </c>
      <c r="E144" s="30" t="n">
        <v>-8700</v>
      </c>
      <c r="F144" s="30" t="n">
        <v>-24900</v>
      </c>
      <c r="G144" s="30" t="n">
        <v>-4330</v>
      </c>
      <c r="H144" s="30" t="n">
        <v>-27434</v>
      </c>
      <c r="I144" s="30" t="n">
        <v>15923</v>
      </c>
      <c r="J144" s="30" t="n">
        <v>36760</v>
      </c>
      <c r="K144" s="30" t="n">
        <f aca="false">7080-15000</f>
        <v>-7920</v>
      </c>
      <c r="L144" s="30" t="n">
        <f aca="false">2689+5000</f>
        <v>7689</v>
      </c>
      <c r="M144" s="30" t="n">
        <v>-26444</v>
      </c>
      <c r="N144" s="30" t="n">
        <v>25660</v>
      </c>
      <c r="O144" s="30" t="n">
        <v>-19659</v>
      </c>
      <c r="P144" s="30" t="n">
        <v>-24998</v>
      </c>
      <c r="Q144" s="30" t="n">
        <v>23698</v>
      </c>
      <c r="R144" s="30" t="n">
        <v>-5262</v>
      </c>
      <c r="S144" s="30" t="n">
        <v>-19283</v>
      </c>
      <c r="T144" s="30" t="n">
        <v>0</v>
      </c>
      <c r="U144" s="30" t="n">
        <v>0</v>
      </c>
      <c r="V144" s="30" t="n">
        <v>0</v>
      </c>
      <c r="W144" s="30" t="n">
        <v>0</v>
      </c>
      <c r="X144" s="30" t="n">
        <v>0</v>
      </c>
      <c r="Y144" s="30" t="n">
        <v>0</v>
      </c>
      <c r="Z144" s="30" t="n">
        <v>0</v>
      </c>
      <c r="AA144" s="30" t="n">
        <v>0</v>
      </c>
      <c r="AB144" s="30" t="n">
        <v>0</v>
      </c>
      <c r="AC144" s="30" t="n">
        <v>0</v>
      </c>
      <c r="AD144" s="30" t="n">
        <v>0</v>
      </c>
      <c r="AE144" s="30" t="n">
        <v>0</v>
      </c>
      <c r="AF144" s="30" t="n">
        <v>0</v>
      </c>
      <c r="AG144" s="30" t="n">
        <v>0</v>
      </c>
      <c r="AH144" s="30"/>
      <c r="AI144" s="44" t="n">
        <f aca="false">SUM(C144:AH144)</f>
        <v>-31200</v>
      </c>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row>
    <row r="145" customFormat="false" ht="12.75" hidden="false" customHeight="false" outlineLevel="0" collapsed="false">
      <c r="A145" s="31"/>
      <c r="B145" s="31"/>
      <c r="C145" s="30"/>
      <c r="D145" s="30"/>
      <c r="E145" s="30"/>
      <c r="F145" s="30"/>
      <c r="G145" s="30"/>
      <c r="H145" s="30"/>
      <c r="I145" s="30"/>
      <c r="J145" s="30"/>
      <c r="K145" s="30" t="n">
        <v>0</v>
      </c>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1"/>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row>
    <row r="146" customFormat="false" ht="12.75" hidden="false" customHeight="false" outlineLevel="0" collapsed="false">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43" t="s">
        <v>109</v>
      </c>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row>
    <row r="147" customFormat="false" ht="12.75" hidden="false" customHeight="false" outlineLevel="0" collapsed="false">
      <c r="A147" s="45" t="s">
        <v>110</v>
      </c>
      <c r="B147" s="45"/>
      <c r="C147" s="46" t="n">
        <f aca="false">SUM(C10:C22)+C23+C42+C62+C141</f>
        <v>14224</v>
      </c>
      <c r="D147" s="46" t="n">
        <f aca="false">SUM(D10:D22)+D23+D42+D62+D141</f>
        <v>-31179</v>
      </c>
      <c r="E147" s="46" t="n">
        <f aca="false">SUM(E10:E22)+E23+E42+E62+E141</f>
        <v>-46045</v>
      </c>
      <c r="F147" s="46" t="n">
        <f aca="false">SUM(F10:F22)+F23+F42+F62+F141</f>
        <v>40394</v>
      </c>
      <c r="G147" s="46" t="n">
        <f aca="false">SUM(G10:G22)+G23+G42+G62+G141</f>
        <v>-26330</v>
      </c>
      <c r="H147" s="46" t="n">
        <f aca="false">SUM(H10:H22)+H23+H42+H62+H141</f>
        <v>-83116</v>
      </c>
      <c r="I147" s="46" t="n">
        <f aca="false">SUM(I10:I22)+I23+I42+I62+I141</f>
        <v>-44196</v>
      </c>
      <c r="J147" s="46" t="n">
        <f aca="false">SUM(J10:J22)+J23+J42+J62+J141</f>
        <v>574</v>
      </c>
      <c r="K147" s="46" t="n">
        <f aca="false">SUM(K10:K22)+K23+K42+K62+K141</f>
        <v>-76176</v>
      </c>
      <c r="L147" s="46" t="n">
        <f aca="false">SUM(L10:L22)+L23+L42+L62+L141</f>
        <v>-84822</v>
      </c>
      <c r="M147" s="46" t="n">
        <f aca="false">SUM(M10:M22)+M23+M42+M62+M141</f>
        <v>-147259</v>
      </c>
      <c r="N147" s="46" t="n">
        <f aca="false">SUM(N10:N22)+N23+N42+N62+N141</f>
        <v>-28495</v>
      </c>
      <c r="O147" s="46" t="n">
        <f aca="false">SUM(O10:O22)+O23+O42+O62+O141</f>
        <v>-15076</v>
      </c>
      <c r="P147" s="46" t="n">
        <f aca="false">SUM(P10:P22)+P23+P42+P62+P141</f>
        <v>-26834</v>
      </c>
      <c r="Q147" s="46" t="n">
        <f aca="false">SUM(Q10:Q22)+Q23+Q42+Q62+Q141</f>
        <v>-38251</v>
      </c>
      <c r="R147" s="46" t="n">
        <f aca="false">SUM(R10:R22)+R23+R42+R62+R141</f>
        <v>-31527</v>
      </c>
      <c r="S147" s="46" t="n">
        <f aca="false">SUM(S10:S22)+S23+S42+S62+S141</f>
        <v>-52181</v>
      </c>
      <c r="T147" s="46" t="n">
        <f aca="false">SUM(T10:T22)+T23+T42+T62+T141</f>
        <v>-128771</v>
      </c>
      <c r="U147" s="46" t="n">
        <f aca="false">SUM(U10:U22)+U23+U42+U62+U141</f>
        <v>-189281</v>
      </c>
      <c r="V147" s="46" t="n">
        <f aca="false">SUM(V10:V22)+V23+V42+V62+V141</f>
        <v>0</v>
      </c>
      <c r="W147" s="46" t="n">
        <f aca="false">SUM(W10:W22)+W23+W42+W62+W141</f>
        <v>0</v>
      </c>
      <c r="X147" s="46" t="n">
        <f aca="false">SUM(X10:X22)+X23+X42+X62+X141</f>
        <v>0</v>
      </c>
      <c r="Y147" s="46" t="n">
        <f aca="false">SUM(Y10:Y22)+Y23+Y42+Y62+Y141</f>
        <v>0</v>
      </c>
      <c r="Z147" s="46" t="n">
        <f aca="false">SUM(Z10:Z22)+Z23+Z42+Z62+Z141</f>
        <v>0</v>
      </c>
      <c r="AA147" s="46" t="n">
        <f aca="false">SUM(AA10:AA22)+AA23+AA42+AA62+AA141</f>
        <v>0</v>
      </c>
      <c r="AB147" s="46" t="n">
        <f aca="false">SUM(AB10:AB22)+AB23+AB42+AB62+AB141</f>
        <v>0</v>
      </c>
      <c r="AC147" s="46" t="n">
        <f aca="false">SUM(AC10:AC22)+AC23+AC42+AC62+AC141</f>
        <v>0</v>
      </c>
      <c r="AD147" s="46" t="n">
        <f aca="false">SUM(AD10:AD22)+AD23+AD42+AD62+AD141</f>
        <v>0</v>
      </c>
      <c r="AE147" s="46" t="n">
        <f aca="false">SUM(AE10:AE22)+AE23+AE42+AE62+AE141</f>
        <v>0</v>
      </c>
      <c r="AF147" s="46" t="n">
        <f aca="false">SUM(AF10:AF22)+AF23+AF42+AF62+AF141</f>
        <v>0</v>
      </c>
      <c r="AG147" s="46" t="n">
        <f aca="false">SUM(AG10:AG22)+AG23+AG42+AG62+AG141</f>
        <v>0</v>
      </c>
      <c r="AH147" s="46"/>
      <c r="AI147" s="47" t="n">
        <f aca="false">SUM(C147:AH147)</f>
        <v>-994347</v>
      </c>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c r="BH147" s="46"/>
      <c r="BI147" s="46"/>
      <c r="BJ147" s="46"/>
      <c r="BK147" s="46"/>
      <c r="BL147" s="46"/>
      <c r="BM147" s="46"/>
      <c r="BN147" s="46"/>
      <c r="BO147" s="46"/>
      <c r="BP147" s="46"/>
      <c r="BQ147" s="46"/>
      <c r="BR147" s="46"/>
      <c r="BS147" s="46"/>
      <c r="BT147" s="46"/>
      <c r="BU147" s="46"/>
      <c r="BV147" s="46"/>
      <c r="BW147" s="46"/>
      <c r="BX147" s="46"/>
      <c r="BY147" s="46"/>
      <c r="BZ147" s="46"/>
      <c r="CA147" s="46"/>
      <c r="CB147" s="46"/>
      <c r="CC147" s="46"/>
      <c r="CD147" s="46"/>
      <c r="CE147" s="46"/>
      <c r="CF147" s="46"/>
      <c r="CG147" s="46"/>
      <c r="CH147" s="46"/>
      <c r="CI147" s="46"/>
      <c r="CJ147" s="46"/>
      <c r="CK147" s="46"/>
      <c r="CL147" s="46"/>
      <c r="CM147" s="46"/>
      <c r="CN147" s="46"/>
      <c r="CO147" s="46"/>
      <c r="CP147" s="46"/>
      <c r="CQ147" s="46"/>
      <c r="CR147" s="46"/>
      <c r="CS147" s="46"/>
      <c r="CT147" s="46"/>
      <c r="CU147" s="46"/>
      <c r="CV147" s="46"/>
      <c r="CW147" s="46"/>
      <c r="CX147" s="46"/>
      <c r="CY147" s="46"/>
      <c r="CZ147" s="46"/>
      <c r="DA147" s="46"/>
    </row>
    <row r="148" customFormat="false" ht="12.75" hidden="false" customHeight="false" outlineLevel="0" collapsed="false">
      <c r="C148" s="10"/>
      <c r="D148" s="10"/>
      <c r="E148" s="10"/>
      <c r="F148" s="10"/>
      <c r="G148" s="10"/>
      <c r="H148" s="10"/>
      <c r="I148" s="10"/>
      <c r="J148" s="10"/>
      <c r="K148" s="10"/>
      <c r="L148" s="10"/>
      <c r="M148" s="10"/>
      <c r="N148" s="10"/>
      <c r="O148" s="10"/>
      <c r="AI148" s="48"/>
    </row>
    <row r="149" customFormat="false" ht="12.75" hidden="false" customHeight="false" outlineLevel="0" collapsed="false">
      <c r="C149" s="10"/>
      <c r="D149" s="10"/>
      <c r="E149" s="10"/>
      <c r="F149" s="10"/>
      <c r="G149" s="10"/>
      <c r="H149" s="10"/>
      <c r="I149" s="10"/>
      <c r="J149" s="10"/>
      <c r="K149" s="10"/>
      <c r="L149" s="10"/>
      <c r="M149" s="10"/>
      <c r="N149" s="10"/>
      <c r="O149" s="10"/>
      <c r="AI149" s="48"/>
    </row>
    <row r="150" customFormat="false" ht="12.75" hidden="false" customHeight="false" outlineLevel="0" collapsed="false">
      <c r="A150" s="49" t="s">
        <v>111</v>
      </c>
      <c r="B150" s="49"/>
      <c r="C150" s="50" t="n">
        <f aca="false">Storage!G10</f>
        <v>14568</v>
      </c>
      <c r="D150" s="50" t="n">
        <f aca="false">Storage!H11</f>
        <v>14568</v>
      </c>
      <c r="E150" s="50" t="n">
        <f aca="false">Storage!H12</f>
        <v>-15432</v>
      </c>
      <c r="F150" s="50" t="n">
        <f aca="false">Storage!H13</f>
        <v>0</v>
      </c>
      <c r="G150" s="50" t="n">
        <f aca="false">Storage!H14</f>
        <v>0</v>
      </c>
      <c r="H150" s="50" t="n">
        <f aca="false">Storage!H15</f>
        <v>0</v>
      </c>
      <c r="I150" s="50" t="n">
        <f aca="false">Storage!H16</f>
        <v>0</v>
      </c>
      <c r="J150" s="50" t="n">
        <f aca="false">Storage!H17</f>
        <v>0</v>
      </c>
      <c r="K150" s="50" t="n">
        <f aca="false">Storage!H18</f>
        <v>0</v>
      </c>
      <c r="L150" s="50" t="n">
        <f aca="false">Storage!H19</f>
        <v>-82800</v>
      </c>
      <c r="M150" s="50" t="n">
        <f aca="false">Storage!H20</f>
        <v>-143300</v>
      </c>
      <c r="N150" s="50" t="n">
        <f aca="false">Storage!H21</f>
        <v>-61000</v>
      </c>
      <c r="O150" s="50" t="n">
        <f aca="false">Storage!H22</f>
        <v>-43500</v>
      </c>
      <c r="P150" s="50" t="n">
        <f aca="false">Storage!H23</f>
        <v>-40000</v>
      </c>
      <c r="Q150" s="50" t="n">
        <f aca="false">Storage!H24</f>
        <v>-76400</v>
      </c>
      <c r="R150" s="50" t="n">
        <f aca="false">Storage!H25</f>
        <v>-37100</v>
      </c>
      <c r="S150" s="50" t="n">
        <f aca="false">Storage!H26</f>
        <v>-48000</v>
      </c>
      <c r="T150" s="50" t="n">
        <f aca="false">Storage!H27</f>
        <v>-124499</v>
      </c>
      <c r="U150" s="50" t="n">
        <f aca="false">Storage!H28</f>
        <v>-189281</v>
      </c>
      <c r="V150" s="50" t="n">
        <f aca="false">Storage!H29</f>
        <v>0</v>
      </c>
      <c r="W150" s="50" t="n">
        <f aca="false">Storage!H30</f>
        <v>0</v>
      </c>
      <c r="X150" s="50" t="n">
        <f aca="false">Storage!H31</f>
        <v>0</v>
      </c>
      <c r="Y150" s="50" t="n">
        <f aca="false">Storage!H32</f>
        <v>0</v>
      </c>
      <c r="Z150" s="50" t="n">
        <f aca="false">Storage!H33</f>
        <v>0</v>
      </c>
      <c r="AA150" s="50" t="n">
        <f aca="false">Storage!H34</f>
        <v>0</v>
      </c>
      <c r="AB150" s="50" t="n">
        <f aca="false">Storage!H35</f>
        <v>0</v>
      </c>
      <c r="AC150" s="50" t="n">
        <f aca="false">Storage!H36</f>
        <v>0</v>
      </c>
      <c r="AD150" s="50" t="n">
        <f aca="false">Storage!H37</f>
        <v>0</v>
      </c>
      <c r="AE150" s="50" t="n">
        <f aca="false">Storage!H38</f>
        <v>0</v>
      </c>
      <c r="AF150" s="50" t="n">
        <f aca="false">Storage!H39</f>
        <v>0</v>
      </c>
      <c r="AG150" s="50" t="n">
        <f aca="false">Storage!H40</f>
        <v>0</v>
      </c>
      <c r="AH150" s="51"/>
      <c r="AI150" s="52"/>
    </row>
    <row r="151" customFormat="false" ht="12.75" hidden="false" customHeight="false" outlineLevel="0" collapsed="false">
      <c r="A151" s="53" t="s">
        <v>112</v>
      </c>
      <c r="B151" s="53"/>
      <c r="C151" s="25" t="n">
        <v>12330</v>
      </c>
      <c r="D151" s="25" t="n">
        <v>12308</v>
      </c>
      <c r="E151" s="25" t="n">
        <v>12305</v>
      </c>
      <c r="F151" s="25" t="n">
        <v>12315</v>
      </c>
      <c r="G151" s="25" t="n">
        <v>13230</v>
      </c>
      <c r="H151" s="25" t="n">
        <v>12309</v>
      </c>
      <c r="I151" s="25" t="n">
        <v>12228</v>
      </c>
      <c r="J151" s="25" t="n">
        <v>12275</v>
      </c>
      <c r="K151" s="25" t="n">
        <v>12309</v>
      </c>
      <c r="L151" s="25" t="n">
        <v>12235</v>
      </c>
      <c r="M151" s="25" t="n">
        <v>12363</v>
      </c>
      <c r="N151" s="25" t="n">
        <v>12327</v>
      </c>
      <c r="O151" s="25" t="n">
        <v>12327</v>
      </c>
      <c r="P151" s="25" t="n">
        <v>12346</v>
      </c>
      <c r="Q151" s="25" t="n">
        <v>12334</v>
      </c>
      <c r="R151" s="25" t="n">
        <v>12229</v>
      </c>
      <c r="S151" s="25" t="n">
        <v>12342</v>
      </c>
      <c r="T151" s="25" t="n">
        <v>12229</v>
      </c>
      <c r="U151" s="25" t="n">
        <v>0</v>
      </c>
      <c r="V151" s="25" t="n">
        <v>0</v>
      </c>
      <c r="W151" s="25" t="n">
        <v>0</v>
      </c>
      <c r="X151" s="25" t="n">
        <v>0</v>
      </c>
      <c r="Y151" s="25" t="n">
        <v>0</v>
      </c>
      <c r="Z151" s="25" t="n">
        <v>0</v>
      </c>
      <c r="AA151" s="25" t="n">
        <v>0</v>
      </c>
      <c r="AB151" s="25" t="n">
        <v>0</v>
      </c>
      <c r="AC151" s="25" t="n">
        <v>0</v>
      </c>
      <c r="AD151" s="25" t="n">
        <v>0</v>
      </c>
      <c r="AE151" s="25" t="n">
        <v>0</v>
      </c>
      <c r="AF151" s="25" t="n">
        <v>0</v>
      </c>
      <c r="AG151" s="25" t="n">
        <v>0</v>
      </c>
      <c r="AH151" s="54"/>
      <c r="AI151" s="52"/>
    </row>
    <row r="152" customFormat="false" ht="12.75" hidden="false" customHeight="false" outlineLevel="0" collapsed="false">
      <c r="A152" s="53" t="s">
        <v>113</v>
      </c>
      <c r="B152" s="53"/>
      <c r="C152" s="25"/>
      <c r="D152" s="25" t="n">
        <v>0</v>
      </c>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54"/>
      <c r="AI152" s="52"/>
    </row>
    <row r="153" customFormat="false" ht="12.75" hidden="false" customHeight="false" outlineLevel="0" collapsed="false">
      <c r="A153" s="53" t="s">
        <v>114</v>
      </c>
      <c r="B153" s="53"/>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54"/>
      <c r="AI153" s="52"/>
    </row>
    <row r="154" customFormat="false" ht="12.75" hidden="false" customHeight="false" outlineLevel="0" collapsed="false">
      <c r="A154" s="55" t="s">
        <v>115</v>
      </c>
      <c r="B154" s="55"/>
      <c r="C154" s="56" t="n">
        <f aca="false">C150-SUM(C151:C153)</f>
        <v>2238</v>
      </c>
      <c r="D154" s="56" t="n">
        <f aca="false">D150-SUM(D151:D153)</f>
        <v>2260</v>
      </c>
      <c r="E154" s="56" t="n">
        <f aca="false">E150-SUM(E151:E153)</f>
        <v>-27737</v>
      </c>
      <c r="F154" s="56" t="n">
        <f aca="false">F150-SUM(F151:F153)</f>
        <v>-12315</v>
      </c>
      <c r="G154" s="56" t="n">
        <f aca="false">G150-SUM(G151:G153)</f>
        <v>-13230</v>
      </c>
      <c r="H154" s="56" t="n">
        <f aca="false">H150-SUM(H151:H153)</f>
        <v>-12309</v>
      </c>
      <c r="I154" s="56" t="n">
        <f aca="false">I150-SUM(I151:I153)</f>
        <v>-12228</v>
      </c>
      <c r="J154" s="56" t="n">
        <f aca="false">J150-SUM(J151:J153)</f>
        <v>-12275</v>
      </c>
      <c r="K154" s="56" t="n">
        <f aca="false">K150-SUM(K151:K153)</f>
        <v>-12309</v>
      </c>
      <c r="L154" s="56" t="n">
        <f aca="false">L150-SUM(L151:L153)</f>
        <v>-95035</v>
      </c>
      <c r="M154" s="56" t="n">
        <f aca="false">M150-SUM(M151:M153)</f>
        <v>-155663</v>
      </c>
      <c r="N154" s="56" t="n">
        <f aca="false">N150-SUM(N151:N153)</f>
        <v>-73327</v>
      </c>
      <c r="O154" s="56" t="n">
        <f aca="false">O150-SUM(O151:O153)</f>
        <v>-55827</v>
      </c>
      <c r="P154" s="56" t="n">
        <f aca="false">P150-SUM(P151:P153)</f>
        <v>-52346</v>
      </c>
      <c r="Q154" s="56" t="n">
        <f aca="false">Q150-SUM(Q151:Q153)</f>
        <v>-88734</v>
      </c>
      <c r="R154" s="56" t="n">
        <f aca="false">R150-SUM(R151:R153)</f>
        <v>-49329</v>
      </c>
      <c r="S154" s="56" t="n">
        <f aca="false">S150-SUM(S151:S153)</f>
        <v>-60342</v>
      </c>
      <c r="T154" s="56" t="n">
        <f aca="false">T150-SUM(T151:T153)</f>
        <v>-136728</v>
      </c>
      <c r="U154" s="56" t="n">
        <f aca="false">U150-SUM(U151:U153)</f>
        <v>-189281</v>
      </c>
      <c r="V154" s="56" t="n">
        <f aca="false">V150-SUM(V151:V153)</f>
        <v>0</v>
      </c>
      <c r="W154" s="56" t="n">
        <f aca="false">W150-SUM(W151:W153)</f>
        <v>0</v>
      </c>
      <c r="X154" s="56" t="n">
        <f aca="false">X150-SUM(X151:X153)</f>
        <v>0</v>
      </c>
      <c r="Y154" s="56" t="n">
        <f aca="false">Y150-SUM(Y151:Y153)</f>
        <v>0</v>
      </c>
      <c r="Z154" s="56" t="n">
        <f aca="false">Z150-SUM(Z151:Z153)</f>
        <v>0</v>
      </c>
      <c r="AA154" s="56" t="n">
        <f aca="false">AA150-SUM(AA151:AA153)</f>
        <v>0</v>
      </c>
      <c r="AB154" s="56" t="n">
        <f aca="false">AB150-SUM(AB151:AB153)</f>
        <v>0</v>
      </c>
      <c r="AC154" s="56" t="n">
        <f aca="false">AC150-SUM(AC151:AC153)</f>
        <v>0</v>
      </c>
      <c r="AD154" s="56" t="n">
        <f aca="false">AD150-SUM(AD151:AD153)</f>
        <v>0</v>
      </c>
      <c r="AE154" s="56" t="n">
        <f aca="false">AE150-SUM(AE151:AE153)</f>
        <v>0</v>
      </c>
      <c r="AF154" s="56" t="n">
        <f aca="false">AF150-SUM(AF151:AF153)</f>
        <v>0</v>
      </c>
      <c r="AG154" s="56" t="n">
        <f aca="false">AG150-SUM(AG151:AG153)</f>
        <v>0</v>
      </c>
      <c r="AH154" s="57"/>
      <c r="AI154" s="58" t="n">
        <f aca="false">SUM(C154:AH154)</f>
        <v>-1054517</v>
      </c>
    </row>
    <row r="155" customFormat="false" ht="12.75" hidden="false" customHeight="false" outlineLevel="0" collapsed="false">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row>
    <row r="156" customFormat="false" ht="13.5" hidden="false" customHeight="false" outlineLevel="0" collapsed="false">
      <c r="A156" s="1" t="s">
        <v>116</v>
      </c>
      <c r="B156" s="1"/>
      <c r="C156" s="59" t="n">
        <f aca="false">+C147-C154</f>
        <v>11986</v>
      </c>
      <c r="D156" s="59" t="n">
        <f aca="false">+D147-D154</f>
        <v>-33439</v>
      </c>
      <c r="E156" s="59" t="n">
        <f aca="false">+E147-E154</f>
        <v>-18308</v>
      </c>
      <c r="F156" s="59" t="n">
        <f aca="false">+F147-F154</f>
        <v>52709</v>
      </c>
      <c r="G156" s="59" t="n">
        <f aca="false">+G147-G154</f>
        <v>-13100</v>
      </c>
      <c r="H156" s="60" t="n">
        <f aca="false">+H147-H154</f>
        <v>-70807</v>
      </c>
      <c r="I156" s="59" t="n">
        <f aca="false">+I147-I154</f>
        <v>-31968</v>
      </c>
      <c r="J156" s="59" t="n">
        <f aca="false">+J147-J154</f>
        <v>12849</v>
      </c>
      <c r="K156" s="60" t="n">
        <f aca="false">+K147-K154</f>
        <v>-63867</v>
      </c>
      <c r="L156" s="59" t="n">
        <f aca="false">+L147-L154</f>
        <v>10213</v>
      </c>
      <c r="M156" s="59" t="n">
        <f aca="false">+M147-M154</f>
        <v>8404</v>
      </c>
      <c r="N156" s="60" t="n">
        <f aca="false">+N147-N154</f>
        <v>44832</v>
      </c>
      <c r="O156" s="60" t="n">
        <f aca="false">+O147-O154</f>
        <v>40751</v>
      </c>
      <c r="P156" s="60" t="n">
        <f aca="false">+P147-P154</f>
        <v>25512</v>
      </c>
      <c r="Q156" s="60" t="n">
        <f aca="false">+Q147-Q154</f>
        <v>50483</v>
      </c>
      <c r="R156" s="59" t="n">
        <f aca="false">+R147-R154</f>
        <v>17802</v>
      </c>
      <c r="S156" s="59" t="n">
        <f aca="false">+S147-S154</f>
        <v>8161</v>
      </c>
      <c r="T156" s="59" t="n">
        <f aca="false">+T147-T154</f>
        <v>7957</v>
      </c>
      <c r="U156" s="59" t="n">
        <f aca="false">+U147-U154</f>
        <v>0</v>
      </c>
      <c r="V156" s="59" t="n">
        <f aca="false">+V147-V154</f>
        <v>0</v>
      </c>
      <c r="W156" s="59" t="n">
        <f aca="false">+W147-W154</f>
        <v>0</v>
      </c>
      <c r="X156" s="59" t="n">
        <f aca="false">+X147-X154</f>
        <v>0</v>
      </c>
      <c r="Y156" s="59" t="n">
        <f aca="false">+Y147-Y154</f>
        <v>0</v>
      </c>
      <c r="Z156" s="59" t="n">
        <f aca="false">+Z147-Z154</f>
        <v>0</v>
      </c>
      <c r="AA156" s="59" t="n">
        <f aca="false">+AA147-AA154</f>
        <v>0</v>
      </c>
      <c r="AB156" s="59" t="n">
        <f aca="false">+AB147-AB154</f>
        <v>0</v>
      </c>
      <c r="AC156" s="59" t="n">
        <f aca="false">+AC147-AC154</f>
        <v>0</v>
      </c>
      <c r="AD156" s="59" t="n">
        <f aca="false">+AD147-AD154</f>
        <v>0</v>
      </c>
      <c r="AE156" s="59" t="n">
        <f aca="false">+AE147-AE154</f>
        <v>0</v>
      </c>
      <c r="AF156" s="59" t="n">
        <f aca="false">+AF147-AF154</f>
        <v>0</v>
      </c>
      <c r="AG156" s="59" t="n">
        <f aca="false">+AG147-AG154</f>
        <v>0</v>
      </c>
    </row>
    <row r="157" customFormat="false" ht="13.5" hidden="false" customHeight="false" outlineLevel="0" collapsed="false">
      <c r="C157" s="10"/>
      <c r="D157" s="10"/>
      <c r="E157" s="10"/>
      <c r="F157" s="10"/>
      <c r="G157" s="10"/>
      <c r="H157" s="10"/>
      <c r="I157" s="10"/>
      <c r="J157" s="10"/>
      <c r="K157" s="10"/>
      <c r="L157" s="10"/>
      <c r="M157" s="10"/>
      <c r="N157" s="10"/>
      <c r="O157" s="10"/>
    </row>
    <row r="158" customFormat="false" ht="12.75" hidden="false" customHeight="false" outlineLevel="0" collapsed="false">
      <c r="A158" s="61" t="s">
        <v>117</v>
      </c>
      <c r="B158" s="62"/>
      <c r="C158" s="63"/>
      <c r="D158" s="63" t="n">
        <f aca="false">D156+C156</f>
        <v>-21453</v>
      </c>
      <c r="E158" s="63" t="n">
        <f aca="false">E156+D158</f>
        <v>-39761</v>
      </c>
      <c r="F158" s="63" t="n">
        <f aca="false">F156+E158</f>
        <v>12948</v>
      </c>
      <c r="G158" s="63" t="n">
        <f aca="false">G156+F158</f>
        <v>-152</v>
      </c>
      <c r="H158" s="63" t="n">
        <f aca="false">H156+G158</f>
        <v>-70959</v>
      </c>
      <c r="I158" s="63" t="n">
        <f aca="false">I156+H158</f>
        <v>-102927</v>
      </c>
      <c r="J158" s="63" t="n">
        <f aca="false">J156+I158</f>
        <v>-90078</v>
      </c>
      <c r="K158" s="63" t="n">
        <f aca="false">K156+J158</f>
        <v>-153945</v>
      </c>
      <c r="L158" s="63" t="n">
        <f aca="false">L156+K158</f>
        <v>-143732</v>
      </c>
      <c r="M158" s="63" t="n">
        <f aca="false">M156+L158</f>
        <v>-135328</v>
      </c>
      <c r="N158" s="63" t="n">
        <f aca="false">N156+M158</f>
        <v>-90496</v>
      </c>
      <c r="O158" s="63" t="n">
        <f aca="false">O156+N158</f>
        <v>-49745</v>
      </c>
      <c r="P158" s="63" t="n">
        <f aca="false">P156+O158</f>
        <v>-24233</v>
      </c>
      <c r="Q158" s="63" t="n">
        <f aca="false">Q156+P158</f>
        <v>26250</v>
      </c>
      <c r="R158" s="63" t="n">
        <f aca="false">R156+Q158</f>
        <v>44052</v>
      </c>
      <c r="S158" s="63" t="n">
        <f aca="false">S156+R158</f>
        <v>52213</v>
      </c>
      <c r="T158" s="63" t="n">
        <f aca="false">T156+S158</f>
        <v>60170</v>
      </c>
      <c r="U158" s="63" t="n">
        <f aca="false">U156+T158</f>
        <v>60170</v>
      </c>
      <c r="V158" s="63" t="n">
        <f aca="false">V156+U158</f>
        <v>60170</v>
      </c>
      <c r="W158" s="63" t="n">
        <f aca="false">W156+V158</f>
        <v>60170</v>
      </c>
      <c r="X158" s="63" t="n">
        <f aca="false">X156+W158</f>
        <v>60170</v>
      </c>
      <c r="Y158" s="63" t="n">
        <f aca="false">Y156+X158</f>
        <v>60170</v>
      </c>
      <c r="Z158" s="63" t="n">
        <f aca="false">Z156+Y158</f>
        <v>60170</v>
      </c>
      <c r="AA158" s="63" t="n">
        <f aca="false">AA156+Z158</f>
        <v>60170</v>
      </c>
      <c r="AB158" s="63" t="n">
        <f aca="false">AB156+AA158</f>
        <v>60170</v>
      </c>
      <c r="AC158" s="63" t="n">
        <f aca="false">AC156+AB158</f>
        <v>60170</v>
      </c>
      <c r="AD158" s="63" t="n">
        <f aca="false">AD156+AC158</f>
        <v>60170</v>
      </c>
      <c r="AE158" s="63" t="n">
        <f aca="false">AE156+AD158</f>
        <v>60170</v>
      </c>
      <c r="AF158" s="63" t="n">
        <f aca="false">AF156+AE158</f>
        <v>60170</v>
      </c>
      <c r="AG158" s="63" t="n">
        <f aca="false">AG156+AF158</f>
        <v>60170</v>
      </c>
      <c r="AH158" s="64" t="n">
        <f aca="false">SUM(C156:AH156)</f>
        <v>60170</v>
      </c>
    </row>
    <row r="159" customFormat="false" ht="12.75" hidden="false" customHeight="false" outlineLevel="0" collapsed="false">
      <c r="C159" s="10"/>
      <c r="D159" s="10"/>
      <c r="E159" s="10"/>
      <c r="F159" s="10"/>
      <c r="G159" s="10"/>
      <c r="H159" s="10"/>
      <c r="I159" s="10"/>
      <c r="J159" s="10"/>
      <c r="K159" s="10"/>
      <c r="L159" s="10"/>
      <c r="M159" s="10"/>
      <c r="N159" s="10"/>
      <c r="O159" s="10"/>
    </row>
    <row r="160" customFormat="false" ht="12.75" hidden="true" customHeight="false" outlineLevel="0" collapsed="false">
      <c r="A160" s="0" t="s">
        <v>118</v>
      </c>
      <c r="C160" s="10"/>
      <c r="D160" s="10" t="n">
        <v>0</v>
      </c>
      <c r="E160" s="10" t="n">
        <v>0</v>
      </c>
      <c r="F160" s="10" t="n">
        <v>0</v>
      </c>
      <c r="G160" s="10" t="n">
        <v>0</v>
      </c>
      <c r="H160" s="10" t="n">
        <v>0</v>
      </c>
      <c r="I160" s="10" t="n">
        <v>0</v>
      </c>
      <c r="J160" s="10" t="n">
        <v>0</v>
      </c>
      <c r="K160" s="10" t="n">
        <v>0</v>
      </c>
      <c r="L160" s="10"/>
      <c r="M160" s="10"/>
      <c r="N160" s="10"/>
      <c r="O160" s="10"/>
    </row>
    <row r="161" customFormat="false" ht="12.75" hidden="false" customHeight="false" outlineLevel="0" collapsed="false">
      <c r="A161" s="65"/>
      <c r="B161" s="65"/>
      <c r="C161" s="65" t="n">
        <v>4.37</v>
      </c>
      <c r="D161" s="65" t="n">
        <v>4.37</v>
      </c>
      <c r="E161" s="65" t="n">
        <v>4.37</v>
      </c>
      <c r="F161" s="65" t="n">
        <v>4.37</v>
      </c>
      <c r="G161" s="65" t="n">
        <v>4.37</v>
      </c>
      <c r="H161" s="65" t="n">
        <v>4.265</v>
      </c>
      <c r="I161" s="65" t="n">
        <v>4.045</v>
      </c>
      <c r="J161" s="65" t="n">
        <v>3.975</v>
      </c>
      <c r="K161" s="65" t="n">
        <v>3.975</v>
      </c>
      <c r="L161" s="65" t="n">
        <v>3.975</v>
      </c>
      <c r="M161" s="65" t="n">
        <v>4.215</v>
      </c>
      <c r="N161" s="65" t="n">
        <v>4.23</v>
      </c>
      <c r="O161" s="65" t="n">
        <v>4.345</v>
      </c>
      <c r="P161" s="65" t="n">
        <v>4.12</v>
      </c>
      <c r="Q161" s="65" t="n">
        <v>4.235</v>
      </c>
      <c r="R161" s="65" t="n">
        <v>4.235</v>
      </c>
      <c r="S161" s="65" t="n">
        <v>4.235</v>
      </c>
      <c r="T161" s="65"/>
      <c r="U161" s="65"/>
      <c r="V161" s="65"/>
      <c r="W161" s="65"/>
      <c r="X161" s="65"/>
      <c r="Y161" s="65"/>
      <c r="Z161" s="65"/>
      <c r="AA161" s="65"/>
      <c r="AB161" s="65"/>
      <c r="AC161" s="65"/>
      <c r="AD161" s="65"/>
      <c r="AE161" s="65"/>
      <c r="AF161" s="65"/>
      <c r="AG161" s="65"/>
      <c r="AH161" s="65"/>
      <c r="AI161" s="65"/>
    </row>
    <row r="162" customFormat="false" ht="12.75" hidden="false" customHeight="false" outlineLevel="0" collapsed="false">
      <c r="A162" s="66" t="s">
        <v>119</v>
      </c>
      <c r="B162" s="67"/>
      <c r="C162" s="68"/>
      <c r="D162" s="10"/>
      <c r="F162" s="10"/>
      <c r="I162" s="10"/>
      <c r="J162" s="10"/>
      <c r="K162" s="10"/>
      <c r="L162" s="10"/>
      <c r="M162" s="10"/>
      <c r="O162" s="10"/>
    </row>
    <row r="163" customFormat="false" ht="12.75" hidden="false" customHeight="false" outlineLevel="0" collapsed="false">
      <c r="A163" s="69"/>
      <c r="B163" s="70"/>
      <c r="C163" s="71"/>
      <c r="D163" s="10"/>
      <c r="F163" s="10"/>
      <c r="I163" s="10"/>
      <c r="J163" s="10"/>
      <c r="K163" s="10"/>
      <c r="L163" s="10"/>
      <c r="M163" s="10"/>
      <c r="O163" s="10"/>
    </row>
    <row r="164" customFormat="false" ht="12.75" hidden="false" customHeight="false" outlineLevel="0" collapsed="false">
      <c r="A164" s="72" t="s">
        <v>120</v>
      </c>
      <c r="B164" s="54"/>
      <c r="C164" s="73" t="n">
        <v>3900000</v>
      </c>
      <c r="D164" s="10"/>
      <c r="E164" s="10"/>
      <c r="F164" s="10"/>
      <c r="G164" s="10"/>
      <c r="H164" s="10"/>
      <c r="I164" s="10"/>
      <c r="J164" s="10"/>
      <c r="K164" s="10"/>
      <c r="L164" s="10"/>
      <c r="M164" s="10"/>
      <c r="O164" s="10"/>
    </row>
    <row r="165" customFormat="false" ht="12.75" hidden="false" customHeight="false" outlineLevel="0" collapsed="false">
      <c r="A165" s="72" t="s">
        <v>121</v>
      </c>
      <c r="B165" s="54"/>
      <c r="C165" s="73" t="n">
        <f aca="false">AI147</f>
        <v>-994347</v>
      </c>
      <c r="D165" s="10"/>
      <c r="E165" s="10"/>
      <c r="F165" s="10"/>
      <c r="G165" s="10"/>
      <c r="H165" s="10"/>
      <c r="I165" s="10"/>
      <c r="J165" s="10"/>
      <c r="K165" s="10"/>
      <c r="L165" s="10"/>
      <c r="M165" s="10"/>
      <c r="O165" s="10"/>
    </row>
    <row r="166" customFormat="false" ht="12.75" hidden="false" customHeight="false" outlineLevel="0" collapsed="false">
      <c r="A166" s="72" t="s">
        <v>116</v>
      </c>
      <c r="B166" s="54"/>
      <c r="C166" s="73" t="n">
        <f aca="false">AH158</f>
        <v>60170</v>
      </c>
      <c r="D166" s="10"/>
      <c r="E166" s="10"/>
      <c r="F166" s="10"/>
      <c r="G166" s="10"/>
      <c r="H166" s="10"/>
      <c r="I166" s="10"/>
      <c r="J166" s="10"/>
      <c r="K166" s="10"/>
      <c r="L166" s="10"/>
      <c r="M166" s="10"/>
      <c r="O166" s="10"/>
    </row>
    <row r="167" customFormat="false" ht="12.75" hidden="false" customHeight="false" outlineLevel="0" collapsed="false">
      <c r="A167" s="72"/>
      <c r="B167" s="54"/>
      <c r="C167" s="73"/>
      <c r="D167" s="10"/>
      <c r="E167" s="10"/>
      <c r="F167" s="10"/>
      <c r="G167" s="10"/>
      <c r="H167" s="10"/>
      <c r="I167" s="10"/>
      <c r="J167" s="10"/>
      <c r="K167" s="10"/>
      <c r="L167" s="10"/>
      <c r="M167" s="10"/>
      <c r="O167" s="10"/>
    </row>
    <row r="168" customFormat="false" ht="12.75" hidden="false" customHeight="false" outlineLevel="0" collapsed="false">
      <c r="A168" s="74" t="s">
        <v>122</v>
      </c>
      <c r="B168" s="53"/>
      <c r="C168" s="75" t="n">
        <f aca="false">C164-C165</f>
        <v>4894347</v>
      </c>
      <c r="D168" s="10"/>
      <c r="E168" s="10"/>
      <c r="F168" s="10"/>
      <c r="G168" s="10"/>
      <c r="H168" s="10"/>
      <c r="I168" s="10"/>
      <c r="J168" s="10"/>
      <c r="K168" s="10"/>
      <c r="L168" s="10"/>
      <c r="M168" s="10"/>
      <c r="O168" s="10"/>
      <c r="AH168" s="76" t="s">
        <v>123</v>
      </c>
      <c r="AI168" s="10" t="n">
        <f aca="false">SUM(C10:AH10)</f>
        <v>-1013206</v>
      </c>
    </row>
    <row r="169" customFormat="false" ht="12.75" hidden="false" customHeight="false" outlineLevel="0" collapsed="false">
      <c r="A169" s="74" t="s">
        <v>124</v>
      </c>
      <c r="B169" s="53"/>
      <c r="C169" s="75" t="n">
        <f aca="false">C168/(31-COUNT(C9:AG9))</f>
        <v>376488.230769231</v>
      </c>
      <c r="D169" s="10"/>
      <c r="F169" s="10"/>
      <c r="G169" s="10"/>
      <c r="H169" s="10"/>
      <c r="I169" s="10"/>
      <c r="J169" s="10"/>
      <c r="K169" s="10"/>
      <c r="L169" s="10"/>
      <c r="M169" s="10"/>
      <c r="O169" s="10"/>
      <c r="AH169" s="76" t="s">
        <v>125</v>
      </c>
      <c r="AI169" s="42" t="n">
        <f aca="false">AI154</f>
        <v>-1054517</v>
      </c>
    </row>
    <row r="170" customFormat="false" ht="12.75" hidden="false" customHeight="false" outlineLevel="0" collapsed="false">
      <c r="A170" s="77"/>
      <c r="B170" s="41"/>
      <c r="C170" s="78"/>
      <c r="D170" s="10"/>
      <c r="E170" s="10"/>
      <c r="F170" s="10"/>
      <c r="G170" s="10"/>
      <c r="H170" s="10"/>
      <c r="I170" s="10"/>
      <c r="J170" s="10"/>
      <c r="K170" s="10"/>
      <c r="L170" s="10"/>
      <c r="M170" s="10"/>
      <c r="O170" s="10"/>
      <c r="AH170" s="0" t="s">
        <v>126</v>
      </c>
      <c r="AI170" s="10" t="n">
        <f aca="false">AI168-AI169</f>
        <v>41311</v>
      </c>
    </row>
    <row r="171" customFormat="false" ht="12.75" hidden="false" customHeight="false" outlineLevel="0" collapsed="false">
      <c r="C171" s="10"/>
      <c r="D171" s="10"/>
      <c r="E171" s="10"/>
      <c r="F171" s="10"/>
      <c r="G171" s="10"/>
      <c r="H171" s="10"/>
      <c r="I171" s="10"/>
      <c r="J171" s="10"/>
      <c r="K171" s="10"/>
      <c r="L171" s="10"/>
      <c r="M171" s="10"/>
      <c r="O171" s="10"/>
    </row>
    <row r="172" customFormat="false" ht="12.75" hidden="false" customHeight="false" outlineLevel="0" collapsed="false">
      <c r="C172" s="10"/>
      <c r="D172" s="10"/>
      <c r="E172" s="10"/>
      <c r="F172" s="10"/>
      <c r="G172" s="10"/>
      <c r="H172" s="10"/>
      <c r="I172" s="10"/>
      <c r="J172" s="10"/>
      <c r="K172" s="10"/>
      <c r="L172" s="10"/>
      <c r="M172" s="10"/>
      <c r="O172" s="10"/>
    </row>
    <row r="173" customFormat="false" ht="12.75" hidden="false" customHeight="false" outlineLevel="0" collapsed="false">
      <c r="C173" s="10"/>
      <c r="D173" s="10"/>
      <c r="E173" s="10"/>
      <c r="L173" s="10"/>
      <c r="M173" s="10"/>
    </row>
    <row r="174" customFormat="false" ht="12.75" hidden="false" customHeight="false" outlineLevel="0" collapsed="false">
      <c r="C174" s="10"/>
      <c r="D174" s="10"/>
      <c r="E174" s="10"/>
      <c r="L174" s="10"/>
      <c r="M174" s="10"/>
    </row>
    <row r="175" customFormat="false" ht="12.75" hidden="false" customHeight="false" outlineLevel="0" collapsed="false">
      <c r="C175" s="10"/>
      <c r="D175" s="10"/>
      <c r="E175" s="10"/>
      <c r="L175" s="10"/>
      <c r="M175" s="10"/>
    </row>
    <row r="176" customFormat="false" ht="12.75" hidden="false" customHeight="false" outlineLevel="0" collapsed="false">
      <c r="C176" s="10"/>
      <c r="D176" s="10"/>
      <c r="E176" s="10"/>
      <c r="L176" s="10"/>
      <c r="M176" s="10"/>
    </row>
    <row r="177" customFormat="false" ht="12.75" hidden="false" customHeight="false" outlineLevel="0" collapsed="false">
      <c r="C177" s="10"/>
      <c r="D177" s="10"/>
      <c r="E177" s="10"/>
      <c r="F177" s="10"/>
      <c r="G177" s="10"/>
      <c r="H177" s="10"/>
      <c r="I177" s="10"/>
      <c r="J177" s="10"/>
      <c r="K177" s="10"/>
      <c r="L177" s="10"/>
      <c r="M177" s="10"/>
      <c r="O177" s="10"/>
      <c r="P177" s="10"/>
      <c r="Q177" s="10"/>
      <c r="R177" s="10"/>
      <c r="S177" s="10"/>
      <c r="T177" s="10"/>
      <c r="U177" s="10"/>
      <c r="V177" s="10"/>
      <c r="W177" s="10"/>
      <c r="X177" s="10"/>
      <c r="Y177" s="10"/>
      <c r="Z177" s="10"/>
      <c r="AA177" s="10"/>
      <c r="AB177" s="10"/>
      <c r="AC177" s="10"/>
      <c r="AD177" s="10"/>
      <c r="AE177" s="10"/>
      <c r="AF177" s="10"/>
      <c r="AG177" s="10"/>
      <c r="AH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10"/>
      <c r="DL177" s="10"/>
      <c r="DM177" s="10"/>
      <c r="DN177" s="10"/>
      <c r="DO177" s="10"/>
      <c r="DP177" s="10"/>
      <c r="DQ177" s="10"/>
      <c r="DR177" s="10"/>
      <c r="DS177" s="10"/>
    </row>
    <row r="178" customFormat="false" ht="12.75" hidden="false" customHeight="false" outlineLevel="0" collapsed="false">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10"/>
      <c r="DL178" s="10"/>
      <c r="DM178" s="10"/>
      <c r="DN178" s="10"/>
      <c r="DO178" s="10"/>
      <c r="DP178" s="10"/>
      <c r="DQ178" s="10"/>
      <c r="DR178" s="10"/>
      <c r="DS178" s="10"/>
    </row>
    <row r="179" customFormat="false" ht="12.75" hidden="false" customHeight="false" outlineLevel="0" collapsed="false">
      <c r="A179" s="79" t="s">
        <v>127</v>
      </c>
      <c r="B179" s="79"/>
      <c r="C179" s="80" t="n">
        <f aca="false">C8</f>
        <v>36708</v>
      </c>
      <c r="D179" s="80" t="n">
        <f aca="false">C179+1</f>
        <v>36709</v>
      </c>
      <c r="E179" s="80" t="n">
        <f aca="false">D179+1</f>
        <v>36710</v>
      </c>
      <c r="F179" s="80" t="n">
        <f aca="false">E179+1</f>
        <v>36711</v>
      </c>
      <c r="G179" s="80" t="n">
        <f aca="false">F179+1</f>
        <v>36712</v>
      </c>
      <c r="H179" s="80" t="n">
        <f aca="false">G179+1</f>
        <v>36713</v>
      </c>
      <c r="I179" s="80" t="n">
        <f aca="false">H179+1</f>
        <v>36714</v>
      </c>
      <c r="J179" s="80" t="n">
        <f aca="false">I179+1</f>
        <v>36715</v>
      </c>
      <c r="K179" s="80" t="n">
        <f aca="false">J179+1</f>
        <v>36716</v>
      </c>
      <c r="L179" s="80" t="n">
        <f aca="false">K179+1</f>
        <v>36717</v>
      </c>
      <c r="M179" s="80" t="n">
        <f aca="false">L179+1</f>
        <v>36718</v>
      </c>
      <c r="N179" s="80" t="n">
        <f aca="false">M179+1</f>
        <v>36719</v>
      </c>
      <c r="O179" s="80" t="n">
        <f aca="false">N179+1</f>
        <v>36720</v>
      </c>
      <c r="P179" s="80" t="n">
        <f aca="false">O179+1</f>
        <v>36721</v>
      </c>
      <c r="Q179" s="80" t="n">
        <f aca="false">P179+1</f>
        <v>36722</v>
      </c>
      <c r="R179" s="80" t="n">
        <f aca="false">Q179+1</f>
        <v>36723</v>
      </c>
      <c r="S179" s="80" t="n">
        <f aca="false">R179+1</f>
        <v>36724</v>
      </c>
      <c r="T179" s="80" t="n">
        <f aca="false">S179+1</f>
        <v>36725</v>
      </c>
      <c r="U179" s="80" t="n">
        <f aca="false">T179+1</f>
        <v>36726</v>
      </c>
      <c r="V179" s="80" t="n">
        <f aca="false">U179+1</f>
        <v>36727</v>
      </c>
      <c r="W179" s="80" t="n">
        <f aca="false">V179+1</f>
        <v>36728</v>
      </c>
      <c r="X179" s="80" t="n">
        <f aca="false">W179+1</f>
        <v>36729</v>
      </c>
      <c r="Y179" s="80" t="n">
        <f aca="false">X179+1</f>
        <v>36730</v>
      </c>
      <c r="Z179" s="80" t="n">
        <f aca="false">Y179+1</f>
        <v>36731</v>
      </c>
      <c r="AA179" s="80" t="n">
        <f aca="false">Z179+1</f>
        <v>36732</v>
      </c>
      <c r="AB179" s="80" t="n">
        <f aca="false">AA179+1</f>
        <v>36733</v>
      </c>
      <c r="AC179" s="80" t="n">
        <f aca="false">AB179+1</f>
        <v>36734</v>
      </c>
      <c r="AD179" s="80" t="n">
        <f aca="false">AC179+1</f>
        <v>36735</v>
      </c>
      <c r="AE179" s="80" t="n">
        <f aca="false">AD179+1</f>
        <v>36736</v>
      </c>
      <c r="AF179" s="80" t="n">
        <f aca="false">AE179+1</f>
        <v>36737</v>
      </c>
      <c r="AG179" s="80" t="n">
        <f aca="false">AF179+1</f>
        <v>36738</v>
      </c>
      <c r="AH179" s="81"/>
      <c r="AI179" s="82" t="s">
        <v>128</v>
      </c>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c r="BI179" s="81"/>
      <c r="BJ179" s="81"/>
      <c r="BK179" s="81"/>
      <c r="BL179" s="81"/>
      <c r="BM179" s="81"/>
      <c r="BN179" s="81"/>
      <c r="BO179" s="81"/>
      <c r="BP179" s="81"/>
      <c r="BQ179" s="81"/>
      <c r="BR179" s="81"/>
      <c r="BS179" s="81"/>
      <c r="BT179" s="81"/>
      <c r="BU179" s="81"/>
      <c r="BV179" s="81"/>
      <c r="BW179" s="81"/>
      <c r="BX179" s="81"/>
      <c r="BY179" s="81"/>
      <c r="BZ179" s="81"/>
      <c r="CA179" s="81"/>
      <c r="CB179" s="81"/>
      <c r="CC179" s="81"/>
      <c r="CD179" s="81"/>
      <c r="CE179" s="81"/>
      <c r="CF179" s="81"/>
      <c r="CG179" s="81"/>
      <c r="CH179" s="81"/>
      <c r="CI179" s="81"/>
      <c r="CJ179" s="81"/>
      <c r="CK179" s="81"/>
      <c r="CL179" s="81"/>
      <c r="CM179" s="81"/>
      <c r="CN179" s="81"/>
      <c r="CO179" s="81"/>
      <c r="CP179" s="81"/>
      <c r="CQ179" s="81"/>
      <c r="CR179" s="81"/>
      <c r="CS179" s="81"/>
      <c r="CT179" s="81"/>
      <c r="CU179" s="81"/>
      <c r="CV179" s="81"/>
      <c r="CW179" s="81"/>
      <c r="CX179" s="81"/>
      <c r="CY179" s="81"/>
      <c r="CZ179" s="81"/>
      <c r="DA179" s="81"/>
      <c r="DB179" s="81"/>
      <c r="DC179" s="81"/>
      <c r="DD179" s="81"/>
      <c r="DE179" s="81"/>
      <c r="DF179" s="81"/>
      <c r="DG179" s="81"/>
      <c r="DH179" s="81"/>
      <c r="DI179" s="81"/>
      <c r="DJ179" s="81"/>
      <c r="DK179" s="81"/>
      <c r="DL179" s="81"/>
      <c r="DM179" s="81"/>
      <c r="DN179" s="81"/>
      <c r="DO179" s="81"/>
      <c r="DP179" s="81"/>
      <c r="DQ179" s="81"/>
      <c r="DR179" s="81"/>
      <c r="DS179" s="81"/>
    </row>
    <row r="180" customFormat="false" ht="12.75" hidden="false" customHeight="false" outlineLevel="0" collapsed="false">
      <c r="A180" s="83" t="s">
        <v>129</v>
      </c>
      <c r="B180" s="83"/>
      <c r="C180" s="10" t="n">
        <v>45000</v>
      </c>
      <c r="D180" s="10" t="n">
        <v>45000</v>
      </c>
      <c r="E180" s="10" t="n">
        <v>45000</v>
      </c>
      <c r="F180" s="10" t="n">
        <v>45000</v>
      </c>
      <c r="G180" s="10" t="n">
        <v>45000</v>
      </c>
      <c r="H180" s="10" t="n">
        <v>45000</v>
      </c>
      <c r="I180" s="10" t="n">
        <v>50000</v>
      </c>
      <c r="J180" s="10" t="n">
        <v>50000</v>
      </c>
      <c r="K180" s="10" t="n">
        <v>50000</v>
      </c>
      <c r="L180" s="10" t="n">
        <v>50000</v>
      </c>
      <c r="M180" s="10" t="n">
        <v>55000</v>
      </c>
      <c r="N180" s="10" t="n">
        <v>60000</v>
      </c>
      <c r="O180" s="10" t="n">
        <v>65000</v>
      </c>
      <c r="P180" s="10" t="n">
        <v>45000</v>
      </c>
      <c r="Q180" s="10" t="n">
        <v>45000</v>
      </c>
      <c r="R180" s="10" t="n">
        <v>45000</v>
      </c>
      <c r="S180" s="10" t="n">
        <v>45000</v>
      </c>
      <c r="T180" s="10" t="n">
        <v>45000</v>
      </c>
      <c r="U180" s="10" t="n">
        <v>45000</v>
      </c>
      <c r="V180" s="10"/>
      <c r="W180" s="10"/>
      <c r="X180" s="10"/>
      <c r="Y180" s="10"/>
      <c r="Z180" s="10"/>
      <c r="AA180" s="10"/>
      <c r="AB180" s="10"/>
      <c r="AC180" s="10"/>
      <c r="AD180" s="10"/>
      <c r="AE180" s="10"/>
      <c r="AF180" s="10"/>
      <c r="AG180" s="10" t="n">
        <v>0</v>
      </c>
      <c r="AH180" s="10"/>
      <c r="AI180" s="10" t="s">
        <v>130</v>
      </c>
      <c r="AJ180" s="10" t="s">
        <v>130</v>
      </c>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c r="DH180" s="10"/>
      <c r="DI180" s="10"/>
      <c r="DJ180" s="10"/>
      <c r="DK180" s="10"/>
      <c r="DL180" s="10"/>
      <c r="DM180" s="10"/>
      <c r="DN180" s="10"/>
      <c r="DO180" s="10"/>
      <c r="DP180" s="10"/>
      <c r="DQ180" s="10"/>
      <c r="DR180" s="10"/>
      <c r="DS180" s="10"/>
    </row>
    <row r="181" customFormat="false" ht="12.75" hidden="false" customHeight="false" outlineLevel="0" collapsed="false">
      <c r="A181" s="83" t="s">
        <v>131</v>
      </c>
      <c r="B181" s="83"/>
      <c r="C181" s="10" t="n">
        <f aca="false">26000+41643</f>
        <v>67643</v>
      </c>
      <c r="D181" s="10" t="n">
        <f aca="false">26000+41643</f>
        <v>67643</v>
      </c>
      <c r="E181" s="10" t="n">
        <f aca="false">26000+41643</f>
        <v>67643</v>
      </c>
      <c r="F181" s="10" t="n">
        <f aca="false">26000+41643</f>
        <v>67643</v>
      </c>
      <c r="G181" s="10" t="n">
        <f aca="false">26000+41643</f>
        <v>67643</v>
      </c>
      <c r="H181" s="10" t="n">
        <f aca="false">26000+41643</f>
        <v>67643</v>
      </c>
      <c r="I181" s="10" t="n">
        <f aca="false">26000+41643</f>
        <v>67643</v>
      </c>
      <c r="J181" s="10" t="n">
        <f aca="false">26000+41643</f>
        <v>67643</v>
      </c>
      <c r="K181" s="10" t="n">
        <f aca="false">26000+41643</f>
        <v>67643</v>
      </c>
      <c r="L181" s="10" t="n">
        <f aca="false">26000+41643</f>
        <v>67643</v>
      </c>
      <c r="M181" s="10" t="n">
        <f aca="false">26000+41643</f>
        <v>67643</v>
      </c>
      <c r="N181" s="10" t="n">
        <f aca="false">26000+41643</f>
        <v>67643</v>
      </c>
      <c r="O181" s="10" t="n">
        <f aca="false">26000+41643</f>
        <v>67643</v>
      </c>
      <c r="P181" s="10" t="n">
        <v>67643</v>
      </c>
      <c r="Q181" s="10" t="n">
        <v>67643</v>
      </c>
      <c r="R181" s="10" t="n">
        <v>67643</v>
      </c>
      <c r="S181" s="10" t="n">
        <v>67643</v>
      </c>
      <c r="T181" s="10" t="n">
        <v>67643</v>
      </c>
      <c r="U181" s="10" t="n">
        <v>67643</v>
      </c>
      <c r="V181" s="10"/>
      <c r="W181" s="10"/>
      <c r="X181" s="10"/>
      <c r="Y181" s="10"/>
      <c r="Z181" s="10"/>
      <c r="AA181" s="10"/>
      <c r="AB181" s="10"/>
      <c r="AC181" s="10"/>
      <c r="AD181" s="10"/>
      <c r="AE181" s="10"/>
      <c r="AF181" s="10"/>
      <c r="AG181" s="10" t="n">
        <v>0</v>
      </c>
      <c r="AH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c r="DK181" s="10"/>
      <c r="DL181" s="10"/>
      <c r="DM181" s="10"/>
      <c r="DN181" s="10"/>
      <c r="DO181" s="10"/>
      <c r="DP181" s="10"/>
      <c r="DQ181" s="10"/>
      <c r="DR181" s="10"/>
      <c r="DS181" s="10"/>
    </row>
    <row r="182" customFormat="false" ht="12.75" hidden="false" customHeight="false" outlineLevel="0" collapsed="false">
      <c r="A182" s="83" t="s">
        <v>132</v>
      </c>
      <c r="B182" s="83"/>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t="n">
        <v>0</v>
      </c>
      <c r="AH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row>
    <row r="183" customFormat="false" ht="12.75" hidden="false" customHeight="false" outlineLevel="0" collapsed="false">
      <c r="A183" s="83" t="s">
        <v>30</v>
      </c>
      <c r="B183" s="83"/>
      <c r="C183" s="10" t="n">
        <v>47854</v>
      </c>
      <c r="D183" s="10" t="n">
        <v>47854</v>
      </c>
      <c r="E183" s="10" t="n">
        <v>47854</v>
      </c>
      <c r="F183" s="10" t="n">
        <v>47854</v>
      </c>
      <c r="G183" s="10" t="n">
        <v>47854</v>
      </c>
      <c r="H183" s="10" t="n">
        <v>37854</v>
      </c>
      <c r="I183" s="10" t="n">
        <v>37854</v>
      </c>
      <c r="J183" s="10" t="n">
        <v>37854</v>
      </c>
      <c r="K183" s="10" t="n">
        <v>37854</v>
      </c>
      <c r="L183" s="10" t="n">
        <v>37854</v>
      </c>
      <c r="M183" s="10" t="n">
        <v>37854</v>
      </c>
      <c r="N183" s="10" t="n">
        <v>127854</v>
      </c>
      <c r="O183" s="10" t="n">
        <v>37854</v>
      </c>
      <c r="P183" s="10" t="n">
        <v>62854</v>
      </c>
      <c r="Q183" s="10" t="n">
        <v>67854</v>
      </c>
      <c r="R183" s="10" t="n">
        <v>67854</v>
      </c>
      <c r="S183" s="10" t="n">
        <v>67854</v>
      </c>
      <c r="T183" s="10" t="n">
        <v>77854</v>
      </c>
      <c r="U183" s="10" t="n">
        <v>57854</v>
      </c>
      <c r="V183" s="10"/>
      <c r="W183" s="10"/>
      <c r="X183" s="10"/>
      <c r="Y183" s="10"/>
      <c r="Z183" s="10"/>
      <c r="AA183" s="10"/>
      <c r="AB183" s="10"/>
      <c r="AC183" s="10"/>
      <c r="AD183" s="10"/>
      <c r="AE183" s="10"/>
      <c r="AF183" s="10"/>
      <c r="AG183" s="10" t="n">
        <v>0</v>
      </c>
      <c r="AH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c r="DM183" s="10"/>
      <c r="DN183" s="10"/>
      <c r="DO183" s="10"/>
      <c r="DP183" s="10"/>
      <c r="DQ183" s="10"/>
      <c r="DR183" s="10"/>
      <c r="DS183" s="10"/>
    </row>
    <row r="184" customFormat="false" ht="12.75" hidden="false" customHeight="false" outlineLevel="0" collapsed="false">
      <c r="A184" s="84" t="s">
        <v>133</v>
      </c>
      <c r="B184" s="84"/>
      <c r="C184" s="10" t="n">
        <v>90000</v>
      </c>
      <c r="D184" s="10" t="n">
        <v>90000</v>
      </c>
      <c r="E184" s="10" t="n">
        <v>90000</v>
      </c>
      <c r="F184" s="10" t="n">
        <v>90000</v>
      </c>
      <c r="G184" s="10" t="n">
        <v>120000</v>
      </c>
      <c r="H184" s="10" t="n">
        <v>120000</v>
      </c>
      <c r="I184" s="10" t="n">
        <v>75000</v>
      </c>
      <c r="J184" s="10" t="n">
        <v>70000</v>
      </c>
      <c r="K184" s="10" t="n">
        <v>70000</v>
      </c>
      <c r="L184" s="10" t="n">
        <v>120000</v>
      </c>
      <c r="M184" s="10" t="n">
        <v>120000</v>
      </c>
      <c r="N184" s="10" t="n">
        <v>120000</v>
      </c>
      <c r="O184" s="10" t="n">
        <v>120000</v>
      </c>
      <c r="P184" s="10" t="n">
        <v>75000</v>
      </c>
      <c r="Q184" s="10" t="n">
        <v>60000</v>
      </c>
      <c r="R184" s="10" t="n">
        <v>60000</v>
      </c>
      <c r="S184" s="10" t="n">
        <v>110000</v>
      </c>
      <c r="T184" s="10" t="n">
        <v>90000</v>
      </c>
      <c r="U184" s="10" t="n">
        <f aca="false">90000+20000</f>
        <v>110000</v>
      </c>
      <c r="V184" s="10"/>
      <c r="W184" s="10"/>
      <c r="X184" s="10"/>
      <c r="Y184" s="10"/>
      <c r="Z184" s="10"/>
      <c r="AA184" s="10"/>
      <c r="AB184" s="10"/>
      <c r="AC184" s="10"/>
      <c r="AD184" s="10"/>
      <c r="AE184" s="10"/>
      <c r="AF184" s="10"/>
      <c r="AG184" s="10" t="n">
        <v>0</v>
      </c>
      <c r="AH184" s="85"/>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c r="DM184" s="10"/>
      <c r="DN184" s="10"/>
      <c r="DO184" s="10"/>
      <c r="DP184" s="10"/>
      <c r="DQ184" s="10"/>
      <c r="DR184" s="10"/>
      <c r="DS184" s="10"/>
    </row>
    <row r="185" customFormat="false" ht="12.75" hidden="false" customHeight="false" outlineLevel="0" collapsed="false">
      <c r="A185" s="84" t="s">
        <v>134</v>
      </c>
      <c r="B185" s="84"/>
      <c r="C185" s="10"/>
      <c r="D185" s="10"/>
      <c r="E185" s="10"/>
      <c r="F185" s="10"/>
      <c r="G185" s="10"/>
      <c r="H185" s="10"/>
      <c r="I185" s="10"/>
      <c r="J185" s="10"/>
      <c r="K185" s="10"/>
      <c r="L185" s="10"/>
      <c r="M185" s="10"/>
      <c r="N185" s="10"/>
      <c r="O185" s="10"/>
      <c r="P185" s="10"/>
      <c r="Q185" s="10"/>
      <c r="R185" s="10"/>
      <c r="S185" s="10"/>
      <c r="T185" s="10" t="n">
        <v>10000</v>
      </c>
      <c r="U185" s="10" t="n">
        <v>20000</v>
      </c>
      <c r="V185" s="10"/>
      <c r="W185" s="10"/>
      <c r="X185" s="10"/>
      <c r="Y185" s="10"/>
      <c r="Z185" s="10"/>
      <c r="AA185" s="10"/>
      <c r="AB185" s="10"/>
      <c r="AC185" s="10"/>
      <c r="AD185" s="10"/>
      <c r="AE185" s="10"/>
      <c r="AF185" s="10"/>
      <c r="AG185" s="10"/>
      <c r="AH185" s="85"/>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c r="DM185" s="10"/>
      <c r="DN185" s="10"/>
      <c r="DO185" s="10"/>
      <c r="DP185" s="10"/>
      <c r="DQ185" s="10"/>
      <c r="DR185" s="10"/>
      <c r="DS185" s="10"/>
    </row>
    <row r="186" customFormat="false" ht="12.75" hidden="false" customHeight="false" outlineLevel="0" collapsed="false">
      <c r="A186" s="83" t="s">
        <v>135</v>
      </c>
      <c r="B186" s="83"/>
      <c r="C186" s="10" t="n">
        <v>73000</v>
      </c>
      <c r="D186" s="10" t="n">
        <v>73000</v>
      </c>
      <c r="E186" s="10" t="n">
        <v>73000</v>
      </c>
      <c r="F186" s="10" t="n">
        <v>73000</v>
      </c>
      <c r="G186" s="10" t="n">
        <v>73000</v>
      </c>
      <c r="H186" s="10" t="n">
        <v>73000</v>
      </c>
      <c r="I186" s="10" t="n">
        <v>73000</v>
      </c>
      <c r="J186" s="10" t="n">
        <v>73000</v>
      </c>
      <c r="K186" s="10" t="n">
        <v>73000</v>
      </c>
      <c r="L186" s="10" t="n">
        <v>73000</v>
      </c>
      <c r="M186" s="10" t="n">
        <v>73000</v>
      </c>
      <c r="N186" s="10" t="n">
        <v>73000</v>
      </c>
      <c r="O186" s="10" t="n">
        <v>73000</v>
      </c>
      <c r="P186" s="10" t="n">
        <v>73000</v>
      </c>
      <c r="Q186" s="10" t="n">
        <v>73000</v>
      </c>
      <c r="R186" s="10" t="n">
        <v>73000</v>
      </c>
      <c r="S186" s="10" t="n">
        <v>73000</v>
      </c>
      <c r="T186" s="10" t="n">
        <v>73000</v>
      </c>
      <c r="U186" s="10" t="n">
        <v>73000</v>
      </c>
      <c r="V186" s="10"/>
      <c r="W186" s="10"/>
      <c r="X186" s="10"/>
      <c r="Y186" s="10"/>
      <c r="Z186" s="10"/>
      <c r="AA186" s="10"/>
      <c r="AB186" s="10"/>
      <c r="AC186" s="10"/>
      <c r="AD186" s="10"/>
      <c r="AE186" s="10"/>
      <c r="AF186" s="10"/>
      <c r="AG186" s="10" t="n">
        <v>0</v>
      </c>
      <c r="AH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c r="DM186" s="10"/>
      <c r="DN186" s="10"/>
      <c r="DO186" s="10"/>
      <c r="DP186" s="10"/>
      <c r="DQ186" s="10"/>
      <c r="DR186" s="10"/>
      <c r="DS186" s="10"/>
    </row>
    <row r="187" customFormat="false" ht="12.75" hidden="false" customHeight="false" outlineLevel="0" collapsed="false">
      <c r="A187" s="83" t="s">
        <v>136</v>
      </c>
      <c r="B187" s="83"/>
      <c r="C187" s="10" t="n">
        <v>92000</v>
      </c>
      <c r="D187" s="10" t="n">
        <v>92000</v>
      </c>
      <c r="E187" s="10" t="n">
        <v>92000</v>
      </c>
      <c r="F187" s="10" t="n">
        <v>92000</v>
      </c>
      <c r="G187" s="10" t="n">
        <v>92000</v>
      </c>
      <c r="H187" s="10" t="n">
        <v>93000</v>
      </c>
      <c r="I187" s="10" t="n">
        <v>90000</v>
      </c>
      <c r="J187" s="10" t="n">
        <v>92000</v>
      </c>
      <c r="K187" s="10" t="n">
        <v>92000</v>
      </c>
      <c r="L187" s="10" t="n">
        <v>92000</v>
      </c>
      <c r="M187" s="10" t="n">
        <v>94000</v>
      </c>
      <c r="N187" s="10" t="n">
        <v>94000</v>
      </c>
      <c r="O187" s="10" t="n">
        <v>94000</v>
      </c>
      <c r="P187" s="10" t="n">
        <v>94000</v>
      </c>
      <c r="Q187" s="10" t="n">
        <v>94000</v>
      </c>
      <c r="R187" s="10" t="n">
        <v>94000</v>
      </c>
      <c r="S187" s="10" t="n">
        <v>94000</v>
      </c>
      <c r="T187" s="10" t="n">
        <v>94000</v>
      </c>
      <c r="U187" s="10" t="n">
        <v>94000</v>
      </c>
      <c r="V187" s="10"/>
      <c r="W187" s="10"/>
      <c r="X187" s="10"/>
      <c r="Y187" s="10"/>
      <c r="Z187" s="10"/>
      <c r="AA187" s="10"/>
      <c r="AB187" s="10"/>
      <c r="AC187" s="10"/>
      <c r="AD187" s="10"/>
      <c r="AE187" s="10"/>
      <c r="AF187" s="10"/>
      <c r="AG187" s="10" t="n">
        <v>0</v>
      </c>
      <c r="AH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c r="DM187" s="10"/>
      <c r="DN187" s="10"/>
      <c r="DO187" s="10"/>
      <c r="DP187" s="10"/>
      <c r="DQ187" s="10"/>
      <c r="DR187" s="10"/>
      <c r="DS187" s="10"/>
    </row>
    <row r="188" customFormat="false" ht="12.75" hidden="false" customHeight="false" outlineLevel="0" collapsed="false">
      <c r="A188" s="83" t="s">
        <v>137</v>
      </c>
      <c r="B188" s="83"/>
      <c r="C188" s="10" t="n">
        <f aca="false">7500+1000+650+888+1200</f>
        <v>11238</v>
      </c>
      <c r="D188" s="10" t="n">
        <f aca="false">7500+1000+650+888+1200</f>
        <v>11238</v>
      </c>
      <c r="E188" s="10" t="n">
        <f aca="false">7500+1000+650+888+1200</f>
        <v>11238</v>
      </c>
      <c r="F188" s="10" t="n">
        <f aca="false">7500+1000+650+888+1200</f>
        <v>11238</v>
      </c>
      <c r="G188" s="10" t="n">
        <f aca="false">7500+1000+650+888+1200</f>
        <v>11238</v>
      </c>
      <c r="H188" s="10" t="n">
        <v>11238</v>
      </c>
      <c r="I188" s="10" t="n">
        <v>11238</v>
      </c>
      <c r="J188" s="10" t="n">
        <v>11238</v>
      </c>
      <c r="K188" s="10" t="n">
        <v>11238</v>
      </c>
      <c r="L188" s="10" t="n">
        <v>11238</v>
      </c>
      <c r="M188" s="10" t="n">
        <v>11238</v>
      </c>
      <c r="N188" s="10" t="n">
        <v>11238</v>
      </c>
      <c r="O188" s="10" t="n">
        <v>11238</v>
      </c>
      <c r="P188" s="10" t="n">
        <v>11238</v>
      </c>
      <c r="Q188" s="10" t="n">
        <v>11238</v>
      </c>
      <c r="R188" s="10" t="n">
        <v>11238</v>
      </c>
      <c r="S188" s="10" t="n">
        <v>11238</v>
      </c>
      <c r="T188" s="10" t="n">
        <v>11238</v>
      </c>
      <c r="U188" s="10" t="n">
        <v>11238</v>
      </c>
      <c r="V188" s="10"/>
      <c r="W188" s="10"/>
      <c r="X188" s="10"/>
      <c r="Y188" s="10"/>
      <c r="Z188" s="10"/>
      <c r="AA188" s="10"/>
      <c r="AB188" s="10"/>
      <c r="AC188" s="10"/>
      <c r="AD188" s="10"/>
      <c r="AE188" s="10"/>
      <c r="AF188" s="10"/>
      <c r="AG188" s="10"/>
      <c r="AH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c r="DM188" s="10"/>
      <c r="DN188" s="10"/>
      <c r="DO188" s="10"/>
      <c r="DP188" s="10"/>
      <c r="DQ188" s="10"/>
      <c r="DR188" s="10"/>
      <c r="DS188" s="10"/>
    </row>
    <row r="189" customFormat="false" ht="12.75" hidden="false" customHeight="false" outlineLevel="0" collapsed="false">
      <c r="A189" s="86"/>
      <c r="B189" s="86"/>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J189" s="10"/>
      <c r="AK189" s="87" t="n">
        <f aca="false">C179</f>
        <v>36708</v>
      </c>
      <c r="AL189" s="87" t="n">
        <f aca="false">D179</f>
        <v>36709</v>
      </c>
      <c r="AM189" s="87" t="n">
        <f aca="false">E179</f>
        <v>36710</v>
      </c>
      <c r="AN189" s="87" t="n">
        <f aca="false">F179</f>
        <v>36711</v>
      </c>
      <c r="AO189" s="87" t="n">
        <f aca="false">G179</f>
        <v>36712</v>
      </c>
      <c r="AP189" s="87" t="n">
        <f aca="false">H179</f>
        <v>36713</v>
      </c>
      <c r="AQ189" s="87" t="n">
        <f aca="false">I179</f>
        <v>36714</v>
      </c>
      <c r="AR189" s="87" t="n">
        <f aca="false">J179</f>
        <v>36715</v>
      </c>
      <c r="AS189" s="87" t="n">
        <f aca="false">K179</f>
        <v>36716</v>
      </c>
      <c r="AT189" s="87" t="n">
        <f aca="false">L179</f>
        <v>36717</v>
      </c>
      <c r="AU189" s="87" t="n">
        <f aca="false">M179</f>
        <v>36718</v>
      </c>
      <c r="AV189" s="87" t="n">
        <f aca="false">N179</f>
        <v>36719</v>
      </c>
      <c r="AW189" s="87" t="n">
        <f aca="false">O179</f>
        <v>36720</v>
      </c>
      <c r="AX189" s="87" t="n">
        <f aca="false">P179</f>
        <v>36721</v>
      </c>
      <c r="AY189" s="87" t="n">
        <f aca="false">Q179</f>
        <v>36722</v>
      </c>
      <c r="AZ189" s="87" t="n">
        <f aca="false">R179</f>
        <v>36723</v>
      </c>
      <c r="BA189" s="87" t="n">
        <f aca="false">S179</f>
        <v>36724</v>
      </c>
      <c r="BB189" s="87" t="n">
        <f aca="false">T179</f>
        <v>36725</v>
      </c>
      <c r="BC189" s="87" t="n">
        <f aca="false">U179</f>
        <v>36726</v>
      </c>
      <c r="BD189" s="87" t="n">
        <f aca="false">V179</f>
        <v>36727</v>
      </c>
      <c r="BE189" s="87" t="n">
        <f aca="false">W179</f>
        <v>36728</v>
      </c>
      <c r="BF189" s="87" t="n">
        <f aca="false">X179</f>
        <v>36729</v>
      </c>
      <c r="BG189" s="87" t="n">
        <f aca="false">Y179</f>
        <v>36730</v>
      </c>
      <c r="BH189" s="87" t="n">
        <f aca="false">Z179</f>
        <v>36731</v>
      </c>
      <c r="BI189" s="87" t="n">
        <f aca="false">AA179</f>
        <v>36732</v>
      </c>
      <c r="BJ189" s="87" t="n">
        <f aca="false">AB179</f>
        <v>36733</v>
      </c>
      <c r="BK189" s="87" t="n">
        <f aca="false">AC179</f>
        <v>36734</v>
      </c>
      <c r="BL189" s="87" t="n">
        <f aca="false">AD179</f>
        <v>36735</v>
      </c>
      <c r="BM189" s="87" t="n">
        <f aca="false">AE179</f>
        <v>36736</v>
      </c>
      <c r="BN189" s="87" t="n">
        <f aca="false">AF179</f>
        <v>36737</v>
      </c>
      <c r="BO189" s="87" t="n">
        <f aca="false">AG179</f>
        <v>36738</v>
      </c>
      <c r="BP189" s="87"/>
      <c r="BQ189" s="87"/>
      <c r="BR189" s="87"/>
      <c r="BS189" s="87"/>
      <c r="BT189" s="87"/>
      <c r="BU189" s="87"/>
      <c r="BV189" s="87"/>
      <c r="BW189" s="87"/>
      <c r="BX189" s="87"/>
      <c r="BY189" s="87"/>
      <c r="BZ189" s="87"/>
      <c r="CA189" s="87"/>
      <c r="CB189" s="87"/>
      <c r="CC189" s="87"/>
      <c r="CD189" s="87"/>
      <c r="CE189" s="87"/>
      <c r="CF189" s="87"/>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row>
    <row r="190" customFormat="false" ht="12.75" hidden="false" customHeight="false" outlineLevel="0" collapsed="false">
      <c r="A190" s="88" t="s">
        <v>138</v>
      </c>
      <c r="B190" s="88"/>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c r="AI190" s="89"/>
      <c r="AJ190" s="89"/>
      <c r="AK190" s="89"/>
      <c r="AL190" s="89"/>
      <c r="AM190" s="89"/>
      <c r="AN190" s="89"/>
      <c r="AO190" s="89"/>
      <c r="AP190" s="89"/>
      <c r="AQ190" s="89"/>
      <c r="AR190" s="89"/>
      <c r="AS190" s="89"/>
      <c r="AT190" s="89"/>
      <c r="AU190" s="89"/>
      <c r="AV190" s="89"/>
      <c r="AW190" s="89"/>
      <c r="AX190" s="89"/>
      <c r="AY190" s="89"/>
      <c r="AZ190" s="89"/>
      <c r="BA190" s="89"/>
      <c r="BB190" s="89"/>
      <c r="BC190" s="89"/>
      <c r="BD190" s="89"/>
      <c r="BE190" s="89"/>
      <c r="BF190" s="89"/>
      <c r="BG190" s="89"/>
      <c r="BH190" s="89"/>
      <c r="BI190" s="89"/>
      <c r="BJ190" s="89"/>
      <c r="BK190" s="89"/>
      <c r="BL190" s="89"/>
      <c r="BM190" s="89"/>
      <c r="BN190" s="89"/>
      <c r="BO190" s="89"/>
      <c r="BP190" s="89"/>
      <c r="BQ190" s="89"/>
      <c r="BR190" s="89"/>
      <c r="BS190" s="89"/>
      <c r="BT190" s="89"/>
      <c r="BU190" s="89"/>
      <c r="BV190" s="89"/>
      <c r="BW190" s="89"/>
      <c r="BX190" s="89"/>
      <c r="BY190" s="89"/>
      <c r="BZ190" s="89"/>
      <c r="CA190" s="89"/>
      <c r="CB190" s="89"/>
      <c r="CC190" s="89"/>
      <c r="CD190" s="89"/>
      <c r="CE190" s="89"/>
      <c r="CF190" s="89"/>
      <c r="CG190" s="89"/>
      <c r="CH190" s="89"/>
      <c r="CI190" s="89"/>
      <c r="CJ190" s="89"/>
      <c r="CK190" s="89"/>
      <c r="CL190" s="89"/>
      <c r="CM190" s="89"/>
      <c r="CN190" s="89"/>
      <c r="CO190" s="89"/>
      <c r="CP190" s="89"/>
      <c r="CQ190" s="89"/>
      <c r="CR190" s="89"/>
      <c r="CS190" s="89"/>
      <c r="CT190" s="89"/>
      <c r="CU190" s="89"/>
      <c r="CV190" s="89"/>
      <c r="CW190" s="89"/>
      <c r="CX190" s="89"/>
      <c r="CY190" s="89"/>
      <c r="CZ190" s="89"/>
      <c r="DA190" s="89"/>
      <c r="DB190" s="89"/>
      <c r="DC190" s="89"/>
      <c r="DD190" s="89"/>
      <c r="DE190" s="89"/>
      <c r="DF190" s="89"/>
      <c r="DG190" s="89"/>
      <c r="DH190" s="89"/>
      <c r="DI190" s="89"/>
      <c r="DJ190" s="89"/>
      <c r="DK190" s="89"/>
      <c r="DL190" s="89"/>
      <c r="DM190" s="89"/>
      <c r="DN190" s="89"/>
      <c r="DO190" s="89"/>
      <c r="DP190" s="89"/>
      <c r="DQ190" s="89"/>
      <c r="DR190" s="89"/>
      <c r="DS190" s="89"/>
    </row>
    <row r="191" customFormat="false" ht="12.75" hidden="false" customHeight="false" outlineLevel="0" collapsed="false">
      <c r="A191" s="83" t="s">
        <v>129</v>
      </c>
      <c r="B191" s="83"/>
      <c r="C191" s="10" t="n">
        <v>50411</v>
      </c>
      <c r="D191" s="10" t="n">
        <v>45783</v>
      </c>
      <c r="E191" s="10" t="n">
        <v>40399</v>
      </c>
      <c r="F191" s="10" t="n">
        <v>33644</v>
      </c>
      <c r="G191" s="10" t="n">
        <v>51937</v>
      </c>
      <c r="H191" s="10" t="n">
        <v>62165</v>
      </c>
      <c r="I191" s="10" t="n">
        <v>60325</v>
      </c>
      <c r="J191" s="10" t="n">
        <v>52436</v>
      </c>
      <c r="K191" s="10" t="n">
        <v>64100</v>
      </c>
      <c r="L191" s="10" t="n">
        <v>55200</v>
      </c>
      <c r="M191" s="10" t="n">
        <v>57600</v>
      </c>
      <c r="N191" s="10" t="n">
        <v>43000</v>
      </c>
      <c r="O191" s="10" t="n">
        <v>32362</v>
      </c>
      <c r="P191" s="10" t="n">
        <v>58032</v>
      </c>
      <c r="Q191" s="10" t="n">
        <v>58086</v>
      </c>
      <c r="R191" s="10" t="n">
        <v>44580</v>
      </c>
      <c r="S191" s="10" t="n">
        <v>33409</v>
      </c>
      <c r="T191" s="10" t="n">
        <v>45000</v>
      </c>
      <c r="U191" s="10" t="n">
        <f aca="false">U180</f>
        <v>45000</v>
      </c>
      <c r="V191" s="10" t="n">
        <f aca="false">V180</f>
        <v>0</v>
      </c>
      <c r="W191" s="10" t="n">
        <f aca="false">W180</f>
        <v>0</v>
      </c>
      <c r="X191" s="10" t="n">
        <f aca="false">X180</f>
        <v>0</v>
      </c>
      <c r="Y191" s="10" t="n">
        <f aca="false">Y180</f>
        <v>0</v>
      </c>
      <c r="Z191" s="10" t="n">
        <f aca="false">Z180</f>
        <v>0</v>
      </c>
      <c r="AA191" s="10" t="n">
        <f aca="false">AA180</f>
        <v>0</v>
      </c>
      <c r="AB191" s="10" t="n">
        <f aca="false">AB180</f>
        <v>0</v>
      </c>
      <c r="AC191" s="10" t="n">
        <f aca="false">AC180</f>
        <v>0</v>
      </c>
      <c r="AD191" s="10" t="n">
        <f aca="false">AD180</f>
        <v>0</v>
      </c>
      <c r="AE191" s="10" t="n">
        <f aca="false">AE180</f>
        <v>0</v>
      </c>
      <c r="AF191" s="10" t="n">
        <f aca="false">AF180</f>
        <v>0</v>
      </c>
      <c r="AG191" s="10" t="n">
        <f aca="false">AG180</f>
        <v>0</v>
      </c>
      <c r="AH191" s="10"/>
      <c r="AJ191" s="9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c r="CY191" s="10"/>
      <c r="CZ191" s="10"/>
      <c r="DA191" s="10"/>
      <c r="DB191" s="10"/>
      <c r="DC191" s="10"/>
      <c r="DD191" s="10"/>
      <c r="DE191" s="10"/>
      <c r="DF191" s="10"/>
      <c r="DG191" s="10"/>
      <c r="DH191" s="10"/>
      <c r="DI191" s="10"/>
      <c r="DJ191" s="10"/>
      <c r="DK191" s="10"/>
      <c r="DL191" s="10"/>
      <c r="DM191" s="10"/>
      <c r="DN191" s="10"/>
      <c r="DO191" s="10"/>
      <c r="DP191" s="10"/>
      <c r="DQ191" s="10"/>
      <c r="DR191" s="10"/>
      <c r="DS191" s="10"/>
    </row>
    <row r="192" customFormat="false" ht="12.75" hidden="false" customHeight="false" outlineLevel="0" collapsed="false">
      <c r="A192" s="83" t="s">
        <v>131</v>
      </c>
      <c r="B192" s="83"/>
      <c r="C192" s="10" t="n">
        <v>60698</v>
      </c>
      <c r="D192" s="10" t="n">
        <v>59771</v>
      </c>
      <c r="E192" s="10" t="n">
        <v>58812</v>
      </c>
      <c r="F192" s="10" t="n">
        <v>60358</v>
      </c>
      <c r="G192" s="10" t="n">
        <v>67238</v>
      </c>
      <c r="H192" s="10" t="n">
        <v>72800</v>
      </c>
      <c r="I192" s="10" t="n">
        <v>71655</v>
      </c>
      <c r="J192" s="10" t="n">
        <v>68971</v>
      </c>
      <c r="K192" s="10" t="n">
        <v>69174</v>
      </c>
      <c r="L192" s="10" t="n">
        <v>72772</v>
      </c>
      <c r="M192" s="10" t="n">
        <v>71217</v>
      </c>
      <c r="N192" s="10" t="n">
        <v>71071</v>
      </c>
      <c r="O192" s="10" t="n">
        <v>71763</v>
      </c>
      <c r="P192" s="10" t="n">
        <v>67279</v>
      </c>
      <c r="Q192" s="10" t="n">
        <v>63456</v>
      </c>
      <c r="R192" s="10" t="n">
        <v>62522</v>
      </c>
      <c r="S192" s="10" t="n">
        <v>72101</v>
      </c>
      <c r="T192" s="10" t="n">
        <v>65000</v>
      </c>
      <c r="U192" s="10" t="n">
        <f aca="false">U181</f>
        <v>67643</v>
      </c>
      <c r="V192" s="10" t="n">
        <f aca="false">V181</f>
        <v>0</v>
      </c>
      <c r="W192" s="10" t="n">
        <f aca="false">W181</f>
        <v>0</v>
      </c>
      <c r="X192" s="10" t="n">
        <f aca="false">X181</f>
        <v>0</v>
      </c>
      <c r="Y192" s="10" t="n">
        <f aca="false">Y181</f>
        <v>0</v>
      </c>
      <c r="Z192" s="10" t="n">
        <f aca="false">Z181</f>
        <v>0</v>
      </c>
      <c r="AA192" s="10" t="n">
        <f aca="false">AA181</f>
        <v>0</v>
      </c>
      <c r="AB192" s="10" t="n">
        <f aca="false">AB181</f>
        <v>0</v>
      </c>
      <c r="AC192" s="10" t="n">
        <f aca="false">AC181</f>
        <v>0</v>
      </c>
      <c r="AD192" s="10" t="n">
        <f aca="false">AD181</f>
        <v>0</v>
      </c>
      <c r="AE192" s="10" t="n">
        <f aca="false">AE181</f>
        <v>0</v>
      </c>
      <c r="AF192" s="10" t="n">
        <f aca="false">AF181</f>
        <v>0</v>
      </c>
      <c r="AG192" s="10" t="n">
        <f aca="false">AG181</f>
        <v>0</v>
      </c>
      <c r="AH192" s="10"/>
      <c r="AJ192" s="9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c r="DD192" s="10"/>
      <c r="DE192" s="10"/>
      <c r="DF192" s="10"/>
      <c r="DG192" s="10"/>
      <c r="DH192" s="10"/>
      <c r="DI192" s="10"/>
      <c r="DJ192" s="10"/>
      <c r="DK192" s="10"/>
      <c r="DL192" s="10"/>
      <c r="DM192" s="10"/>
      <c r="DN192" s="10"/>
      <c r="DO192" s="10"/>
      <c r="DP192" s="10"/>
      <c r="DQ192" s="10"/>
      <c r="DR192" s="10"/>
      <c r="DS192" s="10"/>
    </row>
    <row r="193" customFormat="false" ht="12.75" hidden="false" customHeight="false" outlineLevel="0" collapsed="false">
      <c r="A193" s="83" t="s">
        <v>132</v>
      </c>
      <c r="B193" s="83"/>
      <c r="C193" s="10" t="n">
        <f aca="false">C182</f>
        <v>0</v>
      </c>
      <c r="D193" s="10" t="n">
        <f aca="false">D182</f>
        <v>0</v>
      </c>
      <c r="E193" s="10" t="n">
        <f aca="false">E182</f>
        <v>0</v>
      </c>
      <c r="F193" s="10" t="n">
        <f aca="false">F182</f>
        <v>0</v>
      </c>
      <c r="G193" s="10" t="n">
        <f aca="false">G182</f>
        <v>0</v>
      </c>
      <c r="H193" s="10" t="n">
        <f aca="false">H182</f>
        <v>0</v>
      </c>
      <c r="I193" s="10" t="n">
        <f aca="false">I182</f>
        <v>0</v>
      </c>
      <c r="J193" s="10" t="n">
        <f aca="false">J182</f>
        <v>0</v>
      </c>
      <c r="K193" s="10" t="n">
        <f aca="false">K182</f>
        <v>0</v>
      </c>
      <c r="L193" s="10" t="n">
        <f aca="false">L182</f>
        <v>0</v>
      </c>
      <c r="M193" s="10" t="n">
        <f aca="false">M182</f>
        <v>0</v>
      </c>
      <c r="N193" s="10" t="n">
        <f aca="false">N182</f>
        <v>0</v>
      </c>
      <c r="O193" s="10" t="n">
        <f aca="false">O182</f>
        <v>0</v>
      </c>
      <c r="P193" s="10" t="n">
        <f aca="false">P182</f>
        <v>0</v>
      </c>
      <c r="Q193" s="10" t="n">
        <f aca="false">Q182</f>
        <v>0</v>
      </c>
      <c r="R193" s="10" t="n">
        <f aca="false">R182</f>
        <v>0</v>
      </c>
      <c r="S193" s="10" t="n">
        <f aca="false">S182</f>
        <v>0</v>
      </c>
      <c r="T193" s="10" t="n">
        <f aca="false">T182</f>
        <v>0</v>
      </c>
      <c r="U193" s="10" t="n">
        <f aca="false">U182</f>
        <v>0</v>
      </c>
      <c r="V193" s="10" t="n">
        <f aca="false">V182</f>
        <v>0</v>
      </c>
      <c r="W193" s="10" t="n">
        <f aca="false">W182</f>
        <v>0</v>
      </c>
      <c r="X193" s="10" t="n">
        <f aca="false">X182</f>
        <v>0</v>
      </c>
      <c r="Y193" s="10" t="n">
        <f aca="false">Y182</f>
        <v>0</v>
      </c>
      <c r="Z193" s="10" t="n">
        <f aca="false">Z182</f>
        <v>0</v>
      </c>
      <c r="AA193" s="10" t="n">
        <f aca="false">AA182</f>
        <v>0</v>
      </c>
      <c r="AB193" s="10" t="n">
        <f aca="false">AB182</f>
        <v>0</v>
      </c>
      <c r="AC193" s="10" t="n">
        <f aca="false">AC182</f>
        <v>0</v>
      </c>
      <c r="AD193" s="10" t="n">
        <f aca="false">AD182</f>
        <v>0</v>
      </c>
      <c r="AE193" s="10" t="n">
        <f aca="false">AE182</f>
        <v>0</v>
      </c>
      <c r="AF193" s="10" t="n">
        <f aca="false">AF182</f>
        <v>0</v>
      </c>
      <c r="AG193" s="10" t="n">
        <f aca="false">AG182</f>
        <v>0</v>
      </c>
      <c r="AH193" s="10"/>
      <c r="AJ193" s="9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row>
    <row r="194" customFormat="false" ht="12.75" hidden="false" customHeight="false" outlineLevel="0" collapsed="false">
      <c r="A194" s="83" t="s">
        <v>30</v>
      </c>
      <c r="B194" s="83"/>
      <c r="C194" s="10" t="n">
        <f aca="false">C183</f>
        <v>47854</v>
      </c>
      <c r="D194" s="10" t="n">
        <f aca="false">D183</f>
        <v>47854</v>
      </c>
      <c r="E194" s="10" t="n">
        <f aca="false">E183</f>
        <v>47854</v>
      </c>
      <c r="F194" s="10" t="n">
        <v>47100</v>
      </c>
      <c r="G194" s="10" t="n">
        <v>46800</v>
      </c>
      <c r="H194" s="10" t="n">
        <v>35700</v>
      </c>
      <c r="I194" s="10" t="n">
        <v>35800</v>
      </c>
      <c r="J194" s="10" t="n">
        <v>35400</v>
      </c>
      <c r="K194" s="10" t="n">
        <v>35200</v>
      </c>
      <c r="L194" s="10" t="n">
        <v>35800</v>
      </c>
      <c r="M194" s="10" t="n">
        <f aca="false">40892+26954-30000</f>
        <v>37846</v>
      </c>
      <c r="N194" s="10" t="n">
        <f aca="false">28237+10000+93035</f>
        <v>131272</v>
      </c>
      <c r="O194" s="10" t="n">
        <v>36200</v>
      </c>
      <c r="P194" s="91" t="n">
        <v>62800</v>
      </c>
      <c r="Q194" s="10" t="n">
        <v>66000</v>
      </c>
      <c r="R194" s="10" t="n">
        <v>64900</v>
      </c>
      <c r="S194" s="10" t="n">
        <v>62900</v>
      </c>
      <c r="T194" s="10" t="n">
        <v>78000</v>
      </c>
      <c r="U194" s="10" t="n">
        <f aca="false">U183</f>
        <v>57854</v>
      </c>
      <c r="V194" s="10" t="n">
        <f aca="false">V183</f>
        <v>0</v>
      </c>
      <c r="W194" s="10" t="n">
        <f aca="false">W183</f>
        <v>0</v>
      </c>
      <c r="X194" s="10" t="n">
        <f aca="false">X183</f>
        <v>0</v>
      </c>
      <c r="Y194" s="10" t="n">
        <f aca="false">Y183</f>
        <v>0</v>
      </c>
      <c r="Z194" s="10" t="n">
        <f aca="false">Z183</f>
        <v>0</v>
      </c>
      <c r="AA194" s="10" t="n">
        <f aca="false">AA183</f>
        <v>0</v>
      </c>
      <c r="AB194" s="10" t="n">
        <f aca="false">AB183</f>
        <v>0</v>
      </c>
      <c r="AC194" s="10" t="n">
        <f aca="false">AC183</f>
        <v>0</v>
      </c>
      <c r="AD194" s="10" t="n">
        <f aca="false">AD183</f>
        <v>0</v>
      </c>
      <c r="AE194" s="10" t="n">
        <f aca="false">AE183</f>
        <v>0</v>
      </c>
      <c r="AF194" s="10" t="n">
        <f aca="false">AF183</f>
        <v>0</v>
      </c>
      <c r="AG194" s="10" t="n">
        <f aca="false">AG183</f>
        <v>0</v>
      </c>
      <c r="AH194" s="10"/>
      <c r="AJ194" s="9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10"/>
      <c r="DL194" s="10"/>
      <c r="DM194" s="10"/>
      <c r="DN194" s="10"/>
      <c r="DO194" s="10"/>
      <c r="DP194" s="10"/>
      <c r="DQ194" s="10"/>
      <c r="DR194" s="10"/>
      <c r="DS194" s="10"/>
    </row>
    <row r="195" customFormat="false" ht="12.75" hidden="false" customHeight="false" outlineLevel="0" collapsed="false">
      <c r="A195" s="84" t="s">
        <v>133</v>
      </c>
      <c r="B195" s="84"/>
      <c r="C195" s="10" t="n">
        <f aca="false">C184</f>
        <v>90000</v>
      </c>
      <c r="D195" s="10" t="n">
        <f aca="false">D184</f>
        <v>90000</v>
      </c>
      <c r="E195" s="10" t="n">
        <f aca="false">E184</f>
        <v>90000</v>
      </c>
      <c r="F195" s="10" t="n">
        <v>35000</v>
      </c>
      <c r="G195" s="10" t="n">
        <v>95000</v>
      </c>
      <c r="H195" s="10" t="n">
        <v>100000</v>
      </c>
      <c r="I195" s="10" t="n">
        <v>120000</v>
      </c>
      <c r="J195" s="10" t="n">
        <v>120000</v>
      </c>
      <c r="K195" s="10" t="n">
        <v>120000</v>
      </c>
      <c r="L195" s="10" t="n">
        <v>120000</v>
      </c>
      <c r="M195" s="10" t="n">
        <v>85000</v>
      </c>
      <c r="N195" s="10" t="n">
        <v>75000</v>
      </c>
      <c r="O195" s="10" t="n">
        <v>70000</v>
      </c>
      <c r="P195" s="10" t="n">
        <v>70000</v>
      </c>
      <c r="Q195" s="10" t="n">
        <v>105000</v>
      </c>
      <c r="R195" s="10" t="n">
        <v>70000</v>
      </c>
      <c r="S195" s="10" t="n">
        <v>90000</v>
      </c>
      <c r="T195" s="10" t="n">
        <v>130000</v>
      </c>
      <c r="U195" s="10" t="n">
        <f aca="false">U184</f>
        <v>110000</v>
      </c>
      <c r="V195" s="10" t="n">
        <f aca="false">V184</f>
        <v>0</v>
      </c>
      <c r="W195" s="10" t="n">
        <f aca="false">W184</f>
        <v>0</v>
      </c>
      <c r="X195" s="10" t="n">
        <f aca="false">X184</f>
        <v>0</v>
      </c>
      <c r="Y195" s="10" t="n">
        <f aca="false">Y184</f>
        <v>0</v>
      </c>
      <c r="Z195" s="10" t="n">
        <f aca="false">Z184</f>
        <v>0</v>
      </c>
      <c r="AA195" s="10" t="n">
        <f aca="false">AA184</f>
        <v>0</v>
      </c>
      <c r="AB195" s="10" t="n">
        <f aca="false">AB184</f>
        <v>0</v>
      </c>
      <c r="AC195" s="10" t="n">
        <f aca="false">AC184</f>
        <v>0</v>
      </c>
      <c r="AD195" s="10" t="n">
        <f aca="false">AD184</f>
        <v>0</v>
      </c>
      <c r="AE195" s="10" t="n">
        <f aca="false">AE184</f>
        <v>0</v>
      </c>
      <c r="AF195" s="10" t="n">
        <f aca="false">AF184</f>
        <v>0</v>
      </c>
      <c r="AG195" s="10" t="n">
        <f aca="false">AG184</f>
        <v>0</v>
      </c>
      <c r="AH195" s="10"/>
      <c r="AJ195" s="9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10"/>
      <c r="DL195" s="10"/>
      <c r="DM195" s="10"/>
      <c r="DN195" s="10"/>
      <c r="DO195" s="10"/>
      <c r="DP195" s="10"/>
      <c r="DQ195" s="10"/>
      <c r="DR195" s="10"/>
      <c r="DS195" s="10"/>
    </row>
    <row r="196" customFormat="false" ht="12.75" hidden="false" customHeight="false" outlineLevel="0" collapsed="false">
      <c r="A196" s="83" t="s">
        <v>135</v>
      </c>
      <c r="B196" s="83"/>
      <c r="C196" s="10" t="n">
        <v>71453</v>
      </c>
      <c r="D196" s="10" t="n">
        <v>73131</v>
      </c>
      <c r="E196" s="10" t="n">
        <v>72595</v>
      </c>
      <c r="F196" s="10" t="n">
        <v>73468</v>
      </c>
      <c r="G196" s="10" t="n">
        <v>74719</v>
      </c>
      <c r="H196" s="10" t="n">
        <v>74660</v>
      </c>
      <c r="I196" s="10" t="n">
        <v>73827</v>
      </c>
      <c r="J196" s="10" t="n">
        <v>74009</v>
      </c>
      <c r="K196" s="10" t="n">
        <v>72176</v>
      </c>
      <c r="L196" s="10" t="n">
        <v>74746</v>
      </c>
      <c r="M196" s="10" t="n">
        <v>77225</v>
      </c>
      <c r="N196" s="10" t="n">
        <v>70945</v>
      </c>
      <c r="O196" s="10" t="n">
        <v>73628</v>
      </c>
      <c r="P196" s="10" t="n">
        <v>72115</v>
      </c>
      <c r="Q196" s="10" t="n">
        <v>69814</v>
      </c>
      <c r="R196" s="10" t="n">
        <v>71107</v>
      </c>
      <c r="S196" s="10" t="n">
        <v>74513</v>
      </c>
      <c r="T196" s="10" t="n">
        <v>70000</v>
      </c>
      <c r="U196" s="10" t="n">
        <f aca="false">U186</f>
        <v>73000</v>
      </c>
      <c r="V196" s="10" t="n">
        <f aca="false">V186</f>
        <v>0</v>
      </c>
      <c r="W196" s="10" t="n">
        <f aca="false">W186</f>
        <v>0</v>
      </c>
      <c r="X196" s="10" t="n">
        <f aca="false">X186</f>
        <v>0</v>
      </c>
      <c r="Y196" s="10" t="n">
        <f aca="false">Y186</f>
        <v>0</v>
      </c>
      <c r="Z196" s="10" t="n">
        <f aca="false">Z186</f>
        <v>0</v>
      </c>
      <c r="AA196" s="10" t="n">
        <f aca="false">AA186</f>
        <v>0</v>
      </c>
      <c r="AB196" s="10" t="n">
        <f aca="false">AB186</f>
        <v>0</v>
      </c>
      <c r="AC196" s="10" t="n">
        <f aca="false">AC186</f>
        <v>0</v>
      </c>
      <c r="AD196" s="10" t="n">
        <f aca="false">AD186</f>
        <v>0</v>
      </c>
      <c r="AE196" s="10" t="n">
        <f aca="false">AE186</f>
        <v>0</v>
      </c>
      <c r="AF196" s="10" t="n">
        <f aca="false">AF186</f>
        <v>0</v>
      </c>
      <c r="AG196" s="10" t="n">
        <f aca="false">AG186</f>
        <v>0</v>
      </c>
      <c r="AH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c r="CZ196" s="10"/>
      <c r="DA196" s="10"/>
      <c r="DB196" s="10"/>
      <c r="DC196" s="10"/>
      <c r="DD196" s="10"/>
      <c r="DE196" s="10"/>
      <c r="DF196" s="10"/>
      <c r="DG196" s="10"/>
      <c r="DH196" s="10"/>
      <c r="DI196" s="10"/>
      <c r="DJ196" s="10"/>
      <c r="DK196" s="10"/>
      <c r="DL196" s="10"/>
      <c r="DM196" s="10"/>
      <c r="DN196" s="10"/>
      <c r="DO196" s="10"/>
      <c r="DP196" s="10"/>
      <c r="DQ196" s="10"/>
      <c r="DR196" s="10"/>
      <c r="DS196" s="10"/>
    </row>
    <row r="197" customFormat="false" ht="12.75" hidden="false" customHeight="false" outlineLevel="0" collapsed="false">
      <c r="A197" s="83" t="s">
        <v>136</v>
      </c>
      <c r="B197" s="83"/>
      <c r="C197" s="10" t="n">
        <v>93309</v>
      </c>
      <c r="D197" s="10" t="n">
        <v>100183</v>
      </c>
      <c r="E197" s="10" t="n">
        <v>94717</v>
      </c>
      <c r="F197" s="10" t="n">
        <v>99239</v>
      </c>
      <c r="G197" s="10" t="n">
        <v>99413</v>
      </c>
      <c r="H197" s="10" t="n">
        <v>92189</v>
      </c>
      <c r="I197" s="10" t="n">
        <v>90423</v>
      </c>
      <c r="J197" s="10" t="n">
        <v>89834</v>
      </c>
      <c r="K197" s="10" t="n">
        <v>97001</v>
      </c>
      <c r="L197" s="10" t="n">
        <v>97482</v>
      </c>
      <c r="M197" s="10" t="n">
        <v>96772</v>
      </c>
      <c r="N197" s="10" t="n">
        <v>97121</v>
      </c>
      <c r="O197" s="10" t="n">
        <v>97904</v>
      </c>
      <c r="P197" s="10" t="n">
        <v>96923</v>
      </c>
      <c r="Q197" s="10" t="n">
        <v>97625</v>
      </c>
      <c r="R197" s="10" t="n">
        <v>96484</v>
      </c>
      <c r="S197" s="10" t="n">
        <v>96816</v>
      </c>
      <c r="T197" s="10" t="n">
        <v>93000</v>
      </c>
      <c r="U197" s="10" t="n">
        <f aca="false">U187</f>
        <v>94000</v>
      </c>
      <c r="V197" s="10" t="n">
        <f aca="false">V187</f>
        <v>0</v>
      </c>
      <c r="W197" s="10" t="n">
        <f aca="false">W187</f>
        <v>0</v>
      </c>
      <c r="X197" s="10" t="n">
        <f aca="false">X187</f>
        <v>0</v>
      </c>
      <c r="Y197" s="10" t="n">
        <f aca="false">Y187</f>
        <v>0</v>
      </c>
      <c r="Z197" s="10" t="n">
        <f aca="false">Z187</f>
        <v>0</v>
      </c>
      <c r="AA197" s="10" t="n">
        <f aca="false">AA187</f>
        <v>0</v>
      </c>
      <c r="AB197" s="10" t="n">
        <f aca="false">AB187</f>
        <v>0</v>
      </c>
      <c r="AC197" s="10" t="n">
        <f aca="false">AC187</f>
        <v>0</v>
      </c>
      <c r="AD197" s="10" t="n">
        <f aca="false">AD187</f>
        <v>0</v>
      </c>
      <c r="AE197" s="10" t="n">
        <f aca="false">AE187</f>
        <v>0</v>
      </c>
      <c r="AF197" s="10" t="n">
        <f aca="false">AF187</f>
        <v>0</v>
      </c>
      <c r="AG197" s="10" t="n">
        <f aca="false">AG187</f>
        <v>0</v>
      </c>
      <c r="AH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c r="DD197" s="10"/>
      <c r="DE197" s="10"/>
      <c r="DF197" s="10"/>
      <c r="DG197" s="10"/>
      <c r="DH197" s="10"/>
      <c r="DI197" s="10"/>
      <c r="DJ197" s="10"/>
      <c r="DK197" s="10"/>
      <c r="DL197" s="10"/>
      <c r="DM197" s="10"/>
      <c r="DN197" s="10"/>
      <c r="DO197" s="10"/>
      <c r="DP197" s="10"/>
      <c r="DQ197" s="10"/>
      <c r="DR197" s="10"/>
      <c r="DS197" s="10"/>
    </row>
    <row r="198" customFormat="false" ht="12.75" hidden="false" customHeight="false" outlineLevel="0" collapsed="false">
      <c r="A198" s="83" t="s">
        <v>137</v>
      </c>
      <c r="B198" s="83"/>
      <c r="C198" s="10" t="n">
        <f aca="false">C188</f>
        <v>11238</v>
      </c>
      <c r="D198" s="10" t="n">
        <f aca="false">D188</f>
        <v>11238</v>
      </c>
      <c r="E198" s="10" t="n">
        <f aca="false">E188</f>
        <v>11238</v>
      </c>
      <c r="F198" s="10" t="n">
        <v>9800</v>
      </c>
      <c r="G198" s="10" t="n">
        <v>9800</v>
      </c>
      <c r="H198" s="10" t="n">
        <v>9800</v>
      </c>
      <c r="I198" s="10" t="n">
        <v>9800</v>
      </c>
      <c r="J198" s="10" t="n">
        <v>9800</v>
      </c>
      <c r="K198" s="10" t="n">
        <v>9800</v>
      </c>
      <c r="L198" s="10" t="n">
        <v>9600</v>
      </c>
      <c r="M198" s="10" t="n">
        <v>9800</v>
      </c>
      <c r="N198" s="10" t="n">
        <v>9800</v>
      </c>
      <c r="O198" s="10" t="n">
        <v>9700</v>
      </c>
      <c r="P198" s="91" t="n">
        <v>10000</v>
      </c>
      <c r="Q198" s="10" t="n">
        <v>9200</v>
      </c>
      <c r="R198" s="10" t="n">
        <v>9400</v>
      </c>
      <c r="S198" s="10" t="n">
        <v>9400</v>
      </c>
      <c r="T198" s="10" t="n">
        <v>10000</v>
      </c>
      <c r="U198" s="10" t="n">
        <f aca="false">U188</f>
        <v>11238</v>
      </c>
      <c r="V198" s="10" t="n">
        <f aca="false">V188</f>
        <v>0</v>
      </c>
      <c r="W198" s="10" t="n">
        <f aca="false">W188</f>
        <v>0</v>
      </c>
      <c r="X198" s="10" t="n">
        <f aca="false">X188</f>
        <v>0</v>
      </c>
      <c r="Y198" s="10" t="n">
        <f aca="false">Y188</f>
        <v>0</v>
      </c>
      <c r="Z198" s="10" t="n">
        <f aca="false">Z188</f>
        <v>0</v>
      </c>
      <c r="AA198" s="10" t="n">
        <f aca="false">AA188</f>
        <v>0</v>
      </c>
      <c r="AB198" s="10" t="n">
        <f aca="false">AB188</f>
        <v>0</v>
      </c>
      <c r="AC198" s="10" t="n">
        <f aca="false">AC188</f>
        <v>0</v>
      </c>
      <c r="AD198" s="10" t="n">
        <f aca="false">AD188</f>
        <v>0</v>
      </c>
      <c r="AE198" s="10" t="n">
        <f aca="false">AE188</f>
        <v>0</v>
      </c>
      <c r="AF198" s="10" t="n">
        <f aca="false">AF188</f>
        <v>0</v>
      </c>
      <c r="AG198" s="10" t="n">
        <f aca="false">AG188</f>
        <v>0</v>
      </c>
      <c r="AH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c r="DM198" s="10"/>
      <c r="DN198" s="10"/>
      <c r="DO198" s="10"/>
      <c r="DP198" s="10"/>
      <c r="DQ198" s="10"/>
      <c r="DR198" s="10"/>
      <c r="DS198" s="10"/>
    </row>
    <row r="199" customFormat="false" ht="12.75" hidden="false" customHeight="false" outlineLevel="0" collapsed="false">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c r="DM199" s="10"/>
      <c r="DN199" s="10"/>
      <c r="DO199" s="10"/>
      <c r="DP199" s="10"/>
      <c r="DQ199" s="10"/>
      <c r="DR199" s="10"/>
      <c r="DS199" s="10"/>
    </row>
    <row r="200" customFormat="false" ht="12.75" hidden="false" customHeight="false" outlineLevel="0" collapsed="false">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c r="DM200" s="10"/>
      <c r="DN200" s="10"/>
      <c r="DO200" s="10"/>
      <c r="DP200" s="10"/>
      <c r="DQ200" s="10"/>
      <c r="DR200" s="10"/>
      <c r="DS200" s="10"/>
    </row>
    <row r="201" customFormat="false" ht="12.75" hidden="false" customHeight="false" outlineLevel="0" collapsed="false">
      <c r="A201" s="79" t="s">
        <v>139</v>
      </c>
      <c r="B201" s="79"/>
      <c r="C201" s="80" t="n">
        <f aca="false">C8</f>
        <v>36708</v>
      </c>
      <c r="D201" s="80" t="n">
        <f aca="false">C201+1</f>
        <v>36709</v>
      </c>
      <c r="E201" s="80" t="n">
        <f aca="false">D201+1</f>
        <v>36710</v>
      </c>
      <c r="F201" s="80" t="n">
        <f aca="false">E201+1</f>
        <v>36711</v>
      </c>
      <c r="G201" s="80" t="n">
        <f aca="false">F201+1</f>
        <v>36712</v>
      </c>
      <c r="H201" s="80" t="n">
        <f aca="false">G201+1</f>
        <v>36713</v>
      </c>
      <c r="I201" s="80" t="n">
        <f aca="false">H201+1</f>
        <v>36714</v>
      </c>
      <c r="J201" s="80" t="n">
        <f aca="false">I201+1</f>
        <v>36715</v>
      </c>
      <c r="K201" s="80" t="n">
        <f aca="false">J201+1</f>
        <v>36716</v>
      </c>
      <c r="L201" s="80" t="n">
        <f aca="false">K201+1</f>
        <v>36717</v>
      </c>
      <c r="M201" s="80" t="n">
        <f aca="false">L201+1</f>
        <v>36718</v>
      </c>
      <c r="N201" s="80" t="n">
        <f aca="false">M201+1</f>
        <v>36719</v>
      </c>
      <c r="O201" s="80" t="n">
        <f aca="false">N201+1</f>
        <v>36720</v>
      </c>
      <c r="P201" s="80" t="n">
        <f aca="false">O201+1</f>
        <v>36721</v>
      </c>
      <c r="Q201" s="80" t="n">
        <f aca="false">P201+1</f>
        <v>36722</v>
      </c>
      <c r="R201" s="80" t="n">
        <f aca="false">Q201+1</f>
        <v>36723</v>
      </c>
      <c r="S201" s="80" t="n">
        <f aca="false">R201+1</f>
        <v>36724</v>
      </c>
      <c r="T201" s="80" t="n">
        <f aca="false">S201+1</f>
        <v>36725</v>
      </c>
      <c r="U201" s="80" t="n">
        <f aca="false">T201+1</f>
        <v>36726</v>
      </c>
      <c r="V201" s="80" t="n">
        <f aca="false">U201+1</f>
        <v>36727</v>
      </c>
      <c r="W201" s="80" t="n">
        <f aca="false">V201+1</f>
        <v>36728</v>
      </c>
      <c r="X201" s="80" t="n">
        <f aca="false">W201+1</f>
        <v>36729</v>
      </c>
      <c r="Y201" s="80" t="n">
        <f aca="false">X201+1</f>
        <v>36730</v>
      </c>
      <c r="Z201" s="80" t="n">
        <f aca="false">Y201+1</f>
        <v>36731</v>
      </c>
      <c r="AA201" s="80" t="n">
        <f aca="false">Z201+1</f>
        <v>36732</v>
      </c>
      <c r="AB201" s="80" t="n">
        <f aca="false">AA201+1</f>
        <v>36733</v>
      </c>
      <c r="AC201" s="80" t="n">
        <f aca="false">AB201+1</f>
        <v>36734</v>
      </c>
      <c r="AD201" s="80" t="n">
        <f aca="false">AC201+1</f>
        <v>36735</v>
      </c>
      <c r="AE201" s="80" t="n">
        <f aca="false">AD201+1</f>
        <v>36736</v>
      </c>
      <c r="AF201" s="80" t="n">
        <f aca="false">AE201+1</f>
        <v>36737</v>
      </c>
      <c r="AG201" s="80" t="n">
        <f aca="false">AF201+1</f>
        <v>36738</v>
      </c>
      <c r="AH201" s="81"/>
      <c r="AI201" s="82" t="s">
        <v>128</v>
      </c>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c r="BI201" s="81"/>
      <c r="BJ201" s="81"/>
      <c r="BK201" s="81"/>
      <c r="BL201" s="81"/>
      <c r="BM201" s="81"/>
      <c r="BN201" s="81"/>
      <c r="BO201" s="81"/>
      <c r="BP201" s="81"/>
      <c r="BQ201" s="81"/>
      <c r="BR201" s="81"/>
      <c r="BS201" s="81"/>
      <c r="BT201" s="81"/>
      <c r="BU201" s="81"/>
      <c r="BV201" s="81"/>
      <c r="BW201" s="81"/>
      <c r="BX201" s="81"/>
      <c r="BY201" s="81"/>
      <c r="BZ201" s="81"/>
      <c r="CA201" s="81"/>
      <c r="CB201" s="81"/>
      <c r="CC201" s="81"/>
      <c r="CD201" s="81"/>
      <c r="CE201" s="81"/>
      <c r="CF201" s="81"/>
      <c r="CG201" s="81"/>
      <c r="CH201" s="81"/>
      <c r="CI201" s="81"/>
      <c r="CJ201" s="81"/>
      <c r="CK201" s="81"/>
      <c r="CL201" s="81"/>
      <c r="CM201" s="81"/>
      <c r="CN201" s="81"/>
      <c r="CO201" s="81"/>
      <c r="CP201" s="81"/>
      <c r="CQ201" s="81"/>
      <c r="CR201" s="81"/>
      <c r="CS201" s="81"/>
      <c r="CT201" s="81"/>
      <c r="CU201" s="81"/>
      <c r="CV201" s="81"/>
      <c r="CW201" s="81"/>
      <c r="CX201" s="81"/>
      <c r="CY201" s="81"/>
      <c r="CZ201" s="81"/>
      <c r="DA201" s="81"/>
      <c r="DB201" s="81"/>
      <c r="DC201" s="81"/>
      <c r="DD201" s="81"/>
      <c r="DE201" s="81"/>
      <c r="DF201" s="81"/>
      <c r="DG201" s="81"/>
      <c r="DH201" s="81"/>
      <c r="DI201" s="81"/>
      <c r="DJ201" s="81"/>
      <c r="DK201" s="81"/>
      <c r="DL201" s="81"/>
      <c r="DM201" s="81"/>
      <c r="DN201" s="81"/>
      <c r="DO201" s="81"/>
      <c r="DP201" s="81"/>
      <c r="DQ201" s="81"/>
      <c r="DR201" s="81"/>
      <c r="DS201" s="81"/>
    </row>
    <row r="202" customFormat="false" ht="12.75" hidden="false" customHeight="false" outlineLevel="0" collapsed="false">
      <c r="A202" s="79"/>
      <c r="B202" s="79"/>
      <c r="C202" s="92" t="n">
        <f aca="false">C278-C250-C248-C237-C251-C252-C253-C254-C255-C256-C257-C258-C259-C260-C277-C261-C262-C263-C264-C265-C266-C267-C268-C269-C270-C271-C272-C273</f>
        <v>563750</v>
      </c>
      <c r="D202" s="92" t="n">
        <f aca="false">D278-D250-D248-D237-D251-D252-D253-D254-D255-D256-D257-D258-D259-D260-D277-D261-D262-D263-D264-D265-D266-D267-D268-D269-D270-D271-D272-D273</f>
        <v>563750</v>
      </c>
      <c r="E202" s="92" t="n">
        <f aca="false">E278-E250-E248-E237-E251-E252-E253-E254-E255-E256-E257-E258-E259-E260-E277-E261-E262-E263-E264-E265-E266-E267-E268-E269-E270-E271-E272-E273</f>
        <v>563750</v>
      </c>
      <c r="F202" s="92" t="n">
        <f aca="false">F278-F250-F248-F237-F251-F252-F253-F254-F255-F256-F257-F258-F259-F260-F277-F261-F262-F263-F264-F265-F266-F267-F268-F269-F270-F271-F272-F273</f>
        <v>563750</v>
      </c>
      <c r="G202" s="92" t="n">
        <f aca="false">G278-G250-G248-G237-G251-G252-G253-G254-G255-G256-G257-G258-G259-G260-G277-G261-G262-G263-G264-G265-G266-G267-G268-G269-G270-G271-G272-G273</f>
        <v>563750</v>
      </c>
      <c r="H202" s="92" t="n">
        <f aca="false">H278-H250-H248-H237-H251-H252-H253-H254-H255-H256-H257-H258-H259-H260-H277-H261-H262-H263-H264-H265-H266-H267-H268-H269-H270-H271-H272-H273</f>
        <v>522750</v>
      </c>
      <c r="I202" s="92" t="n">
        <f aca="false">I278-I250-I248-I237-I251-I252-I253-I254-I255-I256-I257-I258-I259-I260-I277-I261-I262-I263-I264-I265-I266-I267-I268-I269-I270-I271-I272-I273</f>
        <v>547750</v>
      </c>
      <c r="J202" s="92" t="n">
        <f aca="false">J278-J250-J248-J237-J251-J252-J253-J254-J255-J256-J257-J258-J259-J260-J277-J261-J262-J263-J264-J265-J266-J267-J268-J269-J270-J271-J272-J273</f>
        <v>547750</v>
      </c>
      <c r="K202" s="92" t="n">
        <f aca="false">K278-K250-K248-K237-K251-K252-K253-K254-K255-K256-K257-K258-K259-K260-K277-K261-K262-K263-K264-K265-K266-K267-K268-K269-K270-K271-K272-K273</f>
        <v>547750</v>
      </c>
      <c r="L202" s="92" t="n">
        <f aca="false">L278-L250-L248-L237-L251-L252-L253-L254-L255-L256-L257-L258-L259-L260-L277-L261-L262-L263-L264-L265-L266-L267-L268-L269-L270-L271-L272-L273</f>
        <v>557750</v>
      </c>
      <c r="M202" s="92" t="n">
        <f aca="false">M278-M250-M248-M237-M251-M252-M253-M254-M255-M256-M257-M258-M259-M260-M277-M261-M262-M263-M264-M265-M266-M267-M268-M269-M270-M271-M272-M273</f>
        <v>547750</v>
      </c>
      <c r="N202" s="92" t="n">
        <f aca="false">N278-N250-N248-N237-N251-N252-N253-N254-N255-N256-N257-N258-N259-N260-N277-N261-N262-N263-N264-N265-N266-N267-N268-N269-N270-N271-N272-N273</f>
        <v>535550</v>
      </c>
      <c r="O202" s="92" t="n">
        <f aca="false">O278-O250-O248-O237-O251-O252-O253-O254-O255-O256-O257-O258-O259-O260-O277-O261-O262-O263-O264-O265-O266-O267-O268-O269-O270-O271-O272-O273</f>
        <v>525550</v>
      </c>
      <c r="P202" s="92" t="n">
        <f aca="false">P278-P250-P248-P237-P251-P252-P253-P254-P255-P256-P257-P258-P259-P260-P277-P261-P262-P263-P264-P265-P266-P267-P268-P269-P270-P271-P272-P273</f>
        <v>505550</v>
      </c>
      <c r="Q202" s="92" t="n">
        <f aca="false">Q278-Q250-Q248-Q237-Q251-Q252-Q253-Q254-Q255-Q256-Q257-Q258-Q259-Q260-Q277-Q261-Q262-Q263-Q264-Q265-Q266-Q267-Q268-Q269-Q270-Q271-Q272-Q273</f>
        <v>505550</v>
      </c>
      <c r="R202" s="92" t="n">
        <f aca="false">R278-R250-R248-R237-R251-R252-R253-R254-R255-R256-R257-R258-R259-R260-R277-R261-R262-R263-R264-R265-R266-R267-R268-R269-R270-R271-R272-R273</f>
        <v>511300</v>
      </c>
      <c r="S202" s="92" t="n">
        <f aca="false">S278-S250-S248-S237-S251-S252-S253-S254-S255-S256-S257-S258-S259-S260-S277-S261-S262-S263-S264-S265-S266-S267-S268-S269-S270-S271-S272-S273</f>
        <v>511300</v>
      </c>
      <c r="T202" s="92" t="n">
        <f aca="false">T278-T250-T248-T237-T251-T252-T253-T254-T255-T256-T257-T258-T259-T260-T277-T261-T262-T263-T264-T265-T266-T267-T268-T269-T270-T271-T272-T273</f>
        <v>535300</v>
      </c>
      <c r="U202" s="92" t="n">
        <f aca="false">U278-U250-U248-U237-U251-U252-U253-U254-U255-U256-U257-U258-U259-U260-U277-U261-U262-U263-U264-U265-U266-U267-U268-U269-U270-U271-U272-U273</f>
        <v>470880</v>
      </c>
      <c r="V202" s="92" t="n">
        <f aca="false">V278-V250-V248-V237-V251-V252-V253-V254-V255-V256-V257-V258-V259-V260-V277-V261-V262-V263-V264-V265-V266-V267-V268-V269-V270-V271-V272-V273</f>
        <v>0</v>
      </c>
      <c r="W202" s="92" t="n">
        <f aca="false">W278-W250-W248-W237-W251-W252-W253-W254-W255-W256-W257-W258-W259-W260-W277-W261-W262-W263-W264-W265-W266-W267-W268-W269-W270-W271-W272-W273</f>
        <v>0</v>
      </c>
      <c r="X202" s="92" t="n">
        <f aca="false">X278-X250-X248-X237-X251-X252-X253-X254-X255-X256-X257-X258-X259-X260-X277-X261-X262-X263-X264-X265-X266-X267-X268-X269-X270-X271-X272-X273</f>
        <v>0</v>
      </c>
      <c r="Y202" s="92" t="n">
        <f aca="false">Y278-Y250-Y248-Y237-Y251-Y252-Y253-Y254-Y255-Y256-Y257-Y258-Y259-Y260-Y277-Y261-Y262-Y263-Y264-Y265-Y266-Y267-Y268-Y269-Y270-Y271-Y272-Y273</f>
        <v>0</v>
      </c>
      <c r="Z202" s="92" t="n">
        <f aca="false">Z278-Z250-Z248-Z237-Z251-Z252-Z253-Z254-Z255-Z256-Z257-Z258-Z259-Z260-Z277-Z261-Z262-Z263-Z264-Z265-Z266-Z267-Z268-Z269-Z270-Z271-Z272-Z273</f>
        <v>0</v>
      </c>
      <c r="AA202" s="92" t="n">
        <f aca="false">AA278-AA250-AA248-AA237-AA251-AA252-AA253-AA254-AA255-AA256-AA257-AA258-AA259-AA260-AA277-AA261-AA262-AA263-AA264-AA265-AA266-AA267-AA268-AA269-AA270-AA271-AA272-AA273</f>
        <v>0</v>
      </c>
      <c r="AB202" s="92" t="n">
        <f aca="false">AB278-AB250-AB248-AB237-AB251-AB252-AB253-AB254-AB255-AB256-AB257-AB258-AB259-AB260-AB277-AB261-AB262-AB263-AB264-AB265-AB266-AB267-AB268-AB269-AB270-AB271-AB272-AB273</f>
        <v>0</v>
      </c>
      <c r="AC202" s="92" t="n">
        <f aca="false">AC278-AC250-AC248-AC237-AC251-AC252-AC253-AC254-AC255-AC256-AC257-AC258-AC259-AC260-AC277-AC261-AC262-AC263-AC264-AC265-AC266-AC267-AC268-AC269-AC270-AC271-AC272-AC273</f>
        <v>0</v>
      </c>
      <c r="AD202" s="92" t="n">
        <f aca="false">AD278-AD250-AD248-AD237-AD251-AD252-AD253-AD254-AD255-AD256-AD257-AD258-AD259-AD260-AD277-AD261-AD262-AD263-AD264-AD265-AD266-AD267-AD268-AD269-AD270-AD271-AD272-AD273</f>
        <v>0</v>
      </c>
      <c r="AE202" s="92" t="n">
        <f aca="false">AE278-AE250-AE248-AE237-AE251-AE252-AE253-AE254-AE255-AE256-AE257-AE258-AE259-AE260-AE277-AE261-AE262-AE263-AE264-AE265-AE266-AE267-AE268-AE269-AE270-AE271-AE272-AE273</f>
        <v>0</v>
      </c>
      <c r="AF202" s="92" t="n">
        <f aca="false">AF278-AF250-AF248-AF237-AF251-AF252-AF253-AF254-AF255-AF256-AF257-AF258-AF259-AF260-AF277-AF261-AF262-AF263-AF264-AF265-AF266-AF267-AF268-AF269-AF270-AF271-AF272-AF273</f>
        <v>0</v>
      </c>
      <c r="AG202" s="92" t="n">
        <f aca="false">AG278-AG250-AG248-AG237-AG251-AG252-AG253-AG254-AG255-AG256-AG257-AG258-AG259-AG260-AG277-AG261-AG262-AG263-AG264-AG265-AG266-AG267-AG268-AG269-AG270-AG271-AG272-AG273</f>
        <v>0</v>
      </c>
      <c r="AH202" s="93"/>
      <c r="AI202" s="92" t="n">
        <f aca="false">AI278-AI250-AI248-AI237-AI251-AI252-AI253-AI254-AI255-AI256-AI257-AI258-AI259-AI260-AI261-AI262-AI263-AI264-AI265-AI266-AI267-AI268-AI269-AI270-AI271-AI272-AI273-AI274-AI275-AI276-AI277</f>
        <v>148671</v>
      </c>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c r="BI202" s="81"/>
      <c r="BJ202" s="81"/>
      <c r="BK202" s="81"/>
      <c r="BL202" s="81"/>
      <c r="BM202" s="81"/>
      <c r="BN202" s="81"/>
      <c r="BO202" s="81"/>
      <c r="BP202" s="81"/>
      <c r="BQ202" s="81"/>
      <c r="BR202" s="81"/>
      <c r="BS202" s="81"/>
      <c r="BT202" s="81"/>
      <c r="BU202" s="81"/>
      <c r="BV202" s="81"/>
      <c r="BW202" s="81"/>
      <c r="BX202" s="81"/>
      <c r="BY202" s="81"/>
      <c r="BZ202" s="81"/>
      <c r="CA202" s="81"/>
      <c r="CB202" s="81"/>
      <c r="CC202" s="81"/>
      <c r="CD202" s="81"/>
      <c r="CE202" s="81"/>
      <c r="CF202" s="81"/>
      <c r="CG202" s="81"/>
      <c r="CH202" s="81"/>
      <c r="CI202" s="81"/>
      <c r="CJ202" s="81"/>
      <c r="CK202" s="81"/>
      <c r="CL202" s="81"/>
      <c r="CM202" s="81"/>
      <c r="CN202" s="81"/>
      <c r="CO202" s="81"/>
      <c r="CP202" s="81"/>
      <c r="CQ202" s="81"/>
      <c r="CR202" s="81"/>
      <c r="CS202" s="81"/>
      <c r="CT202" s="81"/>
      <c r="CU202" s="81"/>
      <c r="CV202" s="81"/>
      <c r="CW202" s="81"/>
      <c r="CX202" s="81"/>
      <c r="CY202" s="81"/>
      <c r="CZ202" s="81"/>
      <c r="DA202" s="81"/>
      <c r="DB202" s="81"/>
      <c r="DC202" s="81"/>
      <c r="DD202" s="81"/>
      <c r="DE202" s="81"/>
      <c r="DF202" s="81"/>
      <c r="DG202" s="81"/>
      <c r="DH202" s="81"/>
      <c r="DI202" s="81"/>
      <c r="DJ202" s="81"/>
      <c r="DK202" s="81"/>
      <c r="DL202" s="81"/>
      <c r="DM202" s="81"/>
      <c r="DN202" s="81"/>
      <c r="DO202" s="81"/>
      <c r="DP202" s="81"/>
      <c r="DQ202" s="81"/>
      <c r="DR202" s="81"/>
      <c r="DS202" s="81"/>
    </row>
    <row r="203" customFormat="false" ht="12.75" hidden="false" customHeight="false" outlineLevel="0" collapsed="false">
      <c r="A203" s="79"/>
      <c r="B203" s="79"/>
      <c r="C203" s="81"/>
      <c r="D203" s="81"/>
      <c r="E203" s="81"/>
      <c r="F203" s="81"/>
      <c r="G203" s="81"/>
      <c r="H203" s="81"/>
      <c r="I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c r="BI203" s="81"/>
      <c r="BJ203" s="81"/>
      <c r="BK203" s="81"/>
      <c r="BL203" s="81"/>
      <c r="BM203" s="81"/>
      <c r="BN203" s="81"/>
      <c r="BO203" s="81"/>
      <c r="BP203" s="81"/>
      <c r="BQ203" s="81"/>
      <c r="BR203" s="81"/>
      <c r="BS203" s="81"/>
      <c r="BT203" s="81"/>
      <c r="BU203" s="81"/>
      <c r="BV203" s="81"/>
      <c r="BW203" s="81"/>
      <c r="BX203" s="81"/>
      <c r="BY203" s="81"/>
      <c r="BZ203" s="81"/>
      <c r="CA203" s="81"/>
      <c r="CB203" s="81"/>
      <c r="CC203" s="81"/>
      <c r="CD203" s="81"/>
      <c r="CE203" s="81"/>
      <c r="CF203" s="81"/>
      <c r="CG203" s="81"/>
      <c r="CH203" s="81"/>
      <c r="CI203" s="81"/>
      <c r="CJ203" s="81"/>
      <c r="CK203" s="81"/>
      <c r="CL203" s="81"/>
      <c r="CM203" s="81"/>
      <c r="CN203" s="81"/>
      <c r="CO203" s="81"/>
      <c r="CP203" s="81"/>
      <c r="CQ203" s="81"/>
      <c r="CR203" s="81"/>
      <c r="CS203" s="81"/>
      <c r="CT203" s="81"/>
      <c r="CU203" s="81"/>
      <c r="CV203" s="81"/>
      <c r="CW203" s="81"/>
      <c r="CX203" s="81"/>
      <c r="CY203" s="81"/>
      <c r="CZ203" s="81"/>
      <c r="DA203" s="81"/>
      <c r="DB203" s="81"/>
      <c r="DC203" s="81"/>
      <c r="DD203" s="81"/>
      <c r="DE203" s="81"/>
      <c r="DF203" s="81"/>
      <c r="DG203" s="81"/>
      <c r="DH203" s="81"/>
      <c r="DI203" s="81"/>
      <c r="DJ203" s="81"/>
      <c r="DK203" s="81"/>
      <c r="DL203" s="81"/>
      <c r="DM203" s="81"/>
      <c r="DN203" s="81"/>
      <c r="DO203" s="81"/>
      <c r="DP203" s="81"/>
      <c r="DQ203" s="81"/>
      <c r="DR203" s="81"/>
      <c r="DS203" s="81"/>
    </row>
    <row r="204" customFormat="false" ht="12.75" hidden="false" customHeight="false" outlineLevel="0" collapsed="false">
      <c r="A204" s="94" t="s">
        <v>34</v>
      </c>
      <c r="B204" s="94" t="n">
        <v>1281</v>
      </c>
      <c r="C204" s="95" t="n">
        <v>10000</v>
      </c>
      <c r="D204" s="95" t="n">
        <v>10000</v>
      </c>
      <c r="E204" s="95" t="n">
        <v>10000</v>
      </c>
      <c r="F204" s="95" t="n">
        <v>10000</v>
      </c>
      <c r="G204" s="95" t="n">
        <v>10000</v>
      </c>
      <c r="H204" s="95" t="n">
        <v>10000</v>
      </c>
      <c r="I204" s="95" t="n">
        <v>10000</v>
      </c>
      <c r="J204" s="95" t="n">
        <v>10000</v>
      </c>
      <c r="K204" s="95" t="n">
        <v>10000</v>
      </c>
      <c r="L204" s="95" t="n">
        <v>10000</v>
      </c>
      <c r="M204" s="95" t="n">
        <v>10000</v>
      </c>
      <c r="N204" s="95" t="n">
        <v>10000</v>
      </c>
      <c r="O204" s="95" t="n">
        <v>10000</v>
      </c>
      <c r="P204" s="95" t="n">
        <v>10000</v>
      </c>
      <c r="Q204" s="95" t="n">
        <v>10000</v>
      </c>
      <c r="R204" s="95" t="n">
        <v>10000</v>
      </c>
      <c r="S204" s="95" t="n">
        <v>10000</v>
      </c>
      <c r="T204" s="95" t="n">
        <v>10000</v>
      </c>
      <c r="U204" s="95" t="n">
        <v>10000</v>
      </c>
      <c r="V204" s="95"/>
      <c r="W204" s="95"/>
      <c r="X204" s="95"/>
      <c r="Y204" s="95"/>
      <c r="Z204" s="95"/>
      <c r="AA204" s="95"/>
      <c r="AB204" s="95"/>
      <c r="AC204" s="95"/>
      <c r="AD204" s="95"/>
      <c r="AE204" s="95"/>
      <c r="AF204" s="95"/>
      <c r="AG204" s="95" t="n">
        <v>0</v>
      </c>
      <c r="AH204" s="96"/>
      <c r="AI204" s="97" t="n">
        <v>0</v>
      </c>
      <c r="AL204" s="98"/>
      <c r="AM204" s="86"/>
      <c r="AN204" s="86"/>
      <c r="AO204" s="86"/>
      <c r="AP204" s="86"/>
      <c r="AQ204" s="86"/>
      <c r="AR204" s="86"/>
      <c r="AS204" s="86"/>
      <c r="AT204" s="86"/>
      <c r="AU204" s="86"/>
      <c r="AV204" s="86"/>
      <c r="AW204" s="86"/>
    </row>
    <row r="205" customFormat="false" ht="12.75" hidden="false" customHeight="false" outlineLevel="0" collapsed="false">
      <c r="A205" s="94" t="s">
        <v>35</v>
      </c>
      <c r="B205" s="94" t="n">
        <v>1418</v>
      </c>
      <c r="C205" s="95" t="n">
        <v>3000</v>
      </c>
      <c r="D205" s="95" t="n">
        <v>3000</v>
      </c>
      <c r="E205" s="95" t="n">
        <v>3000</v>
      </c>
      <c r="F205" s="95" t="n">
        <v>3000</v>
      </c>
      <c r="G205" s="95" t="n">
        <v>3000</v>
      </c>
      <c r="H205" s="95" t="n">
        <v>3000</v>
      </c>
      <c r="I205" s="95" t="n">
        <v>3000</v>
      </c>
      <c r="J205" s="95" t="n">
        <v>3000</v>
      </c>
      <c r="K205" s="95" t="n">
        <v>3000</v>
      </c>
      <c r="L205" s="95" t="n">
        <v>3000</v>
      </c>
      <c r="M205" s="95" t="n">
        <v>3000</v>
      </c>
      <c r="N205" s="95" t="n">
        <v>3000</v>
      </c>
      <c r="O205" s="95" t="n">
        <v>3000</v>
      </c>
      <c r="P205" s="95" t="n">
        <v>3000</v>
      </c>
      <c r="Q205" s="95" t="n">
        <v>3000</v>
      </c>
      <c r="R205" s="95" t="n">
        <v>3000</v>
      </c>
      <c r="S205" s="95" t="n">
        <v>3000</v>
      </c>
      <c r="T205" s="95" t="n">
        <v>3000</v>
      </c>
      <c r="U205" s="95" t="n">
        <v>3000</v>
      </c>
      <c r="V205" s="95"/>
      <c r="W205" s="95"/>
      <c r="X205" s="95"/>
      <c r="Y205" s="95"/>
      <c r="Z205" s="95"/>
      <c r="AA205" s="95"/>
      <c r="AB205" s="95"/>
      <c r="AC205" s="95"/>
      <c r="AD205" s="95"/>
      <c r="AE205" s="95"/>
      <c r="AF205" s="95"/>
      <c r="AG205" s="95" t="n">
        <v>0</v>
      </c>
      <c r="AH205" s="96"/>
      <c r="AI205" s="97" t="n">
        <v>0</v>
      </c>
      <c r="AL205" s="98"/>
      <c r="AM205" s="86"/>
      <c r="AN205" s="86"/>
      <c r="AO205" s="86"/>
      <c r="AP205" s="86"/>
      <c r="AQ205" s="86"/>
      <c r="AR205" s="86"/>
      <c r="AS205" s="86"/>
      <c r="AT205" s="86"/>
      <c r="AU205" s="86"/>
      <c r="AV205" s="86"/>
      <c r="AW205" s="86"/>
    </row>
    <row r="206" customFormat="false" ht="12.75" hidden="false" customHeight="false" outlineLevel="0" collapsed="false">
      <c r="A206" s="94" t="s">
        <v>36</v>
      </c>
      <c r="B206" s="94" t="n">
        <v>1564</v>
      </c>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c r="AA206" s="95"/>
      <c r="AB206" s="95"/>
      <c r="AC206" s="95"/>
      <c r="AD206" s="95"/>
      <c r="AE206" s="95"/>
      <c r="AF206" s="95"/>
      <c r="AG206" s="95" t="n">
        <v>0</v>
      </c>
      <c r="AH206" s="96"/>
      <c r="AI206" s="97" t="n">
        <v>0</v>
      </c>
      <c r="AL206" s="98"/>
      <c r="AM206" s="86"/>
      <c r="AN206" s="86"/>
      <c r="AO206" s="86"/>
      <c r="AP206" s="86"/>
      <c r="AQ206" s="86"/>
      <c r="AR206" s="86"/>
      <c r="AS206" s="86"/>
      <c r="AT206" s="86"/>
      <c r="AU206" s="86"/>
      <c r="AV206" s="86"/>
      <c r="AW206" s="86"/>
    </row>
    <row r="207" customFormat="false" ht="12.75" hidden="false" customHeight="false" outlineLevel="0" collapsed="false">
      <c r="A207" s="94" t="s">
        <v>37</v>
      </c>
      <c r="B207" s="94" t="n">
        <v>1444</v>
      </c>
      <c r="C207" s="95" t="n">
        <v>7000</v>
      </c>
      <c r="D207" s="95" t="n">
        <v>7000</v>
      </c>
      <c r="E207" s="95" t="n">
        <v>7000</v>
      </c>
      <c r="F207" s="95" t="n">
        <v>7000</v>
      </c>
      <c r="G207" s="95" t="n">
        <v>7000</v>
      </c>
      <c r="H207" s="95" t="n">
        <v>7000</v>
      </c>
      <c r="I207" s="95" t="n">
        <v>7000</v>
      </c>
      <c r="J207" s="95" t="n">
        <v>7000</v>
      </c>
      <c r="K207" s="95" t="n">
        <v>7000</v>
      </c>
      <c r="L207" s="95" t="n">
        <v>7000</v>
      </c>
      <c r="M207" s="95" t="n">
        <v>7000</v>
      </c>
      <c r="N207" s="95" t="n">
        <v>7000</v>
      </c>
      <c r="O207" s="95" t="n">
        <v>7000</v>
      </c>
      <c r="P207" s="95" t="n">
        <v>7000</v>
      </c>
      <c r="Q207" s="95" t="n">
        <v>7000</v>
      </c>
      <c r="R207" s="95" t="n">
        <v>7000</v>
      </c>
      <c r="S207" s="95" t="n">
        <v>7000</v>
      </c>
      <c r="T207" s="95" t="n">
        <v>7000</v>
      </c>
      <c r="U207" s="95" t="n">
        <v>7000</v>
      </c>
      <c r="V207" s="95"/>
      <c r="W207" s="95"/>
      <c r="X207" s="95"/>
      <c r="Y207" s="95"/>
      <c r="Z207" s="95"/>
      <c r="AA207" s="95"/>
      <c r="AB207" s="95"/>
      <c r="AC207" s="95"/>
      <c r="AD207" s="95"/>
      <c r="AE207" s="95"/>
      <c r="AF207" s="95"/>
      <c r="AG207" s="95" t="n">
        <v>0</v>
      </c>
      <c r="AH207" s="96"/>
      <c r="AI207" s="97" t="n">
        <v>0</v>
      </c>
      <c r="AL207" s="98"/>
      <c r="AM207" s="86"/>
      <c r="AN207" s="86"/>
      <c r="AO207" s="86"/>
      <c r="AP207" s="86"/>
      <c r="AQ207" s="86"/>
      <c r="AR207" s="86"/>
      <c r="AS207" s="86"/>
      <c r="AT207" s="86"/>
      <c r="AU207" s="86"/>
      <c r="AV207" s="86"/>
      <c r="AW207" s="86"/>
    </row>
    <row r="208" customFormat="false" ht="12.75" hidden="false" customHeight="false" outlineLevel="0" collapsed="false">
      <c r="A208" s="94" t="s">
        <v>140</v>
      </c>
      <c r="B208" s="94" t="n">
        <v>1373</v>
      </c>
      <c r="C208" s="95" t="n">
        <v>35000</v>
      </c>
      <c r="D208" s="95" t="n">
        <v>35000</v>
      </c>
      <c r="E208" s="95" t="n">
        <v>35000</v>
      </c>
      <c r="F208" s="95" t="n">
        <v>35000</v>
      </c>
      <c r="G208" s="95" t="n">
        <v>35000</v>
      </c>
      <c r="H208" s="95" t="n">
        <v>35000</v>
      </c>
      <c r="I208" s="95" t="n">
        <f aca="false">35000+15000</f>
        <v>50000</v>
      </c>
      <c r="J208" s="95" t="n">
        <f aca="false">35000+15000</f>
        <v>50000</v>
      </c>
      <c r="K208" s="95" t="n">
        <f aca="false">35000+15000</f>
        <v>50000</v>
      </c>
      <c r="L208" s="95" t="n">
        <f aca="false">35000+15000</f>
        <v>50000</v>
      </c>
      <c r="M208" s="95" t="n">
        <f aca="false">35000+15000</f>
        <v>50000</v>
      </c>
      <c r="N208" s="95" t="n">
        <f aca="false">35000+15000</f>
        <v>50000</v>
      </c>
      <c r="O208" s="95" t="n">
        <v>45000</v>
      </c>
      <c r="P208" s="95" t="n">
        <v>35000</v>
      </c>
      <c r="Q208" s="95" t="n">
        <v>35000</v>
      </c>
      <c r="R208" s="95" t="n">
        <v>35000</v>
      </c>
      <c r="S208" s="95" t="n">
        <v>35000</v>
      </c>
      <c r="T208" s="95" t="n">
        <v>35000</v>
      </c>
      <c r="U208" s="95" t="n">
        <v>35000</v>
      </c>
      <c r="V208" s="95"/>
      <c r="W208" s="95"/>
      <c r="X208" s="95"/>
      <c r="Y208" s="95"/>
      <c r="Z208" s="95"/>
      <c r="AA208" s="95"/>
      <c r="AB208" s="95"/>
      <c r="AC208" s="95"/>
      <c r="AD208" s="95"/>
      <c r="AE208" s="95"/>
      <c r="AF208" s="95"/>
      <c r="AG208" s="95" t="n">
        <v>0</v>
      </c>
      <c r="AH208" s="96"/>
      <c r="AI208" s="97" t="n">
        <v>20000</v>
      </c>
      <c r="AL208" s="98"/>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c r="CW208" s="10"/>
      <c r="CX208" s="10"/>
      <c r="CY208" s="10"/>
      <c r="CZ208" s="10"/>
      <c r="DA208" s="10"/>
      <c r="DB208" s="10"/>
      <c r="DC208" s="10"/>
      <c r="DD208" s="10"/>
      <c r="DE208" s="10"/>
      <c r="DF208" s="10"/>
      <c r="DG208" s="10"/>
      <c r="DH208" s="10"/>
      <c r="DI208" s="10"/>
      <c r="DJ208" s="10"/>
      <c r="DK208" s="10"/>
      <c r="DL208" s="10"/>
      <c r="DM208" s="10"/>
      <c r="DN208" s="10"/>
      <c r="DO208" s="10"/>
      <c r="DP208" s="10"/>
      <c r="DQ208" s="10"/>
      <c r="DR208" s="10"/>
      <c r="DS208" s="10"/>
    </row>
    <row r="209" customFormat="false" ht="12.75" hidden="false" customHeight="false" outlineLevel="0" collapsed="false">
      <c r="A209" s="94" t="s">
        <v>39</v>
      </c>
      <c r="B209" s="94" t="n">
        <v>1063</v>
      </c>
      <c r="C209" s="95" t="n">
        <v>15000</v>
      </c>
      <c r="D209" s="95" t="n">
        <v>15000</v>
      </c>
      <c r="E209" s="95" t="n">
        <v>15000</v>
      </c>
      <c r="F209" s="95" t="n">
        <v>15000</v>
      </c>
      <c r="G209" s="95" t="n">
        <v>15000</v>
      </c>
      <c r="H209" s="95" t="n">
        <v>15000</v>
      </c>
      <c r="I209" s="95" t="n">
        <f aca="false">15000+10000</f>
        <v>25000</v>
      </c>
      <c r="J209" s="95" t="n">
        <f aca="false">15000+10000</f>
        <v>25000</v>
      </c>
      <c r="K209" s="95" t="n">
        <f aca="false">15000+10000</f>
        <v>25000</v>
      </c>
      <c r="L209" s="95" t="n">
        <f aca="false">15000+10000</f>
        <v>25000</v>
      </c>
      <c r="M209" s="95" t="n">
        <f aca="false">15000+10000</f>
        <v>25000</v>
      </c>
      <c r="N209" s="95" t="n">
        <f aca="false">15000+10000</f>
        <v>25000</v>
      </c>
      <c r="O209" s="95" t="n">
        <f aca="false">15000+10000</f>
        <v>25000</v>
      </c>
      <c r="P209" s="95" t="n">
        <f aca="false">15000+10000</f>
        <v>25000</v>
      </c>
      <c r="Q209" s="95" t="n">
        <f aca="false">15000+10000</f>
        <v>25000</v>
      </c>
      <c r="R209" s="95" t="n">
        <f aca="false">15000+10000</f>
        <v>25000</v>
      </c>
      <c r="S209" s="95" t="n">
        <f aca="false">15000+10000</f>
        <v>25000</v>
      </c>
      <c r="T209" s="95" t="n">
        <v>20000</v>
      </c>
      <c r="U209" s="95" t="n">
        <v>20000</v>
      </c>
      <c r="V209" s="95"/>
      <c r="W209" s="95"/>
      <c r="X209" s="95"/>
      <c r="Y209" s="95"/>
      <c r="Z209" s="95"/>
      <c r="AA209" s="95"/>
      <c r="AB209" s="95"/>
      <c r="AC209" s="95"/>
      <c r="AD209" s="95"/>
      <c r="AE209" s="95"/>
      <c r="AF209" s="95"/>
      <c r="AG209" s="95" t="n">
        <v>0</v>
      </c>
      <c r="AH209" s="96"/>
      <c r="AI209" s="97" t="n">
        <v>0</v>
      </c>
      <c r="AL209" s="98"/>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c r="CW209" s="10"/>
      <c r="CX209" s="10"/>
      <c r="CY209" s="10"/>
      <c r="CZ209" s="10"/>
      <c r="DA209" s="10"/>
      <c r="DB209" s="10"/>
      <c r="DC209" s="10"/>
      <c r="DD209" s="10"/>
      <c r="DE209" s="10"/>
      <c r="DF209" s="10"/>
      <c r="DG209" s="10"/>
      <c r="DH209" s="10"/>
      <c r="DI209" s="10"/>
      <c r="DJ209" s="10"/>
      <c r="DK209" s="10"/>
      <c r="DL209" s="10"/>
      <c r="DM209" s="10"/>
      <c r="DN209" s="10"/>
      <c r="DO209" s="10"/>
      <c r="DP209" s="10"/>
      <c r="DQ209" s="10"/>
      <c r="DR209" s="10"/>
      <c r="DS209" s="10"/>
    </row>
    <row r="210" customFormat="false" ht="12.75" hidden="false" customHeight="false" outlineLevel="0" collapsed="false">
      <c r="A210" s="99" t="s">
        <v>40</v>
      </c>
      <c r="B210" s="99" t="n">
        <v>8018</v>
      </c>
      <c r="C210" s="95" t="n">
        <v>35000</v>
      </c>
      <c r="D210" s="95" t="n">
        <v>35000</v>
      </c>
      <c r="E210" s="95" t="n">
        <v>35000</v>
      </c>
      <c r="F210" s="95" t="n">
        <v>35000</v>
      </c>
      <c r="G210" s="95" t="n">
        <v>35000</v>
      </c>
      <c r="H210" s="95" t="n">
        <v>35000</v>
      </c>
      <c r="I210" s="95" t="n">
        <v>35000</v>
      </c>
      <c r="J210" s="95" t="n">
        <v>35000</v>
      </c>
      <c r="K210" s="95" t="n">
        <v>35000</v>
      </c>
      <c r="L210" s="95" t="n">
        <v>35000</v>
      </c>
      <c r="M210" s="95" t="n">
        <v>35000</v>
      </c>
      <c r="N210" s="95" t="n">
        <v>35000</v>
      </c>
      <c r="O210" s="95" t="n">
        <v>35000</v>
      </c>
      <c r="P210" s="95" t="n">
        <v>35000</v>
      </c>
      <c r="Q210" s="95" t="n">
        <v>35000</v>
      </c>
      <c r="R210" s="95" t="n">
        <v>35000</v>
      </c>
      <c r="S210" s="95" t="n">
        <v>35000</v>
      </c>
      <c r="T210" s="95" t="n">
        <v>35000</v>
      </c>
      <c r="U210" s="95" t="n">
        <v>35000</v>
      </c>
      <c r="V210" s="95"/>
      <c r="W210" s="95"/>
      <c r="X210" s="95"/>
      <c r="Y210" s="95"/>
      <c r="Z210" s="95"/>
      <c r="AA210" s="95"/>
      <c r="AB210" s="95"/>
      <c r="AC210" s="95"/>
      <c r="AD210" s="95"/>
      <c r="AE210" s="95"/>
      <c r="AF210" s="95"/>
      <c r="AG210" s="95" t="n">
        <v>0</v>
      </c>
      <c r="AH210" s="96"/>
      <c r="AI210" s="97" t="n">
        <v>0</v>
      </c>
      <c r="AL210" s="98"/>
      <c r="AM210" s="10"/>
      <c r="AN210" s="10"/>
      <c r="AO210" s="10"/>
      <c r="AP210" s="10"/>
      <c r="AQ210" s="10"/>
      <c r="AR210" s="10"/>
      <c r="AS210" s="10"/>
      <c r="AT210" s="10"/>
      <c r="AU210" s="10"/>
      <c r="AV210" s="10"/>
      <c r="AW210" s="10"/>
      <c r="AX210" s="10"/>
      <c r="AY210" s="10"/>
      <c r="AZ210" s="10"/>
      <c r="BA210" s="10"/>
      <c r="BB210" s="10"/>
      <c r="BC210" s="10"/>
      <c r="BD210" s="10"/>
      <c r="BE210" s="10"/>
    </row>
    <row r="211" customFormat="false" ht="12.75" hidden="false" customHeight="false" outlineLevel="0" collapsed="false">
      <c r="A211" s="99" t="s">
        <v>41</v>
      </c>
      <c r="B211" s="99" t="n">
        <v>1005</v>
      </c>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c r="AA211" s="95"/>
      <c r="AB211" s="95"/>
      <c r="AC211" s="95"/>
      <c r="AD211" s="95"/>
      <c r="AE211" s="95"/>
      <c r="AF211" s="95"/>
      <c r="AG211" s="95" t="n">
        <v>0</v>
      </c>
      <c r="AH211" s="96"/>
      <c r="AI211" s="97" t="n">
        <v>10000</v>
      </c>
      <c r="AL211" s="98"/>
      <c r="AM211" s="10"/>
      <c r="AN211" s="10"/>
      <c r="AO211" s="10"/>
      <c r="AP211" s="10"/>
      <c r="AQ211" s="10"/>
      <c r="AR211" s="10"/>
      <c r="AS211" s="10"/>
      <c r="AT211" s="10"/>
      <c r="AU211" s="10"/>
      <c r="AV211" s="10"/>
      <c r="AW211" s="10"/>
      <c r="AX211" s="10"/>
      <c r="AY211" s="10"/>
      <c r="AZ211" s="10"/>
      <c r="BA211" s="10"/>
      <c r="BB211" s="10"/>
      <c r="BC211" s="10"/>
      <c r="BD211" s="10"/>
      <c r="BE211" s="10"/>
    </row>
    <row r="212" customFormat="false" ht="12.75" hidden="false" customHeight="false" outlineLevel="0" collapsed="false">
      <c r="A212" s="94" t="s">
        <v>141</v>
      </c>
      <c r="B212" s="94" t="s">
        <v>142</v>
      </c>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c r="AA212" s="95"/>
      <c r="AB212" s="95"/>
      <c r="AC212" s="95"/>
      <c r="AD212" s="95"/>
      <c r="AE212" s="95"/>
      <c r="AF212" s="95"/>
      <c r="AG212" s="95" t="n">
        <v>0</v>
      </c>
      <c r="AH212" s="96"/>
      <c r="AI212" s="97" t="n">
        <v>13171</v>
      </c>
      <c r="AL212" s="98"/>
      <c r="AM212" s="86"/>
      <c r="AN212" s="86"/>
      <c r="AO212" s="86"/>
      <c r="AP212" s="86"/>
      <c r="AQ212" s="86"/>
      <c r="AR212" s="86"/>
      <c r="AS212" s="86"/>
      <c r="AT212" s="86"/>
      <c r="AU212" s="86"/>
      <c r="AV212" s="86"/>
      <c r="AW212" s="86"/>
    </row>
    <row r="213" customFormat="false" ht="12.75" hidden="false" customHeight="false" outlineLevel="0" collapsed="false">
      <c r="A213" s="100" t="s">
        <v>43</v>
      </c>
      <c r="B213" s="100" t="n">
        <v>1474</v>
      </c>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c r="AA213" s="95"/>
      <c r="AB213" s="95"/>
      <c r="AC213" s="95"/>
      <c r="AD213" s="95"/>
      <c r="AE213" s="95"/>
      <c r="AF213" s="95"/>
      <c r="AG213" s="95" t="n">
        <v>0</v>
      </c>
      <c r="AH213" s="96"/>
      <c r="AI213" s="97" t="n">
        <v>0</v>
      </c>
      <c r="AL213" s="98"/>
      <c r="AM213" s="86"/>
      <c r="AN213" s="86"/>
      <c r="AO213" s="86"/>
      <c r="AP213" s="86"/>
      <c r="AQ213" s="86"/>
      <c r="AR213" s="86"/>
      <c r="AS213" s="86"/>
      <c r="AT213" s="86"/>
      <c r="AU213" s="86"/>
      <c r="AV213" s="86"/>
      <c r="AW213" s="86"/>
    </row>
    <row r="214" customFormat="false" ht="12.75" hidden="false" customHeight="false" outlineLevel="0" collapsed="false">
      <c r="A214" s="94" t="s">
        <v>44</v>
      </c>
      <c r="B214" s="101" t="n">
        <v>1024</v>
      </c>
      <c r="C214" s="95" t="n">
        <v>7000</v>
      </c>
      <c r="D214" s="95" t="n">
        <v>7000</v>
      </c>
      <c r="E214" s="95" t="n">
        <v>7000</v>
      </c>
      <c r="F214" s="95" t="n">
        <v>7000</v>
      </c>
      <c r="G214" s="95" t="n">
        <v>7000</v>
      </c>
      <c r="H214" s="95" t="n">
        <v>7000</v>
      </c>
      <c r="I214" s="95" t="n">
        <v>7000</v>
      </c>
      <c r="J214" s="95" t="n">
        <v>7000</v>
      </c>
      <c r="K214" s="95" t="n">
        <v>7000</v>
      </c>
      <c r="L214" s="95" t="n">
        <v>7000</v>
      </c>
      <c r="M214" s="95" t="n">
        <v>7000</v>
      </c>
      <c r="N214" s="95" t="n">
        <v>7000</v>
      </c>
      <c r="O214" s="95" t="n">
        <v>7000</v>
      </c>
      <c r="P214" s="95" t="n">
        <v>7000</v>
      </c>
      <c r="Q214" s="95" t="n">
        <v>7000</v>
      </c>
      <c r="R214" s="95" t="n">
        <v>7000</v>
      </c>
      <c r="S214" s="95" t="n">
        <v>7000</v>
      </c>
      <c r="T214" s="95" t="n">
        <v>9000</v>
      </c>
      <c r="U214" s="95" t="n">
        <v>7000</v>
      </c>
      <c r="V214" s="95"/>
      <c r="W214" s="95"/>
      <c r="X214" s="95"/>
      <c r="Y214" s="95"/>
      <c r="Z214" s="95"/>
      <c r="AA214" s="95"/>
      <c r="AB214" s="95"/>
      <c r="AC214" s="95"/>
      <c r="AD214" s="95"/>
      <c r="AE214" s="95"/>
      <c r="AF214" s="95"/>
      <c r="AG214" s="95" t="n">
        <v>0</v>
      </c>
      <c r="AH214" s="96"/>
      <c r="AI214" s="97" t="n">
        <v>0</v>
      </c>
      <c r="AL214" s="98"/>
      <c r="AM214" s="86"/>
      <c r="AN214" s="86"/>
      <c r="AO214" s="86"/>
      <c r="AP214" s="86"/>
      <c r="AQ214" s="86"/>
      <c r="AR214" s="86"/>
      <c r="AS214" s="86"/>
      <c r="AT214" s="86"/>
      <c r="AU214" s="86"/>
      <c r="AV214" s="86"/>
      <c r="AW214" s="86"/>
    </row>
    <row r="215" customFormat="false" ht="12.75" hidden="false" customHeight="false" outlineLevel="0" collapsed="false">
      <c r="A215" s="100" t="s">
        <v>45</v>
      </c>
      <c r="B215" s="100" t="n">
        <v>1563</v>
      </c>
      <c r="C215" s="95" t="n">
        <v>5000</v>
      </c>
      <c r="D215" s="95" t="n">
        <v>5000</v>
      </c>
      <c r="E215" s="95" t="n">
        <v>5000</v>
      </c>
      <c r="F215" s="95" t="n">
        <v>5000</v>
      </c>
      <c r="G215" s="95" t="n">
        <v>5000</v>
      </c>
      <c r="H215" s="95" t="n">
        <v>5000</v>
      </c>
      <c r="I215" s="95" t="n">
        <v>5000</v>
      </c>
      <c r="J215" s="95" t="n">
        <v>5000</v>
      </c>
      <c r="K215" s="95" t="n">
        <v>5000</v>
      </c>
      <c r="L215" s="95" t="n">
        <v>5000</v>
      </c>
      <c r="M215" s="95" t="n">
        <v>5000</v>
      </c>
      <c r="N215" s="95" t="n">
        <v>5000</v>
      </c>
      <c r="O215" s="95" t="n">
        <v>5000</v>
      </c>
      <c r="P215" s="95" t="n">
        <v>5000</v>
      </c>
      <c r="Q215" s="95" t="n">
        <v>5000</v>
      </c>
      <c r="R215" s="95" t="n">
        <v>5000</v>
      </c>
      <c r="S215" s="95" t="n">
        <v>5000</v>
      </c>
      <c r="T215" s="95" t="n">
        <v>5000</v>
      </c>
      <c r="U215" s="95" t="n">
        <v>5000</v>
      </c>
      <c r="V215" s="95"/>
      <c r="W215" s="95"/>
      <c r="X215" s="95"/>
      <c r="Y215" s="95"/>
      <c r="Z215" s="95"/>
      <c r="AA215" s="95"/>
      <c r="AB215" s="95"/>
      <c r="AC215" s="95"/>
      <c r="AD215" s="95"/>
      <c r="AE215" s="95"/>
      <c r="AF215" s="95"/>
      <c r="AG215" s="95" t="n">
        <v>0</v>
      </c>
      <c r="AH215" s="96"/>
      <c r="AI215" s="97" t="n">
        <v>17000</v>
      </c>
      <c r="AL215" s="98"/>
      <c r="AM215" s="86"/>
      <c r="AN215" s="86"/>
      <c r="AO215" s="86"/>
      <c r="AP215" s="86"/>
      <c r="AQ215" s="86"/>
      <c r="AR215" s="86"/>
      <c r="AS215" s="86"/>
      <c r="AT215" s="86"/>
      <c r="AU215" s="86"/>
      <c r="AV215" s="86"/>
      <c r="AW215" s="86"/>
    </row>
    <row r="216" customFormat="false" ht="12.75" hidden="false" customHeight="false" outlineLevel="0" collapsed="false">
      <c r="A216" s="94" t="s">
        <v>46</v>
      </c>
      <c r="B216" s="94" t="n">
        <v>8014</v>
      </c>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c r="AA216" s="95"/>
      <c r="AB216" s="95"/>
      <c r="AC216" s="95"/>
      <c r="AD216" s="95"/>
      <c r="AE216" s="95"/>
      <c r="AF216" s="95"/>
      <c r="AG216" s="95" t="n">
        <v>0</v>
      </c>
      <c r="AH216" s="96"/>
      <c r="AI216" s="97" t="n">
        <v>0</v>
      </c>
      <c r="AL216" s="98"/>
      <c r="AN216" s="86"/>
      <c r="AO216" s="86"/>
      <c r="AP216" s="86"/>
      <c r="AQ216" s="86"/>
      <c r="AR216" s="86"/>
      <c r="AS216" s="86"/>
      <c r="AT216" s="86"/>
      <c r="AU216" s="86"/>
      <c r="AV216" s="86"/>
      <c r="AW216" s="86"/>
    </row>
    <row r="217" customFormat="false" ht="12.75" hidden="false" customHeight="false" outlineLevel="0" collapsed="false">
      <c r="A217" s="94" t="s">
        <v>47</v>
      </c>
      <c r="B217" s="94" t="n">
        <v>1353</v>
      </c>
      <c r="C217" s="95" t="n">
        <v>8000</v>
      </c>
      <c r="D217" s="95" t="n">
        <v>8000</v>
      </c>
      <c r="E217" s="95" t="n">
        <v>8000</v>
      </c>
      <c r="F217" s="95" t="n">
        <v>8000</v>
      </c>
      <c r="G217" s="95" t="n">
        <v>8000</v>
      </c>
      <c r="H217" s="95" t="n">
        <v>8000</v>
      </c>
      <c r="I217" s="95" t="n">
        <v>8000</v>
      </c>
      <c r="J217" s="95" t="n">
        <v>8000</v>
      </c>
      <c r="K217" s="95" t="n">
        <v>8000</v>
      </c>
      <c r="L217" s="95" t="n">
        <v>8000</v>
      </c>
      <c r="M217" s="95" t="n">
        <v>8000</v>
      </c>
      <c r="N217" s="95" t="n">
        <v>8000</v>
      </c>
      <c r="O217" s="95" t="n">
        <v>8000</v>
      </c>
      <c r="P217" s="95" t="n">
        <v>8000</v>
      </c>
      <c r="Q217" s="95" t="n">
        <v>8000</v>
      </c>
      <c r="R217" s="95" t="n">
        <v>8000</v>
      </c>
      <c r="S217" s="95" t="n">
        <v>8000</v>
      </c>
      <c r="T217" s="95" t="n">
        <v>13000</v>
      </c>
      <c r="U217" s="95" t="n">
        <v>13000</v>
      </c>
      <c r="V217" s="95"/>
      <c r="W217" s="95"/>
      <c r="X217" s="95"/>
      <c r="Y217" s="95"/>
      <c r="Z217" s="95"/>
      <c r="AA217" s="95"/>
      <c r="AB217" s="95"/>
      <c r="AC217" s="95"/>
      <c r="AD217" s="95"/>
      <c r="AE217" s="95"/>
      <c r="AF217" s="95"/>
      <c r="AG217" s="95" t="n">
        <v>0</v>
      </c>
      <c r="AH217" s="96"/>
      <c r="AI217" s="97" t="n">
        <v>0</v>
      </c>
      <c r="AL217" s="98"/>
      <c r="AM217" s="86"/>
      <c r="AN217" s="86"/>
      <c r="AO217" s="86"/>
      <c r="AP217" s="86"/>
      <c r="AQ217" s="86"/>
      <c r="AR217" s="86"/>
      <c r="AS217" s="86"/>
      <c r="AT217" s="86"/>
      <c r="AU217" s="86"/>
      <c r="AV217" s="86"/>
      <c r="AW217" s="86"/>
    </row>
    <row r="218" customFormat="false" ht="12.75" hidden="false" customHeight="false" outlineLevel="0" collapsed="false">
      <c r="A218" s="94" t="s">
        <v>48</v>
      </c>
      <c r="B218" s="94" t="n">
        <v>1428</v>
      </c>
      <c r="C218" s="95" t="n">
        <v>15000</v>
      </c>
      <c r="D218" s="95" t="n">
        <v>15000</v>
      </c>
      <c r="E218" s="95" t="n">
        <v>15000</v>
      </c>
      <c r="F218" s="95" t="n">
        <v>15000</v>
      </c>
      <c r="G218" s="95" t="n">
        <v>15000</v>
      </c>
      <c r="H218" s="95" t="n">
        <v>15000</v>
      </c>
      <c r="I218" s="95" t="n">
        <v>15000</v>
      </c>
      <c r="J218" s="95" t="n">
        <v>15000</v>
      </c>
      <c r="K218" s="95" t="n">
        <v>15000</v>
      </c>
      <c r="L218" s="95" t="n">
        <v>15000</v>
      </c>
      <c r="M218" s="95" t="n">
        <v>15000</v>
      </c>
      <c r="N218" s="95" t="n">
        <v>15000</v>
      </c>
      <c r="O218" s="95" t="n">
        <v>15000</v>
      </c>
      <c r="P218" s="95" t="n">
        <v>15000</v>
      </c>
      <c r="Q218" s="95" t="n">
        <v>15000</v>
      </c>
      <c r="R218" s="95" t="n">
        <v>15000</v>
      </c>
      <c r="S218" s="95" t="n">
        <v>15000</v>
      </c>
      <c r="T218" s="95" t="n">
        <v>15000</v>
      </c>
      <c r="U218" s="95" t="n">
        <v>15000</v>
      </c>
      <c r="V218" s="95"/>
      <c r="W218" s="95"/>
      <c r="X218" s="95"/>
      <c r="Y218" s="95"/>
      <c r="Z218" s="95"/>
      <c r="AA218" s="95"/>
      <c r="AB218" s="95"/>
      <c r="AC218" s="95"/>
      <c r="AD218" s="95"/>
      <c r="AE218" s="95"/>
      <c r="AF218" s="95"/>
      <c r="AG218" s="95" t="n">
        <v>0</v>
      </c>
      <c r="AH218" s="96"/>
      <c r="AI218" s="97" t="n">
        <v>20000</v>
      </c>
      <c r="AL218" s="98"/>
      <c r="AM218" s="86"/>
      <c r="AN218" s="86"/>
      <c r="AO218" s="86"/>
      <c r="AP218" s="86"/>
      <c r="AQ218" s="86"/>
      <c r="AR218" s="86"/>
      <c r="AS218" s="86"/>
      <c r="AT218" s="86"/>
      <c r="AU218" s="86"/>
      <c r="AV218" s="86"/>
      <c r="AW218" s="86"/>
    </row>
    <row r="219" customFormat="false" ht="12.75" hidden="false" customHeight="false" outlineLevel="0" collapsed="false">
      <c r="A219" s="94" t="s">
        <v>49</v>
      </c>
      <c r="B219" s="94" t="n">
        <v>1505</v>
      </c>
      <c r="C219" s="95" t="n">
        <v>5000</v>
      </c>
      <c r="D219" s="95" t="n">
        <v>5000</v>
      </c>
      <c r="E219" s="95" t="n">
        <v>5000</v>
      </c>
      <c r="F219" s="95" t="n">
        <v>5000</v>
      </c>
      <c r="G219" s="95" t="n">
        <v>5000</v>
      </c>
      <c r="H219" s="95" t="n">
        <v>5000</v>
      </c>
      <c r="I219" s="95" t="n">
        <v>5000</v>
      </c>
      <c r="J219" s="95" t="n">
        <v>5000</v>
      </c>
      <c r="K219" s="95" t="n">
        <v>5000</v>
      </c>
      <c r="L219" s="95" t="n">
        <v>5000</v>
      </c>
      <c r="M219" s="95" t="n">
        <v>5000</v>
      </c>
      <c r="N219" s="95" t="n">
        <v>5000</v>
      </c>
      <c r="O219" s="95" t="n">
        <v>5000</v>
      </c>
      <c r="P219" s="95" t="n">
        <v>5000</v>
      </c>
      <c r="Q219" s="95" t="n">
        <v>5000</v>
      </c>
      <c r="R219" s="95" t="n">
        <v>5000</v>
      </c>
      <c r="S219" s="95" t="n">
        <v>5000</v>
      </c>
      <c r="T219" s="95" t="n">
        <v>5000</v>
      </c>
      <c r="U219" s="95" t="n">
        <v>5000</v>
      </c>
      <c r="V219" s="95"/>
      <c r="W219" s="95"/>
      <c r="X219" s="95"/>
      <c r="Y219" s="95"/>
      <c r="Z219" s="95"/>
      <c r="AA219" s="95"/>
      <c r="AB219" s="95"/>
      <c r="AC219" s="95"/>
      <c r="AD219" s="95"/>
      <c r="AE219" s="95"/>
      <c r="AF219" s="95"/>
      <c r="AG219" s="95" t="n">
        <v>0</v>
      </c>
      <c r="AH219" s="96"/>
      <c r="AI219" s="97" t="n">
        <v>13000</v>
      </c>
      <c r="AL219" s="98"/>
      <c r="AM219" s="102"/>
      <c r="AN219" s="86"/>
      <c r="AO219" s="86"/>
      <c r="AP219" s="86"/>
      <c r="AQ219" s="86"/>
      <c r="AR219" s="86"/>
      <c r="AS219" s="86"/>
      <c r="AT219" s="86"/>
      <c r="AU219" s="86"/>
      <c r="AV219" s="86"/>
      <c r="AW219" s="86"/>
    </row>
    <row r="220" customFormat="false" ht="12.75" hidden="false" customHeight="false" outlineLevel="0" collapsed="false">
      <c r="A220" s="94" t="s">
        <v>50</v>
      </c>
      <c r="B220" s="94" t="n">
        <v>1225</v>
      </c>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c r="AA220" s="95"/>
      <c r="AB220" s="95"/>
      <c r="AC220" s="95"/>
      <c r="AD220" s="95"/>
      <c r="AE220" s="95"/>
      <c r="AF220" s="95"/>
      <c r="AG220" s="95" t="n">
        <v>0</v>
      </c>
      <c r="AH220" s="96"/>
      <c r="AI220" s="97" t="n">
        <v>0</v>
      </c>
      <c r="AL220" s="98"/>
      <c r="AM220" s="86"/>
      <c r="AN220" s="86"/>
      <c r="AO220" s="86"/>
      <c r="AP220" s="86"/>
      <c r="AQ220" s="86"/>
      <c r="AR220" s="86"/>
      <c r="AS220" s="86"/>
      <c r="AT220" s="86"/>
      <c r="AU220" s="86"/>
      <c r="AV220" s="86"/>
      <c r="AW220" s="86"/>
    </row>
    <row r="221" customFormat="false" ht="12.75" hidden="false" customHeight="false" outlineLevel="0" collapsed="false">
      <c r="A221" s="94" t="s">
        <v>51</v>
      </c>
      <c r="B221" s="94" t="s">
        <v>143</v>
      </c>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c r="AA221" s="95"/>
      <c r="AB221" s="95"/>
      <c r="AC221" s="95"/>
      <c r="AD221" s="95"/>
      <c r="AE221" s="95"/>
      <c r="AF221" s="95"/>
      <c r="AG221" s="95" t="n">
        <v>0</v>
      </c>
      <c r="AH221" s="96"/>
      <c r="AI221" s="97" t="n">
        <v>0</v>
      </c>
      <c r="AL221" s="98"/>
      <c r="AM221" s="86"/>
      <c r="AN221" s="86"/>
      <c r="AO221" s="86"/>
      <c r="AP221" s="86"/>
      <c r="AQ221" s="86"/>
      <c r="AR221" s="86"/>
      <c r="AS221" s="86"/>
      <c r="AT221" s="86"/>
      <c r="AU221" s="86"/>
      <c r="AV221" s="86"/>
      <c r="AW221" s="86"/>
    </row>
    <row r="222" customFormat="false" ht="12.75" hidden="false" customHeight="false" outlineLevel="0" collapsed="false">
      <c r="A222" s="94" t="s">
        <v>52</v>
      </c>
      <c r="B222" s="94" t="n">
        <v>1506</v>
      </c>
      <c r="C222" s="95" t="n">
        <v>20000</v>
      </c>
      <c r="D222" s="95" t="n">
        <v>20000</v>
      </c>
      <c r="E222" s="95" t="n">
        <v>20000</v>
      </c>
      <c r="F222" s="95" t="n">
        <v>20000</v>
      </c>
      <c r="G222" s="95" t="n">
        <v>20000</v>
      </c>
      <c r="H222" s="95" t="n">
        <v>20000</v>
      </c>
      <c r="I222" s="95" t="n">
        <v>20000</v>
      </c>
      <c r="J222" s="95" t="n">
        <v>20000</v>
      </c>
      <c r="K222" s="95" t="n">
        <v>20000</v>
      </c>
      <c r="L222" s="95" t="n">
        <v>20000</v>
      </c>
      <c r="M222" s="95" t="n">
        <v>20000</v>
      </c>
      <c r="N222" s="95" t="n">
        <v>20000</v>
      </c>
      <c r="O222" s="95" t="n">
        <v>20000</v>
      </c>
      <c r="P222" s="95" t="n">
        <v>15000</v>
      </c>
      <c r="Q222" s="95" t="n">
        <v>15000</v>
      </c>
      <c r="R222" s="95" t="n">
        <v>15000</v>
      </c>
      <c r="S222" s="95" t="n">
        <v>15000</v>
      </c>
      <c r="T222" s="95" t="n">
        <v>20000</v>
      </c>
      <c r="U222" s="95" t="n">
        <v>20000</v>
      </c>
      <c r="V222" s="95"/>
      <c r="W222" s="95"/>
      <c r="X222" s="95"/>
      <c r="Y222" s="95"/>
      <c r="Z222" s="95"/>
      <c r="AA222" s="95"/>
      <c r="AB222" s="95"/>
      <c r="AC222" s="95"/>
      <c r="AD222" s="95"/>
      <c r="AE222" s="95"/>
      <c r="AF222" s="95"/>
      <c r="AG222" s="95" t="n">
        <v>0</v>
      </c>
      <c r="AH222" s="96"/>
      <c r="AI222" s="97" t="n">
        <v>0</v>
      </c>
      <c r="AL222" s="98"/>
    </row>
    <row r="223" customFormat="false" ht="12.75" hidden="false" customHeight="false" outlineLevel="0" collapsed="false">
      <c r="A223" s="94" t="s">
        <v>53</v>
      </c>
      <c r="B223" s="94" t="n">
        <v>8291</v>
      </c>
      <c r="C223" s="95" t="n">
        <v>41000</v>
      </c>
      <c r="D223" s="95" t="n">
        <v>41000</v>
      </c>
      <c r="E223" s="95" t="n">
        <v>41000</v>
      </c>
      <c r="F223" s="95" t="n">
        <v>41000</v>
      </c>
      <c r="G223" s="95" t="n">
        <v>41000</v>
      </c>
      <c r="H223" s="95" t="n">
        <v>0</v>
      </c>
      <c r="I223" s="95" t="n">
        <v>0</v>
      </c>
      <c r="J223" s="95" t="n">
        <v>0</v>
      </c>
      <c r="K223" s="95" t="n">
        <v>0</v>
      </c>
      <c r="L223" s="95" t="n">
        <v>10000</v>
      </c>
      <c r="M223" s="95" t="n">
        <v>0</v>
      </c>
      <c r="N223" s="95" t="n">
        <v>0</v>
      </c>
      <c r="O223" s="95" t="n">
        <v>0</v>
      </c>
      <c r="P223" s="95" t="n">
        <v>0</v>
      </c>
      <c r="Q223" s="95" t="n">
        <v>0</v>
      </c>
      <c r="R223" s="95" t="n">
        <v>0</v>
      </c>
      <c r="S223" s="95" t="n">
        <v>0</v>
      </c>
      <c r="T223" s="95" t="n">
        <v>0</v>
      </c>
      <c r="U223" s="95" t="n">
        <v>0</v>
      </c>
      <c r="V223" s="95"/>
      <c r="W223" s="95"/>
      <c r="X223" s="95"/>
      <c r="Y223" s="95"/>
      <c r="Z223" s="95"/>
      <c r="AA223" s="95"/>
      <c r="AB223" s="95"/>
      <c r="AC223" s="95"/>
      <c r="AD223" s="95"/>
      <c r="AE223" s="95"/>
      <c r="AF223" s="95"/>
      <c r="AG223" s="95" t="n">
        <v>0</v>
      </c>
      <c r="AH223" s="96"/>
      <c r="AI223" s="97" t="n">
        <v>0</v>
      </c>
      <c r="AL223" s="98"/>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c r="CV223" s="10"/>
      <c r="CW223" s="10"/>
      <c r="CX223" s="10"/>
      <c r="CY223" s="10"/>
      <c r="CZ223" s="10"/>
      <c r="DA223" s="10"/>
      <c r="DB223" s="10"/>
      <c r="DC223" s="10"/>
      <c r="DD223" s="10"/>
      <c r="DE223" s="10"/>
      <c r="DF223" s="10"/>
      <c r="DG223" s="10"/>
      <c r="DH223" s="10"/>
      <c r="DI223" s="10"/>
      <c r="DJ223" s="10"/>
      <c r="DK223" s="10"/>
      <c r="DL223" s="10"/>
      <c r="DM223" s="10"/>
      <c r="DN223" s="10"/>
      <c r="DO223" s="10"/>
      <c r="DP223" s="10"/>
      <c r="DQ223" s="10"/>
      <c r="DR223" s="10"/>
      <c r="DS223" s="10"/>
    </row>
    <row r="224" customFormat="false" ht="12.75" hidden="false" customHeight="false" outlineLevel="0" collapsed="false">
      <c r="A224" s="94" t="s">
        <v>54</v>
      </c>
      <c r="B224" s="94" t="n">
        <v>1326</v>
      </c>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c r="AA224" s="95"/>
      <c r="AB224" s="95"/>
      <c r="AC224" s="95"/>
      <c r="AD224" s="95"/>
      <c r="AE224" s="95"/>
      <c r="AF224" s="95"/>
      <c r="AG224" s="95" t="n">
        <v>0</v>
      </c>
      <c r="AH224" s="96"/>
      <c r="AI224" s="97" t="n">
        <v>8000</v>
      </c>
      <c r="AL224" s="98"/>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c r="CW224" s="10"/>
      <c r="CX224" s="10"/>
      <c r="CY224" s="10"/>
      <c r="CZ224" s="10"/>
      <c r="DA224" s="10"/>
      <c r="DB224" s="10"/>
      <c r="DC224" s="10"/>
      <c r="DD224" s="10"/>
      <c r="DE224" s="10"/>
      <c r="DF224" s="10"/>
      <c r="DG224" s="10"/>
      <c r="DH224" s="10"/>
      <c r="DI224" s="10"/>
      <c r="DJ224" s="10"/>
      <c r="DK224" s="10"/>
      <c r="DL224" s="10"/>
      <c r="DM224" s="10"/>
      <c r="DN224" s="10"/>
      <c r="DO224" s="10"/>
      <c r="DP224" s="10"/>
      <c r="DQ224" s="10"/>
      <c r="DR224" s="10"/>
      <c r="DS224" s="10"/>
    </row>
    <row r="225" customFormat="false" ht="12.75" hidden="false" customHeight="false" outlineLevel="0" collapsed="false">
      <c r="A225" s="94" t="s">
        <v>55</v>
      </c>
      <c r="B225" s="94" t="n">
        <v>1020</v>
      </c>
      <c r="C225" s="95" t="n">
        <v>14250</v>
      </c>
      <c r="D225" s="95" t="n">
        <v>14250</v>
      </c>
      <c r="E225" s="95" t="n">
        <v>14250</v>
      </c>
      <c r="F225" s="95" t="n">
        <v>14250</v>
      </c>
      <c r="G225" s="95" t="n">
        <v>14250</v>
      </c>
      <c r="H225" s="95" t="n">
        <v>14250</v>
      </c>
      <c r="I225" s="95" t="n">
        <v>14250</v>
      </c>
      <c r="J225" s="95" t="n">
        <v>14250</v>
      </c>
      <c r="K225" s="95" t="n">
        <v>14250</v>
      </c>
      <c r="L225" s="95" t="n">
        <v>14250</v>
      </c>
      <c r="M225" s="95" t="n">
        <v>14250</v>
      </c>
      <c r="N225" s="95" t="n">
        <v>14250</v>
      </c>
      <c r="O225" s="95" t="n">
        <v>14250</v>
      </c>
      <c r="P225" s="95" t="n">
        <v>14250</v>
      </c>
      <c r="Q225" s="95" t="n">
        <v>14250</v>
      </c>
      <c r="R225" s="95" t="n">
        <v>20000</v>
      </c>
      <c r="S225" s="95" t="n">
        <v>20000</v>
      </c>
      <c r="T225" s="95" t="n">
        <v>20000</v>
      </c>
      <c r="U225" s="95" t="n">
        <v>20000</v>
      </c>
      <c r="V225" s="95"/>
      <c r="W225" s="95"/>
      <c r="X225" s="95"/>
      <c r="Y225" s="95"/>
      <c r="Z225" s="95"/>
      <c r="AA225" s="95"/>
      <c r="AB225" s="95"/>
      <c r="AC225" s="95"/>
      <c r="AD225" s="95"/>
      <c r="AE225" s="95"/>
      <c r="AF225" s="95"/>
      <c r="AG225" s="95" t="n">
        <v>0</v>
      </c>
      <c r="AH225" s="96"/>
      <c r="AI225" s="97" t="n">
        <v>0</v>
      </c>
      <c r="AL225" s="98"/>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c r="CW225" s="10"/>
      <c r="CX225" s="10"/>
      <c r="CY225" s="10"/>
      <c r="CZ225" s="10"/>
      <c r="DA225" s="10"/>
      <c r="DB225" s="10"/>
      <c r="DC225" s="10"/>
      <c r="DD225" s="10"/>
      <c r="DE225" s="10"/>
      <c r="DF225" s="10"/>
      <c r="DG225" s="10"/>
      <c r="DH225" s="10"/>
      <c r="DI225" s="10"/>
      <c r="DJ225" s="10"/>
      <c r="DK225" s="10"/>
      <c r="DL225" s="10"/>
      <c r="DM225" s="10"/>
      <c r="DN225" s="10"/>
      <c r="DO225" s="10"/>
      <c r="DP225" s="10"/>
      <c r="DQ225" s="10"/>
      <c r="DR225" s="10"/>
      <c r="DS225" s="10"/>
    </row>
    <row r="226" customFormat="false" ht="12.75" hidden="false" customHeight="false" outlineLevel="0" collapsed="false">
      <c r="A226" s="94" t="s">
        <v>56</v>
      </c>
      <c r="B226" s="94" t="n">
        <v>1000</v>
      </c>
      <c r="C226" s="95" t="n">
        <v>40000</v>
      </c>
      <c r="D226" s="95" t="n">
        <v>40000</v>
      </c>
      <c r="E226" s="95" t="n">
        <v>40000</v>
      </c>
      <c r="F226" s="95" t="n">
        <v>40000</v>
      </c>
      <c r="G226" s="95" t="n">
        <v>40000</v>
      </c>
      <c r="H226" s="95" t="n">
        <v>40000</v>
      </c>
      <c r="I226" s="95" t="n">
        <v>40000</v>
      </c>
      <c r="J226" s="95" t="n">
        <v>40000</v>
      </c>
      <c r="K226" s="95" t="n">
        <v>40000</v>
      </c>
      <c r="L226" s="95" t="n">
        <v>40000</v>
      </c>
      <c r="M226" s="95" t="n">
        <v>40000</v>
      </c>
      <c r="N226" s="95" t="n">
        <v>40000</v>
      </c>
      <c r="O226" s="95" t="n">
        <v>35000</v>
      </c>
      <c r="P226" s="95" t="n">
        <v>30000</v>
      </c>
      <c r="Q226" s="95" t="n">
        <v>30000</v>
      </c>
      <c r="R226" s="95" t="n">
        <v>30000</v>
      </c>
      <c r="S226" s="95" t="n">
        <v>30000</v>
      </c>
      <c r="T226" s="95" t="n">
        <v>35000</v>
      </c>
      <c r="U226" s="95" t="n">
        <v>35000</v>
      </c>
      <c r="V226" s="95"/>
      <c r="W226" s="95"/>
      <c r="X226" s="95"/>
      <c r="Y226" s="95"/>
      <c r="Z226" s="95"/>
      <c r="AA226" s="95"/>
      <c r="AB226" s="95"/>
      <c r="AC226" s="95"/>
      <c r="AD226" s="95"/>
      <c r="AE226" s="95"/>
      <c r="AF226" s="95"/>
      <c r="AG226" s="95" t="n">
        <v>0</v>
      </c>
      <c r="AH226" s="96"/>
      <c r="AI226" s="97" t="n">
        <v>15000</v>
      </c>
      <c r="AL226" s="98"/>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c r="CW226" s="10"/>
      <c r="CX226" s="10"/>
      <c r="CY226" s="10"/>
      <c r="CZ226" s="10"/>
      <c r="DA226" s="10"/>
      <c r="DB226" s="10"/>
      <c r="DC226" s="10"/>
      <c r="DD226" s="10"/>
      <c r="DE226" s="10"/>
      <c r="DF226" s="10"/>
      <c r="DG226" s="10"/>
      <c r="DH226" s="10"/>
      <c r="DI226" s="10"/>
      <c r="DJ226" s="10"/>
      <c r="DK226" s="10"/>
      <c r="DL226" s="10"/>
      <c r="DM226" s="10"/>
      <c r="DN226" s="10"/>
      <c r="DO226" s="10"/>
      <c r="DP226" s="10"/>
      <c r="DQ226" s="10"/>
      <c r="DR226" s="10"/>
      <c r="DS226" s="10"/>
    </row>
    <row r="227" customFormat="false" ht="12.75" hidden="false" customHeight="false" outlineLevel="0" collapsed="false">
      <c r="A227" s="94" t="s">
        <v>57</v>
      </c>
      <c r="B227" s="94" t="n">
        <v>1383</v>
      </c>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c r="AB227" s="95"/>
      <c r="AC227" s="95"/>
      <c r="AD227" s="95"/>
      <c r="AE227" s="95"/>
      <c r="AF227" s="95"/>
      <c r="AG227" s="95" t="n">
        <v>0</v>
      </c>
      <c r="AH227" s="96"/>
      <c r="AI227" s="97" t="n">
        <v>0</v>
      </c>
      <c r="AL227" s="98"/>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c r="CW227" s="10"/>
      <c r="CX227" s="10"/>
      <c r="CY227" s="10"/>
      <c r="CZ227" s="10"/>
      <c r="DA227" s="10"/>
      <c r="DB227" s="10"/>
      <c r="DC227" s="10"/>
      <c r="DD227" s="10"/>
      <c r="DE227" s="10"/>
      <c r="DF227" s="10"/>
      <c r="DG227" s="10"/>
      <c r="DH227" s="10"/>
      <c r="DI227" s="10"/>
      <c r="DJ227" s="10"/>
      <c r="DK227" s="10"/>
      <c r="DL227" s="10"/>
      <c r="DM227" s="10"/>
      <c r="DN227" s="10"/>
      <c r="DO227" s="10"/>
      <c r="DP227" s="10"/>
      <c r="DQ227" s="10"/>
      <c r="DR227" s="10"/>
      <c r="DS227" s="10"/>
    </row>
    <row r="228" customFormat="false" ht="12.75" hidden="false" customHeight="false" outlineLevel="0" collapsed="false">
      <c r="A228" s="94" t="s">
        <v>58</v>
      </c>
      <c r="B228" s="94" t="n">
        <v>1556</v>
      </c>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c r="AA228" s="95"/>
      <c r="AB228" s="95"/>
      <c r="AC228" s="95"/>
      <c r="AD228" s="95"/>
      <c r="AE228" s="95"/>
      <c r="AF228" s="95"/>
      <c r="AG228" s="95" t="n">
        <v>0</v>
      </c>
      <c r="AH228" s="96"/>
      <c r="AI228" s="97" t="n">
        <f aca="false">13320+1680</f>
        <v>15000</v>
      </c>
      <c r="AL228" s="98"/>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c r="CV228" s="10"/>
      <c r="CW228" s="10"/>
      <c r="CX228" s="10"/>
      <c r="CY228" s="10"/>
      <c r="CZ228" s="10"/>
      <c r="DA228" s="10"/>
      <c r="DB228" s="10"/>
      <c r="DC228" s="10"/>
      <c r="DD228" s="10"/>
      <c r="DE228" s="10"/>
      <c r="DF228" s="10"/>
      <c r="DG228" s="10"/>
      <c r="DH228" s="10"/>
      <c r="DI228" s="10"/>
      <c r="DJ228" s="10"/>
      <c r="DK228" s="10"/>
      <c r="DL228" s="10"/>
      <c r="DM228" s="10"/>
      <c r="DN228" s="10"/>
      <c r="DO228" s="10"/>
      <c r="DP228" s="10"/>
      <c r="DQ228" s="10"/>
      <c r="DR228" s="10"/>
      <c r="DS228" s="10"/>
    </row>
    <row r="229" customFormat="false" ht="12.75" hidden="false" customHeight="false" outlineLevel="0" collapsed="false">
      <c r="A229" s="94" t="s">
        <v>59</v>
      </c>
      <c r="B229" s="94" t="n">
        <v>1244</v>
      </c>
      <c r="C229" s="95" t="n">
        <v>15000</v>
      </c>
      <c r="D229" s="95" t="n">
        <v>15000</v>
      </c>
      <c r="E229" s="95" t="n">
        <v>15000</v>
      </c>
      <c r="F229" s="95" t="n">
        <v>15000</v>
      </c>
      <c r="G229" s="95" t="n">
        <v>15000</v>
      </c>
      <c r="H229" s="95" t="n">
        <v>15000</v>
      </c>
      <c r="I229" s="95" t="n">
        <v>15000</v>
      </c>
      <c r="J229" s="95" t="n">
        <v>15000</v>
      </c>
      <c r="K229" s="95" t="n">
        <v>15000</v>
      </c>
      <c r="L229" s="95" t="n">
        <v>15000</v>
      </c>
      <c r="M229" s="95" t="n">
        <v>15000</v>
      </c>
      <c r="N229" s="95" t="n">
        <v>15000</v>
      </c>
      <c r="O229" s="95" t="n">
        <v>15000</v>
      </c>
      <c r="P229" s="95" t="n">
        <v>15000</v>
      </c>
      <c r="Q229" s="95" t="n">
        <v>15000</v>
      </c>
      <c r="R229" s="95" t="n">
        <v>15000</v>
      </c>
      <c r="S229" s="95" t="n">
        <v>15000</v>
      </c>
      <c r="T229" s="95" t="n">
        <v>15000</v>
      </c>
      <c r="U229" s="95" t="n">
        <v>15000</v>
      </c>
      <c r="V229" s="95"/>
      <c r="W229" s="95"/>
      <c r="X229" s="95"/>
      <c r="Y229" s="95"/>
      <c r="Z229" s="95"/>
      <c r="AA229" s="95"/>
      <c r="AB229" s="95"/>
      <c r="AC229" s="95"/>
      <c r="AD229" s="95"/>
      <c r="AE229" s="95"/>
      <c r="AF229" s="95"/>
      <c r="AG229" s="95" t="n">
        <v>0</v>
      </c>
      <c r="AH229" s="96"/>
      <c r="AI229" s="103" t="n">
        <v>27000</v>
      </c>
      <c r="AL229" s="98"/>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c r="CG229" s="16"/>
      <c r="CH229" s="16"/>
      <c r="CI229" s="16"/>
      <c r="CJ229" s="16"/>
      <c r="CK229" s="16"/>
      <c r="CL229" s="16"/>
      <c r="CM229" s="16"/>
      <c r="CN229" s="16"/>
      <c r="CO229" s="16"/>
      <c r="CP229" s="16"/>
      <c r="CQ229" s="16"/>
      <c r="CR229" s="16"/>
      <c r="CS229" s="16"/>
      <c r="CT229" s="16"/>
      <c r="CU229" s="16"/>
      <c r="CV229" s="16"/>
      <c r="CW229" s="16"/>
      <c r="CX229" s="16"/>
      <c r="CY229" s="16"/>
      <c r="CZ229" s="16"/>
      <c r="DA229" s="16"/>
      <c r="DB229" s="16"/>
      <c r="DC229" s="16"/>
      <c r="DD229" s="16"/>
      <c r="DE229" s="16"/>
      <c r="DF229" s="16"/>
      <c r="DG229" s="16"/>
      <c r="DH229" s="16"/>
      <c r="DI229" s="16"/>
      <c r="DJ229" s="16"/>
      <c r="DK229" s="16"/>
      <c r="DL229" s="16"/>
      <c r="DM229" s="16"/>
      <c r="DN229" s="16"/>
      <c r="DO229" s="16"/>
      <c r="DP229" s="16"/>
      <c r="DQ229" s="16"/>
      <c r="DR229" s="16"/>
      <c r="DS229" s="16"/>
    </row>
    <row r="230" customFormat="false" ht="12.75" hidden="false" customHeight="false" outlineLevel="0" collapsed="false">
      <c r="A230" s="94" t="s">
        <v>144</v>
      </c>
      <c r="B230" s="94" t="n">
        <v>8056</v>
      </c>
      <c r="C230" s="95" t="n">
        <v>8000</v>
      </c>
      <c r="D230" s="95" t="n">
        <v>8000</v>
      </c>
      <c r="E230" s="95" t="n">
        <v>8000</v>
      </c>
      <c r="F230" s="95" t="n">
        <v>8000</v>
      </c>
      <c r="G230" s="95" t="n">
        <v>8000</v>
      </c>
      <c r="H230" s="95" t="n">
        <v>8000</v>
      </c>
      <c r="I230" s="95" t="n">
        <v>8000</v>
      </c>
      <c r="J230" s="95" t="n">
        <v>8000</v>
      </c>
      <c r="K230" s="95" t="n">
        <v>8000</v>
      </c>
      <c r="L230" s="95" t="n">
        <v>8000</v>
      </c>
      <c r="M230" s="95" t="n">
        <v>8000</v>
      </c>
      <c r="N230" s="95" t="n">
        <v>8000</v>
      </c>
      <c r="O230" s="95" t="n">
        <v>8000</v>
      </c>
      <c r="P230" s="95" t="n">
        <v>8000</v>
      </c>
      <c r="Q230" s="95" t="n">
        <v>8000</v>
      </c>
      <c r="R230" s="95" t="n">
        <v>8000</v>
      </c>
      <c r="S230" s="95" t="n">
        <v>8000</v>
      </c>
      <c r="T230" s="95" t="n">
        <v>10000</v>
      </c>
      <c r="U230" s="95" t="n">
        <v>10000</v>
      </c>
      <c r="V230" s="95"/>
      <c r="W230" s="95"/>
      <c r="X230" s="95"/>
      <c r="Y230" s="95"/>
      <c r="Z230" s="95"/>
      <c r="AA230" s="95"/>
      <c r="AB230" s="95"/>
      <c r="AC230" s="95"/>
      <c r="AD230" s="95"/>
      <c r="AE230" s="95"/>
      <c r="AF230" s="95"/>
      <c r="AG230" s="95" t="n">
        <v>0</v>
      </c>
      <c r="AH230" s="96"/>
      <c r="AI230" s="97" t="n">
        <v>0</v>
      </c>
      <c r="AL230" s="98"/>
      <c r="AM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c r="CE230" s="10"/>
      <c r="CF230" s="10"/>
      <c r="CG230" s="10"/>
      <c r="CH230" s="10"/>
      <c r="CI230" s="10"/>
      <c r="CJ230" s="10"/>
      <c r="CK230" s="10"/>
      <c r="CL230" s="10"/>
      <c r="CM230" s="10"/>
      <c r="CN230" s="10"/>
      <c r="CO230" s="10"/>
      <c r="CP230" s="10"/>
      <c r="CQ230" s="10"/>
      <c r="CR230" s="10"/>
      <c r="CS230" s="10"/>
      <c r="CT230" s="10"/>
      <c r="CU230" s="10"/>
      <c r="CV230" s="10"/>
      <c r="CW230" s="10"/>
      <c r="CX230" s="10"/>
      <c r="CY230" s="10"/>
      <c r="CZ230" s="10"/>
      <c r="DA230" s="10"/>
      <c r="DB230" s="10"/>
      <c r="DC230" s="10"/>
      <c r="DD230" s="10"/>
      <c r="DE230" s="10"/>
      <c r="DF230" s="10"/>
      <c r="DG230" s="10"/>
      <c r="DH230" s="10"/>
      <c r="DI230" s="10"/>
      <c r="DJ230" s="10"/>
      <c r="DK230" s="10"/>
      <c r="DL230" s="10"/>
      <c r="DM230" s="10"/>
      <c r="DN230" s="10"/>
      <c r="DO230" s="10"/>
      <c r="DP230" s="10"/>
      <c r="DQ230" s="10"/>
      <c r="DR230" s="10"/>
      <c r="DS230" s="10"/>
    </row>
    <row r="231" customFormat="false" ht="12.75" hidden="false" customHeight="false" outlineLevel="0" collapsed="false">
      <c r="A231" s="94" t="s">
        <v>61</v>
      </c>
      <c r="B231" s="94" t="n">
        <v>1040</v>
      </c>
      <c r="C231" s="95" t="n">
        <v>90000</v>
      </c>
      <c r="D231" s="95" t="n">
        <v>90000</v>
      </c>
      <c r="E231" s="95" t="n">
        <v>90000</v>
      </c>
      <c r="F231" s="95" t="n">
        <v>90000</v>
      </c>
      <c r="G231" s="95" t="n">
        <v>90000</v>
      </c>
      <c r="H231" s="95" t="n">
        <v>90000</v>
      </c>
      <c r="I231" s="95" t="n">
        <v>90000</v>
      </c>
      <c r="J231" s="95" t="n">
        <v>90000</v>
      </c>
      <c r="K231" s="95" t="n">
        <v>90000</v>
      </c>
      <c r="L231" s="95" t="n">
        <v>90000</v>
      </c>
      <c r="M231" s="95" t="n">
        <v>90000</v>
      </c>
      <c r="N231" s="95" t="n">
        <f aca="false">90000-12200</f>
        <v>77800</v>
      </c>
      <c r="O231" s="95" t="n">
        <f aca="false">90000-12200</f>
        <v>77800</v>
      </c>
      <c r="P231" s="95" t="n">
        <f aca="false">90000-12200</f>
        <v>77800</v>
      </c>
      <c r="Q231" s="95" t="n">
        <f aca="false">90000-12200</f>
        <v>77800</v>
      </c>
      <c r="R231" s="95" t="n">
        <f aca="false">90000-12200</f>
        <v>77800</v>
      </c>
      <c r="S231" s="95" t="n">
        <f aca="false">90000-12200</f>
        <v>77800</v>
      </c>
      <c r="T231" s="95" t="n">
        <f aca="false">90000-12200</f>
        <v>77800</v>
      </c>
      <c r="U231" s="95" t="n">
        <f aca="false">90000-12200-5000</f>
        <v>72800</v>
      </c>
      <c r="V231" s="95"/>
      <c r="W231" s="95"/>
      <c r="X231" s="95"/>
      <c r="Y231" s="95"/>
      <c r="Z231" s="95"/>
      <c r="AA231" s="95"/>
      <c r="AB231" s="95"/>
      <c r="AC231" s="95"/>
      <c r="AD231" s="95"/>
      <c r="AE231" s="95"/>
      <c r="AF231" s="95"/>
      <c r="AG231" s="95" t="n">
        <v>0</v>
      </c>
      <c r="AH231" s="96"/>
      <c r="AI231" s="97" t="n">
        <v>10000</v>
      </c>
      <c r="AL231" s="98"/>
    </row>
    <row r="232" customFormat="false" ht="12.75" hidden="false" customHeight="false" outlineLevel="0" collapsed="false">
      <c r="A232" s="94" t="s">
        <v>62</v>
      </c>
      <c r="B232" s="94" t="n">
        <v>1576</v>
      </c>
      <c r="C232" s="95" t="n">
        <v>10000</v>
      </c>
      <c r="D232" s="95" t="n">
        <v>10000</v>
      </c>
      <c r="E232" s="95" t="n">
        <v>10000</v>
      </c>
      <c r="F232" s="95" t="n">
        <v>10000</v>
      </c>
      <c r="G232" s="95" t="n">
        <v>10000</v>
      </c>
      <c r="H232" s="95" t="n">
        <v>10000</v>
      </c>
      <c r="I232" s="95" t="n">
        <v>10000</v>
      </c>
      <c r="J232" s="95" t="n">
        <v>10000</v>
      </c>
      <c r="K232" s="95" t="n">
        <v>10000</v>
      </c>
      <c r="L232" s="95" t="n">
        <v>10000</v>
      </c>
      <c r="M232" s="95" t="n">
        <v>10000</v>
      </c>
      <c r="N232" s="95" t="n">
        <v>10000</v>
      </c>
      <c r="O232" s="95" t="n">
        <v>10000</v>
      </c>
      <c r="P232" s="95" t="n">
        <v>10000</v>
      </c>
      <c r="Q232" s="95" t="n">
        <v>10000</v>
      </c>
      <c r="R232" s="95" t="n">
        <v>10000</v>
      </c>
      <c r="S232" s="95" t="n">
        <v>10000</v>
      </c>
      <c r="T232" s="95" t="n">
        <v>10000</v>
      </c>
      <c r="U232" s="95" t="n">
        <v>10000</v>
      </c>
      <c r="V232" s="95"/>
      <c r="W232" s="95"/>
      <c r="X232" s="95"/>
      <c r="Y232" s="95"/>
      <c r="Z232" s="95"/>
      <c r="AA232" s="95"/>
      <c r="AB232" s="95"/>
      <c r="AC232" s="95"/>
      <c r="AD232" s="95"/>
      <c r="AE232" s="95"/>
      <c r="AF232" s="95"/>
      <c r="AG232" s="95" t="n">
        <v>0</v>
      </c>
      <c r="AH232" s="96"/>
      <c r="AI232" s="97" t="n">
        <v>0</v>
      </c>
      <c r="AL232" s="98"/>
    </row>
    <row r="233" customFormat="false" ht="12.75" hidden="false" customHeight="false" outlineLevel="0" collapsed="false">
      <c r="A233" s="94" t="s">
        <v>145</v>
      </c>
      <c r="B233" s="94" t="n">
        <v>1041</v>
      </c>
      <c r="C233" s="95" t="n">
        <v>4500</v>
      </c>
      <c r="D233" s="95" t="n">
        <v>4500</v>
      </c>
      <c r="E233" s="95" t="n">
        <v>4500</v>
      </c>
      <c r="F233" s="95" t="n">
        <v>4500</v>
      </c>
      <c r="G233" s="95" t="n">
        <v>4500</v>
      </c>
      <c r="H233" s="95" t="n">
        <v>4500</v>
      </c>
      <c r="I233" s="95" t="n">
        <v>4500</v>
      </c>
      <c r="J233" s="95" t="n">
        <v>4500</v>
      </c>
      <c r="K233" s="95" t="n">
        <v>4500</v>
      </c>
      <c r="L233" s="95" t="n">
        <v>4500</v>
      </c>
      <c r="M233" s="95" t="n">
        <v>4500</v>
      </c>
      <c r="N233" s="95" t="n">
        <v>4500</v>
      </c>
      <c r="O233" s="95" t="n">
        <v>4500</v>
      </c>
      <c r="P233" s="95" t="n">
        <v>4500</v>
      </c>
      <c r="Q233" s="95" t="n">
        <v>4500</v>
      </c>
      <c r="R233" s="95" t="n">
        <v>4500</v>
      </c>
      <c r="S233" s="95" t="n">
        <v>4500</v>
      </c>
      <c r="T233" s="95" t="n">
        <v>4500</v>
      </c>
      <c r="U233" s="95" t="n">
        <v>4500</v>
      </c>
      <c r="V233" s="95"/>
      <c r="W233" s="95"/>
      <c r="X233" s="95"/>
      <c r="Y233" s="95"/>
      <c r="Z233" s="95"/>
      <c r="AA233" s="95"/>
      <c r="AB233" s="95"/>
      <c r="AC233" s="95"/>
      <c r="AD233" s="95"/>
      <c r="AE233" s="95"/>
      <c r="AF233" s="95"/>
      <c r="AG233" s="95" t="n">
        <v>0</v>
      </c>
      <c r="AH233" s="96"/>
      <c r="AI233" s="97" t="n">
        <v>0</v>
      </c>
      <c r="AL233" s="98"/>
      <c r="AM233" s="104"/>
    </row>
    <row r="234" customFormat="false" ht="12.75" hidden="false" customHeight="false" outlineLevel="0" collapsed="false">
      <c r="A234" s="94" t="s">
        <v>146</v>
      </c>
      <c r="B234" s="94" t="n">
        <v>8216</v>
      </c>
      <c r="C234" s="95" t="n">
        <v>11000</v>
      </c>
      <c r="D234" s="95" t="n">
        <v>11000</v>
      </c>
      <c r="E234" s="95" t="n">
        <v>11000</v>
      </c>
      <c r="F234" s="95" t="n">
        <v>11000</v>
      </c>
      <c r="G234" s="95" t="n">
        <v>11000</v>
      </c>
      <c r="H234" s="95" t="n">
        <v>11000</v>
      </c>
      <c r="I234" s="95" t="n">
        <v>11000</v>
      </c>
      <c r="J234" s="95" t="n">
        <v>11000</v>
      </c>
      <c r="K234" s="95" t="n">
        <v>11000</v>
      </c>
      <c r="L234" s="95" t="n">
        <v>11000</v>
      </c>
      <c r="M234" s="95" t="n">
        <v>11000</v>
      </c>
      <c r="N234" s="95" t="n">
        <v>11000</v>
      </c>
      <c r="O234" s="95" t="n">
        <v>11000</v>
      </c>
      <c r="P234" s="95" t="n">
        <v>11000</v>
      </c>
      <c r="Q234" s="95" t="n">
        <v>11000</v>
      </c>
      <c r="R234" s="95" t="n">
        <v>11000</v>
      </c>
      <c r="S234" s="95" t="n">
        <v>11000</v>
      </c>
      <c r="T234" s="95" t="n">
        <v>11000</v>
      </c>
      <c r="U234" s="95" t="n">
        <v>11000</v>
      </c>
      <c r="V234" s="95"/>
      <c r="W234" s="95"/>
      <c r="X234" s="95"/>
      <c r="Y234" s="95"/>
      <c r="Z234" s="95"/>
      <c r="AA234" s="95"/>
      <c r="AB234" s="95"/>
      <c r="AC234" s="95"/>
      <c r="AD234" s="95"/>
      <c r="AE234" s="95"/>
      <c r="AF234" s="95"/>
      <c r="AG234" s="95" t="n">
        <v>0</v>
      </c>
      <c r="AH234" s="96"/>
      <c r="AI234" s="97" t="n">
        <v>0</v>
      </c>
      <c r="AL234" s="98"/>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c r="CH234" s="10"/>
      <c r="CI234" s="10"/>
      <c r="CJ234" s="10"/>
      <c r="CK234" s="10"/>
      <c r="CL234" s="10"/>
      <c r="CM234" s="10"/>
      <c r="CN234" s="10"/>
      <c r="CO234" s="10"/>
      <c r="CP234" s="10"/>
      <c r="CQ234" s="10"/>
      <c r="CR234" s="10"/>
      <c r="CS234" s="10"/>
      <c r="CT234" s="10"/>
      <c r="CU234" s="10"/>
      <c r="CV234" s="10"/>
      <c r="CW234" s="10"/>
      <c r="CX234" s="10"/>
      <c r="CY234" s="10"/>
      <c r="CZ234" s="10"/>
      <c r="DA234" s="10"/>
      <c r="DB234" s="10"/>
      <c r="DC234" s="10"/>
      <c r="DD234" s="10"/>
      <c r="DE234" s="10"/>
      <c r="DF234" s="10"/>
      <c r="DG234" s="10"/>
      <c r="DH234" s="10"/>
      <c r="DI234" s="10"/>
      <c r="DJ234" s="10"/>
      <c r="DK234" s="10"/>
      <c r="DL234" s="10"/>
      <c r="DM234" s="10"/>
      <c r="DN234" s="10"/>
      <c r="DO234" s="10"/>
      <c r="DP234" s="10"/>
      <c r="DQ234" s="10"/>
      <c r="DR234" s="10"/>
      <c r="DS234" s="10"/>
    </row>
    <row r="235" customFormat="false" ht="12.75" hidden="false" customHeight="false" outlineLevel="0" collapsed="false">
      <c r="A235" s="94" t="s">
        <v>147</v>
      </c>
      <c r="B235" s="94" t="n">
        <v>1384</v>
      </c>
      <c r="C235" s="95" t="n">
        <v>5000</v>
      </c>
      <c r="D235" s="95" t="n">
        <v>5000</v>
      </c>
      <c r="E235" s="95" t="n">
        <v>5000</v>
      </c>
      <c r="F235" s="95" t="n">
        <v>5000</v>
      </c>
      <c r="G235" s="95" t="n">
        <v>5000</v>
      </c>
      <c r="H235" s="95" t="n">
        <v>5000</v>
      </c>
      <c r="I235" s="95" t="n">
        <v>5000</v>
      </c>
      <c r="J235" s="95" t="n">
        <v>5000</v>
      </c>
      <c r="K235" s="95" t="n">
        <v>5000</v>
      </c>
      <c r="L235" s="95" t="n">
        <v>5000</v>
      </c>
      <c r="M235" s="95" t="n">
        <v>5000</v>
      </c>
      <c r="N235" s="95" t="n">
        <v>5000</v>
      </c>
      <c r="O235" s="95" t="n">
        <v>5000</v>
      </c>
      <c r="P235" s="95" t="n">
        <v>5000</v>
      </c>
      <c r="Q235" s="95" t="n">
        <v>5000</v>
      </c>
      <c r="R235" s="95" t="n">
        <v>5000</v>
      </c>
      <c r="S235" s="95" t="n">
        <v>5000</v>
      </c>
      <c r="T235" s="95" t="n">
        <v>5000</v>
      </c>
      <c r="U235" s="95" t="n">
        <v>5000</v>
      </c>
      <c r="V235" s="95"/>
      <c r="W235" s="95"/>
      <c r="X235" s="95"/>
      <c r="Y235" s="95"/>
      <c r="Z235" s="95"/>
      <c r="AA235" s="95"/>
      <c r="AB235" s="95"/>
      <c r="AC235" s="95"/>
      <c r="AD235" s="95"/>
      <c r="AE235" s="95"/>
      <c r="AF235" s="95"/>
      <c r="AG235" s="95" t="n">
        <v>0</v>
      </c>
      <c r="AH235" s="96"/>
      <c r="AI235" s="97" t="n">
        <v>0</v>
      </c>
      <c r="AL235" s="98"/>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c r="BJ235" s="10"/>
      <c r="BK235" s="10"/>
      <c r="BL235" s="10"/>
      <c r="BM235" s="10"/>
      <c r="BN235" s="10"/>
      <c r="BO235" s="10"/>
      <c r="BP235" s="10"/>
      <c r="BQ235" s="10"/>
      <c r="BR235" s="10"/>
      <c r="BS235" s="10"/>
      <c r="BT235" s="10"/>
      <c r="BU235" s="10"/>
      <c r="BV235" s="10"/>
      <c r="BW235" s="10"/>
      <c r="BX235" s="10"/>
      <c r="BY235" s="10"/>
      <c r="BZ235" s="10"/>
      <c r="CA235" s="10"/>
      <c r="CB235" s="10"/>
      <c r="CC235" s="10"/>
      <c r="CD235" s="10"/>
      <c r="CE235" s="10"/>
      <c r="CF235" s="10"/>
      <c r="CG235" s="10"/>
      <c r="CH235" s="10"/>
      <c r="CI235" s="10"/>
      <c r="CJ235" s="10"/>
      <c r="CK235" s="10"/>
      <c r="CL235" s="10"/>
      <c r="CM235" s="10"/>
      <c r="CN235" s="10"/>
      <c r="CO235" s="10"/>
      <c r="CP235" s="10"/>
      <c r="CQ235" s="10"/>
      <c r="CR235" s="10"/>
      <c r="CS235" s="10"/>
      <c r="CT235" s="10"/>
      <c r="CU235" s="10"/>
      <c r="CV235" s="10"/>
      <c r="CW235" s="10"/>
      <c r="CX235" s="10"/>
      <c r="CY235" s="10"/>
      <c r="CZ235" s="10"/>
      <c r="DA235" s="10"/>
      <c r="DB235" s="10"/>
      <c r="DC235" s="10"/>
      <c r="DD235" s="10"/>
      <c r="DE235" s="10"/>
      <c r="DF235" s="10"/>
      <c r="DG235" s="10"/>
      <c r="DH235" s="10"/>
      <c r="DI235" s="10"/>
      <c r="DJ235" s="10"/>
      <c r="DK235" s="10"/>
      <c r="DL235" s="10"/>
      <c r="DM235" s="10"/>
      <c r="DN235" s="10"/>
      <c r="DO235" s="10"/>
      <c r="DP235" s="10"/>
      <c r="DQ235" s="10"/>
      <c r="DR235" s="10"/>
      <c r="DS235" s="10"/>
    </row>
    <row r="236" customFormat="false" ht="13.5" hidden="false" customHeight="false" outlineLevel="0" collapsed="false">
      <c r="A236" s="94" t="s">
        <v>66</v>
      </c>
      <c r="B236" s="94" t="s">
        <v>148</v>
      </c>
      <c r="C236" s="95" t="n">
        <f aca="false">15000+10000</f>
        <v>25000</v>
      </c>
      <c r="D236" s="95" t="n">
        <f aca="false">15000+10000</f>
        <v>25000</v>
      </c>
      <c r="E236" s="95" t="n">
        <f aca="false">15000+10000</f>
        <v>25000</v>
      </c>
      <c r="F236" s="95" t="n">
        <f aca="false">15000+10000</f>
        <v>25000</v>
      </c>
      <c r="G236" s="95" t="n">
        <f aca="false">15000+10000</f>
        <v>25000</v>
      </c>
      <c r="H236" s="95" t="n">
        <f aca="false">15000+10000</f>
        <v>25000</v>
      </c>
      <c r="I236" s="95" t="n">
        <f aca="false">15000+10000</f>
        <v>25000</v>
      </c>
      <c r="J236" s="95" t="n">
        <f aca="false">15000+10000</f>
        <v>25000</v>
      </c>
      <c r="K236" s="95" t="n">
        <f aca="false">15000+10000</f>
        <v>25000</v>
      </c>
      <c r="L236" s="95" t="n">
        <f aca="false">15000+10000</f>
        <v>25000</v>
      </c>
      <c r="M236" s="95" t="n">
        <f aca="false">15000+10000</f>
        <v>25000</v>
      </c>
      <c r="N236" s="95" t="n">
        <f aca="false">15000+10000</f>
        <v>25000</v>
      </c>
      <c r="O236" s="95" t="n">
        <f aca="false">15000+10000</f>
        <v>25000</v>
      </c>
      <c r="P236" s="95" t="n">
        <f aca="false">15000+10000</f>
        <v>25000</v>
      </c>
      <c r="Q236" s="95" t="n">
        <f aca="false">15000+10000</f>
        <v>25000</v>
      </c>
      <c r="R236" s="95" t="n">
        <f aca="false">15000+10000</f>
        <v>25000</v>
      </c>
      <c r="S236" s="95" t="n">
        <f aca="false">15000+10000</f>
        <v>25000</v>
      </c>
      <c r="T236" s="95" t="n">
        <f aca="false">25000+10000</f>
        <v>35000</v>
      </c>
      <c r="U236" s="95" t="n">
        <f aca="false">25000+10000</f>
        <v>35000</v>
      </c>
      <c r="V236" s="95"/>
      <c r="W236" s="95"/>
      <c r="X236" s="95"/>
      <c r="Y236" s="95"/>
      <c r="Z236" s="95"/>
      <c r="AA236" s="95"/>
      <c r="AB236" s="95"/>
      <c r="AC236" s="95"/>
      <c r="AD236" s="95"/>
      <c r="AE236" s="95"/>
      <c r="AF236" s="95"/>
      <c r="AG236" s="95" t="n">
        <v>0</v>
      </c>
      <c r="AH236" s="96"/>
      <c r="AI236" s="97" t="n">
        <v>0</v>
      </c>
      <c r="AL236" s="98"/>
      <c r="AM236" s="10"/>
      <c r="AN236" s="10"/>
      <c r="AO236" s="10"/>
      <c r="AP236" s="10"/>
      <c r="AQ236" s="10"/>
      <c r="AR236" s="10"/>
      <c r="AS236" s="10"/>
      <c r="AT236" s="10"/>
      <c r="AU236" s="10"/>
      <c r="AV236" s="10"/>
      <c r="AW236" s="10"/>
      <c r="AX236" s="10"/>
      <c r="AY236" s="10"/>
      <c r="AZ236" s="10"/>
      <c r="BA236" s="10"/>
      <c r="BB236" s="10"/>
      <c r="BC236" s="10"/>
      <c r="BD236" s="10"/>
      <c r="BE236" s="10"/>
      <c r="BF236" s="54"/>
      <c r="BG236" s="54"/>
      <c r="BH236" s="54"/>
      <c r="BI236" s="54"/>
      <c r="BJ236" s="54"/>
      <c r="BK236" s="54"/>
      <c r="BL236" s="54"/>
      <c r="BM236" s="54"/>
      <c r="BN236" s="54"/>
      <c r="BO236" s="54"/>
      <c r="BP236" s="54"/>
      <c r="BQ236" s="54"/>
      <c r="BR236" s="54"/>
      <c r="BS236" s="54"/>
      <c r="BT236" s="54"/>
      <c r="BU236" s="54"/>
      <c r="BV236" s="54"/>
      <c r="BW236" s="54"/>
      <c r="BX236" s="54"/>
      <c r="BY236" s="54"/>
      <c r="BZ236" s="54"/>
      <c r="CA236" s="54"/>
      <c r="CB236" s="54"/>
      <c r="CC236" s="54"/>
      <c r="CD236" s="54"/>
      <c r="CE236" s="54"/>
      <c r="CF236" s="54"/>
      <c r="CG236" s="54"/>
      <c r="CH236" s="54"/>
      <c r="CI236" s="54"/>
      <c r="CJ236" s="54"/>
      <c r="CK236" s="54"/>
      <c r="CL236" s="54"/>
    </row>
    <row r="237" customFormat="false" ht="12.75" hidden="false" customHeight="false" outlineLevel="0" collapsed="false">
      <c r="A237" s="105" t="s">
        <v>67</v>
      </c>
      <c r="B237" s="105" t="n">
        <v>1399</v>
      </c>
      <c r="C237" s="106" t="n">
        <v>5000</v>
      </c>
      <c r="D237" s="106" t="n">
        <v>5000</v>
      </c>
      <c r="E237" s="106" t="n">
        <v>5000</v>
      </c>
      <c r="F237" s="106" t="n">
        <v>5000</v>
      </c>
      <c r="G237" s="106" t="n">
        <v>5000</v>
      </c>
      <c r="H237" s="106" t="n">
        <v>5000</v>
      </c>
      <c r="I237" s="106" t="n">
        <v>5000</v>
      </c>
      <c r="J237" s="106" t="n">
        <v>5000</v>
      </c>
      <c r="K237" s="106" t="n">
        <v>5000</v>
      </c>
      <c r="L237" s="106" t="n">
        <v>5000</v>
      </c>
      <c r="M237" s="106" t="n">
        <v>5000</v>
      </c>
      <c r="N237" s="106" t="n">
        <v>5000</v>
      </c>
      <c r="O237" s="106" t="n">
        <v>5000</v>
      </c>
      <c r="P237" s="106" t="n">
        <v>5000</v>
      </c>
      <c r="Q237" s="106" t="n">
        <v>5000</v>
      </c>
      <c r="R237" s="106" t="n">
        <v>5000</v>
      </c>
      <c r="S237" s="106" t="n">
        <v>5000</v>
      </c>
      <c r="T237" s="106" t="n">
        <v>5000</v>
      </c>
      <c r="U237" s="106" t="n">
        <v>5000</v>
      </c>
      <c r="V237" s="106"/>
      <c r="W237" s="106"/>
      <c r="X237" s="106"/>
      <c r="Y237" s="106"/>
      <c r="Z237" s="106"/>
      <c r="AA237" s="106"/>
      <c r="AB237" s="106"/>
      <c r="AC237" s="106"/>
      <c r="AD237" s="106"/>
      <c r="AE237" s="106"/>
      <c r="AF237" s="106"/>
      <c r="AG237" s="106" t="n">
        <v>0</v>
      </c>
      <c r="AH237" s="96"/>
      <c r="AI237" s="97" t="n">
        <v>0</v>
      </c>
      <c r="AL237" s="98"/>
      <c r="AM237" s="107"/>
      <c r="AN237" s="107"/>
      <c r="AO237" s="107"/>
      <c r="AP237" s="107"/>
      <c r="AQ237" s="107"/>
      <c r="AR237" s="107"/>
      <c r="AS237" s="107"/>
      <c r="AT237" s="107"/>
      <c r="AU237" s="107"/>
      <c r="AV237" s="107"/>
      <c r="AW237" s="107"/>
      <c r="AX237" s="107"/>
      <c r="AY237" s="107"/>
      <c r="AZ237" s="107"/>
      <c r="BA237" s="107"/>
      <c r="BB237" s="107"/>
      <c r="BC237" s="107"/>
      <c r="BD237" s="107"/>
      <c r="BE237" s="107"/>
      <c r="BF237" s="107"/>
      <c r="BG237" s="107"/>
      <c r="BH237" s="107"/>
      <c r="BI237" s="107"/>
      <c r="BJ237" s="107"/>
      <c r="BK237" s="107"/>
      <c r="BL237" s="107"/>
      <c r="BM237" s="107"/>
      <c r="BN237" s="107"/>
      <c r="BO237" s="107"/>
      <c r="BP237" s="107"/>
      <c r="BQ237" s="107"/>
      <c r="BR237" s="107"/>
      <c r="BS237" s="107"/>
      <c r="BT237" s="107"/>
      <c r="BU237" s="107"/>
      <c r="BV237" s="107"/>
      <c r="BW237" s="107"/>
      <c r="BX237" s="107"/>
      <c r="BY237" s="107"/>
      <c r="BZ237" s="107"/>
      <c r="CA237" s="107"/>
      <c r="CB237" s="107"/>
      <c r="CC237" s="107"/>
      <c r="CD237" s="107"/>
      <c r="CE237" s="107"/>
      <c r="CF237" s="107"/>
      <c r="CG237" s="107"/>
      <c r="CH237" s="107"/>
      <c r="CI237" s="107"/>
      <c r="CJ237" s="107"/>
      <c r="CK237" s="107"/>
      <c r="CL237" s="107"/>
      <c r="CM237" s="107"/>
      <c r="CN237" s="107"/>
      <c r="CO237" s="107"/>
      <c r="CP237" s="107"/>
      <c r="CQ237" s="107"/>
      <c r="CR237" s="107"/>
      <c r="CS237" s="107"/>
      <c r="CT237" s="107"/>
      <c r="CU237" s="107"/>
      <c r="CV237" s="107"/>
      <c r="CW237" s="107"/>
      <c r="CX237" s="107"/>
      <c r="CY237" s="107"/>
      <c r="CZ237" s="107"/>
      <c r="DA237" s="107"/>
      <c r="DB237" s="107"/>
      <c r="DC237" s="107"/>
      <c r="DD237" s="107"/>
      <c r="DE237" s="107"/>
      <c r="DF237" s="107"/>
      <c r="DG237" s="107"/>
      <c r="DH237" s="107"/>
      <c r="DI237" s="107"/>
      <c r="DJ237" s="107"/>
      <c r="DK237" s="107"/>
      <c r="DL237" s="107"/>
      <c r="DM237" s="107"/>
      <c r="DN237" s="107"/>
      <c r="DO237" s="107"/>
      <c r="DP237" s="107"/>
      <c r="DQ237" s="107"/>
      <c r="DR237" s="107"/>
      <c r="DS237" s="107"/>
    </row>
    <row r="238" customFormat="false" ht="12.75" hidden="false" customHeight="false" outlineLevel="0" collapsed="false">
      <c r="A238" s="94" t="s">
        <v>68</v>
      </c>
      <c r="B238" s="94" t="n">
        <v>1552</v>
      </c>
      <c r="C238" s="95" t="n">
        <v>5000</v>
      </c>
      <c r="D238" s="95" t="n">
        <v>5000</v>
      </c>
      <c r="E238" s="95" t="n">
        <v>5000</v>
      </c>
      <c r="F238" s="95" t="n">
        <v>5000</v>
      </c>
      <c r="G238" s="95" t="n">
        <v>5000</v>
      </c>
      <c r="H238" s="95" t="n">
        <v>5000</v>
      </c>
      <c r="I238" s="95" t="n">
        <v>5000</v>
      </c>
      <c r="J238" s="95" t="n">
        <v>5000</v>
      </c>
      <c r="K238" s="95" t="n">
        <v>5000</v>
      </c>
      <c r="L238" s="95" t="n">
        <v>5000</v>
      </c>
      <c r="M238" s="95" t="n">
        <v>5000</v>
      </c>
      <c r="N238" s="95" t="n">
        <v>5000</v>
      </c>
      <c r="O238" s="95" t="n">
        <v>5000</v>
      </c>
      <c r="P238" s="95" t="n">
        <v>5000</v>
      </c>
      <c r="Q238" s="95" t="n">
        <v>5000</v>
      </c>
      <c r="R238" s="95" t="n">
        <v>5000</v>
      </c>
      <c r="S238" s="95" t="n">
        <v>5000</v>
      </c>
      <c r="T238" s="95" t="n">
        <v>5000</v>
      </c>
      <c r="U238" s="95" t="n">
        <v>5000</v>
      </c>
      <c r="V238" s="95"/>
      <c r="W238" s="95"/>
      <c r="X238" s="95"/>
      <c r="Y238" s="95"/>
      <c r="Z238" s="95"/>
      <c r="AA238" s="95"/>
      <c r="AB238" s="95"/>
      <c r="AC238" s="95"/>
      <c r="AD238" s="95"/>
      <c r="AE238" s="95"/>
      <c r="AF238" s="95"/>
      <c r="AG238" s="95" t="n">
        <v>0</v>
      </c>
      <c r="AH238" s="96"/>
      <c r="AI238" s="97" t="n">
        <v>0</v>
      </c>
      <c r="AL238" s="98"/>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c r="BJ238" s="10"/>
      <c r="BK238" s="10"/>
      <c r="BL238" s="10"/>
      <c r="BM238" s="10"/>
      <c r="BN238" s="10"/>
      <c r="BO238" s="10"/>
      <c r="BP238" s="10"/>
      <c r="BQ238" s="10"/>
      <c r="BR238" s="10"/>
      <c r="BS238" s="10"/>
      <c r="BT238" s="10"/>
      <c r="BU238" s="10"/>
      <c r="BV238" s="10"/>
      <c r="BW238" s="10"/>
      <c r="BX238" s="10"/>
      <c r="BY238" s="10"/>
      <c r="BZ238" s="10"/>
      <c r="CA238" s="10"/>
      <c r="CB238" s="10"/>
      <c r="CC238" s="10"/>
      <c r="CD238" s="10"/>
      <c r="CE238" s="10"/>
      <c r="CF238" s="10"/>
      <c r="CG238" s="10"/>
      <c r="CH238" s="10"/>
      <c r="CI238" s="10"/>
      <c r="CJ238" s="10"/>
      <c r="CK238" s="10"/>
      <c r="CL238" s="10"/>
      <c r="CM238" s="10"/>
      <c r="CN238" s="10"/>
      <c r="CO238" s="10"/>
      <c r="CP238" s="10"/>
      <c r="CQ238" s="10"/>
      <c r="CR238" s="10"/>
      <c r="CS238" s="10"/>
      <c r="CT238" s="10"/>
      <c r="CU238" s="10"/>
      <c r="CV238" s="10"/>
      <c r="CW238" s="10"/>
      <c r="CX238" s="10"/>
      <c r="CY238" s="10"/>
      <c r="CZ238" s="10"/>
      <c r="DA238" s="10"/>
      <c r="DB238" s="10"/>
      <c r="DC238" s="10"/>
      <c r="DD238" s="10"/>
      <c r="DE238" s="10"/>
      <c r="DF238" s="10"/>
      <c r="DG238" s="10"/>
      <c r="DH238" s="10"/>
      <c r="DI238" s="10"/>
      <c r="DJ238" s="10"/>
      <c r="DK238" s="10"/>
      <c r="DL238" s="10"/>
      <c r="DM238" s="10"/>
      <c r="DN238" s="10"/>
      <c r="DO238" s="10"/>
      <c r="DP238" s="10"/>
      <c r="DQ238" s="10"/>
      <c r="DR238" s="10"/>
      <c r="DS238" s="10"/>
    </row>
    <row r="239" customFormat="false" ht="12.75" hidden="false" customHeight="false" outlineLevel="0" collapsed="false">
      <c r="A239" s="94" t="s">
        <v>69</v>
      </c>
      <c r="B239" s="94" t="n">
        <v>1553</v>
      </c>
      <c r="C239" s="95" t="n">
        <v>0</v>
      </c>
      <c r="D239" s="95" t="n">
        <v>0</v>
      </c>
      <c r="E239" s="95" t="n">
        <v>0</v>
      </c>
      <c r="F239" s="95" t="n">
        <v>0</v>
      </c>
      <c r="G239" s="95" t="n">
        <v>0</v>
      </c>
      <c r="H239" s="95" t="n">
        <v>0</v>
      </c>
      <c r="I239" s="95" t="n">
        <v>0</v>
      </c>
      <c r="J239" s="95" t="n">
        <v>0</v>
      </c>
      <c r="K239" s="95" t="n">
        <v>0</v>
      </c>
      <c r="L239" s="95" t="n">
        <v>0</v>
      </c>
      <c r="M239" s="95" t="n">
        <v>0</v>
      </c>
      <c r="N239" s="95" t="n">
        <v>0</v>
      </c>
      <c r="O239" s="95" t="n">
        <v>0</v>
      </c>
      <c r="P239" s="95" t="n">
        <v>0</v>
      </c>
      <c r="Q239" s="95" t="n">
        <v>0</v>
      </c>
      <c r="R239" s="95" t="n">
        <v>0</v>
      </c>
      <c r="S239" s="95" t="n">
        <v>0</v>
      </c>
      <c r="T239" s="95" t="n">
        <v>0</v>
      </c>
      <c r="U239" s="95" t="n">
        <v>0</v>
      </c>
      <c r="V239" s="95"/>
      <c r="W239" s="95"/>
      <c r="X239" s="95"/>
      <c r="Y239" s="95"/>
      <c r="Z239" s="95"/>
      <c r="AA239" s="95"/>
      <c r="AB239" s="95"/>
      <c r="AC239" s="95"/>
      <c r="AD239" s="95"/>
      <c r="AE239" s="95"/>
      <c r="AF239" s="95"/>
      <c r="AG239" s="95" t="n">
        <v>0</v>
      </c>
      <c r="AH239" s="96"/>
      <c r="AI239" s="97" t="n">
        <v>0</v>
      </c>
      <c r="AL239" s="98"/>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c r="BZ239" s="10"/>
      <c r="CA239" s="10"/>
      <c r="CB239" s="10"/>
      <c r="CC239" s="10"/>
      <c r="CD239" s="10"/>
      <c r="CE239" s="10"/>
      <c r="CF239" s="10"/>
      <c r="CG239" s="10"/>
      <c r="CH239" s="10"/>
      <c r="CI239" s="10"/>
      <c r="CJ239" s="10"/>
      <c r="CK239" s="10"/>
      <c r="CL239" s="10"/>
      <c r="CM239" s="10"/>
      <c r="CN239" s="10"/>
      <c r="CO239" s="10"/>
      <c r="CP239" s="10"/>
      <c r="CQ239" s="10"/>
      <c r="CR239" s="10"/>
      <c r="CS239" s="10"/>
      <c r="CT239" s="10"/>
      <c r="CU239" s="10"/>
      <c r="CV239" s="10"/>
      <c r="CW239" s="10"/>
      <c r="CX239" s="10"/>
      <c r="CY239" s="10"/>
      <c r="CZ239" s="10"/>
      <c r="DA239" s="10"/>
      <c r="DB239" s="10"/>
      <c r="DC239" s="10"/>
      <c r="DD239" s="10"/>
      <c r="DE239" s="10"/>
      <c r="DF239" s="10"/>
      <c r="DG239" s="10"/>
      <c r="DH239" s="10"/>
      <c r="DI239" s="10"/>
      <c r="DJ239" s="10"/>
      <c r="DK239" s="10"/>
      <c r="DL239" s="10"/>
      <c r="DM239" s="10"/>
      <c r="DN239" s="10"/>
      <c r="DO239" s="10"/>
      <c r="DP239" s="10"/>
      <c r="DQ239" s="10"/>
      <c r="DR239" s="10"/>
      <c r="DS239" s="10"/>
    </row>
    <row r="240" customFormat="false" ht="12.75" hidden="false" customHeight="false" outlineLevel="0" collapsed="false">
      <c r="A240" s="94" t="s">
        <v>70</v>
      </c>
      <c r="B240" s="94" t="n">
        <v>1057</v>
      </c>
      <c r="C240" s="95"/>
      <c r="D240" s="95"/>
      <c r="E240" s="95"/>
      <c r="F240" s="95"/>
      <c r="G240" s="95"/>
      <c r="H240" s="95"/>
      <c r="I240" s="95"/>
      <c r="J240" s="95"/>
      <c r="K240" s="95"/>
      <c r="L240" s="95"/>
      <c r="M240" s="95"/>
      <c r="N240" s="95"/>
      <c r="O240" s="95"/>
      <c r="P240" s="95"/>
      <c r="Q240" s="95"/>
      <c r="R240" s="95"/>
      <c r="S240" s="95"/>
      <c r="T240" s="95"/>
      <c r="U240" s="95"/>
      <c r="V240" s="95"/>
      <c r="W240" s="95"/>
      <c r="X240" s="95"/>
      <c r="Y240" s="95"/>
      <c r="Z240" s="95"/>
      <c r="AA240" s="95"/>
      <c r="AB240" s="95"/>
      <c r="AC240" s="95"/>
      <c r="AD240" s="95"/>
      <c r="AE240" s="95"/>
      <c r="AF240" s="95"/>
      <c r="AG240" s="95" t="n">
        <v>0</v>
      </c>
      <c r="AH240" s="96"/>
      <c r="AI240" s="97" t="n">
        <v>0</v>
      </c>
      <c r="AL240" s="98"/>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c r="CH240" s="10"/>
      <c r="CI240" s="10"/>
      <c r="CJ240" s="10"/>
      <c r="CK240" s="10"/>
      <c r="CL240" s="10"/>
      <c r="CM240" s="10"/>
      <c r="CN240" s="10"/>
      <c r="CO240" s="10"/>
      <c r="CP240" s="10"/>
      <c r="CQ240" s="10"/>
      <c r="CR240" s="10"/>
      <c r="CS240" s="10"/>
      <c r="CT240" s="10"/>
      <c r="CU240" s="10"/>
      <c r="CV240" s="10"/>
      <c r="CW240" s="10"/>
      <c r="CX240" s="10"/>
      <c r="CY240" s="10"/>
      <c r="CZ240" s="10"/>
      <c r="DA240" s="10"/>
      <c r="DB240" s="10"/>
      <c r="DC240" s="10"/>
      <c r="DD240" s="10"/>
      <c r="DE240" s="10"/>
      <c r="DF240" s="10"/>
      <c r="DG240" s="10"/>
      <c r="DH240" s="10"/>
      <c r="DI240" s="10"/>
      <c r="DJ240" s="10"/>
      <c r="DK240" s="10"/>
      <c r="DL240" s="10"/>
      <c r="DM240" s="10"/>
      <c r="DN240" s="10"/>
      <c r="DO240" s="10"/>
      <c r="DP240" s="10"/>
      <c r="DQ240" s="10"/>
      <c r="DR240" s="10"/>
      <c r="DS240" s="10"/>
    </row>
    <row r="241" customFormat="false" ht="12.75" hidden="false" customHeight="false" outlineLevel="0" collapsed="false">
      <c r="A241" s="94" t="s">
        <v>71</v>
      </c>
      <c r="B241" s="94" t="n">
        <v>1581</v>
      </c>
      <c r="C241" s="95" t="n">
        <v>55000</v>
      </c>
      <c r="D241" s="95" t="n">
        <v>55000</v>
      </c>
      <c r="E241" s="95" t="n">
        <v>55000</v>
      </c>
      <c r="F241" s="95" t="n">
        <v>55000</v>
      </c>
      <c r="G241" s="95" t="n">
        <v>55000</v>
      </c>
      <c r="H241" s="95" t="n">
        <v>55000</v>
      </c>
      <c r="I241" s="95" t="n">
        <v>55000</v>
      </c>
      <c r="J241" s="95" t="n">
        <v>55000</v>
      </c>
      <c r="K241" s="95" t="n">
        <v>55000</v>
      </c>
      <c r="L241" s="95" t="n">
        <v>40000</v>
      </c>
      <c r="M241" s="95" t="n">
        <v>40000</v>
      </c>
      <c r="N241" s="95" t="n">
        <v>40000</v>
      </c>
      <c r="O241" s="95" t="n">
        <v>40000</v>
      </c>
      <c r="P241" s="95" t="n">
        <v>40000</v>
      </c>
      <c r="Q241" s="95" t="n">
        <v>40000</v>
      </c>
      <c r="R241" s="95" t="n">
        <v>40000</v>
      </c>
      <c r="S241" s="95" t="n">
        <v>40000</v>
      </c>
      <c r="T241" s="95" t="n">
        <v>40000</v>
      </c>
      <c r="U241" s="95" t="n">
        <v>40000</v>
      </c>
      <c r="V241" s="95"/>
      <c r="W241" s="95"/>
      <c r="X241" s="95"/>
      <c r="Y241" s="95"/>
      <c r="Z241" s="95"/>
      <c r="AA241" s="95"/>
      <c r="AB241" s="95"/>
      <c r="AC241" s="95"/>
      <c r="AD241" s="95"/>
      <c r="AE241" s="95"/>
      <c r="AF241" s="95"/>
      <c r="AG241" s="95" t="n">
        <v>0</v>
      </c>
      <c r="AH241" s="96"/>
      <c r="AI241" s="97" t="n">
        <v>0</v>
      </c>
      <c r="AL241" s="98"/>
      <c r="AM241" s="10"/>
      <c r="AN241" s="10"/>
      <c r="AO241" s="10"/>
      <c r="AP241" s="10"/>
      <c r="AQ241" s="10"/>
      <c r="AR241" s="10"/>
      <c r="AS241" s="10"/>
      <c r="AT241" s="10"/>
      <c r="AU241" s="10"/>
      <c r="AV241" s="10"/>
      <c r="AW241" s="10"/>
      <c r="AX241" s="10"/>
      <c r="AY241" s="10"/>
      <c r="AZ241" s="10"/>
      <c r="BA241" s="10"/>
      <c r="BB241" s="10"/>
      <c r="BC241" s="10"/>
      <c r="BD241" s="10"/>
      <c r="BE241" s="10"/>
    </row>
    <row r="242" customFormat="false" ht="12.75" hidden="false" customHeight="false" outlineLevel="0" collapsed="false">
      <c r="A242" s="94" t="s">
        <v>149</v>
      </c>
      <c r="B242" s="94" t="n">
        <v>1060</v>
      </c>
      <c r="C242" s="95" t="n">
        <v>50000</v>
      </c>
      <c r="D242" s="95" t="n">
        <v>50000</v>
      </c>
      <c r="E242" s="95" t="n">
        <v>50000</v>
      </c>
      <c r="F242" s="95" t="n">
        <v>50000</v>
      </c>
      <c r="G242" s="95" t="n">
        <v>50000</v>
      </c>
      <c r="H242" s="95" t="n">
        <v>50000</v>
      </c>
      <c r="I242" s="95" t="n">
        <v>50000</v>
      </c>
      <c r="J242" s="95" t="n">
        <v>50000</v>
      </c>
      <c r="K242" s="95" t="n">
        <v>50000</v>
      </c>
      <c r="L242" s="95" t="n">
        <v>35000</v>
      </c>
      <c r="M242" s="95" t="n">
        <v>35000</v>
      </c>
      <c r="N242" s="95" t="n">
        <v>35000</v>
      </c>
      <c r="O242" s="95" t="n">
        <v>35000</v>
      </c>
      <c r="P242" s="95" t="n">
        <v>35000</v>
      </c>
      <c r="Q242" s="95" t="n">
        <v>35000</v>
      </c>
      <c r="R242" s="95" t="n">
        <v>35000</v>
      </c>
      <c r="S242" s="95" t="n">
        <v>35000</v>
      </c>
      <c r="T242" s="95" t="n">
        <v>35000</v>
      </c>
      <c r="U242" s="95" t="n">
        <v>35000</v>
      </c>
      <c r="V242" s="95"/>
      <c r="W242" s="95"/>
      <c r="X242" s="95"/>
      <c r="Y242" s="95"/>
      <c r="Z242" s="95"/>
      <c r="AA242" s="95"/>
      <c r="AB242" s="95"/>
      <c r="AC242" s="95"/>
      <c r="AD242" s="95"/>
      <c r="AE242" s="95"/>
      <c r="AF242" s="95"/>
      <c r="AG242" s="95" t="n">
        <v>0</v>
      </c>
      <c r="AH242" s="96"/>
      <c r="AI242" s="97" t="n">
        <v>0</v>
      </c>
      <c r="AL242" s="98"/>
    </row>
    <row r="243" customFormat="false" ht="12.75" hidden="false" customHeight="false" outlineLevel="0" collapsed="false">
      <c r="A243" s="94" t="s">
        <v>73</v>
      </c>
      <c r="B243" s="94" t="n">
        <v>1095</v>
      </c>
      <c r="C243" s="95" t="n">
        <v>0</v>
      </c>
      <c r="D243" s="95" t="n">
        <v>0</v>
      </c>
      <c r="E243" s="95" t="n">
        <v>0</v>
      </c>
      <c r="F243" s="95" t="n">
        <v>0</v>
      </c>
      <c r="G243" s="95" t="n">
        <v>0</v>
      </c>
      <c r="H243" s="95" t="n">
        <v>0</v>
      </c>
      <c r="I243" s="95" t="n">
        <v>0</v>
      </c>
      <c r="J243" s="95" t="n">
        <v>0</v>
      </c>
      <c r="K243" s="95" t="n">
        <v>0</v>
      </c>
      <c r="L243" s="95" t="n">
        <v>30000</v>
      </c>
      <c r="M243" s="95" t="n">
        <v>30000</v>
      </c>
      <c r="N243" s="95" t="n">
        <v>30000</v>
      </c>
      <c r="O243" s="95" t="n">
        <v>30000</v>
      </c>
      <c r="P243" s="95" t="n">
        <v>30000</v>
      </c>
      <c r="Q243" s="95" t="n">
        <v>30000</v>
      </c>
      <c r="R243" s="95" t="n">
        <v>30000</v>
      </c>
      <c r="S243" s="95" t="n">
        <v>30000</v>
      </c>
      <c r="T243" s="95" t="n">
        <v>30000</v>
      </c>
      <c r="U243" s="95" t="n">
        <v>30000</v>
      </c>
      <c r="V243" s="95"/>
      <c r="W243" s="95"/>
      <c r="X243" s="95"/>
      <c r="Y243" s="95"/>
      <c r="Z243" s="95"/>
      <c r="AA243" s="95"/>
      <c r="AB243" s="95"/>
      <c r="AC243" s="95"/>
      <c r="AD243" s="95"/>
      <c r="AE243" s="95"/>
      <c r="AF243" s="95"/>
      <c r="AG243" s="95" t="n">
        <v>0</v>
      </c>
      <c r="AH243" s="96"/>
      <c r="AI243" s="97" t="n">
        <v>0</v>
      </c>
      <c r="AL243" s="98"/>
    </row>
    <row r="244" customFormat="false" ht="12.75" hidden="false" customHeight="false" outlineLevel="0" collapsed="false">
      <c r="A244" s="94" t="s">
        <v>74</v>
      </c>
      <c r="B244" s="94" t="n">
        <v>1061</v>
      </c>
      <c r="C244" s="95" t="n">
        <v>0</v>
      </c>
      <c r="D244" s="95" t="n">
        <v>0</v>
      </c>
      <c r="E244" s="95" t="n">
        <v>0</v>
      </c>
      <c r="F244" s="95" t="n">
        <v>0</v>
      </c>
      <c r="G244" s="95" t="n">
        <v>0</v>
      </c>
      <c r="H244" s="95" t="n">
        <v>0</v>
      </c>
      <c r="I244" s="95" t="n">
        <v>0</v>
      </c>
      <c r="J244" s="95" t="n">
        <v>0</v>
      </c>
      <c r="K244" s="95" t="n">
        <v>0</v>
      </c>
      <c r="L244" s="95" t="n">
        <v>0</v>
      </c>
      <c r="M244" s="95" t="n">
        <v>0</v>
      </c>
      <c r="N244" s="95" t="n">
        <v>0</v>
      </c>
      <c r="O244" s="95" t="n">
        <v>0</v>
      </c>
      <c r="P244" s="95" t="n">
        <v>0</v>
      </c>
      <c r="Q244" s="95" t="n">
        <v>0</v>
      </c>
      <c r="R244" s="95" t="n">
        <v>0</v>
      </c>
      <c r="S244" s="95" t="n">
        <v>0</v>
      </c>
      <c r="T244" s="95" t="n">
        <v>0</v>
      </c>
      <c r="U244" s="95" t="n">
        <v>0</v>
      </c>
      <c r="V244" s="95"/>
      <c r="W244" s="95"/>
      <c r="X244" s="95"/>
      <c r="Y244" s="95"/>
      <c r="Z244" s="95"/>
      <c r="AA244" s="95"/>
      <c r="AB244" s="95"/>
      <c r="AC244" s="95"/>
      <c r="AD244" s="95"/>
      <c r="AE244" s="95"/>
      <c r="AF244" s="95"/>
      <c r="AG244" s="95" t="n">
        <v>0</v>
      </c>
      <c r="AH244" s="96"/>
      <c r="AI244" s="97" t="n">
        <v>0</v>
      </c>
      <c r="AL244" s="98"/>
    </row>
    <row r="245" customFormat="false" ht="12.75" hidden="false" customHeight="false" outlineLevel="0" collapsed="false">
      <c r="A245" s="94" t="s">
        <v>75</v>
      </c>
      <c r="B245" s="94" t="s">
        <v>150</v>
      </c>
      <c r="C245" s="95" t="n">
        <f aca="false">0+25000</f>
        <v>25000</v>
      </c>
      <c r="D245" s="95" t="n">
        <f aca="false">0+25000</f>
        <v>25000</v>
      </c>
      <c r="E245" s="95" t="n">
        <f aca="false">0+25000</f>
        <v>25000</v>
      </c>
      <c r="F245" s="95" t="n">
        <f aca="false">0+25000</f>
        <v>25000</v>
      </c>
      <c r="G245" s="95" t="n">
        <f aca="false">0+25000</f>
        <v>25000</v>
      </c>
      <c r="H245" s="95" t="n">
        <f aca="false">0+25000</f>
        <v>25000</v>
      </c>
      <c r="I245" s="95" t="n">
        <f aca="false">0+25000</f>
        <v>25000</v>
      </c>
      <c r="J245" s="95" t="n">
        <f aca="false">0+25000</f>
        <v>25000</v>
      </c>
      <c r="K245" s="95" t="n">
        <f aca="false">0+25000</f>
        <v>25000</v>
      </c>
      <c r="L245" s="95" t="n">
        <f aca="false">0+25000</f>
        <v>25000</v>
      </c>
      <c r="M245" s="95" t="n">
        <f aca="false">0+25000</f>
        <v>25000</v>
      </c>
      <c r="N245" s="95" t="n">
        <f aca="false">0+25000</f>
        <v>25000</v>
      </c>
      <c r="O245" s="95" t="n">
        <f aca="false">0+25000</f>
        <v>25000</v>
      </c>
      <c r="P245" s="95" t="n">
        <f aca="false">0+25000</f>
        <v>25000</v>
      </c>
      <c r="Q245" s="95" t="n">
        <f aca="false">0+25000</f>
        <v>25000</v>
      </c>
      <c r="R245" s="95" t="n">
        <f aca="false">0+25000</f>
        <v>25000</v>
      </c>
      <c r="S245" s="95" t="n">
        <f aca="false">0+25000</f>
        <v>25000</v>
      </c>
      <c r="T245" s="95" t="n">
        <f aca="false">0+25000</f>
        <v>25000</v>
      </c>
      <c r="U245" s="95" t="n">
        <f aca="false">0+25000</f>
        <v>25000</v>
      </c>
      <c r="V245" s="95"/>
      <c r="W245" s="95"/>
      <c r="X245" s="95"/>
      <c r="Y245" s="95"/>
      <c r="Z245" s="95"/>
      <c r="AA245" s="95"/>
      <c r="AB245" s="95"/>
      <c r="AC245" s="95"/>
      <c r="AD245" s="95"/>
      <c r="AE245" s="95"/>
      <c r="AF245" s="95"/>
      <c r="AG245" s="95" t="n">
        <v>0</v>
      </c>
      <c r="AH245" s="96"/>
      <c r="AI245" s="97" t="n">
        <v>0</v>
      </c>
      <c r="AL245" s="98"/>
      <c r="AM245" s="10"/>
      <c r="AN245" s="10"/>
      <c r="AO245" s="10"/>
      <c r="AP245" s="10"/>
      <c r="AQ245" s="10"/>
      <c r="AR245" s="10"/>
      <c r="AS245" s="10"/>
      <c r="AT245" s="10"/>
      <c r="AU245" s="10"/>
      <c r="AV245" s="10"/>
      <c r="AW245" s="10"/>
      <c r="AX245" s="10"/>
      <c r="AY245" s="10"/>
      <c r="AZ245" s="10"/>
      <c r="BA245" s="10"/>
      <c r="BB245" s="10"/>
      <c r="BC245" s="10"/>
      <c r="BD245" s="10"/>
      <c r="BE245" s="10"/>
    </row>
    <row r="246" customFormat="false" ht="12.75" hidden="false" customHeight="false" outlineLevel="0" collapsed="false">
      <c r="A246" s="94" t="s">
        <v>76</v>
      </c>
      <c r="B246" s="94" t="n">
        <v>1332</v>
      </c>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c r="AA246" s="95"/>
      <c r="AB246" s="95"/>
      <c r="AC246" s="95"/>
      <c r="AD246" s="95"/>
      <c r="AE246" s="95"/>
      <c r="AF246" s="95"/>
      <c r="AG246" s="95" t="n">
        <v>0</v>
      </c>
      <c r="AH246" s="96"/>
      <c r="AI246" s="97" t="n">
        <v>12500</v>
      </c>
      <c r="AL246" s="98"/>
      <c r="AM246" s="10"/>
      <c r="AN246" s="10"/>
      <c r="AO246" s="10"/>
      <c r="AP246" s="10"/>
      <c r="AQ246" s="10"/>
      <c r="AR246" s="10"/>
      <c r="AS246" s="10"/>
      <c r="AT246" s="10"/>
      <c r="AU246" s="10"/>
      <c r="AV246" s="10"/>
      <c r="AW246" s="10"/>
      <c r="AX246" s="10"/>
      <c r="AY246" s="10"/>
      <c r="AZ246" s="10"/>
      <c r="BA246" s="10"/>
      <c r="BB246" s="10"/>
      <c r="BC246" s="10"/>
      <c r="BD246" s="10"/>
      <c r="BE246" s="10"/>
    </row>
    <row r="247" customFormat="false" ht="12.75" hidden="false" customHeight="false" outlineLevel="0" collapsed="false">
      <c r="A247" s="94" t="s">
        <v>77</v>
      </c>
      <c r="B247" s="94" t="n">
        <v>1308</v>
      </c>
      <c r="C247" s="95"/>
      <c r="D247" s="95"/>
      <c r="E247" s="95"/>
      <c r="F247" s="95"/>
      <c r="G247" s="95"/>
      <c r="H247" s="95"/>
      <c r="I247" s="95"/>
      <c r="J247" s="95"/>
      <c r="K247" s="95"/>
      <c r="L247" s="95"/>
      <c r="M247" s="95"/>
      <c r="N247" s="95"/>
      <c r="O247" s="95"/>
      <c r="P247" s="95"/>
      <c r="Q247" s="95"/>
      <c r="R247" s="95"/>
      <c r="S247" s="95"/>
      <c r="T247" s="95"/>
      <c r="U247" s="95"/>
      <c r="V247" s="95"/>
      <c r="W247" s="95"/>
      <c r="X247" s="95"/>
      <c r="Y247" s="95"/>
      <c r="Z247" s="95"/>
      <c r="AA247" s="95"/>
      <c r="AB247" s="95"/>
      <c r="AC247" s="95"/>
      <c r="AD247" s="95"/>
      <c r="AE247" s="95"/>
      <c r="AF247" s="95"/>
      <c r="AG247" s="95" t="n">
        <v>0</v>
      </c>
      <c r="AH247" s="96"/>
      <c r="AI247" s="97" t="n">
        <v>0</v>
      </c>
      <c r="AL247" s="98"/>
      <c r="AM247" s="10"/>
      <c r="AN247" s="10"/>
      <c r="AO247" s="10"/>
      <c r="AP247" s="10"/>
      <c r="AQ247" s="10"/>
      <c r="AR247" s="10"/>
      <c r="AS247" s="10"/>
      <c r="AT247" s="10"/>
      <c r="AU247" s="10"/>
      <c r="AV247" s="10"/>
      <c r="AW247" s="10"/>
      <c r="AX247" s="10"/>
      <c r="AY247" s="10"/>
      <c r="AZ247" s="10"/>
      <c r="BA247" s="10"/>
      <c r="BB247" s="10"/>
      <c r="BC247" s="10"/>
      <c r="BD247" s="10"/>
      <c r="BE247" s="10"/>
    </row>
    <row r="248" customFormat="false" ht="12.75" hidden="false" customHeight="false" outlineLevel="0" collapsed="false">
      <c r="A248" s="105" t="s">
        <v>78</v>
      </c>
      <c r="B248" s="105" t="n">
        <v>1485</v>
      </c>
      <c r="C248" s="106" t="n">
        <v>5000</v>
      </c>
      <c r="D248" s="106" t="n">
        <v>5000</v>
      </c>
      <c r="E248" s="106" t="n">
        <v>5000</v>
      </c>
      <c r="F248" s="106" t="n">
        <v>5000</v>
      </c>
      <c r="G248" s="106" t="n">
        <v>5000</v>
      </c>
      <c r="H248" s="106" t="n">
        <v>5000</v>
      </c>
      <c r="I248" s="106" t="n">
        <v>5000</v>
      </c>
      <c r="J248" s="106" t="n">
        <v>5000</v>
      </c>
      <c r="K248" s="106" t="n">
        <v>5000</v>
      </c>
      <c r="L248" s="106" t="n">
        <v>5000</v>
      </c>
      <c r="M248" s="106" t="n">
        <v>5000</v>
      </c>
      <c r="N248" s="106" t="n">
        <v>5000</v>
      </c>
      <c r="O248" s="106" t="n">
        <v>5000</v>
      </c>
      <c r="P248" s="106" t="n">
        <v>5000</v>
      </c>
      <c r="Q248" s="106" t="n">
        <v>5000</v>
      </c>
      <c r="R248" s="106" t="n">
        <v>5000</v>
      </c>
      <c r="S248" s="106" t="n">
        <v>5000</v>
      </c>
      <c r="T248" s="106" t="n">
        <v>5000</v>
      </c>
      <c r="U248" s="106" t="n">
        <v>5000</v>
      </c>
      <c r="V248" s="106"/>
      <c r="W248" s="106"/>
      <c r="X248" s="106"/>
      <c r="Y248" s="106"/>
      <c r="Z248" s="106"/>
      <c r="AA248" s="106"/>
      <c r="AB248" s="106"/>
      <c r="AC248" s="106"/>
      <c r="AD248" s="106"/>
      <c r="AE248" s="106"/>
      <c r="AF248" s="106"/>
      <c r="AG248" s="106" t="n">
        <v>0</v>
      </c>
      <c r="AH248" s="96"/>
      <c r="AI248" s="97" t="n">
        <v>10000</v>
      </c>
      <c r="AL248" s="98"/>
    </row>
    <row r="249" customFormat="false" ht="12.75" hidden="false" customHeight="false" outlineLevel="0" collapsed="false">
      <c r="A249" s="94" t="s">
        <v>79</v>
      </c>
      <c r="B249" s="94" t="n">
        <v>1517</v>
      </c>
      <c r="C249" s="95"/>
      <c r="D249" s="95"/>
      <c r="E249" s="95"/>
      <c r="F249" s="95"/>
      <c r="G249" s="95"/>
      <c r="H249" s="95"/>
      <c r="I249" s="95"/>
      <c r="J249" s="95"/>
      <c r="K249" s="95"/>
      <c r="L249" s="95"/>
      <c r="M249" s="95"/>
      <c r="N249" s="95"/>
      <c r="O249" s="95"/>
      <c r="P249" s="95"/>
      <c r="Q249" s="95"/>
      <c r="R249" s="95"/>
      <c r="S249" s="95"/>
      <c r="T249" s="95"/>
      <c r="U249" s="95"/>
      <c r="V249" s="95"/>
      <c r="W249" s="95"/>
      <c r="X249" s="95"/>
      <c r="Y249" s="95"/>
      <c r="Z249" s="95"/>
      <c r="AA249" s="95"/>
      <c r="AB249" s="95"/>
      <c r="AC249" s="95"/>
      <c r="AD249" s="95"/>
      <c r="AE249" s="95"/>
      <c r="AF249" s="95"/>
      <c r="AG249" s="95" t="n">
        <v>0</v>
      </c>
      <c r="AH249" s="96"/>
      <c r="AI249" s="97" t="n">
        <v>0</v>
      </c>
      <c r="AL249" s="98"/>
    </row>
    <row r="250" customFormat="false" ht="12.75" hidden="false" customHeight="false" outlineLevel="0" collapsed="false">
      <c r="A250" s="100" t="s">
        <v>80</v>
      </c>
      <c r="B250" s="100" t="n">
        <v>1594</v>
      </c>
      <c r="C250" s="106" t="n">
        <v>20000</v>
      </c>
      <c r="D250" s="106" t="n">
        <v>20000</v>
      </c>
      <c r="E250" s="106" t="n">
        <v>20000</v>
      </c>
      <c r="F250" s="106" t="n">
        <v>20000</v>
      </c>
      <c r="G250" s="106" t="n">
        <v>20000</v>
      </c>
      <c r="H250" s="106" t="n">
        <v>20000</v>
      </c>
      <c r="I250" s="106" t="n">
        <v>20000</v>
      </c>
      <c r="J250" s="106" t="n">
        <v>20000</v>
      </c>
      <c r="K250" s="106" t="n">
        <v>20000</v>
      </c>
      <c r="L250" s="106" t="n">
        <v>20000</v>
      </c>
      <c r="M250" s="106" t="n">
        <v>20000</v>
      </c>
      <c r="N250" s="106" t="n">
        <v>20000</v>
      </c>
      <c r="O250" s="106" t="n">
        <v>20000</v>
      </c>
      <c r="P250" s="106" t="n">
        <v>20000</v>
      </c>
      <c r="Q250" s="106" t="n">
        <v>20000</v>
      </c>
      <c r="R250" s="106" t="n">
        <v>20000</v>
      </c>
      <c r="S250" s="106" t="n">
        <v>20000</v>
      </c>
      <c r="T250" s="106" t="n">
        <v>20000</v>
      </c>
      <c r="U250" s="106" t="n">
        <v>20000</v>
      </c>
      <c r="V250" s="106"/>
      <c r="W250" s="106"/>
      <c r="X250" s="106"/>
      <c r="Y250" s="106"/>
      <c r="Z250" s="106"/>
      <c r="AA250" s="106"/>
      <c r="AB250" s="106"/>
      <c r="AC250" s="106"/>
      <c r="AD250" s="106"/>
      <c r="AE250" s="106"/>
      <c r="AF250" s="106"/>
      <c r="AG250" s="106" t="n">
        <v>0</v>
      </c>
      <c r="AH250" s="96"/>
      <c r="AI250" s="97" t="n">
        <v>0</v>
      </c>
      <c r="AL250" s="98"/>
    </row>
    <row r="251" customFormat="false" ht="12.75" hidden="false" customHeight="false" outlineLevel="0" collapsed="false">
      <c r="A251" s="105" t="s">
        <v>81</v>
      </c>
      <c r="B251" s="105" t="n">
        <v>1531</v>
      </c>
      <c r="C251" s="106" t="n">
        <v>2100</v>
      </c>
      <c r="D251" s="106" t="n">
        <v>2100</v>
      </c>
      <c r="E251" s="106" t="n">
        <v>2100</v>
      </c>
      <c r="F251" s="106" t="n">
        <v>2100</v>
      </c>
      <c r="G251" s="106" t="n">
        <v>2100</v>
      </c>
      <c r="H251" s="106" t="n">
        <v>2100</v>
      </c>
      <c r="I251" s="106" t="n">
        <v>2100</v>
      </c>
      <c r="J251" s="106" t="n">
        <v>2100</v>
      </c>
      <c r="K251" s="106" t="n">
        <v>2100</v>
      </c>
      <c r="L251" s="106" t="n">
        <v>2100</v>
      </c>
      <c r="M251" s="106" t="n">
        <v>2100</v>
      </c>
      <c r="N251" s="106" t="n">
        <v>2100</v>
      </c>
      <c r="O251" s="106" t="n">
        <v>2100</v>
      </c>
      <c r="P251" s="106" t="n">
        <v>2100</v>
      </c>
      <c r="Q251" s="106" t="n">
        <v>2100</v>
      </c>
      <c r="R251" s="106" t="n">
        <v>2100</v>
      </c>
      <c r="S251" s="106" t="n">
        <v>2100</v>
      </c>
      <c r="T251" s="106" t="n">
        <v>2100</v>
      </c>
      <c r="U251" s="106" t="n">
        <v>2100</v>
      </c>
      <c r="V251" s="106"/>
      <c r="W251" s="106"/>
      <c r="X251" s="106"/>
      <c r="Y251" s="106"/>
      <c r="Z251" s="106"/>
      <c r="AA251" s="106"/>
      <c r="AB251" s="106"/>
      <c r="AC251" s="106"/>
      <c r="AD251" s="106"/>
      <c r="AE251" s="106"/>
      <c r="AF251" s="106"/>
      <c r="AG251" s="106" t="n">
        <v>0</v>
      </c>
      <c r="AH251" s="96"/>
      <c r="AI251" s="97" t="n">
        <v>0</v>
      </c>
      <c r="AL251" s="98"/>
    </row>
    <row r="252" customFormat="false" ht="12.75" hidden="false" customHeight="false" outlineLevel="0" collapsed="false">
      <c r="A252" s="105" t="s">
        <v>82</v>
      </c>
      <c r="B252" s="105" t="n">
        <v>1528</v>
      </c>
      <c r="C252" s="106" t="n">
        <v>11500</v>
      </c>
      <c r="D252" s="106" t="n">
        <v>11500</v>
      </c>
      <c r="E252" s="106" t="n">
        <v>11500</v>
      </c>
      <c r="F252" s="106" t="n">
        <v>11500</v>
      </c>
      <c r="G252" s="106" t="n">
        <v>11500</v>
      </c>
      <c r="H252" s="106" t="n">
        <v>11500</v>
      </c>
      <c r="I252" s="106" t="n">
        <v>11500</v>
      </c>
      <c r="J252" s="106" t="n">
        <v>11500</v>
      </c>
      <c r="K252" s="106" t="n">
        <v>11500</v>
      </c>
      <c r="L252" s="106" t="n">
        <v>11500</v>
      </c>
      <c r="M252" s="106" t="n">
        <v>11500</v>
      </c>
      <c r="N252" s="106" t="n">
        <v>11500</v>
      </c>
      <c r="O252" s="106" t="n">
        <f aca="false">11500-5000</f>
        <v>6500</v>
      </c>
      <c r="P252" s="106" t="n">
        <v>6000</v>
      </c>
      <c r="Q252" s="106" t="n">
        <v>6000</v>
      </c>
      <c r="R252" s="106" t="n">
        <v>6000</v>
      </c>
      <c r="S252" s="106" t="n">
        <v>6000</v>
      </c>
      <c r="T252" s="106" t="n">
        <v>2000</v>
      </c>
      <c r="U252" s="106" t="n">
        <v>2000</v>
      </c>
      <c r="V252" s="106"/>
      <c r="W252" s="106"/>
      <c r="X252" s="106"/>
      <c r="Y252" s="106"/>
      <c r="Z252" s="106"/>
      <c r="AA252" s="106"/>
      <c r="AB252" s="106"/>
      <c r="AC252" s="106"/>
      <c r="AD252" s="106"/>
      <c r="AE252" s="106"/>
      <c r="AF252" s="106"/>
      <c r="AG252" s="106" t="n">
        <v>0</v>
      </c>
      <c r="AH252" s="108"/>
      <c r="AI252" s="97" t="n">
        <v>0</v>
      </c>
      <c r="AJ252" s="109"/>
      <c r="AK252" s="109"/>
      <c r="AL252" s="98"/>
      <c r="AM252" s="109"/>
      <c r="AN252" s="109"/>
      <c r="AO252" s="109"/>
      <c r="AP252" s="109"/>
      <c r="AQ252" s="109"/>
      <c r="AR252" s="109"/>
      <c r="AS252" s="109"/>
      <c r="AT252" s="109"/>
      <c r="AU252" s="109"/>
      <c r="AV252" s="109"/>
      <c r="AW252" s="109"/>
      <c r="AX252" s="109"/>
      <c r="AY252" s="109"/>
      <c r="AZ252" s="109"/>
      <c r="BA252" s="109"/>
      <c r="BB252" s="109"/>
      <c r="BC252" s="109"/>
      <c r="BD252" s="109"/>
      <c r="BE252" s="109"/>
      <c r="BF252" s="109"/>
      <c r="BG252" s="109"/>
      <c r="BH252" s="109"/>
      <c r="BI252" s="109"/>
      <c r="BJ252" s="109"/>
      <c r="BK252" s="109"/>
      <c r="BL252" s="109"/>
      <c r="BM252" s="109"/>
      <c r="BN252" s="109"/>
      <c r="BO252" s="109"/>
      <c r="BP252" s="109"/>
      <c r="BQ252" s="109"/>
      <c r="BR252" s="109"/>
      <c r="BS252" s="109"/>
      <c r="BT252" s="109"/>
      <c r="BU252" s="109"/>
      <c r="BV252" s="109"/>
      <c r="BW252" s="109"/>
      <c r="BX252" s="109"/>
      <c r="BY252" s="109"/>
      <c r="BZ252" s="109"/>
      <c r="CA252" s="109"/>
      <c r="CB252" s="109"/>
      <c r="CC252" s="109"/>
      <c r="CD252" s="109"/>
      <c r="CE252" s="109"/>
      <c r="CF252" s="109"/>
      <c r="CG252" s="109"/>
      <c r="CH252" s="109"/>
      <c r="CI252" s="109"/>
      <c r="CJ252" s="109"/>
      <c r="CK252" s="109"/>
      <c r="CL252" s="109"/>
    </row>
    <row r="253" customFormat="false" ht="12.75" hidden="false" customHeight="false" outlineLevel="0" collapsed="false">
      <c r="A253" s="100" t="s">
        <v>83</v>
      </c>
      <c r="B253" s="100" t="n">
        <v>1431</v>
      </c>
      <c r="C253" s="106" t="n">
        <v>6000</v>
      </c>
      <c r="D253" s="106" t="n">
        <v>6000</v>
      </c>
      <c r="E253" s="106" t="n">
        <v>6000</v>
      </c>
      <c r="F253" s="106" t="n">
        <v>6000</v>
      </c>
      <c r="G253" s="106" t="n">
        <v>6000</v>
      </c>
      <c r="H253" s="106" t="n">
        <v>6000</v>
      </c>
      <c r="I253" s="106" t="n">
        <v>6000</v>
      </c>
      <c r="J253" s="106" t="n">
        <v>6000</v>
      </c>
      <c r="K253" s="106" t="n">
        <v>6000</v>
      </c>
      <c r="L253" s="106" t="n">
        <v>6000</v>
      </c>
      <c r="M253" s="106" t="n">
        <v>6000</v>
      </c>
      <c r="N253" s="106" t="n">
        <v>6000</v>
      </c>
      <c r="O253" s="106" t="n">
        <v>6000</v>
      </c>
      <c r="P253" s="106" t="n">
        <v>6000</v>
      </c>
      <c r="Q253" s="106" t="n">
        <v>6000</v>
      </c>
      <c r="R253" s="106" t="n">
        <v>6000</v>
      </c>
      <c r="S253" s="106" t="n">
        <v>6000</v>
      </c>
      <c r="T253" s="106" t="n">
        <v>6000</v>
      </c>
      <c r="U253" s="106" t="n">
        <v>6000</v>
      </c>
      <c r="V253" s="106"/>
      <c r="W253" s="106"/>
      <c r="X253" s="106"/>
      <c r="Y253" s="106"/>
      <c r="Z253" s="106"/>
      <c r="AA253" s="106"/>
      <c r="AB253" s="106"/>
      <c r="AC253" s="106"/>
      <c r="AD253" s="106"/>
      <c r="AE253" s="106"/>
      <c r="AF253" s="106"/>
      <c r="AG253" s="106"/>
      <c r="AH253" s="108"/>
      <c r="AI253" s="97" t="n">
        <v>0</v>
      </c>
      <c r="AL253" s="98"/>
    </row>
    <row r="254" customFormat="false" ht="12.75" hidden="false" customHeight="false" outlineLevel="0" collapsed="false">
      <c r="A254" s="105" t="s">
        <v>84</v>
      </c>
      <c r="B254" s="105" t="n">
        <v>1019</v>
      </c>
      <c r="C254" s="106" t="n">
        <v>0</v>
      </c>
      <c r="D254" s="106" t="n">
        <v>0</v>
      </c>
      <c r="E254" s="106" t="n">
        <v>0</v>
      </c>
      <c r="F254" s="106" t="n">
        <v>0</v>
      </c>
      <c r="G254" s="106" t="n">
        <v>0</v>
      </c>
      <c r="H254" s="106" t="n">
        <v>0</v>
      </c>
      <c r="I254" s="106" t="n">
        <v>0</v>
      </c>
      <c r="J254" s="106" t="n">
        <v>0</v>
      </c>
      <c r="K254" s="106" t="n">
        <v>0</v>
      </c>
      <c r="L254" s="106" t="n">
        <v>0</v>
      </c>
      <c r="M254" s="106" t="n">
        <v>0</v>
      </c>
      <c r="N254" s="106" t="n">
        <v>0</v>
      </c>
      <c r="O254" s="106" t="n">
        <v>0</v>
      </c>
      <c r="P254" s="106" t="n">
        <v>0</v>
      </c>
      <c r="Q254" s="106" t="n">
        <v>0</v>
      </c>
      <c r="R254" s="106" t="n">
        <v>0</v>
      </c>
      <c r="S254" s="106" t="n">
        <v>0</v>
      </c>
      <c r="T254" s="106" t="n">
        <v>0</v>
      </c>
      <c r="U254" s="106" t="n">
        <v>0</v>
      </c>
      <c r="V254" s="106"/>
      <c r="W254" s="106"/>
      <c r="X254" s="106"/>
      <c r="Y254" s="106"/>
      <c r="Z254" s="106"/>
      <c r="AA254" s="106"/>
      <c r="AB254" s="106"/>
      <c r="AC254" s="106"/>
      <c r="AD254" s="106"/>
      <c r="AE254" s="106"/>
      <c r="AF254" s="106"/>
      <c r="AG254" s="106"/>
      <c r="AH254" s="108"/>
      <c r="AI254" s="97" t="n">
        <v>0</v>
      </c>
      <c r="AL254" s="98"/>
    </row>
    <row r="255" customFormat="false" ht="12.75" hidden="false" customHeight="false" outlineLevel="0" collapsed="false">
      <c r="A255" s="105" t="s">
        <v>85</v>
      </c>
      <c r="B255" s="105" t="n">
        <v>1031</v>
      </c>
      <c r="C255" s="106" t="n">
        <v>15000</v>
      </c>
      <c r="D255" s="106" t="n">
        <v>15000</v>
      </c>
      <c r="E255" s="106" t="n">
        <v>15000</v>
      </c>
      <c r="F255" s="106" t="n">
        <v>15000</v>
      </c>
      <c r="G255" s="106" t="n">
        <v>15000</v>
      </c>
      <c r="H255" s="106" t="n">
        <v>15000</v>
      </c>
      <c r="I255" s="106" t="n">
        <v>15000</v>
      </c>
      <c r="J255" s="106" t="n">
        <v>15000</v>
      </c>
      <c r="K255" s="106" t="n">
        <v>15000</v>
      </c>
      <c r="L255" s="106" t="n">
        <v>15000</v>
      </c>
      <c r="M255" s="106" t="n">
        <v>15000</v>
      </c>
      <c r="N255" s="106" t="n">
        <v>15000</v>
      </c>
      <c r="O255" s="106" t="n">
        <v>15000</v>
      </c>
      <c r="P255" s="106" t="n">
        <v>15000</v>
      </c>
      <c r="Q255" s="106" t="n">
        <v>15000</v>
      </c>
      <c r="R255" s="106" t="n">
        <v>15000</v>
      </c>
      <c r="S255" s="106" t="n">
        <v>15000</v>
      </c>
      <c r="T255" s="106" t="n">
        <v>15000</v>
      </c>
      <c r="U255" s="106" t="n">
        <v>15000</v>
      </c>
      <c r="V255" s="106"/>
      <c r="W255" s="106"/>
      <c r="X255" s="106"/>
      <c r="Y255" s="106"/>
      <c r="Z255" s="106"/>
      <c r="AA255" s="106"/>
      <c r="AB255" s="106"/>
      <c r="AC255" s="106"/>
      <c r="AD255" s="106"/>
      <c r="AE255" s="106"/>
      <c r="AF255" s="106"/>
      <c r="AG255" s="106"/>
      <c r="AH255" s="108"/>
      <c r="AI255" s="97" t="n">
        <v>0</v>
      </c>
      <c r="AL255" s="98"/>
    </row>
    <row r="256" customFormat="false" ht="12.75" hidden="false" customHeight="false" outlineLevel="0" collapsed="false">
      <c r="A256" s="105" t="s">
        <v>86</v>
      </c>
      <c r="B256" s="105" t="n">
        <v>1046</v>
      </c>
      <c r="C256" s="106" t="n">
        <v>0</v>
      </c>
      <c r="D256" s="106" t="n">
        <v>0</v>
      </c>
      <c r="E256" s="106" t="n">
        <v>0</v>
      </c>
      <c r="F256" s="106" t="n">
        <v>0</v>
      </c>
      <c r="G256" s="106" t="n">
        <v>0</v>
      </c>
      <c r="H256" s="106" t="n">
        <v>0</v>
      </c>
      <c r="I256" s="106" t="n">
        <v>0</v>
      </c>
      <c r="J256" s="106" t="n">
        <v>0</v>
      </c>
      <c r="K256" s="106" t="n">
        <v>0</v>
      </c>
      <c r="L256" s="106" t="n">
        <v>0</v>
      </c>
      <c r="M256" s="106" t="n">
        <v>0</v>
      </c>
      <c r="N256" s="106" t="n">
        <v>0</v>
      </c>
      <c r="O256" s="106" t="n">
        <v>0</v>
      </c>
      <c r="P256" s="106" t="n">
        <v>0</v>
      </c>
      <c r="Q256" s="106" t="n">
        <v>0</v>
      </c>
      <c r="R256" s="106" t="n">
        <v>0</v>
      </c>
      <c r="S256" s="106" t="n">
        <v>0</v>
      </c>
      <c r="T256" s="106" t="n">
        <v>0</v>
      </c>
      <c r="U256" s="106" t="n">
        <v>0</v>
      </c>
      <c r="V256" s="106"/>
      <c r="W256" s="106"/>
      <c r="X256" s="106"/>
      <c r="Y256" s="106"/>
      <c r="Z256" s="106"/>
      <c r="AA256" s="106"/>
      <c r="AB256" s="106"/>
      <c r="AC256" s="106"/>
      <c r="AD256" s="106"/>
      <c r="AE256" s="106"/>
      <c r="AF256" s="106"/>
      <c r="AG256" s="106"/>
      <c r="AH256" s="108"/>
      <c r="AI256" s="97" t="n">
        <v>0</v>
      </c>
      <c r="AL256" s="98"/>
    </row>
    <row r="257" customFormat="false" ht="12.75" hidden="false" customHeight="false" outlineLevel="0" collapsed="false">
      <c r="A257" s="105" t="s">
        <v>87</v>
      </c>
      <c r="B257" s="105" t="n">
        <v>1062</v>
      </c>
      <c r="C257" s="106" t="n">
        <v>0</v>
      </c>
      <c r="D257" s="106" t="n">
        <v>0</v>
      </c>
      <c r="E257" s="106" t="n">
        <v>0</v>
      </c>
      <c r="F257" s="106" t="n">
        <v>0</v>
      </c>
      <c r="G257" s="106" t="n">
        <v>0</v>
      </c>
      <c r="H257" s="106" t="n">
        <v>0</v>
      </c>
      <c r="I257" s="106" t="n">
        <v>0</v>
      </c>
      <c r="J257" s="106" t="n">
        <v>0</v>
      </c>
      <c r="K257" s="106" t="n">
        <v>0</v>
      </c>
      <c r="L257" s="106" t="n">
        <v>0</v>
      </c>
      <c r="M257" s="106" t="n">
        <v>0</v>
      </c>
      <c r="N257" s="106" t="n">
        <v>0</v>
      </c>
      <c r="O257" s="106" t="n">
        <v>0</v>
      </c>
      <c r="P257" s="106" t="n">
        <v>0</v>
      </c>
      <c r="Q257" s="106" t="n">
        <v>0</v>
      </c>
      <c r="R257" s="106" t="n">
        <v>0</v>
      </c>
      <c r="S257" s="106" t="n">
        <v>0</v>
      </c>
      <c r="T257" s="106" t="n">
        <v>0</v>
      </c>
      <c r="U257" s="106" t="n">
        <v>0</v>
      </c>
      <c r="V257" s="106"/>
      <c r="W257" s="106"/>
      <c r="X257" s="106"/>
      <c r="Y257" s="106"/>
      <c r="Z257" s="106"/>
      <c r="AA257" s="106"/>
      <c r="AB257" s="106"/>
      <c r="AC257" s="106"/>
      <c r="AD257" s="106"/>
      <c r="AE257" s="106"/>
      <c r="AF257" s="106"/>
      <c r="AG257" s="106"/>
      <c r="AH257" s="108"/>
      <c r="AI257" s="97" t="n">
        <v>0</v>
      </c>
      <c r="AL257" s="98"/>
    </row>
    <row r="258" customFormat="false" ht="12.75" hidden="false" customHeight="false" outlineLevel="0" collapsed="false">
      <c r="A258" s="105" t="s">
        <v>88</v>
      </c>
      <c r="B258" s="105" t="n">
        <v>1195</v>
      </c>
      <c r="C258" s="106" t="n">
        <v>4000</v>
      </c>
      <c r="D258" s="106" t="n">
        <v>4000</v>
      </c>
      <c r="E258" s="106" t="n">
        <v>4000</v>
      </c>
      <c r="F258" s="106" t="n">
        <v>4000</v>
      </c>
      <c r="G258" s="106" t="n">
        <v>4000</v>
      </c>
      <c r="H258" s="106" t="n">
        <v>4000</v>
      </c>
      <c r="I258" s="106" t="n">
        <v>4000</v>
      </c>
      <c r="J258" s="106" t="n">
        <v>4000</v>
      </c>
      <c r="K258" s="106" t="n">
        <v>4000</v>
      </c>
      <c r="L258" s="106" t="n">
        <v>4000</v>
      </c>
      <c r="M258" s="106" t="n">
        <v>4000</v>
      </c>
      <c r="N258" s="106" t="n">
        <v>4000</v>
      </c>
      <c r="O258" s="106" t="n">
        <v>4000</v>
      </c>
      <c r="P258" s="106" t="n">
        <v>4000</v>
      </c>
      <c r="Q258" s="106" t="n">
        <v>4000</v>
      </c>
      <c r="R258" s="106" t="n">
        <v>4000</v>
      </c>
      <c r="S258" s="106" t="n">
        <v>4000</v>
      </c>
      <c r="T258" s="106" t="n">
        <v>4000</v>
      </c>
      <c r="U258" s="106" t="n">
        <v>4000</v>
      </c>
      <c r="V258" s="106"/>
      <c r="W258" s="106"/>
      <c r="X258" s="106"/>
      <c r="Y258" s="106"/>
      <c r="Z258" s="106"/>
      <c r="AA258" s="106"/>
      <c r="AB258" s="106"/>
      <c r="AC258" s="106"/>
      <c r="AD258" s="106"/>
      <c r="AE258" s="106"/>
      <c r="AF258" s="106"/>
      <c r="AG258" s="106"/>
      <c r="AH258" s="108"/>
      <c r="AI258" s="97" t="n">
        <v>0</v>
      </c>
      <c r="AL258" s="98"/>
    </row>
    <row r="259" customFormat="false" ht="12.75" hidden="false" customHeight="false" outlineLevel="0" collapsed="false">
      <c r="A259" s="105" t="s">
        <v>89</v>
      </c>
      <c r="B259" s="105" t="n">
        <v>1379</v>
      </c>
      <c r="C259" s="106" t="n">
        <v>2500</v>
      </c>
      <c r="D259" s="106" t="n">
        <v>2500</v>
      </c>
      <c r="E259" s="106" t="n">
        <v>2500</v>
      </c>
      <c r="F259" s="106" t="n">
        <v>2500</v>
      </c>
      <c r="G259" s="106" t="n">
        <v>2500</v>
      </c>
      <c r="H259" s="106" t="n">
        <v>2500</v>
      </c>
      <c r="I259" s="106" t="n">
        <v>2500</v>
      </c>
      <c r="J259" s="106" t="n">
        <v>2500</v>
      </c>
      <c r="K259" s="106" t="n">
        <v>2500</v>
      </c>
      <c r="L259" s="106" t="n">
        <v>2500</v>
      </c>
      <c r="M259" s="106" t="n">
        <v>2500</v>
      </c>
      <c r="N259" s="106" t="n">
        <v>2500</v>
      </c>
      <c r="O259" s="106" t="n">
        <v>2500</v>
      </c>
      <c r="P259" s="106" t="n">
        <v>2500</v>
      </c>
      <c r="Q259" s="106" t="n">
        <v>2500</v>
      </c>
      <c r="R259" s="106" t="n">
        <v>2500</v>
      </c>
      <c r="S259" s="106" t="n">
        <v>2500</v>
      </c>
      <c r="T259" s="106" t="n">
        <v>2500</v>
      </c>
      <c r="U259" s="106" t="n">
        <v>2500</v>
      </c>
      <c r="V259" s="106"/>
      <c r="W259" s="106"/>
      <c r="X259" s="106"/>
      <c r="Y259" s="106"/>
      <c r="Z259" s="106"/>
      <c r="AA259" s="106"/>
      <c r="AB259" s="106"/>
      <c r="AC259" s="106"/>
      <c r="AD259" s="106"/>
      <c r="AE259" s="106"/>
      <c r="AF259" s="106"/>
      <c r="AG259" s="106"/>
      <c r="AH259" s="108"/>
      <c r="AI259" s="97" t="n">
        <v>0</v>
      </c>
      <c r="AL259" s="98"/>
    </row>
    <row r="260" customFormat="false" ht="12.75" hidden="false" customHeight="false" outlineLevel="0" collapsed="false">
      <c r="A260" s="105" t="s">
        <v>90</v>
      </c>
      <c r="B260" s="105" t="n">
        <v>1389</v>
      </c>
      <c r="C260" s="106" t="n">
        <v>0</v>
      </c>
      <c r="D260" s="106" t="n">
        <v>0</v>
      </c>
      <c r="E260" s="106" t="n">
        <v>0</v>
      </c>
      <c r="F260" s="106" t="n">
        <v>0</v>
      </c>
      <c r="G260" s="106" t="n">
        <v>0</v>
      </c>
      <c r="H260" s="106" t="n">
        <v>0</v>
      </c>
      <c r="I260" s="106" t="n">
        <v>0</v>
      </c>
      <c r="J260" s="106" t="n">
        <v>0</v>
      </c>
      <c r="K260" s="106" t="n">
        <v>0</v>
      </c>
      <c r="L260" s="106" t="n">
        <v>0</v>
      </c>
      <c r="M260" s="106" t="n">
        <v>0</v>
      </c>
      <c r="N260" s="106" t="n">
        <v>0</v>
      </c>
      <c r="O260" s="106" t="n">
        <v>0</v>
      </c>
      <c r="P260" s="106" t="n">
        <v>0</v>
      </c>
      <c r="Q260" s="106" t="n">
        <v>0</v>
      </c>
      <c r="R260" s="106" t="n">
        <v>0</v>
      </c>
      <c r="S260" s="106" t="n">
        <v>0</v>
      </c>
      <c r="T260" s="106" t="n">
        <v>0</v>
      </c>
      <c r="U260" s="106" t="n">
        <v>0</v>
      </c>
      <c r="V260" s="106"/>
      <c r="W260" s="106"/>
      <c r="X260" s="106"/>
      <c r="Y260" s="106"/>
      <c r="Z260" s="106"/>
      <c r="AA260" s="106"/>
      <c r="AB260" s="106"/>
      <c r="AC260" s="106"/>
      <c r="AD260" s="106"/>
      <c r="AE260" s="106"/>
      <c r="AF260" s="106"/>
      <c r="AG260" s="106"/>
      <c r="AH260" s="108"/>
      <c r="AI260" s="97" t="n">
        <v>0</v>
      </c>
      <c r="AL260" s="98"/>
    </row>
    <row r="261" customFormat="false" ht="12.75" hidden="false" customHeight="false" outlineLevel="0" collapsed="false">
      <c r="A261" s="105" t="s">
        <v>91</v>
      </c>
      <c r="B261" s="105" t="n">
        <v>1398</v>
      </c>
      <c r="C261" s="106" t="n">
        <v>0</v>
      </c>
      <c r="D261" s="106" t="n">
        <v>0</v>
      </c>
      <c r="E261" s="106" t="n">
        <v>0</v>
      </c>
      <c r="F261" s="106" t="n">
        <v>0</v>
      </c>
      <c r="G261" s="106" t="n">
        <v>0</v>
      </c>
      <c r="H261" s="106" t="n">
        <v>0</v>
      </c>
      <c r="I261" s="106" t="n">
        <v>0</v>
      </c>
      <c r="J261" s="106" t="n">
        <v>0</v>
      </c>
      <c r="K261" s="106" t="n">
        <v>0</v>
      </c>
      <c r="L261" s="106" t="n">
        <v>0</v>
      </c>
      <c r="M261" s="106" t="n">
        <v>0</v>
      </c>
      <c r="N261" s="106" t="n">
        <v>0</v>
      </c>
      <c r="O261" s="106" t="n">
        <v>0</v>
      </c>
      <c r="P261" s="106" t="n">
        <v>0</v>
      </c>
      <c r="Q261" s="106" t="n">
        <v>0</v>
      </c>
      <c r="R261" s="106" t="n">
        <v>0</v>
      </c>
      <c r="S261" s="106" t="n">
        <v>0</v>
      </c>
      <c r="T261" s="106" t="n">
        <v>0</v>
      </c>
      <c r="U261" s="106" t="n">
        <v>0</v>
      </c>
      <c r="V261" s="106"/>
      <c r="W261" s="106"/>
      <c r="X261" s="106"/>
      <c r="Y261" s="106"/>
      <c r="Z261" s="106"/>
      <c r="AA261" s="106"/>
      <c r="AB261" s="106"/>
      <c r="AC261" s="106"/>
      <c r="AD261" s="106"/>
      <c r="AE261" s="106"/>
      <c r="AF261" s="106"/>
      <c r="AG261" s="106"/>
      <c r="AH261" s="108"/>
      <c r="AI261" s="97" t="n">
        <v>2000</v>
      </c>
      <c r="AJ261" s="109" t="s">
        <v>151</v>
      </c>
      <c r="AL261" s="98"/>
    </row>
    <row r="262" customFormat="false" ht="12.75" hidden="false" customHeight="false" outlineLevel="0" collapsed="false">
      <c r="A262" s="105" t="s">
        <v>92</v>
      </c>
      <c r="B262" s="105" t="n">
        <v>1419</v>
      </c>
      <c r="C262" s="106" t="n">
        <v>0</v>
      </c>
      <c r="D262" s="106" t="n">
        <v>0</v>
      </c>
      <c r="E262" s="106" t="n">
        <v>0</v>
      </c>
      <c r="F262" s="106" t="n">
        <v>0</v>
      </c>
      <c r="G262" s="106" t="n">
        <v>0</v>
      </c>
      <c r="H262" s="106" t="n">
        <v>0</v>
      </c>
      <c r="I262" s="106" t="n">
        <v>0</v>
      </c>
      <c r="J262" s="106" t="n">
        <v>0</v>
      </c>
      <c r="K262" s="106" t="n">
        <v>0</v>
      </c>
      <c r="L262" s="106" t="n">
        <v>0</v>
      </c>
      <c r="M262" s="106" t="n">
        <v>0</v>
      </c>
      <c r="N262" s="106" t="n">
        <v>0</v>
      </c>
      <c r="O262" s="106" t="n">
        <v>0</v>
      </c>
      <c r="P262" s="106" t="n">
        <v>0</v>
      </c>
      <c r="Q262" s="106" t="n">
        <v>0</v>
      </c>
      <c r="R262" s="106" t="n">
        <v>0</v>
      </c>
      <c r="S262" s="106" t="n">
        <v>0</v>
      </c>
      <c r="T262" s="106" t="n">
        <v>0</v>
      </c>
      <c r="U262" s="106" t="n">
        <v>0</v>
      </c>
      <c r="V262" s="106"/>
      <c r="W262" s="106"/>
      <c r="X262" s="106"/>
      <c r="Y262" s="106"/>
      <c r="Z262" s="106"/>
      <c r="AA262" s="106"/>
      <c r="AB262" s="106"/>
      <c r="AC262" s="106"/>
      <c r="AD262" s="106"/>
      <c r="AE262" s="106"/>
      <c r="AF262" s="106"/>
      <c r="AG262" s="106"/>
      <c r="AH262" s="108"/>
      <c r="AI262" s="97" t="n">
        <v>0</v>
      </c>
      <c r="AL262" s="98"/>
    </row>
    <row r="263" customFormat="false" ht="12.75" hidden="false" customHeight="false" outlineLevel="0" collapsed="false">
      <c r="A263" s="105" t="s">
        <v>93</v>
      </c>
      <c r="B263" s="105" t="n">
        <v>1437</v>
      </c>
      <c r="C263" s="106" t="n">
        <v>8320</v>
      </c>
      <c r="D263" s="106" t="n">
        <v>8320</v>
      </c>
      <c r="E263" s="106" t="n">
        <v>8320</v>
      </c>
      <c r="F263" s="106" t="n">
        <v>8320</v>
      </c>
      <c r="G263" s="106" t="n">
        <v>8320</v>
      </c>
      <c r="H263" s="106" t="n">
        <v>8320</v>
      </c>
      <c r="I263" s="106" t="n">
        <v>8320</v>
      </c>
      <c r="J263" s="106" t="n">
        <v>8320</v>
      </c>
      <c r="K263" s="106" t="n">
        <v>8320</v>
      </c>
      <c r="L263" s="106" t="n">
        <v>8320</v>
      </c>
      <c r="M263" s="106" t="n">
        <v>8320</v>
      </c>
      <c r="N263" s="106" t="n">
        <v>8320</v>
      </c>
      <c r="O263" s="106" t="n">
        <v>8320</v>
      </c>
      <c r="P263" s="106" t="n">
        <v>8320</v>
      </c>
      <c r="Q263" s="106" t="n">
        <v>8320</v>
      </c>
      <c r="R263" s="106" t="n">
        <v>8320</v>
      </c>
      <c r="S263" s="106" t="n">
        <v>8320</v>
      </c>
      <c r="T263" s="106" t="n">
        <v>8320</v>
      </c>
      <c r="U263" s="106" t="n">
        <v>8320</v>
      </c>
      <c r="V263" s="106"/>
      <c r="W263" s="106"/>
      <c r="X263" s="106"/>
      <c r="Y263" s="106"/>
      <c r="Z263" s="106"/>
      <c r="AA263" s="106"/>
      <c r="AB263" s="106"/>
      <c r="AC263" s="106"/>
      <c r="AD263" s="106"/>
      <c r="AE263" s="106"/>
      <c r="AF263" s="106"/>
      <c r="AG263" s="106"/>
      <c r="AH263" s="108"/>
      <c r="AI263" s="97" t="n">
        <v>0</v>
      </c>
      <c r="AL263" s="98"/>
    </row>
    <row r="264" customFormat="false" ht="12.75" hidden="false" customHeight="false" outlineLevel="0" collapsed="false">
      <c r="A264" s="105" t="s">
        <v>94</v>
      </c>
      <c r="B264" s="105" t="n">
        <v>1442</v>
      </c>
      <c r="C264" s="106" t="n">
        <v>0</v>
      </c>
      <c r="D264" s="106" t="n">
        <v>0</v>
      </c>
      <c r="E264" s="106" t="n">
        <v>0</v>
      </c>
      <c r="F264" s="106" t="n">
        <v>0</v>
      </c>
      <c r="G264" s="106" t="n">
        <v>0</v>
      </c>
      <c r="H264" s="106" t="n">
        <v>0</v>
      </c>
      <c r="I264" s="106" t="n">
        <v>0</v>
      </c>
      <c r="J264" s="106" t="n">
        <v>0</v>
      </c>
      <c r="K264" s="106" t="n">
        <v>0</v>
      </c>
      <c r="L264" s="106" t="n">
        <v>0</v>
      </c>
      <c r="M264" s="106" t="n">
        <v>0</v>
      </c>
      <c r="N264" s="106" t="n">
        <v>0</v>
      </c>
      <c r="O264" s="106" t="n">
        <v>0</v>
      </c>
      <c r="P264" s="106" t="n">
        <v>0</v>
      </c>
      <c r="Q264" s="106" t="n">
        <v>0</v>
      </c>
      <c r="R264" s="106" t="n">
        <v>0</v>
      </c>
      <c r="S264" s="106" t="n">
        <v>0</v>
      </c>
      <c r="T264" s="106" t="n">
        <v>0</v>
      </c>
      <c r="U264" s="106" t="n">
        <v>0</v>
      </c>
      <c r="V264" s="106"/>
      <c r="W264" s="106"/>
      <c r="X264" s="106"/>
      <c r="Y264" s="106"/>
      <c r="Z264" s="106"/>
      <c r="AA264" s="106"/>
      <c r="AB264" s="106"/>
      <c r="AC264" s="106"/>
      <c r="AD264" s="106"/>
      <c r="AE264" s="106"/>
      <c r="AF264" s="106"/>
      <c r="AG264" s="106"/>
      <c r="AH264" s="108"/>
      <c r="AI264" s="97" t="n">
        <v>0</v>
      </c>
      <c r="AL264" s="98"/>
    </row>
    <row r="265" customFormat="false" ht="12.75" hidden="false" customHeight="false" outlineLevel="0" collapsed="false">
      <c r="A265" s="105" t="s">
        <v>95</v>
      </c>
      <c r="B265" s="105" t="n">
        <v>1455</v>
      </c>
      <c r="C265" s="106" t="n">
        <v>0</v>
      </c>
      <c r="D265" s="106" t="n">
        <v>0</v>
      </c>
      <c r="E265" s="106" t="n">
        <v>0</v>
      </c>
      <c r="F265" s="106" t="n">
        <v>0</v>
      </c>
      <c r="G265" s="106" t="n">
        <v>0</v>
      </c>
      <c r="H265" s="106" t="n">
        <v>0</v>
      </c>
      <c r="I265" s="106" t="n">
        <v>0</v>
      </c>
      <c r="J265" s="106" t="n">
        <v>0</v>
      </c>
      <c r="K265" s="106" t="n">
        <v>0</v>
      </c>
      <c r="L265" s="106" t="n">
        <v>0</v>
      </c>
      <c r="M265" s="106" t="n">
        <v>0</v>
      </c>
      <c r="N265" s="106" t="n">
        <v>0</v>
      </c>
      <c r="O265" s="106" t="n">
        <v>0</v>
      </c>
      <c r="P265" s="106" t="n">
        <v>0</v>
      </c>
      <c r="Q265" s="106" t="n">
        <v>0</v>
      </c>
      <c r="R265" s="106" t="n">
        <v>0</v>
      </c>
      <c r="S265" s="106" t="n">
        <v>0</v>
      </c>
      <c r="T265" s="106" t="n">
        <v>0</v>
      </c>
      <c r="U265" s="106" t="n">
        <v>0</v>
      </c>
      <c r="V265" s="106"/>
      <c r="W265" s="106"/>
      <c r="X265" s="106"/>
      <c r="Y265" s="106"/>
      <c r="Z265" s="106"/>
      <c r="AA265" s="106"/>
      <c r="AB265" s="106"/>
      <c r="AC265" s="106"/>
      <c r="AD265" s="106"/>
      <c r="AE265" s="106"/>
      <c r="AF265" s="106"/>
      <c r="AG265" s="106"/>
      <c r="AH265" s="108"/>
      <c r="AI265" s="97" t="n">
        <v>0</v>
      </c>
      <c r="AL265" s="98"/>
    </row>
    <row r="266" customFormat="false" ht="12.75" hidden="false" customHeight="false" outlineLevel="0" collapsed="false">
      <c r="A266" s="105" t="s">
        <v>96</v>
      </c>
      <c r="B266" s="105" t="n">
        <v>1484</v>
      </c>
      <c r="C266" s="106" t="n">
        <v>5000</v>
      </c>
      <c r="D266" s="106" t="n">
        <v>5000</v>
      </c>
      <c r="E266" s="106" t="n">
        <v>5000</v>
      </c>
      <c r="F266" s="106" t="n">
        <v>5000</v>
      </c>
      <c r="G266" s="106" t="n">
        <v>5000</v>
      </c>
      <c r="H266" s="106" t="n">
        <v>5000</v>
      </c>
      <c r="I266" s="106" t="n">
        <v>5000</v>
      </c>
      <c r="J266" s="106" t="n">
        <v>5000</v>
      </c>
      <c r="K266" s="106" t="n">
        <v>5000</v>
      </c>
      <c r="L266" s="106" t="n">
        <v>5000</v>
      </c>
      <c r="M266" s="106" t="n">
        <v>5000</v>
      </c>
      <c r="N266" s="106" t="n">
        <v>5000</v>
      </c>
      <c r="O266" s="106" t="n">
        <v>5000</v>
      </c>
      <c r="P266" s="106" t="n">
        <v>5000</v>
      </c>
      <c r="Q266" s="106" t="n">
        <v>5000</v>
      </c>
      <c r="R266" s="106" t="n">
        <v>5000</v>
      </c>
      <c r="S266" s="106" t="n">
        <v>5000</v>
      </c>
      <c r="T266" s="106" t="n">
        <v>5000</v>
      </c>
      <c r="U266" s="106" t="n">
        <v>5000</v>
      </c>
      <c r="V266" s="106"/>
      <c r="W266" s="106"/>
      <c r="X266" s="106"/>
      <c r="Y266" s="106"/>
      <c r="Z266" s="106"/>
      <c r="AA266" s="106"/>
      <c r="AB266" s="106"/>
      <c r="AC266" s="106"/>
      <c r="AD266" s="106"/>
      <c r="AE266" s="106"/>
      <c r="AF266" s="106"/>
      <c r="AG266" s="106"/>
      <c r="AH266" s="108"/>
      <c r="AI266" s="97" t="n">
        <v>0</v>
      </c>
      <c r="AL266" s="98"/>
    </row>
    <row r="267" customFormat="false" ht="12.75" hidden="false" customHeight="false" outlineLevel="0" collapsed="false">
      <c r="A267" s="105" t="s">
        <v>97</v>
      </c>
      <c r="B267" s="105" t="n">
        <v>1511</v>
      </c>
      <c r="C267" s="106" t="n">
        <v>15000</v>
      </c>
      <c r="D267" s="106" t="n">
        <v>15000</v>
      </c>
      <c r="E267" s="106" t="n">
        <v>15000</v>
      </c>
      <c r="F267" s="106" t="n">
        <v>15000</v>
      </c>
      <c r="G267" s="106" t="n">
        <v>15000</v>
      </c>
      <c r="H267" s="106" t="n">
        <v>15000</v>
      </c>
      <c r="I267" s="106" t="n">
        <v>15000</v>
      </c>
      <c r="J267" s="106" t="n">
        <v>15000</v>
      </c>
      <c r="K267" s="106" t="n">
        <v>15000</v>
      </c>
      <c r="L267" s="106" t="n">
        <v>15000</v>
      </c>
      <c r="M267" s="106" t="n">
        <v>15000</v>
      </c>
      <c r="N267" s="106" t="n">
        <v>15000</v>
      </c>
      <c r="O267" s="106" t="n">
        <v>15000</v>
      </c>
      <c r="P267" s="106" t="n">
        <v>15000</v>
      </c>
      <c r="Q267" s="106" t="n">
        <v>15000</v>
      </c>
      <c r="R267" s="106" t="n">
        <v>15000</v>
      </c>
      <c r="S267" s="106" t="n">
        <v>15000</v>
      </c>
      <c r="T267" s="106" t="n">
        <v>15000</v>
      </c>
      <c r="U267" s="106" t="n">
        <v>15000</v>
      </c>
      <c r="V267" s="106"/>
      <c r="W267" s="106"/>
      <c r="X267" s="106"/>
      <c r="Y267" s="106"/>
      <c r="Z267" s="106"/>
      <c r="AA267" s="106"/>
      <c r="AB267" s="106"/>
      <c r="AC267" s="106"/>
      <c r="AD267" s="106"/>
      <c r="AE267" s="106"/>
      <c r="AF267" s="106"/>
      <c r="AG267" s="106"/>
      <c r="AH267" s="108"/>
      <c r="AI267" s="97" t="n">
        <v>0</v>
      </c>
      <c r="AL267" s="98"/>
    </row>
    <row r="268" customFormat="false" ht="12.75" hidden="false" customHeight="false" outlineLevel="0" collapsed="false">
      <c r="A268" s="105" t="s">
        <v>98</v>
      </c>
      <c r="B268" s="105" t="n">
        <v>1550</v>
      </c>
      <c r="C268" s="106" t="n">
        <v>4000</v>
      </c>
      <c r="D268" s="106" t="n">
        <v>4000</v>
      </c>
      <c r="E268" s="106" t="n">
        <v>4000</v>
      </c>
      <c r="F268" s="106" t="n">
        <v>4000</v>
      </c>
      <c r="G268" s="106" t="n">
        <v>4000</v>
      </c>
      <c r="H268" s="106" t="n">
        <v>4000</v>
      </c>
      <c r="I268" s="106" t="n">
        <v>4000</v>
      </c>
      <c r="J268" s="106" t="n">
        <v>4000</v>
      </c>
      <c r="K268" s="106" t="n">
        <v>4000</v>
      </c>
      <c r="L268" s="106" t="n">
        <v>4000</v>
      </c>
      <c r="M268" s="106" t="n">
        <v>4000</v>
      </c>
      <c r="N268" s="106" t="n">
        <v>4000</v>
      </c>
      <c r="O268" s="106" t="n">
        <v>4000</v>
      </c>
      <c r="P268" s="106" t="n">
        <v>4000</v>
      </c>
      <c r="Q268" s="106" t="n">
        <v>4000</v>
      </c>
      <c r="R268" s="106" t="n">
        <v>4000</v>
      </c>
      <c r="S268" s="106" t="n">
        <v>4000</v>
      </c>
      <c r="T268" s="106" t="n">
        <v>4000</v>
      </c>
      <c r="U268" s="106" t="n">
        <v>4000</v>
      </c>
      <c r="V268" s="106"/>
      <c r="W268" s="106"/>
      <c r="X268" s="106"/>
      <c r="Y268" s="106"/>
      <c r="Z268" s="106"/>
      <c r="AA268" s="106"/>
      <c r="AB268" s="106"/>
      <c r="AC268" s="106"/>
      <c r="AD268" s="106"/>
      <c r="AE268" s="106"/>
      <c r="AF268" s="106"/>
      <c r="AG268" s="106"/>
      <c r="AH268" s="108"/>
      <c r="AI268" s="97" t="n">
        <v>0</v>
      </c>
      <c r="AL268" s="98"/>
    </row>
    <row r="269" customFormat="false" ht="12.75" hidden="false" customHeight="false" outlineLevel="0" collapsed="false">
      <c r="A269" s="105" t="s">
        <v>99</v>
      </c>
      <c r="B269" s="105" t="n">
        <v>1579</v>
      </c>
      <c r="C269" s="106" t="n">
        <v>0</v>
      </c>
      <c r="D269" s="106" t="n">
        <v>0</v>
      </c>
      <c r="E269" s="106" t="n">
        <v>0</v>
      </c>
      <c r="F269" s="106" t="n">
        <v>0</v>
      </c>
      <c r="G269" s="106" t="n">
        <v>0</v>
      </c>
      <c r="H269" s="106" t="n">
        <v>0</v>
      </c>
      <c r="I269" s="106" t="n">
        <v>0</v>
      </c>
      <c r="J269" s="106" t="n">
        <v>0</v>
      </c>
      <c r="K269" s="106" t="n">
        <v>0</v>
      </c>
      <c r="L269" s="106" t="n">
        <v>0</v>
      </c>
      <c r="M269" s="106" t="n">
        <v>0</v>
      </c>
      <c r="N269" s="106" t="n">
        <v>0</v>
      </c>
      <c r="O269" s="106" t="n">
        <v>0</v>
      </c>
      <c r="P269" s="106" t="n">
        <v>0</v>
      </c>
      <c r="Q269" s="106" t="n">
        <v>0</v>
      </c>
      <c r="R269" s="106" t="n">
        <v>0</v>
      </c>
      <c r="S269" s="106" t="n">
        <v>0</v>
      </c>
      <c r="T269" s="106" t="n">
        <v>0</v>
      </c>
      <c r="U269" s="106" t="n">
        <v>0</v>
      </c>
      <c r="V269" s="106"/>
      <c r="W269" s="106"/>
      <c r="X269" s="106"/>
      <c r="Y269" s="106"/>
      <c r="Z269" s="106"/>
      <c r="AA269" s="106"/>
      <c r="AB269" s="106"/>
      <c r="AC269" s="106"/>
      <c r="AD269" s="106"/>
      <c r="AE269" s="106"/>
      <c r="AF269" s="106"/>
      <c r="AG269" s="106"/>
      <c r="AH269" s="108"/>
      <c r="AI269" s="97" t="n">
        <v>0</v>
      </c>
      <c r="AL269" s="98"/>
    </row>
    <row r="270" customFormat="false" ht="12.75" hidden="false" customHeight="false" outlineLevel="0" collapsed="false">
      <c r="A270" s="105" t="s">
        <v>100</v>
      </c>
      <c r="B270" s="105" t="n">
        <v>4268</v>
      </c>
      <c r="C270" s="106" t="n">
        <v>0</v>
      </c>
      <c r="D270" s="106" t="n">
        <v>0</v>
      </c>
      <c r="E270" s="106" t="n">
        <v>0</v>
      </c>
      <c r="F270" s="106" t="n">
        <v>0</v>
      </c>
      <c r="G270" s="106" t="n">
        <v>0</v>
      </c>
      <c r="H270" s="106" t="n">
        <v>0</v>
      </c>
      <c r="I270" s="106" t="n">
        <v>0</v>
      </c>
      <c r="J270" s="106" t="n">
        <v>0</v>
      </c>
      <c r="K270" s="106" t="n">
        <v>0</v>
      </c>
      <c r="L270" s="106" t="n">
        <v>0</v>
      </c>
      <c r="M270" s="106" t="n">
        <v>0</v>
      </c>
      <c r="N270" s="106" t="n">
        <v>0</v>
      </c>
      <c r="O270" s="106" t="n">
        <v>0</v>
      </c>
      <c r="P270" s="106" t="n">
        <v>0</v>
      </c>
      <c r="Q270" s="106" t="n">
        <v>0</v>
      </c>
      <c r="R270" s="106" t="n">
        <v>0</v>
      </c>
      <c r="S270" s="106" t="n">
        <v>0</v>
      </c>
      <c r="T270" s="106" t="n">
        <v>0</v>
      </c>
      <c r="U270" s="106" t="n">
        <v>0</v>
      </c>
      <c r="V270" s="106"/>
      <c r="W270" s="106"/>
      <c r="X270" s="106"/>
      <c r="Y270" s="106"/>
      <c r="Z270" s="106"/>
      <c r="AA270" s="106"/>
      <c r="AB270" s="106"/>
      <c r="AC270" s="106"/>
      <c r="AD270" s="106"/>
      <c r="AE270" s="106"/>
      <c r="AF270" s="106"/>
      <c r="AG270" s="106"/>
      <c r="AH270" s="108"/>
      <c r="AI270" s="97" t="n">
        <v>0</v>
      </c>
      <c r="AL270" s="98"/>
    </row>
    <row r="271" customFormat="false" ht="12.75" hidden="false" customHeight="false" outlineLevel="0" collapsed="false">
      <c r="A271" s="105" t="s">
        <v>101</v>
      </c>
      <c r="B271" s="105" t="n">
        <v>8001</v>
      </c>
      <c r="C271" s="106" t="n">
        <v>0</v>
      </c>
      <c r="D271" s="106" t="n">
        <v>0</v>
      </c>
      <c r="E271" s="106" t="n">
        <v>0</v>
      </c>
      <c r="F271" s="106" t="n">
        <v>0</v>
      </c>
      <c r="G271" s="106" t="n">
        <v>0</v>
      </c>
      <c r="H271" s="106" t="n">
        <v>0</v>
      </c>
      <c r="I271" s="106" t="n">
        <v>0</v>
      </c>
      <c r="J271" s="106" t="n">
        <v>0</v>
      </c>
      <c r="K271" s="106" t="n">
        <v>0</v>
      </c>
      <c r="L271" s="106" t="n">
        <v>0</v>
      </c>
      <c r="M271" s="106" t="n">
        <v>0</v>
      </c>
      <c r="N271" s="106" t="n">
        <v>0</v>
      </c>
      <c r="O271" s="106" t="n">
        <v>0</v>
      </c>
      <c r="P271" s="106" t="n">
        <v>0</v>
      </c>
      <c r="Q271" s="106" t="n">
        <v>0</v>
      </c>
      <c r="R271" s="106" t="n">
        <v>0</v>
      </c>
      <c r="S271" s="106" t="n">
        <v>0</v>
      </c>
      <c r="T271" s="106" t="n">
        <v>0</v>
      </c>
      <c r="U271" s="106" t="n">
        <v>0</v>
      </c>
      <c r="V271" s="106"/>
      <c r="W271" s="106"/>
      <c r="X271" s="106"/>
      <c r="Y271" s="106"/>
      <c r="Z271" s="106"/>
      <c r="AA271" s="106"/>
      <c r="AB271" s="106"/>
      <c r="AC271" s="106"/>
      <c r="AD271" s="106"/>
      <c r="AE271" s="106"/>
      <c r="AF271" s="106"/>
      <c r="AG271" s="106"/>
      <c r="AH271" s="108"/>
      <c r="AI271" s="97" t="n">
        <v>30000</v>
      </c>
      <c r="AJ271" s="109" t="s">
        <v>152</v>
      </c>
      <c r="AL271" s="98"/>
    </row>
    <row r="272" customFormat="false" ht="12.75" hidden="false" customHeight="false" outlineLevel="0" collapsed="false">
      <c r="A272" s="105" t="s">
        <v>102</v>
      </c>
      <c r="B272" s="105" t="n">
        <v>8015</v>
      </c>
      <c r="C272" s="106" t="n">
        <v>0</v>
      </c>
      <c r="D272" s="106" t="n">
        <v>0</v>
      </c>
      <c r="E272" s="106" t="n">
        <v>0</v>
      </c>
      <c r="F272" s="106" t="n">
        <v>0</v>
      </c>
      <c r="G272" s="106" t="n">
        <v>0</v>
      </c>
      <c r="H272" s="106" t="n">
        <v>0</v>
      </c>
      <c r="I272" s="106" t="n">
        <v>0</v>
      </c>
      <c r="J272" s="106" t="n">
        <v>0</v>
      </c>
      <c r="K272" s="106" t="n">
        <v>0</v>
      </c>
      <c r="L272" s="106" t="n">
        <v>0</v>
      </c>
      <c r="M272" s="106" t="n">
        <v>0</v>
      </c>
      <c r="N272" s="106" t="n">
        <v>0</v>
      </c>
      <c r="O272" s="106" t="n">
        <v>0</v>
      </c>
      <c r="P272" s="106" t="n">
        <v>0</v>
      </c>
      <c r="Q272" s="106" t="n">
        <v>0</v>
      </c>
      <c r="R272" s="106" t="n">
        <v>0</v>
      </c>
      <c r="S272" s="106" t="n">
        <v>0</v>
      </c>
      <c r="T272" s="106" t="n">
        <v>0</v>
      </c>
      <c r="U272" s="106" t="n">
        <v>0</v>
      </c>
      <c r="V272" s="106"/>
      <c r="W272" s="106"/>
      <c r="X272" s="106"/>
      <c r="Y272" s="106"/>
      <c r="Z272" s="106"/>
      <c r="AA272" s="106"/>
      <c r="AB272" s="106"/>
      <c r="AC272" s="106"/>
      <c r="AD272" s="106"/>
      <c r="AE272" s="106"/>
      <c r="AF272" s="106"/>
      <c r="AG272" s="106"/>
      <c r="AH272" s="108"/>
      <c r="AI272" s="97" t="n">
        <v>0</v>
      </c>
      <c r="AL272" s="98"/>
    </row>
    <row r="273" customFormat="false" ht="12.75" hidden="false" customHeight="false" outlineLevel="0" collapsed="false">
      <c r="A273" s="105" t="s">
        <v>103</v>
      </c>
      <c r="B273" s="105" t="n">
        <v>8055</v>
      </c>
      <c r="C273" s="106" t="n">
        <v>3600</v>
      </c>
      <c r="D273" s="106" t="n">
        <v>3600</v>
      </c>
      <c r="E273" s="106" t="n">
        <v>3600</v>
      </c>
      <c r="F273" s="106" t="n">
        <v>3600</v>
      </c>
      <c r="G273" s="106" t="n">
        <v>3600</v>
      </c>
      <c r="H273" s="106" t="n">
        <v>3600</v>
      </c>
      <c r="I273" s="106" t="n">
        <v>3600</v>
      </c>
      <c r="J273" s="106" t="n">
        <v>3600</v>
      </c>
      <c r="K273" s="106" t="n">
        <v>3600</v>
      </c>
      <c r="L273" s="106" t="n">
        <v>3600</v>
      </c>
      <c r="M273" s="106" t="n">
        <v>3600</v>
      </c>
      <c r="N273" s="106" t="n">
        <v>3600</v>
      </c>
      <c r="O273" s="106" t="n">
        <v>3600</v>
      </c>
      <c r="P273" s="106" t="n">
        <v>3600</v>
      </c>
      <c r="Q273" s="106" t="n">
        <v>3600</v>
      </c>
      <c r="R273" s="106" t="n">
        <v>3600</v>
      </c>
      <c r="S273" s="106" t="n">
        <v>3600</v>
      </c>
      <c r="T273" s="106" t="n">
        <v>3600</v>
      </c>
      <c r="U273" s="106" t="n">
        <v>3600</v>
      </c>
      <c r="V273" s="106"/>
      <c r="W273" s="106"/>
      <c r="X273" s="106"/>
      <c r="Y273" s="106"/>
      <c r="Z273" s="106"/>
      <c r="AA273" s="106"/>
      <c r="AB273" s="106"/>
      <c r="AC273" s="106"/>
      <c r="AD273" s="106"/>
      <c r="AE273" s="106"/>
      <c r="AF273" s="106"/>
      <c r="AG273" s="106"/>
      <c r="AH273" s="108"/>
      <c r="AI273" s="97" t="n">
        <v>0</v>
      </c>
      <c r="AL273" s="98"/>
    </row>
    <row r="274" customFormat="false" ht="12.75" hidden="false" customHeight="false" outlineLevel="0" collapsed="false">
      <c r="A274" s="105"/>
      <c r="B274" s="105"/>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8"/>
      <c r="AI274" s="97" t="n">
        <v>0</v>
      </c>
      <c r="AL274" s="98"/>
    </row>
    <row r="275" customFormat="false" ht="12.75" hidden="false" customHeight="false" outlineLevel="0" collapsed="false">
      <c r="A275" s="105"/>
      <c r="B275" s="105"/>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8"/>
      <c r="AI275" s="97" t="n">
        <v>0</v>
      </c>
      <c r="AL275" s="98"/>
    </row>
    <row r="276" customFormat="false" ht="12.75" hidden="false" customHeight="false" outlineLevel="0" collapsed="false">
      <c r="A276" s="105"/>
      <c r="B276" s="105"/>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8"/>
      <c r="AI276" s="97" t="n">
        <v>0</v>
      </c>
      <c r="AL276" s="98"/>
    </row>
    <row r="277" customFormat="false" ht="12.75" hidden="false" customHeight="false" outlineLevel="0" collapsed="false">
      <c r="A277" s="105"/>
      <c r="B277" s="105"/>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8"/>
      <c r="AI277" s="97" t="n">
        <v>0</v>
      </c>
      <c r="AL277" s="98"/>
    </row>
    <row r="278" customFormat="false" ht="12.75" hidden="false" customHeight="false" outlineLevel="0" collapsed="false">
      <c r="A278" s="110"/>
      <c r="B278" s="110"/>
      <c r="C278" s="18" t="n">
        <f aca="false">SUM(C204:C277)</f>
        <v>670770</v>
      </c>
      <c r="D278" s="18" t="n">
        <f aca="false">SUM(D204:D277)</f>
        <v>670770</v>
      </c>
      <c r="E278" s="18" t="n">
        <f aca="false">SUM(E204:E277)</f>
        <v>670770</v>
      </c>
      <c r="F278" s="18" t="n">
        <f aca="false">SUM(F204:F277)</f>
        <v>670770</v>
      </c>
      <c r="G278" s="18" t="n">
        <f aca="false">SUM(G204:G277)</f>
        <v>670770</v>
      </c>
      <c r="H278" s="18" t="n">
        <f aca="false">SUM(H204:H277)</f>
        <v>629770</v>
      </c>
      <c r="I278" s="18" t="n">
        <f aca="false">SUM(I204:I277)</f>
        <v>654770</v>
      </c>
      <c r="J278" s="18" t="n">
        <f aca="false">SUM(J204:J277)</f>
        <v>654770</v>
      </c>
      <c r="K278" s="18" t="n">
        <f aca="false">SUM(K204:K277)</f>
        <v>654770</v>
      </c>
      <c r="L278" s="18" t="n">
        <f aca="false">SUM(L204:L277)</f>
        <v>664770</v>
      </c>
      <c r="M278" s="18" t="n">
        <f aca="false">SUM(M204:M277)</f>
        <v>654770</v>
      </c>
      <c r="N278" s="18" t="n">
        <f aca="false">SUM(N204:N277)</f>
        <v>642570</v>
      </c>
      <c r="O278" s="18" t="n">
        <f aca="false">SUM(O204:O277)</f>
        <v>627570</v>
      </c>
      <c r="P278" s="18" t="n">
        <f aca="false">SUM(P204:P277)</f>
        <v>607070</v>
      </c>
      <c r="Q278" s="18" t="n">
        <f aca="false">SUM(Q204:Q277)</f>
        <v>607070</v>
      </c>
      <c r="R278" s="18" t="n">
        <f aca="false">SUM(R204:R277)</f>
        <v>612820</v>
      </c>
      <c r="S278" s="18" t="n">
        <f aca="false">SUM(S204:S277)</f>
        <v>612820</v>
      </c>
      <c r="T278" s="18" t="n">
        <f aca="false">SUM(T204:T277)</f>
        <v>632820</v>
      </c>
      <c r="U278" s="18" t="n">
        <f aca="false">SUM(U204:U253)</f>
        <v>568400</v>
      </c>
      <c r="V278" s="18" t="n">
        <f aca="false">SUM(V204:V253)</f>
        <v>0</v>
      </c>
      <c r="W278" s="18" t="n">
        <f aca="false">SUM(W204:W253)</f>
        <v>0</v>
      </c>
      <c r="X278" s="18" t="n">
        <f aca="false">SUM(X204:X253)</f>
        <v>0</v>
      </c>
      <c r="Y278" s="18" t="n">
        <f aca="false">SUM(Y204:Y253)</f>
        <v>0</v>
      </c>
      <c r="Z278" s="18" t="n">
        <f aca="false">SUM(Z204:Z253)</f>
        <v>0</v>
      </c>
      <c r="AA278" s="18" t="n">
        <f aca="false">SUM(AA204:AA253)</f>
        <v>0</v>
      </c>
      <c r="AB278" s="18" t="n">
        <f aca="false">SUM(AB204:AB253)</f>
        <v>0</v>
      </c>
      <c r="AC278" s="18" t="n">
        <f aca="false">SUM(AC204:AC253)</f>
        <v>0</v>
      </c>
      <c r="AD278" s="18" t="n">
        <f aca="false">SUM(AD204:AD253)</f>
        <v>0</v>
      </c>
      <c r="AE278" s="18" t="n">
        <f aca="false">SUM(AE204:AE253)</f>
        <v>0</v>
      </c>
      <c r="AF278" s="18" t="n">
        <f aca="false">SUM(AF204:AF253)</f>
        <v>0</v>
      </c>
      <c r="AG278" s="18" t="n">
        <f aca="false">SUM(AG204:AG253)</f>
        <v>0</v>
      </c>
      <c r="AH278" s="110"/>
      <c r="AI278" s="111" t="n">
        <f aca="false">SUM(AI204:AI253)</f>
        <v>190671</v>
      </c>
    </row>
    <row r="280" customFormat="false" ht="12.75" hidden="false" customHeight="false" outlineLevel="0" collapsed="false">
      <c r="C280" s="12"/>
      <c r="D280" s="12"/>
    </row>
    <row r="281" customFormat="false" ht="12.75" hidden="false" customHeight="false" outlineLevel="0" collapsed="false">
      <c r="A281" s="99"/>
      <c r="B281" s="99"/>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row>
    <row r="282" customFormat="false" ht="12.75" hidden="false" customHeight="false" outlineLevel="0" collapsed="false">
      <c r="A282" s="88" t="s">
        <v>153</v>
      </c>
      <c r="B282" s="88"/>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c r="AA282" s="89"/>
      <c r="AB282" s="89"/>
      <c r="AC282" s="89"/>
      <c r="AD282" s="89"/>
      <c r="AE282" s="89"/>
      <c r="AF282" s="89"/>
      <c r="AG282" s="89"/>
      <c r="AH282" s="89"/>
      <c r="AI282" s="82" t="s">
        <v>128</v>
      </c>
      <c r="AJ282" s="89"/>
      <c r="AK282" s="89"/>
      <c r="AL282" s="89"/>
      <c r="AM282" s="89"/>
      <c r="AN282" s="89"/>
      <c r="AO282" s="89"/>
      <c r="AP282" s="89"/>
      <c r="AQ282" s="89"/>
      <c r="AR282" s="89"/>
      <c r="AS282" s="89"/>
      <c r="AT282" s="89"/>
      <c r="AU282" s="89"/>
      <c r="AV282" s="89"/>
      <c r="AW282" s="89"/>
      <c r="AX282" s="89"/>
      <c r="AY282" s="89"/>
      <c r="AZ282" s="89"/>
      <c r="BA282" s="89"/>
      <c r="BB282" s="89"/>
      <c r="BC282" s="89"/>
      <c r="BD282" s="89"/>
      <c r="BE282" s="89"/>
      <c r="BF282" s="89"/>
      <c r="BG282" s="89"/>
      <c r="BH282" s="89"/>
      <c r="BI282" s="89"/>
      <c r="BJ282" s="89"/>
      <c r="BK282" s="89"/>
      <c r="BL282" s="89"/>
      <c r="BM282" s="89"/>
      <c r="BN282" s="89"/>
      <c r="BO282" s="89"/>
      <c r="BP282" s="89"/>
      <c r="BQ282" s="89"/>
      <c r="BR282" s="89"/>
      <c r="BS282" s="89"/>
      <c r="BT282" s="89"/>
      <c r="BU282" s="89"/>
      <c r="BV282" s="89"/>
      <c r="BW282" s="89"/>
      <c r="BX282" s="89"/>
      <c r="BY282" s="89"/>
      <c r="BZ282" s="89"/>
      <c r="CA282" s="89"/>
      <c r="CB282" s="89"/>
      <c r="CC282" s="89"/>
      <c r="CD282" s="89"/>
      <c r="CE282" s="89"/>
      <c r="CF282" s="89"/>
      <c r="CG282" s="89"/>
      <c r="CH282" s="89"/>
      <c r="CI282" s="89"/>
      <c r="CJ282" s="89"/>
      <c r="CK282" s="89"/>
      <c r="CL282" s="89"/>
      <c r="CM282" s="89"/>
      <c r="CN282" s="89"/>
      <c r="CO282" s="89"/>
      <c r="CP282" s="89"/>
      <c r="CQ282" s="89"/>
      <c r="CR282" s="89"/>
      <c r="CS282" s="89"/>
      <c r="CT282" s="89"/>
      <c r="CU282" s="89"/>
      <c r="CV282" s="89"/>
      <c r="CW282" s="89"/>
      <c r="CX282" s="89"/>
      <c r="CY282" s="89"/>
      <c r="CZ282" s="89"/>
      <c r="DA282" s="89"/>
      <c r="DB282" s="89"/>
      <c r="DC282" s="89"/>
      <c r="DD282" s="89"/>
      <c r="DE282" s="89"/>
      <c r="DF282" s="89"/>
      <c r="DG282" s="89"/>
      <c r="DH282" s="89"/>
      <c r="DI282" s="89"/>
      <c r="DJ282" s="89"/>
      <c r="DK282" s="89"/>
      <c r="DL282" s="89"/>
      <c r="DM282" s="89"/>
      <c r="DN282" s="89"/>
      <c r="DO282" s="89"/>
      <c r="DP282" s="89"/>
      <c r="DQ282" s="89"/>
      <c r="DR282" s="89"/>
      <c r="DS282" s="89"/>
    </row>
    <row r="283" customFormat="false" ht="12.75" hidden="false" customHeight="false" outlineLevel="0" collapsed="false">
      <c r="A283" s="99" t="s">
        <v>34</v>
      </c>
      <c r="B283" s="112" t="n">
        <v>1281</v>
      </c>
      <c r="C283" s="10" t="n">
        <v>11273</v>
      </c>
      <c r="D283" s="10" t="n">
        <v>11081</v>
      </c>
      <c r="E283" s="10" t="n">
        <v>10329</v>
      </c>
      <c r="F283" s="10" t="n">
        <v>10032</v>
      </c>
      <c r="G283" s="10" t="n">
        <v>10037</v>
      </c>
      <c r="H283" s="10" t="n">
        <v>10052</v>
      </c>
      <c r="I283" s="10" t="n">
        <v>10093</v>
      </c>
      <c r="J283" s="10" t="n">
        <v>10052</v>
      </c>
      <c r="K283" s="10" t="n">
        <v>10042</v>
      </c>
      <c r="L283" s="10" t="n">
        <v>10035</v>
      </c>
      <c r="M283" s="10" t="n">
        <v>9996</v>
      </c>
      <c r="N283" s="10" t="n">
        <v>10013</v>
      </c>
      <c r="O283" s="10" t="n">
        <v>10013</v>
      </c>
      <c r="P283" s="10" t="n">
        <v>10043</v>
      </c>
      <c r="Q283" s="10" t="n">
        <v>10090</v>
      </c>
      <c r="R283" s="10" t="n">
        <v>10101</v>
      </c>
      <c r="S283" s="10" t="n">
        <v>10108</v>
      </c>
      <c r="T283" s="10" t="n">
        <v>10108</v>
      </c>
      <c r="U283" s="10" t="n">
        <f aca="false">U204</f>
        <v>10000</v>
      </c>
      <c r="V283" s="10" t="n">
        <f aca="false">V204</f>
        <v>0</v>
      </c>
      <c r="W283" s="10" t="n">
        <f aca="false">W204</f>
        <v>0</v>
      </c>
      <c r="X283" s="10" t="n">
        <f aca="false">X204</f>
        <v>0</v>
      </c>
      <c r="Y283" s="10" t="n">
        <f aca="false">Y204</f>
        <v>0</v>
      </c>
      <c r="Z283" s="10" t="n">
        <f aca="false">Z204</f>
        <v>0</v>
      </c>
      <c r="AA283" s="10" t="n">
        <f aca="false">AA204</f>
        <v>0</v>
      </c>
      <c r="AB283" s="10" t="n">
        <f aca="false">AB204</f>
        <v>0</v>
      </c>
      <c r="AC283" s="10" t="n">
        <f aca="false">AC204</f>
        <v>0</v>
      </c>
      <c r="AD283" s="10" t="n">
        <f aca="false">AD204</f>
        <v>0</v>
      </c>
      <c r="AE283" s="10" t="n">
        <f aca="false">AE204</f>
        <v>0</v>
      </c>
      <c r="AF283" s="10" t="n">
        <f aca="false">AF204</f>
        <v>0</v>
      </c>
      <c r="AG283" s="10" t="n">
        <f aca="false">AG204</f>
        <v>0</v>
      </c>
      <c r="AH283" s="10"/>
      <c r="AI283" s="97" t="n">
        <f aca="false">AI204</f>
        <v>0</v>
      </c>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row>
    <row r="284" customFormat="false" ht="12.75" hidden="false" customHeight="false" outlineLevel="0" collapsed="false">
      <c r="A284" s="99" t="s">
        <v>35</v>
      </c>
      <c r="B284" s="112" t="n">
        <v>1418</v>
      </c>
      <c r="C284" s="10" t="n">
        <v>3009</v>
      </c>
      <c r="D284" s="10" t="n">
        <v>3007</v>
      </c>
      <c r="E284" s="10" t="n">
        <v>3003</v>
      </c>
      <c r="F284" s="10" t="n">
        <v>3002</v>
      </c>
      <c r="G284" s="10" t="n">
        <v>3006</v>
      </c>
      <c r="H284" s="10" t="n">
        <v>3007</v>
      </c>
      <c r="I284" s="10" t="n">
        <v>3004</v>
      </c>
      <c r="J284" s="10" t="n">
        <v>2997</v>
      </c>
      <c r="K284" s="10" t="n">
        <v>3005</v>
      </c>
      <c r="L284" s="10" t="n">
        <v>3000</v>
      </c>
      <c r="M284" s="10" t="n">
        <v>3004</v>
      </c>
      <c r="N284" s="10" t="n">
        <v>3006</v>
      </c>
      <c r="O284" s="10" t="n">
        <v>3004</v>
      </c>
      <c r="P284" s="10" t="n">
        <v>3002</v>
      </c>
      <c r="Q284" s="10" t="n">
        <v>3004</v>
      </c>
      <c r="R284" s="10" t="n">
        <v>3004</v>
      </c>
      <c r="S284" s="10" t="n">
        <v>3005</v>
      </c>
      <c r="T284" s="10" t="n">
        <v>3005</v>
      </c>
      <c r="U284" s="10" t="n">
        <f aca="false">U205</f>
        <v>3000</v>
      </c>
      <c r="V284" s="10" t="n">
        <f aca="false">V205</f>
        <v>0</v>
      </c>
      <c r="W284" s="10" t="n">
        <f aca="false">W205</f>
        <v>0</v>
      </c>
      <c r="X284" s="10" t="n">
        <f aca="false">X205</f>
        <v>0</v>
      </c>
      <c r="Y284" s="10" t="n">
        <f aca="false">Y205</f>
        <v>0</v>
      </c>
      <c r="Z284" s="10" t="n">
        <f aca="false">Z205</f>
        <v>0</v>
      </c>
      <c r="AA284" s="10" t="n">
        <f aca="false">AA205</f>
        <v>0</v>
      </c>
      <c r="AB284" s="10" t="n">
        <f aca="false">AB205</f>
        <v>0</v>
      </c>
      <c r="AC284" s="10" t="n">
        <f aca="false">AC205</f>
        <v>0</v>
      </c>
      <c r="AD284" s="10" t="n">
        <f aca="false">AD205</f>
        <v>0</v>
      </c>
      <c r="AE284" s="10" t="n">
        <f aca="false">AE205</f>
        <v>0</v>
      </c>
      <c r="AF284" s="10" t="n">
        <f aca="false">AF205</f>
        <v>0</v>
      </c>
      <c r="AG284" s="10" t="n">
        <f aca="false">AG205</f>
        <v>0</v>
      </c>
      <c r="AH284" s="10"/>
      <c r="AI284" s="97" t="n">
        <f aca="false">AI205</f>
        <v>0</v>
      </c>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row>
    <row r="285" customFormat="false" ht="12.75" hidden="false" customHeight="false" outlineLevel="0" collapsed="false">
      <c r="A285" s="112" t="s">
        <v>36</v>
      </c>
      <c r="B285" s="112" t="n">
        <v>1564</v>
      </c>
      <c r="C285" s="10" t="n">
        <f aca="false">C206</f>
        <v>0</v>
      </c>
      <c r="D285" s="10" t="n">
        <f aca="false">D206</f>
        <v>0</v>
      </c>
      <c r="E285" s="10" t="n">
        <f aca="false">E206</f>
        <v>0</v>
      </c>
      <c r="F285" s="10" t="n">
        <f aca="false">F206</f>
        <v>0</v>
      </c>
      <c r="G285" s="10" t="n">
        <f aca="false">G206</f>
        <v>0</v>
      </c>
      <c r="H285" s="10" t="n">
        <f aca="false">H206</f>
        <v>0</v>
      </c>
      <c r="I285" s="10" t="n">
        <f aca="false">I206</f>
        <v>0</v>
      </c>
      <c r="J285" s="10" t="n">
        <f aca="false">J206</f>
        <v>0</v>
      </c>
      <c r="K285" s="10" t="n">
        <f aca="false">K206</f>
        <v>0</v>
      </c>
      <c r="L285" s="10" t="n">
        <f aca="false">L206</f>
        <v>0</v>
      </c>
      <c r="M285" s="10" t="n">
        <f aca="false">M206</f>
        <v>0</v>
      </c>
      <c r="N285" s="10" t="n">
        <f aca="false">N206</f>
        <v>0</v>
      </c>
      <c r="O285" s="10" t="n">
        <f aca="false">O206</f>
        <v>0</v>
      </c>
      <c r="P285" s="10" t="n">
        <f aca="false">P206</f>
        <v>0</v>
      </c>
      <c r="Q285" s="10" t="n">
        <f aca="false">Q206</f>
        <v>0</v>
      </c>
      <c r="R285" s="10" t="n">
        <f aca="false">R206</f>
        <v>0</v>
      </c>
      <c r="S285" s="10" t="n">
        <f aca="false">S206</f>
        <v>0</v>
      </c>
      <c r="T285" s="10" t="n">
        <f aca="false">T206</f>
        <v>0</v>
      </c>
      <c r="U285" s="10" t="n">
        <f aca="false">U206</f>
        <v>0</v>
      </c>
      <c r="V285" s="10" t="n">
        <f aca="false">V206</f>
        <v>0</v>
      </c>
      <c r="W285" s="10" t="n">
        <f aca="false">W206</f>
        <v>0</v>
      </c>
      <c r="X285" s="10" t="n">
        <f aca="false">X206</f>
        <v>0</v>
      </c>
      <c r="Y285" s="10" t="n">
        <f aca="false">Y206</f>
        <v>0</v>
      </c>
      <c r="Z285" s="10" t="n">
        <f aca="false">Z206</f>
        <v>0</v>
      </c>
      <c r="AA285" s="10" t="n">
        <f aca="false">AA206</f>
        <v>0</v>
      </c>
      <c r="AB285" s="10" t="n">
        <f aca="false">AB206</f>
        <v>0</v>
      </c>
      <c r="AC285" s="10" t="n">
        <f aca="false">AC206</f>
        <v>0</v>
      </c>
      <c r="AD285" s="10" t="n">
        <f aca="false">AD206</f>
        <v>0</v>
      </c>
      <c r="AE285" s="10" t="n">
        <f aca="false">AE206</f>
        <v>0</v>
      </c>
      <c r="AF285" s="10" t="n">
        <f aca="false">AF206</f>
        <v>0</v>
      </c>
      <c r="AG285" s="10" t="n">
        <f aca="false">AG206</f>
        <v>0</v>
      </c>
      <c r="AH285" s="10"/>
      <c r="AI285" s="97" t="n">
        <v>0</v>
      </c>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row>
    <row r="286" customFormat="false" ht="12.75" hidden="false" customHeight="false" outlineLevel="0" collapsed="false">
      <c r="A286" s="112" t="s">
        <v>37</v>
      </c>
      <c r="B286" s="112" t="n">
        <v>1444</v>
      </c>
      <c r="C286" s="10" t="n">
        <v>5831</v>
      </c>
      <c r="D286" s="10" t="n">
        <v>5831</v>
      </c>
      <c r="E286" s="10" t="n">
        <v>5832</v>
      </c>
      <c r="F286" s="10" t="n">
        <v>5831</v>
      </c>
      <c r="G286" s="10" t="n">
        <v>5855</v>
      </c>
      <c r="H286" s="10" t="n">
        <v>5857</v>
      </c>
      <c r="I286" s="10" t="n">
        <v>5856</v>
      </c>
      <c r="J286" s="10" t="n">
        <v>5857</v>
      </c>
      <c r="K286" s="10" t="n">
        <v>5857</v>
      </c>
      <c r="L286" s="10" t="n">
        <v>5857</v>
      </c>
      <c r="M286" s="10" t="n">
        <v>5857</v>
      </c>
      <c r="N286" s="10" t="n">
        <v>5856</v>
      </c>
      <c r="O286" s="10" t="n">
        <v>5856</v>
      </c>
      <c r="P286" s="10" t="n">
        <v>5858</v>
      </c>
      <c r="Q286" s="10" t="n">
        <v>5856</v>
      </c>
      <c r="R286" s="10" t="n">
        <v>5855</v>
      </c>
      <c r="S286" s="10" t="n">
        <v>5856</v>
      </c>
      <c r="T286" s="10" t="n">
        <v>5856</v>
      </c>
      <c r="U286" s="10" t="n">
        <f aca="false">U207</f>
        <v>7000</v>
      </c>
      <c r="V286" s="10" t="n">
        <f aca="false">V207</f>
        <v>0</v>
      </c>
      <c r="W286" s="10" t="n">
        <f aca="false">W207</f>
        <v>0</v>
      </c>
      <c r="X286" s="10" t="n">
        <f aca="false">X207</f>
        <v>0</v>
      </c>
      <c r="Y286" s="10" t="n">
        <f aca="false">Y207</f>
        <v>0</v>
      </c>
      <c r="Z286" s="10" t="n">
        <f aca="false">Z207</f>
        <v>0</v>
      </c>
      <c r="AA286" s="10" t="n">
        <f aca="false">AA207</f>
        <v>0</v>
      </c>
      <c r="AB286" s="10" t="n">
        <f aca="false">AB207</f>
        <v>0</v>
      </c>
      <c r="AC286" s="10" t="n">
        <f aca="false">AC207</f>
        <v>0</v>
      </c>
      <c r="AD286" s="10" t="n">
        <f aca="false">AD207</f>
        <v>0</v>
      </c>
      <c r="AE286" s="10" t="n">
        <f aca="false">AE207</f>
        <v>0</v>
      </c>
      <c r="AF286" s="10" t="n">
        <f aca="false">AF207</f>
        <v>0</v>
      </c>
      <c r="AG286" s="10" t="n">
        <f aca="false">AG207</f>
        <v>0</v>
      </c>
      <c r="AH286" s="10"/>
      <c r="AI286" s="97" t="n">
        <f aca="false">AI207</f>
        <v>0</v>
      </c>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row>
    <row r="287" customFormat="false" ht="12.75" hidden="false" customHeight="false" outlineLevel="0" collapsed="false">
      <c r="A287" s="99" t="s">
        <v>154</v>
      </c>
      <c r="B287" s="99" t="n">
        <v>1373</v>
      </c>
      <c r="C287" s="10" t="n">
        <v>47002</v>
      </c>
      <c r="D287" s="10" t="n">
        <v>50057</v>
      </c>
      <c r="E287" s="10" t="n">
        <v>51628</v>
      </c>
      <c r="F287" s="10" t="n">
        <v>54094</v>
      </c>
      <c r="G287" s="10" t="n">
        <v>52320</v>
      </c>
      <c r="H287" s="10" t="n">
        <v>55550</v>
      </c>
      <c r="I287" s="10" t="n">
        <v>54746</v>
      </c>
      <c r="J287" s="10" t="n">
        <v>54446</v>
      </c>
      <c r="K287" s="10" t="n">
        <v>56707</v>
      </c>
      <c r="L287" s="10" t="n">
        <v>43954</v>
      </c>
      <c r="M287" s="10" t="n">
        <v>39933</v>
      </c>
      <c r="N287" s="10" t="n">
        <v>40669</v>
      </c>
      <c r="O287" s="10" t="n">
        <v>34130</v>
      </c>
      <c r="P287" s="10" t="n">
        <v>34310</v>
      </c>
      <c r="Q287" s="10" t="n">
        <v>33536</v>
      </c>
      <c r="R287" s="10" t="n">
        <v>28299</v>
      </c>
      <c r="S287" s="10" t="n">
        <v>25650</v>
      </c>
      <c r="T287" s="10" t="n">
        <v>25650</v>
      </c>
      <c r="U287" s="10" t="n">
        <f aca="false">U208</f>
        <v>35000</v>
      </c>
      <c r="V287" s="10" t="n">
        <f aca="false">V208</f>
        <v>0</v>
      </c>
      <c r="W287" s="10" t="n">
        <f aca="false">W208</f>
        <v>0</v>
      </c>
      <c r="X287" s="10" t="n">
        <f aca="false">X208</f>
        <v>0</v>
      </c>
      <c r="Y287" s="10" t="n">
        <f aca="false">Y208</f>
        <v>0</v>
      </c>
      <c r="Z287" s="10" t="n">
        <f aca="false">Z208</f>
        <v>0</v>
      </c>
      <c r="AA287" s="10" t="n">
        <f aca="false">AA208</f>
        <v>0</v>
      </c>
      <c r="AB287" s="10" t="n">
        <f aca="false">AB208</f>
        <v>0</v>
      </c>
      <c r="AC287" s="10" t="n">
        <f aca="false">AC208</f>
        <v>0</v>
      </c>
      <c r="AD287" s="10" t="n">
        <f aca="false">AD208</f>
        <v>0</v>
      </c>
      <c r="AE287" s="10" t="n">
        <f aca="false">AE208</f>
        <v>0</v>
      </c>
      <c r="AF287" s="10" t="n">
        <f aca="false">AF208</f>
        <v>0</v>
      </c>
      <c r="AG287" s="10" t="n">
        <f aca="false">AG208</f>
        <v>0</v>
      </c>
      <c r="AH287" s="10"/>
      <c r="AI287" s="97" t="n">
        <f aca="false">AI208</f>
        <v>20000</v>
      </c>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row>
    <row r="288" customFormat="false" ht="12.75" hidden="false" customHeight="false" outlineLevel="0" collapsed="false">
      <c r="A288" s="99" t="s">
        <v>39</v>
      </c>
      <c r="B288" s="99" t="n">
        <v>1063</v>
      </c>
      <c r="C288" s="10" t="n">
        <v>24047</v>
      </c>
      <c r="D288" s="10" t="n">
        <v>23521</v>
      </c>
      <c r="E288" s="10" t="n">
        <v>25812</v>
      </c>
      <c r="F288" s="10" t="n">
        <v>3116</v>
      </c>
      <c r="G288" s="10" t="n">
        <v>27529</v>
      </c>
      <c r="H288" s="10" t="n">
        <v>21480</v>
      </c>
      <c r="I288" s="10" t="n">
        <v>15792</v>
      </c>
      <c r="J288" s="10" t="n">
        <v>23300</v>
      </c>
      <c r="K288" s="10" t="n">
        <v>25205</v>
      </c>
      <c r="L288" s="10" t="n">
        <v>25463</v>
      </c>
      <c r="M288" s="10" t="n">
        <v>23915</v>
      </c>
      <c r="N288" s="10" t="n">
        <v>26260</v>
      </c>
      <c r="O288" s="10" t="n">
        <v>29506</v>
      </c>
      <c r="P288" s="10" t="n">
        <v>23918</v>
      </c>
      <c r="Q288" s="10" t="n">
        <v>18129</v>
      </c>
      <c r="R288" s="10" t="n">
        <v>17809</v>
      </c>
      <c r="S288" s="10" t="n">
        <v>12370</v>
      </c>
      <c r="T288" s="10" t="n">
        <v>12370</v>
      </c>
      <c r="U288" s="10" t="n">
        <f aca="false">U209</f>
        <v>20000</v>
      </c>
      <c r="V288" s="10" t="n">
        <f aca="false">V209</f>
        <v>0</v>
      </c>
      <c r="W288" s="10" t="n">
        <f aca="false">W209</f>
        <v>0</v>
      </c>
      <c r="X288" s="10" t="n">
        <f aca="false">X209</f>
        <v>0</v>
      </c>
      <c r="Y288" s="10" t="n">
        <f aca="false">Y209</f>
        <v>0</v>
      </c>
      <c r="Z288" s="10" t="n">
        <f aca="false">Z209</f>
        <v>0</v>
      </c>
      <c r="AA288" s="10" t="n">
        <f aca="false">AA209</f>
        <v>0</v>
      </c>
      <c r="AB288" s="10" t="n">
        <f aca="false">AB209</f>
        <v>0</v>
      </c>
      <c r="AC288" s="10" t="n">
        <f aca="false">AC209</f>
        <v>0</v>
      </c>
      <c r="AD288" s="10" t="n">
        <f aca="false">AD209</f>
        <v>0</v>
      </c>
      <c r="AE288" s="10" t="n">
        <f aca="false">AE209</f>
        <v>0</v>
      </c>
      <c r="AF288" s="10" t="n">
        <f aca="false">AF209</f>
        <v>0</v>
      </c>
      <c r="AG288" s="10" t="n">
        <f aca="false">AG209</f>
        <v>0</v>
      </c>
      <c r="AH288" s="10"/>
      <c r="AI288" s="97" t="n">
        <v>0</v>
      </c>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row>
    <row r="289" customFormat="false" ht="12.75" hidden="false" customHeight="false" outlineLevel="0" collapsed="false">
      <c r="A289" s="99" t="s">
        <v>40</v>
      </c>
      <c r="B289" s="99" t="n">
        <v>8018</v>
      </c>
      <c r="C289" s="10" t="n">
        <v>31415</v>
      </c>
      <c r="D289" s="10" t="n">
        <v>31961</v>
      </c>
      <c r="E289" s="10" t="n">
        <v>31291</v>
      </c>
      <c r="F289" s="10" t="n">
        <v>31275</v>
      </c>
      <c r="G289" s="10" t="n">
        <v>32739</v>
      </c>
      <c r="H289" s="10" t="n">
        <v>35144</v>
      </c>
      <c r="I289" s="10" t="n">
        <v>36062</v>
      </c>
      <c r="J289" s="10" t="n">
        <v>35984</v>
      </c>
      <c r="K289" s="10" t="n">
        <v>36127</v>
      </c>
      <c r="L289" s="10" t="n">
        <v>36007</v>
      </c>
      <c r="M289" s="10" t="n">
        <v>20668</v>
      </c>
      <c r="N289" s="10" t="n">
        <v>0</v>
      </c>
      <c r="O289" s="10" t="n">
        <v>15226</v>
      </c>
      <c r="P289" s="10" t="n">
        <v>28237</v>
      </c>
      <c r="Q289" s="10" t="n">
        <v>27484</v>
      </c>
      <c r="R289" s="10" t="n">
        <v>28424</v>
      </c>
      <c r="S289" s="10" t="n">
        <v>28488</v>
      </c>
      <c r="T289" s="10" t="n">
        <v>28488</v>
      </c>
      <c r="U289" s="10" t="n">
        <f aca="false">U210</f>
        <v>35000</v>
      </c>
      <c r="V289" s="10" t="n">
        <f aca="false">V210</f>
        <v>0</v>
      </c>
      <c r="W289" s="10" t="n">
        <f aca="false">W210</f>
        <v>0</v>
      </c>
      <c r="X289" s="10" t="n">
        <f aca="false">X210</f>
        <v>0</v>
      </c>
      <c r="Y289" s="10" t="n">
        <f aca="false">Y210</f>
        <v>0</v>
      </c>
      <c r="Z289" s="10" t="n">
        <f aca="false">Z210</f>
        <v>0</v>
      </c>
      <c r="AA289" s="10" t="n">
        <f aca="false">AA210</f>
        <v>0</v>
      </c>
      <c r="AB289" s="10" t="n">
        <f aca="false">AB210</f>
        <v>0</v>
      </c>
      <c r="AC289" s="10" t="n">
        <f aca="false">AC210</f>
        <v>0</v>
      </c>
      <c r="AD289" s="10" t="n">
        <f aca="false">AD210</f>
        <v>0</v>
      </c>
      <c r="AE289" s="10" t="n">
        <f aca="false">AE210</f>
        <v>0</v>
      </c>
      <c r="AF289" s="10" t="n">
        <f aca="false">AF210</f>
        <v>0</v>
      </c>
      <c r="AG289" s="10" t="n">
        <f aca="false">AG210</f>
        <v>0</v>
      </c>
      <c r="AH289" s="10"/>
      <c r="AI289" s="97" t="n">
        <f aca="false">AI210</f>
        <v>0</v>
      </c>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row>
    <row r="290" customFormat="false" ht="12.75" hidden="false" customHeight="false" outlineLevel="0" collapsed="false">
      <c r="A290" s="99" t="s">
        <v>41</v>
      </c>
      <c r="B290" s="113" t="n">
        <v>1005</v>
      </c>
      <c r="C290" s="10" t="n">
        <f aca="false">C211</f>
        <v>0</v>
      </c>
      <c r="D290" s="10" t="n">
        <f aca="false">D211</f>
        <v>0</v>
      </c>
      <c r="E290" s="10" t="n">
        <f aca="false">E211</f>
        <v>0</v>
      </c>
      <c r="F290" s="10" t="n">
        <f aca="false">F211</f>
        <v>0</v>
      </c>
      <c r="G290" s="10" t="n">
        <f aca="false">G211</f>
        <v>0</v>
      </c>
      <c r="H290" s="10" t="n">
        <f aca="false">H211</f>
        <v>0</v>
      </c>
      <c r="I290" s="10" t="n">
        <f aca="false">I211</f>
        <v>0</v>
      </c>
      <c r="J290" s="10" t="n">
        <f aca="false">J211</f>
        <v>0</v>
      </c>
      <c r="K290" s="10" t="n">
        <f aca="false">K211</f>
        <v>0</v>
      </c>
      <c r="L290" s="10" t="n">
        <f aca="false">L211</f>
        <v>0</v>
      </c>
      <c r="M290" s="10" t="n">
        <f aca="false">M211</f>
        <v>0</v>
      </c>
      <c r="N290" s="10" t="n">
        <f aca="false">N211</f>
        <v>0</v>
      </c>
      <c r="O290" s="10" t="n">
        <f aca="false">O211</f>
        <v>0</v>
      </c>
      <c r="P290" s="10" t="n">
        <f aca="false">P211</f>
        <v>0</v>
      </c>
      <c r="Q290" s="10" t="n">
        <f aca="false">Q211</f>
        <v>0</v>
      </c>
      <c r="R290" s="10" t="n">
        <f aca="false">R211</f>
        <v>0</v>
      </c>
      <c r="S290" s="10" t="n">
        <f aca="false">S211</f>
        <v>0</v>
      </c>
      <c r="T290" s="10" t="n">
        <f aca="false">T211</f>
        <v>0</v>
      </c>
      <c r="U290" s="10" t="n">
        <f aca="false">U211</f>
        <v>0</v>
      </c>
      <c r="V290" s="10" t="n">
        <f aca="false">V211</f>
        <v>0</v>
      </c>
      <c r="W290" s="10" t="n">
        <f aca="false">W211</f>
        <v>0</v>
      </c>
      <c r="X290" s="10" t="n">
        <f aca="false">X211</f>
        <v>0</v>
      </c>
      <c r="Y290" s="10" t="n">
        <f aca="false">Y211</f>
        <v>0</v>
      </c>
      <c r="Z290" s="10" t="n">
        <f aca="false">Z211</f>
        <v>0</v>
      </c>
      <c r="AA290" s="10" t="n">
        <f aca="false">AA211</f>
        <v>0</v>
      </c>
      <c r="AB290" s="10" t="n">
        <f aca="false">AB211</f>
        <v>0</v>
      </c>
      <c r="AC290" s="10" t="n">
        <f aca="false">AC211</f>
        <v>0</v>
      </c>
      <c r="AD290" s="10" t="n">
        <f aca="false">AD211</f>
        <v>0</v>
      </c>
      <c r="AE290" s="10" t="n">
        <f aca="false">AE211</f>
        <v>0</v>
      </c>
      <c r="AF290" s="10" t="n">
        <f aca="false">AF211</f>
        <v>0</v>
      </c>
      <c r="AG290" s="10" t="n">
        <f aca="false">AG211</f>
        <v>0</v>
      </c>
      <c r="AH290" s="10"/>
      <c r="AI290" s="97" t="n">
        <f aca="false">AI211</f>
        <v>10000</v>
      </c>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row>
    <row r="291" customFormat="false" ht="12.75" hidden="false" customHeight="false" outlineLevel="0" collapsed="false">
      <c r="A291" s="99" t="s">
        <v>141</v>
      </c>
      <c r="B291" s="112" t="n">
        <v>7340</v>
      </c>
      <c r="C291" s="10" t="n">
        <f aca="false">C212</f>
        <v>0</v>
      </c>
      <c r="D291" s="10" t="n">
        <f aca="false">D212</f>
        <v>0</v>
      </c>
      <c r="E291" s="10" t="n">
        <f aca="false">E212</f>
        <v>0</v>
      </c>
      <c r="F291" s="10" t="n">
        <f aca="false">F212</f>
        <v>0</v>
      </c>
      <c r="G291" s="10" t="n">
        <f aca="false">G212</f>
        <v>0</v>
      </c>
      <c r="H291" s="10" t="n">
        <f aca="false">H212</f>
        <v>0</v>
      </c>
      <c r="I291" s="10" t="n">
        <f aca="false">I212</f>
        <v>0</v>
      </c>
      <c r="J291" s="10" t="n">
        <f aca="false">J212</f>
        <v>0</v>
      </c>
      <c r="K291" s="10" t="n">
        <f aca="false">K212</f>
        <v>0</v>
      </c>
      <c r="L291" s="10" t="n">
        <f aca="false">L212</f>
        <v>0</v>
      </c>
      <c r="M291" s="10" t="n">
        <f aca="false">M212</f>
        <v>0</v>
      </c>
      <c r="N291" s="10" t="n">
        <f aca="false">N212</f>
        <v>0</v>
      </c>
      <c r="O291" s="10" t="n">
        <f aca="false">O212</f>
        <v>0</v>
      </c>
      <c r="P291" s="10" t="n">
        <f aca="false">P212</f>
        <v>0</v>
      </c>
      <c r="Q291" s="10" t="n">
        <f aca="false">Q212</f>
        <v>0</v>
      </c>
      <c r="R291" s="10" t="n">
        <f aca="false">R212</f>
        <v>0</v>
      </c>
      <c r="S291" s="10" t="n">
        <f aca="false">S212</f>
        <v>0</v>
      </c>
      <c r="T291" s="10" t="n">
        <f aca="false">T212</f>
        <v>0</v>
      </c>
      <c r="U291" s="10" t="n">
        <f aca="false">U212</f>
        <v>0</v>
      </c>
      <c r="V291" s="10" t="n">
        <f aca="false">V212</f>
        <v>0</v>
      </c>
      <c r="W291" s="10" t="n">
        <f aca="false">W212</f>
        <v>0</v>
      </c>
      <c r="X291" s="10" t="n">
        <f aca="false">X212</f>
        <v>0</v>
      </c>
      <c r="Y291" s="10" t="n">
        <f aca="false">Y212</f>
        <v>0</v>
      </c>
      <c r="Z291" s="10" t="n">
        <f aca="false">Z212</f>
        <v>0</v>
      </c>
      <c r="AA291" s="10" t="n">
        <f aca="false">AA212</f>
        <v>0</v>
      </c>
      <c r="AB291" s="10" t="n">
        <f aca="false">AB212</f>
        <v>0</v>
      </c>
      <c r="AC291" s="10" t="n">
        <f aca="false">AC212</f>
        <v>0</v>
      </c>
      <c r="AD291" s="10" t="n">
        <f aca="false">AD212</f>
        <v>0</v>
      </c>
      <c r="AE291" s="10" t="n">
        <f aca="false">AE212</f>
        <v>0</v>
      </c>
      <c r="AF291" s="10" t="n">
        <f aca="false">AF212</f>
        <v>0</v>
      </c>
      <c r="AG291" s="10" t="n">
        <f aca="false">AG212</f>
        <v>0</v>
      </c>
      <c r="AH291" s="10"/>
      <c r="AI291" s="97" t="n">
        <f aca="false">AI212</f>
        <v>13171</v>
      </c>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row>
    <row r="292" customFormat="false" ht="12.75" hidden="false" customHeight="false" outlineLevel="0" collapsed="false">
      <c r="A292" s="99" t="s">
        <v>43</v>
      </c>
      <c r="B292" s="112" t="n">
        <v>1474</v>
      </c>
      <c r="C292" s="10" t="n">
        <f aca="false">C213</f>
        <v>0</v>
      </c>
      <c r="D292" s="10" t="n">
        <f aca="false">D213</f>
        <v>0</v>
      </c>
      <c r="E292" s="10" t="n">
        <f aca="false">E213</f>
        <v>0</v>
      </c>
      <c r="F292" s="10" t="n">
        <f aca="false">F213</f>
        <v>0</v>
      </c>
      <c r="G292" s="10" t="n">
        <f aca="false">G213</f>
        <v>0</v>
      </c>
      <c r="H292" s="10" t="n">
        <f aca="false">H213</f>
        <v>0</v>
      </c>
      <c r="I292" s="10" t="n">
        <f aca="false">I213</f>
        <v>0</v>
      </c>
      <c r="J292" s="10" t="n">
        <f aca="false">J213</f>
        <v>0</v>
      </c>
      <c r="K292" s="10" t="n">
        <f aca="false">K213</f>
        <v>0</v>
      </c>
      <c r="L292" s="10" t="n">
        <f aca="false">L213</f>
        <v>0</v>
      </c>
      <c r="M292" s="10" t="n">
        <f aca="false">M213</f>
        <v>0</v>
      </c>
      <c r="N292" s="10" t="n">
        <f aca="false">N213</f>
        <v>0</v>
      </c>
      <c r="O292" s="10" t="n">
        <f aca="false">O213</f>
        <v>0</v>
      </c>
      <c r="P292" s="10" t="n">
        <f aca="false">P213</f>
        <v>0</v>
      </c>
      <c r="Q292" s="10" t="n">
        <f aca="false">Q213</f>
        <v>0</v>
      </c>
      <c r="R292" s="10" t="n">
        <f aca="false">R213</f>
        <v>0</v>
      </c>
      <c r="S292" s="10" t="n">
        <f aca="false">S213</f>
        <v>0</v>
      </c>
      <c r="T292" s="10" t="n">
        <f aca="false">T213</f>
        <v>0</v>
      </c>
      <c r="U292" s="10" t="n">
        <f aca="false">U213</f>
        <v>0</v>
      </c>
      <c r="V292" s="10" t="n">
        <f aca="false">V213</f>
        <v>0</v>
      </c>
      <c r="W292" s="10" t="n">
        <f aca="false">W213</f>
        <v>0</v>
      </c>
      <c r="X292" s="10" t="n">
        <f aca="false">X213</f>
        <v>0</v>
      </c>
      <c r="Y292" s="10" t="n">
        <f aca="false">Y213</f>
        <v>0</v>
      </c>
      <c r="Z292" s="10" t="n">
        <f aca="false">Z213</f>
        <v>0</v>
      </c>
      <c r="AA292" s="10" t="n">
        <f aca="false">AA213</f>
        <v>0</v>
      </c>
      <c r="AB292" s="10" t="n">
        <f aca="false">AB213</f>
        <v>0</v>
      </c>
      <c r="AC292" s="10" t="n">
        <f aca="false">AC213</f>
        <v>0</v>
      </c>
      <c r="AD292" s="10" t="n">
        <f aca="false">AD213</f>
        <v>0</v>
      </c>
      <c r="AE292" s="10" t="n">
        <f aca="false">AE213</f>
        <v>0</v>
      </c>
      <c r="AF292" s="10" t="n">
        <f aca="false">AF213</f>
        <v>0</v>
      </c>
      <c r="AG292" s="10" t="n">
        <f aca="false">AG213</f>
        <v>0</v>
      </c>
      <c r="AH292" s="10"/>
      <c r="AI292" s="97" t="n">
        <f aca="false">AI213</f>
        <v>0</v>
      </c>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row>
    <row r="293" customFormat="false" ht="12.75" hidden="false" customHeight="false" outlineLevel="0" collapsed="false">
      <c r="A293" s="99" t="s">
        <v>44</v>
      </c>
      <c r="B293" s="112" t="n">
        <v>1024</v>
      </c>
      <c r="C293" s="10" t="n">
        <v>10555</v>
      </c>
      <c r="D293" s="10" t="n">
        <v>9227</v>
      </c>
      <c r="E293" s="10" t="n">
        <v>9354</v>
      </c>
      <c r="F293" s="10" t="n">
        <v>9831</v>
      </c>
      <c r="G293" s="10" t="n">
        <v>6579</v>
      </c>
      <c r="H293" s="10" t="n">
        <v>5264</v>
      </c>
      <c r="I293" s="10" t="n">
        <v>7927</v>
      </c>
      <c r="J293" s="10" t="n">
        <v>8542</v>
      </c>
      <c r="K293" s="10" t="n">
        <v>9590</v>
      </c>
      <c r="L293" s="10" t="n">
        <v>8017</v>
      </c>
      <c r="M293" s="10" t="n">
        <v>8482</v>
      </c>
      <c r="N293" s="10" t="n">
        <v>7646</v>
      </c>
      <c r="O293" s="10" t="n">
        <v>5698</v>
      </c>
      <c r="P293" s="10" t="n">
        <v>6013</v>
      </c>
      <c r="Q293" s="10" t="n">
        <v>7935</v>
      </c>
      <c r="R293" s="10" t="n">
        <v>8127</v>
      </c>
      <c r="S293" s="10" t="n">
        <v>6015</v>
      </c>
      <c r="T293" s="10" t="n">
        <v>6015</v>
      </c>
      <c r="U293" s="10" t="n">
        <f aca="false">U214</f>
        <v>7000</v>
      </c>
      <c r="V293" s="10" t="n">
        <f aca="false">V214</f>
        <v>0</v>
      </c>
      <c r="W293" s="10" t="n">
        <f aca="false">W214</f>
        <v>0</v>
      </c>
      <c r="X293" s="10" t="n">
        <f aca="false">X214</f>
        <v>0</v>
      </c>
      <c r="Y293" s="10" t="n">
        <f aca="false">Y214</f>
        <v>0</v>
      </c>
      <c r="Z293" s="10" t="n">
        <f aca="false">Z214</f>
        <v>0</v>
      </c>
      <c r="AA293" s="10" t="n">
        <f aca="false">AA214</f>
        <v>0</v>
      </c>
      <c r="AB293" s="10" t="n">
        <f aca="false">AB214</f>
        <v>0</v>
      </c>
      <c r="AC293" s="10" t="n">
        <f aca="false">AC214</f>
        <v>0</v>
      </c>
      <c r="AD293" s="10" t="n">
        <f aca="false">AD214</f>
        <v>0</v>
      </c>
      <c r="AE293" s="10" t="n">
        <f aca="false">AE214</f>
        <v>0</v>
      </c>
      <c r="AF293" s="10" t="n">
        <f aca="false">AF214</f>
        <v>0</v>
      </c>
      <c r="AG293" s="10" t="n">
        <f aca="false">AG214</f>
        <v>0</v>
      </c>
      <c r="AH293" s="10"/>
      <c r="AI293" s="97" t="n">
        <f aca="false">AI214</f>
        <v>0</v>
      </c>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row>
    <row r="294" customFormat="false" ht="12.75" hidden="false" customHeight="false" outlineLevel="0" collapsed="false">
      <c r="A294" s="99" t="s">
        <v>45</v>
      </c>
      <c r="B294" s="112" t="n">
        <v>1563</v>
      </c>
      <c r="C294" s="10" t="n">
        <v>4995</v>
      </c>
      <c r="D294" s="10" t="n">
        <v>4928</v>
      </c>
      <c r="E294" s="10" t="n">
        <v>4949</v>
      </c>
      <c r="F294" s="10" t="n">
        <v>4950</v>
      </c>
      <c r="G294" s="10" t="n">
        <v>4945</v>
      </c>
      <c r="H294" s="10" t="n">
        <v>4955</v>
      </c>
      <c r="I294" s="10" t="n">
        <v>4943</v>
      </c>
      <c r="J294" s="10" t="n">
        <v>4941</v>
      </c>
      <c r="K294" s="10" t="n">
        <v>4948</v>
      </c>
      <c r="L294" s="10" t="n">
        <v>4950</v>
      </c>
      <c r="M294" s="10" t="n">
        <v>4950</v>
      </c>
      <c r="N294" s="10" t="n">
        <v>4949</v>
      </c>
      <c r="O294" s="10" t="n">
        <v>4948</v>
      </c>
      <c r="P294" s="10" t="n">
        <v>4950</v>
      </c>
      <c r="Q294" s="10" t="n">
        <v>4949</v>
      </c>
      <c r="R294" s="10" t="n">
        <v>4950</v>
      </c>
      <c r="S294" s="10" t="n">
        <v>4949</v>
      </c>
      <c r="T294" s="10" t="n">
        <v>4949</v>
      </c>
      <c r="U294" s="10" t="n">
        <f aca="false">U215</f>
        <v>5000</v>
      </c>
      <c r="V294" s="10" t="n">
        <f aca="false">V215</f>
        <v>0</v>
      </c>
      <c r="W294" s="10" t="n">
        <f aca="false">W215</f>
        <v>0</v>
      </c>
      <c r="X294" s="10" t="n">
        <f aca="false">X215</f>
        <v>0</v>
      </c>
      <c r="Y294" s="10" t="n">
        <f aca="false">Y215</f>
        <v>0</v>
      </c>
      <c r="Z294" s="10" t="n">
        <f aca="false">Z215</f>
        <v>0</v>
      </c>
      <c r="AA294" s="10" t="n">
        <f aca="false">AA215</f>
        <v>0</v>
      </c>
      <c r="AB294" s="10" t="n">
        <f aca="false">AB215</f>
        <v>0</v>
      </c>
      <c r="AC294" s="10" t="n">
        <f aca="false">AC215</f>
        <v>0</v>
      </c>
      <c r="AD294" s="10" t="n">
        <f aca="false">AD215</f>
        <v>0</v>
      </c>
      <c r="AE294" s="10" t="n">
        <f aca="false">AE215</f>
        <v>0</v>
      </c>
      <c r="AF294" s="10" t="n">
        <f aca="false">AF215</f>
        <v>0</v>
      </c>
      <c r="AG294" s="10" t="n">
        <f aca="false">AG215</f>
        <v>0</v>
      </c>
      <c r="AH294" s="10"/>
      <c r="AI294" s="97" t="n">
        <v>17000</v>
      </c>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row>
    <row r="295" customFormat="false" ht="12.75" hidden="false" customHeight="false" outlineLevel="0" collapsed="false">
      <c r="A295" s="99" t="s">
        <v>46</v>
      </c>
      <c r="B295" s="112" t="n">
        <v>8014</v>
      </c>
      <c r="C295" s="10" t="n">
        <f aca="false">C216</f>
        <v>0</v>
      </c>
      <c r="D295" s="10" t="n">
        <f aca="false">D216</f>
        <v>0</v>
      </c>
      <c r="E295" s="10" t="n">
        <f aca="false">E216</f>
        <v>0</v>
      </c>
      <c r="F295" s="10" t="n">
        <f aca="false">F216</f>
        <v>0</v>
      </c>
      <c r="G295" s="10" t="n">
        <f aca="false">G216</f>
        <v>0</v>
      </c>
      <c r="H295" s="10" t="n">
        <f aca="false">H216</f>
        <v>0</v>
      </c>
      <c r="I295" s="10" t="n">
        <f aca="false">I216</f>
        <v>0</v>
      </c>
      <c r="J295" s="10" t="n">
        <f aca="false">J216</f>
        <v>0</v>
      </c>
      <c r="K295" s="10" t="n">
        <f aca="false">K216</f>
        <v>0</v>
      </c>
      <c r="L295" s="10" t="n">
        <f aca="false">L216</f>
        <v>0</v>
      </c>
      <c r="M295" s="10" t="n">
        <f aca="false">M216</f>
        <v>0</v>
      </c>
      <c r="N295" s="10" t="n">
        <f aca="false">N216</f>
        <v>0</v>
      </c>
      <c r="O295" s="10" t="n">
        <f aca="false">O216</f>
        <v>0</v>
      </c>
      <c r="P295" s="10" t="n">
        <f aca="false">P216</f>
        <v>0</v>
      </c>
      <c r="Q295" s="10" t="n">
        <f aca="false">Q216</f>
        <v>0</v>
      </c>
      <c r="R295" s="10" t="n">
        <f aca="false">R216</f>
        <v>0</v>
      </c>
      <c r="S295" s="10" t="n">
        <f aca="false">S216</f>
        <v>0</v>
      </c>
      <c r="T295" s="10" t="n">
        <f aca="false">T216</f>
        <v>0</v>
      </c>
      <c r="U295" s="10" t="n">
        <f aca="false">U216</f>
        <v>0</v>
      </c>
      <c r="V295" s="10" t="n">
        <f aca="false">V216</f>
        <v>0</v>
      </c>
      <c r="W295" s="10" t="n">
        <f aca="false">W216</f>
        <v>0</v>
      </c>
      <c r="X295" s="10" t="n">
        <f aca="false">X216</f>
        <v>0</v>
      </c>
      <c r="Y295" s="10" t="n">
        <f aca="false">Y216</f>
        <v>0</v>
      </c>
      <c r="Z295" s="10" t="n">
        <f aca="false">Z216</f>
        <v>0</v>
      </c>
      <c r="AA295" s="10" t="n">
        <f aca="false">AA216</f>
        <v>0</v>
      </c>
      <c r="AB295" s="10" t="n">
        <f aca="false">AB216</f>
        <v>0</v>
      </c>
      <c r="AC295" s="10" t="n">
        <f aca="false">AC216</f>
        <v>0</v>
      </c>
      <c r="AD295" s="10" t="n">
        <f aca="false">AD216</f>
        <v>0</v>
      </c>
      <c r="AE295" s="10" t="n">
        <f aca="false">AE216</f>
        <v>0</v>
      </c>
      <c r="AF295" s="10" t="n">
        <f aca="false">AF216</f>
        <v>0</v>
      </c>
      <c r="AG295" s="10" t="n">
        <f aca="false">AG216</f>
        <v>0</v>
      </c>
      <c r="AH295" s="10"/>
      <c r="AI295" s="97" t="n">
        <f aca="false">AI216</f>
        <v>0</v>
      </c>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row>
    <row r="296" customFormat="false" ht="12.75" hidden="false" customHeight="false" outlineLevel="0" collapsed="false">
      <c r="A296" s="99" t="s">
        <v>47</v>
      </c>
      <c r="B296" s="112" t="n">
        <v>1353</v>
      </c>
      <c r="C296" s="10" t="n">
        <v>13719</v>
      </c>
      <c r="D296" s="10" t="n">
        <v>13630</v>
      </c>
      <c r="E296" s="10" t="n">
        <v>13921</v>
      </c>
      <c r="F296" s="10" t="n">
        <v>13383</v>
      </c>
      <c r="G296" s="10" t="n">
        <v>12708</v>
      </c>
      <c r="H296" s="10" t="n">
        <v>13023</v>
      </c>
      <c r="I296" s="10" t="n">
        <v>13023</v>
      </c>
      <c r="J296" s="10" t="n">
        <v>13234</v>
      </c>
      <c r="K296" s="10" t="n">
        <v>14052</v>
      </c>
      <c r="L296" s="10" t="n">
        <v>14058</v>
      </c>
      <c r="M296" s="10" t="n">
        <v>7594</v>
      </c>
      <c r="N296" s="10" t="n">
        <v>6371</v>
      </c>
      <c r="O296" s="10" t="n">
        <v>13432</v>
      </c>
      <c r="P296" s="10" t="n">
        <v>12894</v>
      </c>
      <c r="Q296" s="10" t="n">
        <v>12361</v>
      </c>
      <c r="R296" s="10" t="n">
        <v>12361</v>
      </c>
      <c r="S296" s="10" t="n">
        <v>13042</v>
      </c>
      <c r="T296" s="10" t="n">
        <v>13042</v>
      </c>
      <c r="U296" s="10" t="n">
        <f aca="false">U217</f>
        <v>13000</v>
      </c>
      <c r="V296" s="10" t="n">
        <f aca="false">V217</f>
        <v>0</v>
      </c>
      <c r="W296" s="10" t="n">
        <f aca="false">W217</f>
        <v>0</v>
      </c>
      <c r="X296" s="10" t="n">
        <f aca="false">X217</f>
        <v>0</v>
      </c>
      <c r="Y296" s="10" t="n">
        <f aca="false">Y217</f>
        <v>0</v>
      </c>
      <c r="Z296" s="10" t="n">
        <f aca="false">Z217</f>
        <v>0</v>
      </c>
      <c r="AA296" s="10" t="n">
        <f aca="false">AA217</f>
        <v>0</v>
      </c>
      <c r="AB296" s="10" t="n">
        <f aca="false">AB217</f>
        <v>0</v>
      </c>
      <c r="AC296" s="10" t="n">
        <f aca="false">AC217</f>
        <v>0</v>
      </c>
      <c r="AD296" s="10" t="n">
        <f aca="false">AD217</f>
        <v>0</v>
      </c>
      <c r="AE296" s="10" t="n">
        <f aca="false">AE217</f>
        <v>0</v>
      </c>
      <c r="AF296" s="10" t="n">
        <f aca="false">AF217</f>
        <v>0</v>
      </c>
      <c r="AG296" s="10" t="n">
        <f aca="false">AG217</f>
        <v>0</v>
      </c>
      <c r="AH296" s="10"/>
      <c r="AI296" s="97" t="n">
        <f aca="false">AI217</f>
        <v>0</v>
      </c>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row>
    <row r="297" customFormat="false" ht="12.75" hidden="false" customHeight="false" outlineLevel="0" collapsed="false">
      <c r="A297" s="99" t="s">
        <v>48</v>
      </c>
      <c r="B297" s="99" t="n">
        <v>1428</v>
      </c>
      <c r="C297" s="10" t="n">
        <v>14802</v>
      </c>
      <c r="D297" s="10" t="n">
        <v>14934</v>
      </c>
      <c r="E297" s="10" t="n">
        <v>14933</v>
      </c>
      <c r="F297" s="10" t="n">
        <v>14934</v>
      </c>
      <c r="G297" s="10" t="n">
        <v>14933</v>
      </c>
      <c r="H297" s="10" t="n">
        <v>14935</v>
      </c>
      <c r="I297" s="10" t="n">
        <v>14998</v>
      </c>
      <c r="J297" s="10" t="n">
        <v>14999</v>
      </c>
      <c r="K297" s="10" t="n">
        <v>15000</v>
      </c>
      <c r="L297" s="10" t="n">
        <v>14935</v>
      </c>
      <c r="M297" s="10" t="n">
        <v>14995</v>
      </c>
      <c r="N297" s="10" t="n">
        <v>14998</v>
      </c>
      <c r="O297" s="10" t="n">
        <v>14938</v>
      </c>
      <c r="P297" s="10" t="n">
        <v>14938</v>
      </c>
      <c r="Q297" s="10" t="n">
        <f aca="false">Q218</f>
        <v>15000</v>
      </c>
      <c r="R297" s="10" t="n">
        <f aca="false">R218</f>
        <v>15000</v>
      </c>
      <c r="S297" s="10" t="n">
        <f aca="false">S218</f>
        <v>15000</v>
      </c>
      <c r="T297" s="10" t="n">
        <f aca="false">T218</f>
        <v>15000</v>
      </c>
      <c r="U297" s="10" t="n">
        <f aca="false">U218</f>
        <v>15000</v>
      </c>
      <c r="V297" s="10" t="n">
        <f aca="false">V218</f>
        <v>0</v>
      </c>
      <c r="W297" s="10" t="n">
        <f aca="false">W218</f>
        <v>0</v>
      </c>
      <c r="X297" s="10" t="n">
        <f aca="false">X218</f>
        <v>0</v>
      </c>
      <c r="Y297" s="10" t="n">
        <f aca="false">Y218</f>
        <v>0</v>
      </c>
      <c r="Z297" s="10" t="n">
        <f aca="false">Z218</f>
        <v>0</v>
      </c>
      <c r="AA297" s="10" t="n">
        <f aca="false">AA218</f>
        <v>0</v>
      </c>
      <c r="AB297" s="10" t="n">
        <f aca="false">AB218</f>
        <v>0</v>
      </c>
      <c r="AC297" s="10" t="n">
        <f aca="false">AC218</f>
        <v>0</v>
      </c>
      <c r="AD297" s="10" t="n">
        <f aca="false">AD218</f>
        <v>0</v>
      </c>
      <c r="AE297" s="10" t="n">
        <f aca="false">AE218</f>
        <v>0</v>
      </c>
      <c r="AF297" s="10" t="n">
        <f aca="false">AF218</f>
        <v>0</v>
      </c>
      <c r="AG297" s="10" t="n">
        <f aca="false">AG218</f>
        <v>0</v>
      </c>
      <c r="AH297" s="10"/>
      <c r="AI297" s="97" t="n">
        <f aca="false">AI218</f>
        <v>20000</v>
      </c>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row>
    <row r="298" customFormat="false" ht="12.75" hidden="false" customHeight="false" outlineLevel="0" collapsed="false">
      <c r="A298" s="99" t="s">
        <v>49</v>
      </c>
      <c r="B298" s="99" t="n">
        <v>1505</v>
      </c>
      <c r="C298" s="10" t="n">
        <f aca="false">C219</f>
        <v>5000</v>
      </c>
      <c r="D298" s="10" t="n">
        <f aca="false">D219</f>
        <v>5000</v>
      </c>
      <c r="E298" s="10" t="n">
        <f aca="false">E219</f>
        <v>5000</v>
      </c>
      <c r="F298" s="10" t="n">
        <f aca="false">15900-13000</f>
        <v>2900</v>
      </c>
      <c r="G298" s="10" t="n">
        <v>0</v>
      </c>
      <c r="H298" s="10" t="n">
        <v>5000</v>
      </c>
      <c r="I298" s="10" t="n">
        <v>5000</v>
      </c>
      <c r="J298" s="10" t="n">
        <v>5000</v>
      </c>
      <c r="K298" s="10" t="n">
        <f aca="false">K219</f>
        <v>5000</v>
      </c>
      <c r="L298" s="10" t="n">
        <f aca="false">L219</f>
        <v>5000</v>
      </c>
      <c r="M298" s="10" t="n">
        <f aca="false">M219</f>
        <v>5000</v>
      </c>
      <c r="N298" s="10" t="n">
        <f aca="false">N219</f>
        <v>5000</v>
      </c>
      <c r="O298" s="10" t="n">
        <f aca="false">O219</f>
        <v>5000</v>
      </c>
      <c r="P298" s="10" t="n">
        <f aca="false">P219</f>
        <v>5000</v>
      </c>
      <c r="Q298" s="10" t="n">
        <f aca="false">Q219</f>
        <v>5000</v>
      </c>
      <c r="R298" s="10" t="n">
        <f aca="false">R219</f>
        <v>5000</v>
      </c>
      <c r="S298" s="10" t="n">
        <f aca="false">S219</f>
        <v>5000</v>
      </c>
      <c r="T298" s="10" t="n">
        <f aca="false">T219</f>
        <v>5000</v>
      </c>
      <c r="U298" s="10" t="n">
        <f aca="false">U219</f>
        <v>5000</v>
      </c>
      <c r="V298" s="10" t="n">
        <f aca="false">V219</f>
        <v>0</v>
      </c>
      <c r="W298" s="10" t="n">
        <f aca="false">W219</f>
        <v>0</v>
      </c>
      <c r="X298" s="10" t="n">
        <f aca="false">X219</f>
        <v>0</v>
      </c>
      <c r="Y298" s="10" t="n">
        <f aca="false">Y219</f>
        <v>0</v>
      </c>
      <c r="Z298" s="10" t="n">
        <f aca="false">Z219</f>
        <v>0</v>
      </c>
      <c r="AA298" s="10" t="n">
        <f aca="false">AA219</f>
        <v>0</v>
      </c>
      <c r="AB298" s="10" t="n">
        <f aca="false">AB219</f>
        <v>0</v>
      </c>
      <c r="AC298" s="10" t="n">
        <f aca="false">AC219</f>
        <v>0</v>
      </c>
      <c r="AD298" s="10" t="n">
        <f aca="false">AD219</f>
        <v>0</v>
      </c>
      <c r="AE298" s="10" t="n">
        <f aca="false">AE219</f>
        <v>0</v>
      </c>
      <c r="AF298" s="10" t="n">
        <f aca="false">AF219</f>
        <v>0</v>
      </c>
      <c r="AG298" s="10" t="n">
        <f aca="false">AG219</f>
        <v>0</v>
      </c>
      <c r="AH298" s="10"/>
      <c r="AI298" s="97" t="n">
        <v>11000</v>
      </c>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row>
    <row r="299" customFormat="false" ht="12.75" hidden="false" customHeight="false" outlineLevel="0" collapsed="false">
      <c r="A299" s="99" t="s">
        <v>50</v>
      </c>
      <c r="B299" s="99" t="n">
        <v>1225</v>
      </c>
      <c r="C299" s="10" t="n">
        <f aca="false">C220</f>
        <v>0</v>
      </c>
      <c r="D299" s="10" t="n">
        <f aca="false">D220</f>
        <v>0</v>
      </c>
      <c r="E299" s="10" t="n">
        <f aca="false">E220</f>
        <v>0</v>
      </c>
      <c r="F299" s="10" t="n">
        <f aca="false">F220</f>
        <v>0</v>
      </c>
      <c r="G299" s="10" t="n">
        <f aca="false">G220</f>
        <v>0</v>
      </c>
      <c r="H299" s="10" t="n">
        <f aca="false">H220</f>
        <v>0</v>
      </c>
      <c r="I299" s="10" t="n">
        <f aca="false">I220</f>
        <v>0</v>
      </c>
      <c r="J299" s="10" t="n">
        <f aca="false">J220</f>
        <v>0</v>
      </c>
      <c r="K299" s="10" t="n">
        <f aca="false">K220</f>
        <v>0</v>
      </c>
      <c r="L299" s="10" t="n">
        <f aca="false">L220</f>
        <v>0</v>
      </c>
      <c r="M299" s="10" t="n">
        <f aca="false">M220</f>
        <v>0</v>
      </c>
      <c r="N299" s="10" t="n">
        <f aca="false">N220</f>
        <v>0</v>
      </c>
      <c r="O299" s="10" t="n">
        <f aca="false">O220</f>
        <v>0</v>
      </c>
      <c r="P299" s="10" t="n">
        <f aca="false">P220</f>
        <v>0</v>
      </c>
      <c r="Q299" s="10" t="n">
        <f aca="false">Q220</f>
        <v>0</v>
      </c>
      <c r="R299" s="10" t="n">
        <f aca="false">R220</f>
        <v>0</v>
      </c>
      <c r="S299" s="10" t="n">
        <f aca="false">S220</f>
        <v>0</v>
      </c>
      <c r="T299" s="10" t="n">
        <f aca="false">T220</f>
        <v>0</v>
      </c>
      <c r="U299" s="10" t="n">
        <f aca="false">U220</f>
        <v>0</v>
      </c>
      <c r="V299" s="10" t="n">
        <f aca="false">V220</f>
        <v>0</v>
      </c>
      <c r="W299" s="10" t="n">
        <f aca="false">W220</f>
        <v>0</v>
      </c>
      <c r="X299" s="10" t="n">
        <f aca="false">X220</f>
        <v>0</v>
      </c>
      <c r="Y299" s="10" t="n">
        <f aca="false">Y220</f>
        <v>0</v>
      </c>
      <c r="Z299" s="10" t="n">
        <f aca="false">Z220</f>
        <v>0</v>
      </c>
      <c r="AA299" s="10" t="n">
        <f aca="false">AA220</f>
        <v>0</v>
      </c>
      <c r="AB299" s="10" t="n">
        <f aca="false">AB220</f>
        <v>0</v>
      </c>
      <c r="AC299" s="10" t="n">
        <f aca="false">AC220</f>
        <v>0</v>
      </c>
      <c r="AD299" s="10" t="n">
        <f aca="false">AD220</f>
        <v>0</v>
      </c>
      <c r="AE299" s="10" t="n">
        <f aca="false">AE220</f>
        <v>0</v>
      </c>
      <c r="AF299" s="10" t="n">
        <f aca="false">AF220</f>
        <v>0</v>
      </c>
      <c r="AG299" s="10" t="n">
        <f aca="false">AG220</f>
        <v>0</v>
      </c>
      <c r="AH299" s="10"/>
      <c r="AI299" s="97" t="n">
        <f aca="false">AI220</f>
        <v>0</v>
      </c>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row>
    <row r="300" customFormat="false" ht="12.75" hidden="false" customHeight="false" outlineLevel="0" collapsed="false">
      <c r="A300" s="99" t="s">
        <v>51</v>
      </c>
      <c r="B300" s="99" t="s">
        <v>143</v>
      </c>
      <c r="C300" s="10" t="n">
        <f aca="false">C221</f>
        <v>0</v>
      </c>
      <c r="D300" s="10" t="n">
        <f aca="false">D221</f>
        <v>0</v>
      </c>
      <c r="E300" s="10" t="n">
        <f aca="false">E221</f>
        <v>0</v>
      </c>
      <c r="F300" s="10" t="n">
        <f aca="false">F221</f>
        <v>0</v>
      </c>
      <c r="G300" s="10" t="n">
        <f aca="false">G221</f>
        <v>0</v>
      </c>
      <c r="H300" s="10" t="n">
        <f aca="false">H221</f>
        <v>0</v>
      </c>
      <c r="I300" s="10" t="n">
        <f aca="false">I221</f>
        <v>0</v>
      </c>
      <c r="J300" s="10" t="n">
        <f aca="false">J221</f>
        <v>0</v>
      </c>
      <c r="K300" s="10" t="n">
        <f aca="false">K221</f>
        <v>0</v>
      </c>
      <c r="L300" s="10" t="n">
        <f aca="false">L221</f>
        <v>0</v>
      </c>
      <c r="M300" s="10" t="n">
        <f aca="false">M221</f>
        <v>0</v>
      </c>
      <c r="N300" s="10" t="n">
        <f aca="false">N221</f>
        <v>0</v>
      </c>
      <c r="O300" s="10" t="n">
        <f aca="false">O221</f>
        <v>0</v>
      </c>
      <c r="P300" s="10" t="n">
        <f aca="false">P221</f>
        <v>0</v>
      </c>
      <c r="Q300" s="10" t="n">
        <f aca="false">Q221</f>
        <v>0</v>
      </c>
      <c r="R300" s="10" t="n">
        <f aca="false">R221</f>
        <v>0</v>
      </c>
      <c r="S300" s="10" t="n">
        <f aca="false">S221</f>
        <v>0</v>
      </c>
      <c r="T300" s="10" t="n">
        <f aca="false">T221</f>
        <v>0</v>
      </c>
      <c r="U300" s="10" t="n">
        <f aca="false">U221</f>
        <v>0</v>
      </c>
      <c r="V300" s="10" t="n">
        <f aca="false">V221</f>
        <v>0</v>
      </c>
      <c r="W300" s="10" t="n">
        <f aca="false">W221</f>
        <v>0</v>
      </c>
      <c r="X300" s="10" t="n">
        <f aca="false">X221</f>
        <v>0</v>
      </c>
      <c r="Y300" s="10" t="n">
        <f aca="false">Y221</f>
        <v>0</v>
      </c>
      <c r="Z300" s="10" t="n">
        <f aca="false">Z221</f>
        <v>0</v>
      </c>
      <c r="AA300" s="10" t="n">
        <f aca="false">AA221</f>
        <v>0</v>
      </c>
      <c r="AB300" s="10" t="n">
        <f aca="false">AB221</f>
        <v>0</v>
      </c>
      <c r="AC300" s="10" t="n">
        <f aca="false">AC221</f>
        <v>0</v>
      </c>
      <c r="AD300" s="10" t="n">
        <f aca="false">AD221</f>
        <v>0</v>
      </c>
      <c r="AE300" s="10" t="n">
        <f aca="false">AE221</f>
        <v>0</v>
      </c>
      <c r="AF300" s="10" t="n">
        <f aca="false">AF221</f>
        <v>0</v>
      </c>
      <c r="AG300" s="10" t="n">
        <f aca="false">AG221</f>
        <v>0</v>
      </c>
      <c r="AH300" s="10"/>
      <c r="AI300" s="97" t="n">
        <f aca="false">AI221</f>
        <v>0</v>
      </c>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row>
    <row r="301" customFormat="false" ht="12.75" hidden="false" customHeight="false" outlineLevel="0" collapsed="false">
      <c r="A301" s="99" t="s">
        <v>52</v>
      </c>
      <c r="B301" s="99" t="n">
        <v>1506</v>
      </c>
      <c r="C301" s="10" t="n">
        <v>14554</v>
      </c>
      <c r="D301" s="10" t="n">
        <v>11877</v>
      </c>
      <c r="E301" s="10" t="n">
        <v>15516</v>
      </c>
      <c r="F301" s="10" t="n">
        <v>13925</v>
      </c>
      <c r="G301" s="10" t="n">
        <v>10441</v>
      </c>
      <c r="H301" s="10" t="n">
        <v>9876</v>
      </c>
      <c r="I301" s="10" t="n">
        <v>10029</v>
      </c>
      <c r="J301" s="10" t="n">
        <v>14596</v>
      </c>
      <c r="K301" s="10" t="n">
        <v>17052</v>
      </c>
      <c r="L301" s="10" t="n">
        <v>12944</v>
      </c>
      <c r="M301" s="10" t="n">
        <v>9976</v>
      </c>
      <c r="N301" s="10" t="n">
        <v>11624</v>
      </c>
      <c r="O301" s="10" t="n">
        <v>10130</v>
      </c>
      <c r="P301" s="10" t="n">
        <v>10321</v>
      </c>
      <c r="Q301" s="10" t="n">
        <v>15774</v>
      </c>
      <c r="R301" s="10" t="n">
        <v>16854</v>
      </c>
      <c r="S301" s="10" t="n">
        <v>13577</v>
      </c>
      <c r="T301" s="10" t="n">
        <v>13577</v>
      </c>
      <c r="U301" s="10" t="n">
        <f aca="false">U222</f>
        <v>20000</v>
      </c>
      <c r="V301" s="10" t="n">
        <f aca="false">V222</f>
        <v>0</v>
      </c>
      <c r="W301" s="10" t="n">
        <f aca="false">W222</f>
        <v>0</v>
      </c>
      <c r="X301" s="10" t="n">
        <f aca="false">X222</f>
        <v>0</v>
      </c>
      <c r="Y301" s="10" t="n">
        <f aca="false">Y222</f>
        <v>0</v>
      </c>
      <c r="Z301" s="10" t="n">
        <f aca="false">Z222</f>
        <v>0</v>
      </c>
      <c r="AA301" s="10" t="n">
        <f aca="false">AA222</f>
        <v>0</v>
      </c>
      <c r="AB301" s="10" t="n">
        <f aca="false">AB222</f>
        <v>0</v>
      </c>
      <c r="AC301" s="10" t="n">
        <f aca="false">AC222</f>
        <v>0</v>
      </c>
      <c r="AD301" s="10" t="n">
        <f aca="false">AD222</f>
        <v>0</v>
      </c>
      <c r="AE301" s="10" t="n">
        <f aca="false">AE222</f>
        <v>0</v>
      </c>
      <c r="AF301" s="10" t="n">
        <f aca="false">AF222</f>
        <v>0</v>
      </c>
      <c r="AG301" s="10" t="n">
        <f aca="false">AG222</f>
        <v>0</v>
      </c>
      <c r="AH301" s="10"/>
      <c r="AI301" s="97" t="n">
        <f aca="false">AI222</f>
        <v>0</v>
      </c>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row>
    <row r="302" customFormat="false" ht="12.75" hidden="false" customHeight="false" outlineLevel="0" collapsed="false">
      <c r="A302" s="99" t="s">
        <v>53</v>
      </c>
      <c r="B302" s="99" t="n">
        <v>8291</v>
      </c>
      <c r="C302" s="10" t="n">
        <v>41753</v>
      </c>
      <c r="D302" s="10" t="n">
        <v>41464</v>
      </c>
      <c r="E302" s="10" t="n">
        <v>25583</v>
      </c>
      <c r="F302" s="10" t="n">
        <v>739</v>
      </c>
      <c r="G302" s="10" t="n">
        <v>97</v>
      </c>
      <c r="H302" s="10" t="n">
        <v>114</v>
      </c>
      <c r="I302" s="10" t="n">
        <v>61</v>
      </c>
      <c r="J302" s="10" t="n">
        <v>87</v>
      </c>
      <c r="K302" s="10" t="n">
        <v>131</v>
      </c>
      <c r="L302" s="10" t="n">
        <v>0</v>
      </c>
      <c r="M302" s="10" t="n">
        <v>159</v>
      </c>
      <c r="N302" s="10" t="n">
        <v>0</v>
      </c>
      <c r="O302" s="10" t="n">
        <v>149</v>
      </c>
      <c r="P302" s="10" t="n">
        <v>0</v>
      </c>
      <c r="Q302" s="10" t="n">
        <v>88</v>
      </c>
      <c r="R302" s="10" t="n">
        <f aca="false">R223</f>
        <v>0</v>
      </c>
      <c r="S302" s="10" t="n">
        <v>186</v>
      </c>
      <c r="T302" s="10" t="n">
        <v>186</v>
      </c>
      <c r="U302" s="10" t="n">
        <f aca="false">U223</f>
        <v>0</v>
      </c>
      <c r="V302" s="10" t="n">
        <f aca="false">V223</f>
        <v>0</v>
      </c>
      <c r="W302" s="10" t="n">
        <f aca="false">W223</f>
        <v>0</v>
      </c>
      <c r="X302" s="10" t="n">
        <f aca="false">X223</f>
        <v>0</v>
      </c>
      <c r="Y302" s="10" t="n">
        <f aca="false">Y223</f>
        <v>0</v>
      </c>
      <c r="Z302" s="10" t="n">
        <f aca="false">Z223</f>
        <v>0</v>
      </c>
      <c r="AA302" s="10" t="n">
        <f aca="false">AA223</f>
        <v>0</v>
      </c>
      <c r="AB302" s="10" t="n">
        <f aca="false">AB223</f>
        <v>0</v>
      </c>
      <c r="AC302" s="10" t="n">
        <f aca="false">AC223</f>
        <v>0</v>
      </c>
      <c r="AD302" s="10" t="n">
        <f aca="false">AD223</f>
        <v>0</v>
      </c>
      <c r="AE302" s="10" t="n">
        <f aca="false">AE223</f>
        <v>0</v>
      </c>
      <c r="AF302" s="10" t="n">
        <f aca="false">AF223</f>
        <v>0</v>
      </c>
      <c r="AG302" s="10" t="n">
        <f aca="false">AG223</f>
        <v>0</v>
      </c>
      <c r="AH302" s="10"/>
      <c r="AI302" s="97" t="n">
        <f aca="false">AI223</f>
        <v>0</v>
      </c>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row>
    <row r="303" customFormat="false" ht="12.75" hidden="false" customHeight="false" outlineLevel="0" collapsed="false">
      <c r="A303" s="99" t="s">
        <v>54</v>
      </c>
      <c r="B303" s="99" t="n">
        <v>1326</v>
      </c>
      <c r="C303" s="10" t="n">
        <f aca="false">C224</f>
        <v>0</v>
      </c>
      <c r="D303" s="10" t="n">
        <f aca="false">D224</f>
        <v>0</v>
      </c>
      <c r="E303" s="10" t="n">
        <f aca="false">E224</f>
        <v>0</v>
      </c>
      <c r="F303" s="10" t="n">
        <v>0</v>
      </c>
      <c r="G303" s="10" t="n">
        <f aca="false">G224</f>
        <v>0</v>
      </c>
      <c r="H303" s="10" t="n">
        <v>0</v>
      </c>
      <c r="I303" s="10" t="n">
        <v>0</v>
      </c>
      <c r="J303" s="10" t="n">
        <f aca="false">J224</f>
        <v>0</v>
      </c>
      <c r="K303" s="10" t="n">
        <f aca="false">K224</f>
        <v>0</v>
      </c>
      <c r="L303" s="10" t="n">
        <f aca="false">L224</f>
        <v>0</v>
      </c>
      <c r="M303" s="10" t="n">
        <f aca="false">M224</f>
        <v>0</v>
      </c>
      <c r="N303" s="10" t="n">
        <f aca="false">N224</f>
        <v>0</v>
      </c>
      <c r="O303" s="10" t="n">
        <f aca="false">O224</f>
        <v>0</v>
      </c>
      <c r="P303" s="10" t="n">
        <f aca="false">P224</f>
        <v>0</v>
      </c>
      <c r="Q303" s="10" t="n">
        <f aca="false">Q224</f>
        <v>0</v>
      </c>
      <c r="R303" s="10" t="n">
        <f aca="false">R224</f>
        <v>0</v>
      </c>
      <c r="S303" s="10" t="n">
        <f aca="false">S224</f>
        <v>0</v>
      </c>
      <c r="T303" s="10" t="n">
        <f aca="false">T224</f>
        <v>0</v>
      </c>
      <c r="U303" s="10" t="n">
        <f aca="false">U224</f>
        <v>0</v>
      </c>
      <c r="V303" s="10" t="n">
        <f aca="false">V224</f>
        <v>0</v>
      </c>
      <c r="W303" s="10" t="n">
        <f aca="false">W224</f>
        <v>0</v>
      </c>
      <c r="X303" s="10" t="n">
        <f aca="false">X224</f>
        <v>0</v>
      </c>
      <c r="Y303" s="10" t="n">
        <f aca="false">Y224</f>
        <v>0</v>
      </c>
      <c r="Z303" s="10" t="n">
        <f aca="false">Z224</f>
        <v>0</v>
      </c>
      <c r="AA303" s="10" t="n">
        <f aca="false">AA224</f>
        <v>0</v>
      </c>
      <c r="AB303" s="10" t="n">
        <f aca="false">AB224</f>
        <v>0</v>
      </c>
      <c r="AC303" s="10" t="n">
        <f aca="false">AC224</f>
        <v>0</v>
      </c>
      <c r="AD303" s="10" t="n">
        <f aca="false">AD224</f>
        <v>0</v>
      </c>
      <c r="AE303" s="10" t="n">
        <f aca="false">AE224</f>
        <v>0</v>
      </c>
      <c r="AF303" s="10" t="n">
        <f aca="false">AF224</f>
        <v>0</v>
      </c>
      <c r="AG303" s="10" t="n">
        <f aca="false">AG224</f>
        <v>0</v>
      </c>
      <c r="AH303" s="10"/>
      <c r="AI303" s="97" t="n">
        <v>8000</v>
      </c>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row>
    <row r="304" customFormat="false" ht="12.75" hidden="false" customHeight="false" outlineLevel="0" collapsed="false">
      <c r="A304" s="99" t="s">
        <v>55</v>
      </c>
      <c r="B304" s="99" t="n">
        <v>1020</v>
      </c>
      <c r="C304" s="10" t="n">
        <v>11531</v>
      </c>
      <c r="D304" s="10" t="n">
        <v>11714</v>
      </c>
      <c r="E304" s="10" t="n">
        <v>16332</v>
      </c>
      <c r="F304" s="10" t="n">
        <v>14854</v>
      </c>
      <c r="G304" s="10" t="n">
        <v>15080</v>
      </c>
      <c r="H304" s="10" t="n">
        <v>17063</v>
      </c>
      <c r="I304" s="10" t="n">
        <v>15149</v>
      </c>
      <c r="J304" s="10" t="n">
        <v>14918</v>
      </c>
      <c r="K304" s="10" t="n">
        <v>14860</v>
      </c>
      <c r="L304" s="10" t="n">
        <v>16009</v>
      </c>
      <c r="M304" s="10" t="n">
        <v>14726</v>
      </c>
      <c r="N304" s="10" t="n">
        <v>14163</v>
      </c>
      <c r="O304" s="10" t="n">
        <v>15318</v>
      </c>
      <c r="P304" s="10" t="n">
        <v>16830</v>
      </c>
      <c r="Q304" s="10" t="n">
        <v>17427</v>
      </c>
      <c r="R304" s="10" t="n">
        <v>15435</v>
      </c>
      <c r="S304" s="10" t="n">
        <v>16706</v>
      </c>
      <c r="T304" s="10" t="n">
        <v>16706</v>
      </c>
      <c r="U304" s="10" t="n">
        <f aca="false">U225</f>
        <v>20000</v>
      </c>
      <c r="V304" s="10" t="n">
        <f aca="false">V225</f>
        <v>0</v>
      </c>
      <c r="W304" s="10" t="n">
        <f aca="false">W225</f>
        <v>0</v>
      </c>
      <c r="X304" s="10" t="n">
        <f aca="false">X225</f>
        <v>0</v>
      </c>
      <c r="Y304" s="10" t="n">
        <f aca="false">Y225</f>
        <v>0</v>
      </c>
      <c r="Z304" s="10" t="n">
        <f aca="false">Z225</f>
        <v>0</v>
      </c>
      <c r="AA304" s="10" t="n">
        <f aca="false">AA225</f>
        <v>0</v>
      </c>
      <c r="AB304" s="10" t="n">
        <f aca="false">AB225</f>
        <v>0</v>
      </c>
      <c r="AC304" s="10" t="n">
        <f aca="false">AC225</f>
        <v>0</v>
      </c>
      <c r="AD304" s="10" t="n">
        <f aca="false">AD225</f>
        <v>0</v>
      </c>
      <c r="AE304" s="10" t="n">
        <f aca="false">AE225</f>
        <v>0</v>
      </c>
      <c r="AF304" s="10" t="n">
        <f aca="false">AF225</f>
        <v>0</v>
      </c>
      <c r="AG304" s="10" t="n">
        <f aca="false">AG225</f>
        <v>0</v>
      </c>
      <c r="AH304" s="10"/>
      <c r="AI304" s="97" t="n">
        <f aca="false">AI225</f>
        <v>0</v>
      </c>
      <c r="AJ304" s="10"/>
      <c r="AK304" s="10"/>
      <c r="AL304" s="10"/>
      <c r="AM304" s="10"/>
      <c r="AN304" s="10"/>
      <c r="AO304" s="10"/>
      <c r="AP304" s="10"/>
      <c r="AQ304" s="10"/>
      <c r="AR304" s="10"/>
      <c r="AS304" s="10"/>
      <c r="AT304" s="10"/>
      <c r="AU304" s="10"/>
      <c r="AV304" s="10"/>
      <c r="AW304" s="10"/>
      <c r="AX304" s="10"/>
      <c r="AY304" s="10"/>
      <c r="AZ304" s="10"/>
      <c r="BA304" s="10"/>
      <c r="BB304" s="10"/>
      <c r="BC304" s="10"/>
      <c r="BD304" s="10"/>
      <c r="BE304" s="10"/>
    </row>
    <row r="305" customFormat="false" ht="12.75" hidden="false" customHeight="false" outlineLevel="0" collapsed="false">
      <c r="A305" s="99" t="s">
        <v>56</v>
      </c>
      <c r="B305" s="113" t="n">
        <v>1000</v>
      </c>
      <c r="C305" s="10" t="n">
        <v>40724</v>
      </c>
      <c r="D305" s="10" t="n">
        <v>40681</v>
      </c>
      <c r="E305" s="10" t="n">
        <v>40778</v>
      </c>
      <c r="F305" s="10" t="n">
        <v>40741</v>
      </c>
      <c r="G305" s="10" t="n">
        <v>40798</v>
      </c>
      <c r="H305" s="10" t="n">
        <v>40789</v>
      </c>
      <c r="I305" s="10" t="n">
        <v>41066</v>
      </c>
      <c r="J305" s="10" t="n">
        <v>41025</v>
      </c>
      <c r="K305" s="10" t="n">
        <v>40265</v>
      </c>
      <c r="L305" s="10" t="n">
        <v>39023</v>
      </c>
      <c r="M305" s="10" t="n">
        <v>33285</v>
      </c>
      <c r="N305" s="10" t="n">
        <v>31056</v>
      </c>
      <c r="O305" s="10" t="n">
        <v>30769</v>
      </c>
      <c r="P305" s="10" t="n">
        <v>30792</v>
      </c>
      <c r="Q305" s="10" t="n">
        <v>32375</v>
      </c>
      <c r="R305" s="10" t="n">
        <v>35989</v>
      </c>
      <c r="S305" s="10" t="n">
        <v>36067</v>
      </c>
      <c r="T305" s="10" t="n">
        <v>36067</v>
      </c>
      <c r="U305" s="10" t="n">
        <f aca="false">U226</f>
        <v>35000</v>
      </c>
      <c r="V305" s="10" t="n">
        <f aca="false">V226</f>
        <v>0</v>
      </c>
      <c r="W305" s="10" t="n">
        <f aca="false">W226</f>
        <v>0</v>
      </c>
      <c r="X305" s="10" t="n">
        <f aca="false">X226</f>
        <v>0</v>
      </c>
      <c r="Y305" s="10" t="n">
        <f aca="false">Y226</f>
        <v>0</v>
      </c>
      <c r="Z305" s="10" t="n">
        <f aca="false">Z226</f>
        <v>0</v>
      </c>
      <c r="AA305" s="10" t="n">
        <f aca="false">AA226</f>
        <v>0</v>
      </c>
      <c r="AB305" s="10" t="n">
        <f aca="false">AB226</f>
        <v>0</v>
      </c>
      <c r="AC305" s="10" t="n">
        <f aca="false">AC226</f>
        <v>0</v>
      </c>
      <c r="AD305" s="10" t="n">
        <f aca="false">AD226</f>
        <v>0</v>
      </c>
      <c r="AE305" s="10" t="n">
        <f aca="false">AE226</f>
        <v>0</v>
      </c>
      <c r="AF305" s="10" t="n">
        <f aca="false">AF226</f>
        <v>0</v>
      </c>
      <c r="AG305" s="10" t="n">
        <f aca="false">AG226</f>
        <v>0</v>
      </c>
      <c r="AH305" s="10"/>
      <c r="AI305" s="97" t="n">
        <f aca="false">AI226</f>
        <v>15000</v>
      </c>
      <c r="AJ305" s="10"/>
      <c r="AK305" s="10"/>
      <c r="AL305" s="10"/>
      <c r="AM305" s="10"/>
      <c r="AN305" s="10"/>
      <c r="AO305" s="10"/>
      <c r="AP305" s="10"/>
      <c r="AQ305" s="10"/>
      <c r="AR305" s="10"/>
      <c r="AS305" s="10"/>
      <c r="AT305" s="10"/>
      <c r="AU305" s="10"/>
      <c r="AV305" s="10"/>
      <c r="AW305" s="10"/>
      <c r="AX305" s="10"/>
      <c r="AY305" s="10"/>
      <c r="AZ305" s="10"/>
      <c r="BA305" s="10"/>
      <c r="BB305" s="10"/>
      <c r="BC305" s="10"/>
      <c r="BD305" s="10"/>
      <c r="BE305" s="10"/>
    </row>
    <row r="306" customFormat="false" ht="12.75" hidden="false" customHeight="false" outlineLevel="0" collapsed="false">
      <c r="A306" s="99" t="s">
        <v>57</v>
      </c>
      <c r="B306" s="99" t="n">
        <v>1383</v>
      </c>
      <c r="C306" s="10" t="n">
        <f aca="false">C227</f>
        <v>0</v>
      </c>
      <c r="D306" s="10" t="n">
        <f aca="false">D227</f>
        <v>0</v>
      </c>
      <c r="E306" s="10" t="n">
        <f aca="false">E227</f>
        <v>0</v>
      </c>
      <c r="F306" s="10" t="n">
        <f aca="false">F227</f>
        <v>0</v>
      </c>
      <c r="G306" s="10" t="n">
        <f aca="false">G227</f>
        <v>0</v>
      </c>
      <c r="H306" s="10" t="n">
        <f aca="false">H227</f>
        <v>0</v>
      </c>
      <c r="I306" s="10" t="n">
        <f aca="false">I227</f>
        <v>0</v>
      </c>
      <c r="J306" s="10" t="n">
        <f aca="false">J227</f>
        <v>0</v>
      </c>
      <c r="K306" s="10" t="n">
        <f aca="false">K227</f>
        <v>0</v>
      </c>
      <c r="L306" s="10" t="n">
        <f aca="false">L227</f>
        <v>0</v>
      </c>
      <c r="M306" s="10" t="n">
        <f aca="false">M227</f>
        <v>0</v>
      </c>
      <c r="N306" s="10" t="n">
        <f aca="false">N227</f>
        <v>0</v>
      </c>
      <c r="O306" s="10" t="n">
        <f aca="false">O227</f>
        <v>0</v>
      </c>
      <c r="P306" s="10" t="n">
        <f aca="false">P227</f>
        <v>0</v>
      </c>
      <c r="Q306" s="10" t="n">
        <f aca="false">Q227</f>
        <v>0</v>
      </c>
      <c r="R306" s="10" t="n">
        <f aca="false">R227</f>
        <v>0</v>
      </c>
      <c r="S306" s="10" t="n">
        <f aca="false">S227</f>
        <v>0</v>
      </c>
      <c r="T306" s="10" t="n">
        <f aca="false">T227</f>
        <v>0</v>
      </c>
      <c r="U306" s="10" t="n">
        <f aca="false">U227</f>
        <v>0</v>
      </c>
      <c r="V306" s="10" t="n">
        <f aca="false">V227</f>
        <v>0</v>
      </c>
      <c r="W306" s="10" t="n">
        <f aca="false">W227</f>
        <v>0</v>
      </c>
      <c r="X306" s="10" t="n">
        <f aca="false">X227</f>
        <v>0</v>
      </c>
      <c r="Y306" s="10" t="n">
        <f aca="false">Y227</f>
        <v>0</v>
      </c>
      <c r="Z306" s="10" t="n">
        <f aca="false">Z227</f>
        <v>0</v>
      </c>
      <c r="AA306" s="10" t="n">
        <f aca="false">AA227</f>
        <v>0</v>
      </c>
      <c r="AB306" s="10" t="n">
        <f aca="false">AB227</f>
        <v>0</v>
      </c>
      <c r="AC306" s="10" t="n">
        <f aca="false">AC227</f>
        <v>0</v>
      </c>
      <c r="AD306" s="10" t="n">
        <f aca="false">AD227</f>
        <v>0</v>
      </c>
      <c r="AE306" s="10" t="n">
        <f aca="false">AE227</f>
        <v>0</v>
      </c>
      <c r="AF306" s="10" t="n">
        <f aca="false">AF227</f>
        <v>0</v>
      </c>
      <c r="AG306" s="10" t="n">
        <f aca="false">AG227</f>
        <v>0</v>
      </c>
      <c r="AH306" s="10"/>
      <c r="AI306" s="97" t="n">
        <f aca="false">AI227</f>
        <v>0</v>
      </c>
      <c r="AJ306" s="10"/>
      <c r="AK306" s="10"/>
      <c r="AL306" s="10"/>
      <c r="AM306" s="10"/>
      <c r="AN306" s="10"/>
      <c r="AO306" s="10"/>
      <c r="AP306" s="10"/>
      <c r="AQ306" s="10"/>
      <c r="AR306" s="10"/>
      <c r="AS306" s="10"/>
      <c r="AT306" s="10"/>
      <c r="AU306" s="10"/>
      <c r="AV306" s="10"/>
      <c r="AW306" s="10"/>
      <c r="AX306" s="10"/>
      <c r="AY306" s="10"/>
      <c r="AZ306" s="10"/>
      <c r="BA306" s="10"/>
      <c r="BB306" s="10"/>
      <c r="BC306" s="10"/>
      <c r="BD306" s="10"/>
      <c r="BE306" s="10"/>
    </row>
    <row r="307" customFormat="false" ht="12.75" hidden="false" customHeight="false" outlineLevel="0" collapsed="false">
      <c r="A307" s="99" t="s">
        <v>58</v>
      </c>
      <c r="B307" s="99" t="n">
        <v>1556</v>
      </c>
      <c r="C307" s="10" t="n">
        <f aca="false">C228</f>
        <v>0</v>
      </c>
      <c r="D307" s="10" t="n">
        <f aca="false">D228</f>
        <v>0</v>
      </c>
      <c r="E307" s="10" t="n">
        <f aca="false">E228</f>
        <v>0</v>
      </c>
      <c r="F307" s="10" t="n">
        <f aca="false">F228</f>
        <v>0</v>
      </c>
      <c r="G307" s="10" t="n">
        <f aca="false">G228</f>
        <v>0</v>
      </c>
      <c r="H307" s="10" t="n">
        <f aca="false">H228</f>
        <v>0</v>
      </c>
      <c r="I307" s="10" t="n">
        <f aca="false">I228</f>
        <v>0</v>
      </c>
      <c r="J307" s="10" t="n">
        <f aca="false">J228</f>
        <v>0</v>
      </c>
      <c r="K307" s="10" t="n">
        <f aca="false">K228</f>
        <v>0</v>
      </c>
      <c r="L307" s="10" t="n">
        <f aca="false">L228</f>
        <v>0</v>
      </c>
      <c r="M307" s="10" t="n">
        <f aca="false">M228</f>
        <v>0</v>
      </c>
      <c r="N307" s="10" t="n">
        <f aca="false">N228</f>
        <v>0</v>
      </c>
      <c r="O307" s="10" t="n">
        <f aca="false">O228</f>
        <v>0</v>
      </c>
      <c r="P307" s="10" t="n">
        <f aca="false">P228</f>
        <v>0</v>
      </c>
      <c r="Q307" s="10" t="n">
        <f aca="false">Q228</f>
        <v>0</v>
      </c>
      <c r="R307" s="10" t="n">
        <f aca="false">R228</f>
        <v>0</v>
      </c>
      <c r="S307" s="10" t="n">
        <f aca="false">S228</f>
        <v>0</v>
      </c>
      <c r="T307" s="10" t="n">
        <f aca="false">T228</f>
        <v>0</v>
      </c>
      <c r="U307" s="10" t="n">
        <f aca="false">U228</f>
        <v>0</v>
      </c>
      <c r="V307" s="10" t="n">
        <f aca="false">V228</f>
        <v>0</v>
      </c>
      <c r="W307" s="10" t="n">
        <f aca="false">W228</f>
        <v>0</v>
      </c>
      <c r="X307" s="10" t="n">
        <f aca="false">X228</f>
        <v>0</v>
      </c>
      <c r="Y307" s="10" t="n">
        <f aca="false">Y228</f>
        <v>0</v>
      </c>
      <c r="Z307" s="10" t="n">
        <f aca="false">Z228</f>
        <v>0</v>
      </c>
      <c r="AA307" s="10" t="n">
        <f aca="false">AA228</f>
        <v>0</v>
      </c>
      <c r="AB307" s="10" t="n">
        <f aca="false">AB228</f>
        <v>0</v>
      </c>
      <c r="AC307" s="10" t="n">
        <f aca="false">AC228</f>
        <v>0</v>
      </c>
      <c r="AD307" s="10" t="n">
        <f aca="false">AD228</f>
        <v>0</v>
      </c>
      <c r="AE307" s="10" t="n">
        <f aca="false">AE228</f>
        <v>0</v>
      </c>
      <c r="AF307" s="10" t="n">
        <f aca="false">AF228</f>
        <v>0</v>
      </c>
      <c r="AG307" s="10" t="n">
        <f aca="false">AG228</f>
        <v>0</v>
      </c>
      <c r="AH307" s="10"/>
      <c r="AI307" s="97" t="n">
        <f aca="false">AI228</f>
        <v>15000</v>
      </c>
      <c r="AJ307" s="10"/>
      <c r="AK307" s="10"/>
      <c r="AL307" s="10"/>
      <c r="AM307" s="10"/>
      <c r="AN307" s="10"/>
      <c r="AO307" s="10"/>
      <c r="AP307" s="10"/>
      <c r="AQ307" s="10"/>
      <c r="AR307" s="10"/>
      <c r="AS307" s="10"/>
      <c r="AT307" s="10"/>
      <c r="AU307" s="10"/>
      <c r="AV307" s="10"/>
      <c r="AW307" s="10"/>
      <c r="AX307" s="10"/>
      <c r="AY307" s="10"/>
      <c r="AZ307" s="10"/>
      <c r="BA307" s="10"/>
      <c r="BB307" s="10"/>
      <c r="BC307" s="10"/>
      <c r="BD307" s="10"/>
      <c r="BE307" s="10"/>
    </row>
    <row r="308" customFormat="false" ht="12.75" hidden="false" customHeight="false" outlineLevel="0" collapsed="false">
      <c r="A308" s="99" t="s">
        <v>59</v>
      </c>
      <c r="B308" s="99" t="n">
        <v>1244</v>
      </c>
      <c r="C308" s="10" t="n">
        <f aca="false">C229</f>
        <v>15000</v>
      </c>
      <c r="D308" s="10" t="n">
        <f aca="false">D229</f>
        <v>15000</v>
      </c>
      <c r="E308" s="10" t="n">
        <f aca="false">E229</f>
        <v>15000</v>
      </c>
      <c r="F308" s="10" t="n">
        <f aca="false">F229</f>
        <v>15000</v>
      </c>
      <c r="G308" s="10" t="n">
        <f aca="false">G229</f>
        <v>15000</v>
      </c>
      <c r="H308" s="10" t="n">
        <f aca="false">H229</f>
        <v>15000</v>
      </c>
      <c r="I308" s="10" t="n">
        <f aca="false">I229</f>
        <v>15000</v>
      </c>
      <c r="J308" s="10" t="n">
        <f aca="false">J229</f>
        <v>15000</v>
      </c>
      <c r="K308" s="10" t="n">
        <f aca="false">K229</f>
        <v>15000</v>
      </c>
      <c r="L308" s="10" t="n">
        <f aca="false">L229</f>
        <v>15000</v>
      </c>
      <c r="M308" s="10" t="n">
        <f aca="false">M229</f>
        <v>15000</v>
      </c>
      <c r="N308" s="10" t="n">
        <f aca="false">N229</f>
        <v>15000</v>
      </c>
      <c r="O308" s="10" t="n">
        <f aca="false">O229</f>
        <v>15000</v>
      </c>
      <c r="P308" s="10" t="n">
        <f aca="false">P229</f>
        <v>15000</v>
      </c>
      <c r="Q308" s="10" t="n">
        <f aca="false">Q229</f>
        <v>15000</v>
      </c>
      <c r="R308" s="10" t="n">
        <f aca="false">R229</f>
        <v>15000</v>
      </c>
      <c r="S308" s="10" t="n">
        <f aca="false">S229</f>
        <v>15000</v>
      </c>
      <c r="T308" s="10" t="n">
        <f aca="false">T229</f>
        <v>15000</v>
      </c>
      <c r="U308" s="10" t="n">
        <f aca="false">U229</f>
        <v>15000</v>
      </c>
      <c r="V308" s="10" t="n">
        <f aca="false">V229</f>
        <v>0</v>
      </c>
      <c r="W308" s="10" t="n">
        <f aca="false">W229</f>
        <v>0</v>
      </c>
      <c r="X308" s="10" t="n">
        <f aca="false">X229</f>
        <v>0</v>
      </c>
      <c r="Y308" s="10" t="n">
        <f aca="false">Y229</f>
        <v>0</v>
      </c>
      <c r="Z308" s="10" t="n">
        <f aca="false">Z229</f>
        <v>0</v>
      </c>
      <c r="AA308" s="10" t="n">
        <f aca="false">AA229</f>
        <v>0</v>
      </c>
      <c r="AB308" s="10" t="n">
        <f aca="false">AB229</f>
        <v>0</v>
      </c>
      <c r="AC308" s="10" t="n">
        <f aca="false">AC229</f>
        <v>0</v>
      </c>
      <c r="AD308" s="10" t="n">
        <f aca="false">AD229</f>
        <v>0</v>
      </c>
      <c r="AE308" s="10" t="n">
        <f aca="false">AE229</f>
        <v>0</v>
      </c>
      <c r="AF308" s="10" t="n">
        <f aca="false">AF229</f>
        <v>0</v>
      </c>
      <c r="AG308" s="10" t="n">
        <f aca="false">AG229</f>
        <v>0</v>
      </c>
      <c r="AH308" s="10"/>
      <c r="AI308" s="97" t="n">
        <v>27000</v>
      </c>
      <c r="AJ308" s="10"/>
      <c r="AK308" s="10"/>
      <c r="AL308" s="10"/>
      <c r="AM308" s="10"/>
      <c r="AN308" s="10"/>
      <c r="AO308" s="10"/>
      <c r="AP308" s="10"/>
      <c r="AQ308" s="10"/>
      <c r="AR308" s="10"/>
      <c r="AS308" s="10"/>
      <c r="AT308" s="10"/>
      <c r="AU308" s="10"/>
      <c r="AV308" s="10"/>
      <c r="AW308" s="10"/>
      <c r="AX308" s="10"/>
      <c r="AY308" s="10"/>
      <c r="AZ308" s="10"/>
      <c r="BA308" s="10"/>
      <c r="BB308" s="10"/>
      <c r="BC308" s="10"/>
      <c r="BD308" s="10"/>
      <c r="BE308" s="10"/>
    </row>
    <row r="309" customFormat="false" ht="12.75" hidden="false" customHeight="false" outlineLevel="0" collapsed="false">
      <c r="A309" s="99" t="s">
        <v>155</v>
      </c>
      <c r="B309" s="99" t="n">
        <v>8056</v>
      </c>
      <c r="C309" s="10" t="n">
        <v>11497</v>
      </c>
      <c r="D309" s="10" t="n">
        <v>10993</v>
      </c>
      <c r="E309" s="10" t="n">
        <v>11136</v>
      </c>
      <c r="F309" s="10" t="n">
        <v>9959</v>
      </c>
      <c r="G309" s="10" t="n">
        <v>10327</v>
      </c>
      <c r="H309" s="10" t="n">
        <v>9805</v>
      </c>
      <c r="I309" s="10" t="n">
        <v>9457</v>
      </c>
      <c r="J309" s="10" t="n">
        <v>9383</v>
      </c>
      <c r="K309" s="10" t="n">
        <v>10128</v>
      </c>
      <c r="L309" s="10" t="n">
        <v>9497</v>
      </c>
      <c r="M309" s="10" t="n">
        <v>8450</v>
      </c>
      <c r="N309" s="10" t="n">
        <v>9392</v>
      </c>
      <c r="O309" s="10" t="n">
        <v>9568</v>
      </c>
      <c r="P309" s="10" t="n">
        <v>10634</v>
      </c>
      <c r="Q309" s="10" t="n">
        <v>12381</v>
      </c>
      <c r="R309" s="10" t="n">
        <v>11186</v>
      </c>
      <c r="S309" s="10" t="n">
        <v>11300</v>
      </c>
      <c r="T309" s="10" t="n">
        <v>11300</v>
      </c>
      <c r="U309" s="10" t="n">
        <f aca="false">U230</f>
        <v>10000</v>
      </c>
      <c r="V309" s="10" t="n">
        <f aca="false">V230</f>
        <v>0</v>
      </c>
      <c r="W309" s="10" t="n">
        <f aca="false">W230</f>
        <v>0</v>
      </c>
      <c r="X309" s="10" t="n">
        <f aca="false">X230</f>
        <v>0</v>
      </c>
      <c r="Y309" s="10" t="n">
        <f aca="false">Y230</f>
        <v>0</v>
      </c>
      <c r="Z309" s="10" t="n">
        <f aca="false">Z230</f>
        <v>0</v>
      </c>
      <c r="AA309" s="10" t="n">
        <f aca="false">AA230</f>
        <v>0</v>
      </c>
      <c r="AB309" s="10" t="n">
        <f aca="false">AB230</f>
        <v>0</v>
      </c>
      <c r="AC309" s="10" t="n">
        <f aca="false">AC230</f>
        <v>0</v>
      </c>
      <c r="AD309" s="10" t="n">
        <f aca="false">AD230</f>
        <v>0</v>
      </c>
      <c r="AE309" s="10" t="n">
        <f aca="false">AE230</f>
        <v>0</v>
      </c>
      <c r="AF309" s="10" t="n">
        <f aca="false">AF230</f>
        <v>0</v>
      </c>
      <c r="AG309" s="10" t="n">
        <f aca="false">AG230</f>
        <v>0</v>
      </c>
      <c r="AH309" s="10"/>
      <c r="AI309" s="97" t="n">
        <f aca="false">AI230</f>
        <v>0</v>
      </c>
      <c r="AJ309" s="10"/>
      <c r="AK309" s="10"/>
      <c r="AL309" s="10"/>
      <c r="AM309" s="10"/>
      <c r="AN309" s="10"/>
      <c r="AO309" s="10"/>
      <c r="AP309" s="10"/>
      <c r="AQ309" s="10"/>
      <c r="AR309" s="10"/>
      <c r="AS309" s="10"/>
      <c r="AT309" s="10"/>
      <c r="AU309" s="10"/>
      <c r="AV309" s="10"/>
      <c r="AW309" s="10"/>
      <c r="AX309" s="10"/>
      <c r="AY309" s="10"/>
      <c r="AZ309" s="10"/>
      <c r="BA309" s="10"/>
      <c r="BB309" s="10"/>
      <c r="BC309" s="10"/>
      <c r="BD309" s="10"/>
      <c r="BE309" s="10"/>
    </row>
    <row r="310" customFormat="false" ht="12.75" hidden="false" customHeight="false" outlineLevel="0" collapsed="false">
      <c r="A310" s="99" t="s">
        <v>61</v>
      </c>
      <c r="B310" s="99" t="n">
        <v>1040</v>
      </c>
      <c r="C310" s="10" t="n">
        <v>90847</v>
      </c>
      <c r="D310" s="10" t="n">
        <v>90631</v>
      </c>
      <c r="E310" s="10" t="n">
        <v>93865</v>
      </c>
      <c r="F310" s="10" t="n">
        <v>97442</v>
      </c>
      <c r="G310" s="10" t="n">
        <v>90672</v>
      </c>
      <c r="H310" s="10" t="n">
        <v>94622</v>
      </c>
      <c r="I310" s="10" t="n">
        <v>87379</v>
      </c>
      <c r="J310" s="10" t="n">
        <v>77819</v>
      </c>
      <c r="K310" s="10" t="n">
        <v>87724</v>
      </c>
      <c r="L310" s="10" t="n">
        <v>102872</v>
      </c>
      <c r="M310" s="10" t="n">
        <v>88858</v>
      </c>
      <c r="N310" s="10" t="n">
        <v>84217</v>
      </c>
      <c r="O310" s="10" t="n">
        <v>82377</v>
      </c>
      <c r="P310" s="10" t="n">
        <v>76239</v>
      </c>
      <c r="Q310" s="10" t="n">
        <v>70449</v>
      </c>
      <c r="R310" s="10" t="n">
        <v>71539</v>
      </c>
      <c r="S310" s="10" t="n">
        <v>68629</v>
      </c>
      <c r="T310" s="10" t="n">
        <v>68629</v>
      </c>
      <c r="U310" s="10" t="n">
        <f aca="false">U231</f>
        <v>72800</v>
      </c>
      <c r="V310" s="10" t="n">
        <f aca="false">V231</f>
        <v>0</v>
      </c>
      <c r="W310" s="10" t="n">
        <f aca="false">W231</f>
        <v>0</v>
      </c>
      <c r="X310" s="10" t="n">
        <f aca="false">X231</f>
        <v>0</v>
      </c>
      <c r="Y310" s="10" t="n">
        <f aca="false">Y231</f>
        <v>0</v>
      </c>
      <c r="Z310" s="10" t="n">
        <f aca="false">Z231</f>
        <v>0</v>
      </c>
      <c r="AA310" s="10" t="n">
        <f aca="false">AA231</f>
        <v>0</v>
      </c>
      <c r="AB310" s="10" t="n">
        <f aca="false">AB231</f>
        <v>0</v>
      </c>
      <c r="AC310" s="10" t="n">
        <f aca="false">AC231</f>
        <v>0</v>
      </c>
      <c r="AD310" s="10" t="n">
        <f aca="false">AD231</f>
        <v>0</v>
      </c>
      <c r="AE310" s="10" t="n">
        <f aca="false">AE231</f>
        <v>0</v>
      </c>
      <c r="AF310" s="10" t="n">
        <f aca="false">AF231</f>
        <v>0</v>
      </c>
      <c r="AG310" s="10" t="n">
        <f aca="false">AG231</f>
        <v>0</v>
      </c>
      <c r="AH310" s="10"/>
      <c r="AI310" s="97" t="n">
        <f aca="false">AI231</f>
        <v>10000</v>
      </c>
      <c r="AJ310" s="10"/>
      <c r="AK310" s="10"/>
      <c r="AL310" s="10"/>
      <c r="AM310" s="10"/>
      <c r="AN310" s="10"/>
      <c r="AO310" s="10"/>
      <c r="AP310" s="10"/>
      <c r="AQ310" s="10"/>
      <c r="AR310" s="10"/>
      <c r="AS310" s="10"/>
      <c r="AT310" s="10"/>
      <c r="AU310" s="10"/>
      <c r="AV310" s="10"/>
      <c r="AW310" s="10"/>
      <c r="AX310" s="10"/>
      <c r="AY310" s="10"/>
      <c r="AZ310" s="10"/>
      <c r="BA310" s="10"/>
      <c r="BB310" s="10"/>
      <c r="BC310" s="10"/>
      <c r="BD310" s="10"/>
      <c r="BE310" s="10"/>
    </row>
    <row r="311" customFormat="false" ht="12.75" hidden="false" customHeight="false" outlineLevel="0" collapsed="false">
      <c r="A311" s="99" t="s">
        <v>62</v>
      </c>
      <c r="B311" s="99" t="n">
        <v>1576</v>
      </c>
      <c r="C311" s="10" t="n">
        <v>7941</v>
      </c>
      <c r="D311" s="10" t="n">
        <v>7944</v>
      </c>
      <c r="E311" s="10" t="n">
        <v>7970</v>
      </c>
      <c r="F311" s="10" t="n">
        <v>7913</v>
      </c>
      <c r="G311" s="10" t="n">
        <v>9997</v>
      </c>
      <c r="H311" s="10" t="n">
        <v>10352</v>
      </c>
      <c r="I311" s="10" t="n">
        <v>10247</v>
      </c>
      <c r="J311" s="10" t="n">
        <v>10166</v>
      </c>
      <c r="K311" s="10" t="n">
        <v>10159</v>
      </c>
      <c r="L311" s="10" t="n">
        <v>10263</v>
      </c>
      <c r="M311" s="10" t="n">
        <v>10167</v>
      </c>
      <c r="N311" s="10" t="n">
        <v>10150</v>
      </c>
      <c r="O311" s="10" t="n">
        <v>10129</v>
      </c>
      <c r="P311" s="10" t="n">
        <v>10100</v>
      </c>
      <c r="Q311" s="10" t="n">
        <v>10045</v>
      </c>
      <c r="R311" s="10" t="n">
        <v>10110</v>
      </c>
      <c r="S311" s="10" t="n">
        <v>10097</v>
      </c>
      <c r="T311" s="10" t="n">
        <v>10097</v>
      </c>
      <c r="U311" s="10" t="n">
        <f aca="false">U232</f>
        <v>10000</v>
      </c>
      <c r="V311" s="10" t="n">
        <f aca="false">V232</f>
        <v>0</v>
      </c>
      <c r="W311" s="10" t="n">
        <f aca="false">W232</f>
        <v>0</v>
      </c>
      <c r="X311" s="10" t="n">
        <f aca="false">X232</f>
        <v>0</v>
      </c>
      <c r="Y311" s="10" t="n">
        <f aca="false">Y232</f>
        <v>0</v>
      </c>
      <c r="Z311" s="10" t="n">
        <f aca="false">Z232</f>
        <v>0</v>
      </c>
      <c r="AA311" s="10" t="n">
        <f aca="false">AA232</f>
        <v>0</v>
      </c>
      <c r="AB311" s="10" t="n">
        <f aca="false">AB232</f>
        <v>0</v>
      </c>
      <c r="AC311" s="10" t="n">
        <f aca="false">AC232</f>
        <v>0</v>
      </c>
      <c r="AD311" s="10" t="n">
        <f aca="false">AD232</f>
        <v>0</v>
      </c>
      <c r="AE311" s="10" t="n">
        <f aca="false">AE232</f>
        <v>0</v>
      </c>
      <c r="AF311" s="10" t="n">
        <f aca="false">AF232</f>
        <v>0</v>
      </c>
      <c r="AG311" s="10" t="n">
        <f aca="false">AG232</f>
        <v>0</v>
      </c>
      <c r="AH311" s="10"/>
      <c r="AI311" s="97" t="n">
        <f aca="false">AI232</f>
        <v>0</v>
      </c>
      <c r="AJ311" s="10"/>
      <c r="AK311" s="10"/>
      <c r="AL311" s="10"/>
      <c r="AM311" s="10"/>
      <c r="AN311" s="10"/>
      <c r="AO311" s="10"/>
      <c r="AP311" s="10"/>
      <c r="AQ311" s="10"/>
      <c r="AR311" s="10"/>
      <c r="AS311" s="10"/>
      <c r="AT311" s="10"/>
      <c r="AU311" s="10"/>
      <c r="AV311" s="10"/>
      <c r="AW311" s="10"/>
      <c r="AX311" s="10"/>
      <c r="AY311" s="10"/>
      <c r="AZ311" s="10"/>
      <c r="BA311" s="10"/>
      <c r="BB311" s="10"/>
      <c r="BC311" s="10"/>
      <c r="BD311" s="10"/>
      <c r="BE311" s="10"/>
    </row>
    <row r="312" customFormat="false" ht="12.75" hidden="false" customHeight="false" outlineLevel="0" collapsed="false">
      <c r="A312" s="99" t="s">
        <v>63</v>
      </c>
      <c r="B312" s="99" t="n">
        <v>1041</v>
      </c>
      <c r="C312" s="10" t="n">
        <v>4557</v>
      </c>
      <c r="D312" s="10" t="n">
        <v>4559</v>
      </c>
      <c r="E312" s="10" t="n">
        <v>4559</v>
      </c>
      <c r="F312" s="10" t="n">
        <v>4558</v>
      </c>
      <c r="G312" s="10" t="n">
        <v>4559</v>
      </c>
      <c r="H312" s="10" t="n">
        <v>4560</v>
      </c>
      <c r="I312" s="10" t="n">
        <v>4480</v>
      </c>
      <c r="J312" s="10" t="n">
        <v>4547</v>
      </c>
      <c r="K312" s="10" t="n">
        <v>4543</v>
      </c>
      <c r="L312" s="10" t="n">
        <v>4549</v>
      </c>
      <c r="M312" s="10" t="n">
        <v>4457</v>
      </c>
      <c r="N312" s="10" t="n">
        <v>4475</v>
      </c>
      <c r="O312" s="10" t="n">
        <v>4484</v>
      </c>
      <c r="P312" s="10" t="n">
        <v>4472</v>
      </c>
      <c r="Q312" s="10" t="n">
        <v>4473</v>
      </c>
      <c r="R312" s="10" t="n">
        <v>4472</v>
      </c>
      <c r="S312" s="10" t="n">
        <v>4473</v>
      </c>
      <c r="T312" s="10" t="n">
        <v>4473</v>
      </c>
      <c r="U312" s="10" t="n">
        <f aca="false">U233</f>
        <v>4500</v>
      </c>
      <c r="V312" s="10" t="n">
        <f aca="false">V233</f>
        <v>0</v>
      </c>
      <c r="W312" s="10" t="n">
        <f aca="false">W233</f>
        <v>0</v>
      </c>
      <c r="X312" s="10" t="n">
        <f aca="false">X233</f>
        <v>0</v>
      </c>
      <c r="Y312" s="10" t="n">
        <f aca="false">Y233</f>
        <v>0</v>
      </c>
      <c r="Z312" s="10" t="n">
        <f aca="false">Z233</f>
        <v>0</v>
      </c>
      <c r="AA312" s="10" t="n">
        <f aca="false">AA233</f>
        <v>0</v>
      </c>
      <c r="AB312" s="10" t="n">
        <f aca="false">AB233</f>
        <v>0</v>
      </c>
      <c r="AC312" s="10" t="n">
        <f aca="false">AC233</f>
        <v>0</v>
      </c>
      <c r="AD312" s="10" t="n">
        <f aca="false">AD233</f>
        <v>0</v>
      </c>
      <c r="AE312" s="10" t="n">
        <f aca="false">AE233</f>
        <v>0</v>
      </c>
      <c r="AF312" s="10" t="n">
        <f aca="false">AF233</f>
        <v>0</v>
      </c>
      <c r="AG312" s="10" t="n">
        <f aca="false">AG233</f>
        <v>0</v>
      </c>
      <c r="AH312" s="10"/>
      <c r="AI312" s="97" t="n">
        <f aca="false">AI233</f>
        <v>0</v>
      </c>
      <c r="AJ312" s="10"/>
      <c r="AK312" s="10"/>
      <c r="AL312" s="10"/>
      <c r="AM312" s="10"/>
      <c r="AN312" s="10"/>
      <c r="AO312" s="10"/>
      <c r="AP312" s="10"/>
      <c r="AQ312" s="10"/>
      <c r="AR312" s="10"/>
      <c r="AS312" s="10"/>
      <c r="AT312" s="10"/>
      <c r="AU312" s="10"/>
      <c r="AV312" s="10"/>
      <c r="AW312" s="10"/>
      <c r="AX312" s="10"/>
      <c r="AY312" s="10"/>
      <c r="AZ312" s="10"/>
      <c r="BA312" s="10"/>
      <c r="BB312" s="10"/>
      <c r="BC312" s="10"/>
      <c r="BD312" s="10"/>
      <c r="BE312" s="10"/>
    </row>
    <row r="313" customFormat="false" ht="12.75" hidden="false" customHeight="false" outlineLevel="0" collapsed="false">
      <c r="A313" s="99" t="s">
        <v>146</v>
      </c>
      <c r="B313" s="99" t="n">
        <v>8216</v>
      </c>
      <c r="C313" s="10" t="n">
        <v>10852</v>
      </c>
      <c r="D313" s="10" t="n">
        <v>10488</v>
      </c>
      <c r="E313" s="10" t="n">
        <v>10887</v>
      </c>
      <c r="F313" s="10" t="n">
        <v>11212</v>
      </c>
      <c r="G313" s="10" t="n">
        <v>10528</v>
      </c>
      <c r="H313" s="10" t="n">
        <v>10545</v>
      </c>
      <c r="I313" s="10" t="n">
        <v>10707</v>
      </c>
      <c r="J313" s="10" t="n">
        <v>10805</v>
      </c>
      <c r="K313" s="10" t="n">
        <v>11126</v>
      </c>
      <c r="L313" s="10" t="n">
        <v>10073</v>
      </c>
      <c r="M313" s="10" t="n">
        <v>9321</v>
      </c>
      <c r="N313" s="10" t="n">
        <v>9041</v>
      </c>
      <c r="O313" s="10" t="n">
        <v>9294</v>
      </c>
      <c r="P313" s="10" t="n">
        <v>9204</v>
      </c>
      <c r="Q313" s="10" t="n">
        <v>9378</v>
      </c>
      <c r="R313" s="10" t="n">
        <v>9309</v>
      </c>
      <c r="S313" s="10" t="n">
        <v>9024</v>
      </c>
      <c r="T313" s="10" t="n">
        <v>9024</v>
      </c>
      <c r="U313" s="10" t="n">
        <f aca="false">U234</f>
        <v>11000</v>
      </c>
      <c r="V313" s="10" t="n">
        <f aca="false">V234</f>
        <v>0</v>
      </c>
      <c r="W313" s="10" t="n">
        <f aca="false">W234</f>
        <v>0</v>
      </c>
      <c r="X313" s="10" t="n">
        <f aca="false">X234</f>
        <v>0</v>
      </c>
      <c r="Y313" s="10" t="n">
        <f aca="false">Y234</f>
        <v>0</v>
      </c>
      <c r="Z313" s="10" t="n">
        <f aca="false">Z234</f>
        <v>0</v>
      </c>
      <c r="AA313" s="10" t="n">
        <f aca="false">AA234</f>
        <v>0</v>
      </c>
      <c r="AB313" s="10" t="n">
        <f aca="false">AB234</f>
        <v>0</v>
      </c>
      <c r="AC313" s="10" t="n">
        <f aca="false">AC234</f>
        <v>0</v>
      </c>
      <c r="AD313" s="10" t="n">
        <f aca="false">AD234</f>
        <v>0</v>
      </c>
      <c r="AE313" s="10" t="n">
        <f aca="false">AE234</f>
        <v>0</v>
      </c>
      <c r="AF313" s="10" t="n">
        <f aca="false">AF234</f>
        <v>0</v>
      </c>
      <c r="AG313" s="10" t="n">
        <f aca="false">AG234</f>
        <v>0</v>
      </c>
      <c r="AH313" s="10"/>
      <c r="AI313" s="97" t="n">
        <f aca="false">AI234</f>
        <v>0</v>
      </c>
      <c r="AJ313" s="10"/>
      <c r="AK313" s="10"/>
      <c r="AL313" s="10"/>
      <c r="AM313" s="10"/>
      <c r="AN313" s="10"/>
      <c r="AO313" s="10"/>
      <c r="AP313" s="10"/>
      <c r="AQ313" s="10"/>
      <c r="AR313" s="10"/>
      <c r="AS313" s="10"/>
      <c r="AT313" s="10"/>
      <c r="AU313" s="10"/>
      <c r="AV313" s="10"/>
      <c r="AW313" s="10"/>
      <c r="AX313" s="10"/>
      <c r="AY313" s="10"/>
      <c r="AZ313" s="10"/>
      <c r="BA313" s="10"/>
      <c r="BB313" s="10"/>
      <c r="BC313" s="10"/>
      <c r="BD313" s="10"/>
      <c r="BE313" s="10"/>
    </row>
    <row r="314" customFormat="false" ht="12.75" hidden="false" customHeight="false" outlineLevel="0" collapsed="false">
      <c r="A314" s="99" t="s">
        <v>156</v>
      </c>
      <c r="B314" s="99" t="n">
        <v>1384</v>
      </c>
      <c r="C314" s="10" t="n">
        <v>4573</v>
      </c>
      <c r="D314" s="10" t="n">
        <v>4534</v>
      </c>
      <c r="E314" s="10" t="n">
        <v>4784</v>
      </c>
      <c r="F314" s="10" t="n">
        <v>5051</v>
      </c>
      <c r="G314" s="10" t="n">
        <v>5124</v>
      </c>
      <c r="H314" s="10" t="n">
        <v>5357</v>
      </c>
      <c r="I314" s="10" t="n">
        <v>5944</v>
      </c>
      <c r="J314" s="10" t="n">
        <v>7473</v>
      </c>
      <c r="K314" s="10" t="n">
        <v>6614</v>
      </c>
      <c r="L314" s="10" t="n">
        <v>6213</v>
      </c>
      <c r="M314" s="10" t="n">
        <v>6907</v>
      </c>
      <c r="N314" s="10" t="n">
        <v>7408</v>
      </c>
      <c r="O314" s="10" t="n">
        <v>8105</v>
      </c>
      <c r="P314" s="10" t="n">
        <v>8618</v>
      </c>
      <c r="Q314" s="10" t="n">
        <v>7286</v>
      </c>
      <c r="R314" s="10" t="n">
        <v>7552</v>
      </c>
      <c r="S314" s="10" t="n">
        <v>8131</v>
      </c>
      <c r="T314" s="10" t="n">
        <v>8131</v>
      </c>
      <c r="U314" s="10" t="n">
        <f aca="false">U235</f>
        <v>5000</v>
      </c>
      <c r="V314" s="10" t="n">
        <f aca="false">V235</f>
        <v>0</v>
      </c>
      <c r="W314" s="10" t="n">
        <f aca="false">W235</f>
        <v>0</v>
      </c>
      <c r="X314" s="10" t="n">
        <f aca="false">X235</f>
        <v>0</v>
      </c>
      <c r="Y314" s="10" t="n">
        <f aca="false">Y235</f>
        <v>0</v>
      </c>
      <c r="Z314" s="10" t="n">
        <f aca="false">Z235</f>
        <v>0</v>
      </c>
      <c r="AA314" s="10" t="n">
        <f aca="false">AA235</f>
        <v>0</v>
      </c>
      <c r="AB314" s="10" t="n">
        <f aca="false">AB235</f>
        <v>0</v>
      </c>
      <c r="AC314" s="10" t="n">
        <f aca="false">AC235</f>
        <v>0</v>
      </c>
      <c r="AD314" s="10" t="n">
        <f aca="false">AD235</f>
        <v>0</v>
      </c>
      <c r="AE314" s="10" t="n">
        <f aca="false">AE235</f>
        <v>0</v>
      </c>
      <c r="AF314" s="10" t="n">
        <f aca="false">AF235</f>
        <v>0</v>
      </c>
      <c r="AG314" s="10" t="n">
        <f aca="false">AG235</f>
        <v>0</v>
      </c>
      <c r="AH314" s="10"/>
      <c r="AI314" s="97" t="n">
        <f aca="false">AI235</f>
        <v>0</v>
      </c>
      <c r="AJ314" s="10"/>
      <c r="AK314" s="10"/>
      <c r="AL314" s="10"/>
      <c r="AM314" s="10"/>
      <c r="AN314" s="10"/>
      <c r="AO314" s="10"/>
      <c r="AP314" s="10"/>
      <c r="AQ314" s="10"/>
      <c r="AR314" s="10"/>
      <c r="AS314" s="10"/>
      <c r="AT314" s="10"/>
      <c r="AU314" s="10"/>
      <c r="AV314" s="10"/>
      <c r="AW314" s="10"/>
      <c r="AX314" s="10"/>
      <c r="AY314" s="10"/>
      <c r="AZ314" s="10"/>
      <c r="BA314" s="10"/>
      <c r="BB314" s="10"/>
      <c r="BC314" s="10"/>
      <c r="BD314" s="10"/>
      <c r="BE314" s="10"/>
    </row>
    <row r="315" customFormat="false" ht="12.75" hidden="false" customHeight="false" outlineLevel="0" collapsed="false">
      <c r="A315" s="99" t="s">
        <v>66</v>
      </c>
      <c r="B315" s="99" t="s">
        <v>148</v>
      </c>
      <c r="C315" s="10" t="n">
        <f aca="false">22563+10096</f>
        <v>32659</v>
      </c>
      <c r="D315" s="10" t="n">
        <f aca="false">22648+10101</f>
        <v>32749</v>
      </c>
      <c r="E315" s="10" t="n">
        <f aca="false">21062+10101</f>
        <v>31163</v>
      </c>
      <c r="F315" s="10" t="n">
        <f aca="false">24410+10098</f>
        <v>34508</v>
      </c>
      <c r="G315" s="10" t="n">
        <f aca="false">22546+10098</f>
        <v>32644</v>
      </c>
      <c r="H315" s="10" t="n">
        <f aca="false">20054+10104</f>
        <v>30158</v>
      </c>
      <c r="I315" s="10" t="n">
        <f aca="false">21869+10098</f>
        <v>31967</v>
      </c>
      <c r="J315" s="10" t="n">
        <f aca="false">19608+10096</f>
        <v>29704</v>
      </c>
      <c r="K315" s="10" t="n">
        <f aca="false">17815+10098</f>
        <v>27913</v>
      </c>
      <c r="L315" s="10" t="n">
        <f aca="false">15051+9343</f>
        <v>24394</v>
      </c>
      <c r="M315" s="10" t="n">
        <f aca="false">18757+10104</f>
        <v>28861</v>
      </c>
      <c r="N315" s="10" t="n">
        <f aca="false">21836+10096</f>
        <v>31932</v>
      </c>
      <c r="O315" s="10" t="n">
        <f aca="false">19369+10169</f>
        <v>29538</v>
      </c>
      <c r="P315" s="10" t="n">
        <f aca="false">19283+10167</f>
        <v>29450</v>
      </c>
      <c r="Q315" s="10" t="n">
        <f aca="false">13570+10166</f>
        <v>23736</v>
      </c>
      <c r="R315" s="10" t="n">
        <f aca="false">26286+10167</f>
        <v>36453</v>
      </c>
      <c r="S315" s="10" t="n">
        <f aca="false">23502+10171</f>
        <v>33673</v>
      </c>
      <c r="T315" s="10" t="n">
        <f aca="false">23502+10171</f>
        <v>33673</v>
      </c>
      <c r="U315" s="10" t="n">
        <f aca="false">U236</f>
        <v>35000</v>
      </c>
      <c r="V315" s="10" t="n">
        <f aca="false">V236</f>
        <v>0</v>
      </c>
      <c r="W315" s="10" t="n">
        <f aca="false">W236</f>
        <v>0</v>
      </c>
      <c r="X315" s="10" t="n">
        <f aca="false">X236</f>
        <v>0</v>
      </c>
      <c r="Y315" s="10" t="n">
        <f aca="false">Y236</f>
        <v>0</v>
      </c>
      <c r="Z315" s="10" t="n">
        <f aca="false">Z236</f>
        <v>0</v>
      </c>
      <c r="AA315" s="10" t="n">
        <f aca="false">AA236</f>
        <v>0</v>
      </c>
      <c r="AB315" s="10" t="n">
        <f aca="false">AB236</f>
        <v>0</v>
      </c>
      <c r="AC315" s="10" t="n">
        <f aca="false">AC236</f>
        <v>0</v>
      </c>
      <c r="AD315" s="10" t="n">
        <f aca="false">AD236</f>
        <v>0</v>
      </c>
      <c r="AE315" s="10" t="n">
        <f aca="false">AE236</f>
        <v>0</v>
      </c>
      <c r="AF315" s="10" t="n">
        <f aca="false">AF236</f>
        <v>0</v>
      </c>
      <c r="AG315" s="10" t="n">
        <f aca="false">AG236</f>
        <v>0</v>
      </c>
      <c r="AH315" s="10"/>
      <c r="AI315" s="97" t="n">
        <f aca="false">AI236</f>
        <v>0</v>
      </c>
      <c r="AJ315" s="10"/>
      <c r="AK315" s="10"/>
      <c r="AL315" s="10"/>
      <c r="AM315" s="10"/>
      <c r="AN315" s="10"/>
      <c r="AO315" s="10"/>
      <c r="AP315" s="10"/>
      <c r="AQ315" s="10"/>
      <c r="AR315" s="10"/>
      <c r="AS315" s="10"/>
      <c r="AT315" s="10"/>
      <c r="AU315" s="10"/>
      <c r="AV315" s="10"/>
      <c r="AW315" s="10"/>
      <c r="AX315" s="10"/>
      <c r="AY315" s="10"/>
      <c r="AZ315" s="10"/>
      <c r="BA315" s="10"/>
      <c r="BB315" s="10"/>
      <c r="BC315" s="10"/>
      <c r="BD315" s="10"/>
      <c r="BE315" s="10"/>
    </row>
    <row r="316" customFormat="false" ht="12.75" hidden="false" customHeight="false" outlineLevel="0" collapsed="false">
      <c r="A316" s="39" t="s">
        <v>67</v>
      </c>
      <c r="B316" s="39" t="n">
        <v>1399</v>
      </c>
      <c r="C316" s="107" t="n">
        <v>2998</v>
      </c>
      <c r="D316" s="107" t="n">
        <v>3441</v>
      </c>
      <c r="E316" s="107" t="n">
        <v>3740</v>
      </c>
      <c r="F316" s="107" t="n">
        <v>3652</v>
      </c>
      <c r="G316" s="107" t="n">
        <v>1588</v>
      </c>
      <c r="H316" s="107" t="n">
        <v>1393</v>
      </c>
      <c r="I316" s="107" t="n">
        <v>1565</v>
      </c>
      <c r="J316" s="107" t="n">
        <v>1495</v>
      </c>
      <c r="K316" s="107" t="n">
        <v>1430</v>
      </c>
      <c r="L316" s="107" t="n">
        <v>1452</v>
      </c>
      <c r="M316" s="107" t="n">
        <v>1509</v>
      </c>
      <c r="N316" s="107" t="n">
        <v>1570</v>
      </c>
      <c r="O316" s="107" t="n">
        <v>1577</v>
      </c>
      <c r="P316" s="107" t="n">
        <v>1550</v>
      </c>
      <c r="Q316" s="107" t="n">
        <v>1914</v>
      </c>
      <c r="R316" s="107" t="n">
        <v>3911</v>
      </c>
      <c r="S316" s="107" t="n">
        <v>3758</v>
      </c>
      <c r="T316" s="107" t="n">
        <v>3758</v>
      </c>
      <c r="U316" s="107" t="n">
        <f aca="false">U237</f>
        <v>5000</v>
      </c>
      <c r="V316" s="107" t="n">
        <f aca="false">V237</f>
        <v>0</v>
      </c>
      <c r="W316" s="107" t="n">
        <f aca="false">W237</f>
        <v>0</v>
      </c>
      <c r="X316" s="107" t="n">
        <f aca="false">X237</f>
        <v>0</v>
      </c>
      <c r="Y316" s="107" t="n">
        <f aca="false">Y237</f>
        <v>0</v>
      </c>
      <c r="Z316" s="107" t="n">
        <f aca="false">Z237</f>
        <v>0</v>
      </c>
      <c r="AA316" s="107" t="n">
        <f aca="false">AA237</f>
        <v>0</v>
      </c>
      <c r="AB316" s="107" t="n">
        <f aca="false">AB237</f>
        <v>0</v>
      </c>
      <c r="AC316" s="107" t="n">
        <f aca="false">AC237</f>
        <v>0</v>
      </c>
      <c r="AD316" s="107" t="n">
        <f aca="false">AD237</f>
        <v>0</v>
      </c>
      <c r="AE316" s="107" t="n">
        <f aca="false">AE237</f>
        <v>0</v>
      </c>
      <c r="AF316" s="107" t="n">
        <f aca="false">AF237</f>
        <v>0</v>
      </c>
      <c r="AG316" s="107" t="n">
        <f aca="false">AG237</f>
        <v>0</v>
      </c>
      <c r="AH316" s="107"/>
      <c r="AI316" s="107" t="n">
        <f aca="false">AI237</f>
        <v>0</v>
      </c>
      <c r="AJ316" s="107"/>
      <c r="AK316" s="107"/>
      <c r="AL316" s="107"/>
      <c r="AM316" s="107"/>
      <c r="AN316" s="107"/>
      <c r="AO316" s="107"/>
      <c r="AP316" s="107"/>
      <c r="AQ316" s="107"/>
      <c r="AR316" s="107"/>
      <c r="AS316" s="107"/>
      <c r="AT316" s="107"/>
      <c r="AU316" s="107"/>
      <c r="AV316" s="107"/>
      <c r="AW316" s="107"/>
      <c r="AX316" s="107"/>
      <c r="AY316" s="107"/>
      <c r="AZ316" s="107"/>
      <c r="BA316" s="107"/>
      <c r="BB316" s="107"/>
      <c r="BC316" s="107"/>
      <c r="BD316" s="107"/>
      <c r="BE316" s="107"/>
    </row>
    <row r="317" customFormat="false" ht="12.75" hidden="false" customHeight="false" outlineLevel="0" collapsed="false">
      <c r="A317" s="99" t="s">
        <v>68</v>
      </c>
      <c r="B317" s="99" t="n">
        <v>1552</v>
      </c>
      <c r="C317" s="10" t="n">
        <v>5702</v>
      </c>
      <c r="D317" s="10" t="n">
        <v>6852</v>
      </c>
      <c r="E317" s="10" t="n">
        <v>7328</v>
      </c>
      <c r="F317" s="10" t="n">
        <v>7160</v>
      </c>
      <c r="G317" s="10" t="n">
        <v>3000</v>
      </c>
      <c r="H317" s="10" t="n">
        <v>4103</v>
      </c>
      <c r="I317" s="10" t="n">
        <v>4586</v>
      </c>
      <c r="J317" s="10" t="n">
        <v>2632</v>
      </c>
      <c r="K317" s="10" t="n">
        <v>1867</v>
      </c>
      <c r="L317" s="10" t="n">
        <v>3383</v>
      </c>
      <c r="M317" s="10" t="n">
        <v>773</v>
      </c>
      <c r="N317" s="10" t="n">
        <v>5010</v>
      </c>
      <c r="O317" s="10" t="n">
        <v>5733</v>
      </c>
      <c r="P317" s="10" t="n">
        <v>3534</v>
      </c>
      <c r="Q317" s="10" t="n">
        <v>3623</v>
      </c>
      <c r="R317" s="10" t="n">
        <v>5173</v>
      </c>
      <c r="S317" s="10" t="n">
        <v>6850</v>
      </c>
      <c r="T317" s="10" t="n">
        <v>6850</v>
      </c>
      <c r="U317" s="10" t="n">
        <f aca="false">U238</f>
        <v>5000</v>
      </c>
      <c r="V317" s="10" t="n">
        <f aca="false">V238</f>
        <v>0</v>
      </c>
      <c r="W317" s="10" t="n">
        <f aca="false">W238</f>
        <v>0</v>
      </c>
      <c r="X317" s="10" t="n">
        <f aca="false">X238</f>
        <v>0</v>
      </c>
      <c r="Y317" s="10" t="n">
        <f aca="false">Y238</f>
        <v>0</v>
      </c>
      <c r="Z317" s="10" t="n">
        <f aca="false">Z238</f>
        <v>0</v>
      </c>
      <c r="AA317" s="10" t="n">
        <f aca="false">AA238</f>
        <v>0</v>
      </c>
      <c r="AB317" s="10" t="n">
        <f aca="false">AB238</f>
        <v>0</v>
      </c>
      <c r="AC317" s="10" t="n">
        <f aca="false">AC238</f>
        <v>0</v>
      </c>
      <c r="AD317" s="10" t="n">
        <f aca="false">AD238</f>
        <v>0</v>
      </c>
      <c r="AE317" s="10" t="n">
        <f aca="false">AE238</f>
        <v>0</v>
      </c>
      <c r="AF317" s="10" t="n">
        <f aca="false">AF238</f>
        <v>0</v>
      </c>
      <c r="AG317" s="10" t="n">
        <f aca="false">AG238</f>
        <v>0</v>
      </c>
      <c r="AH317" s="10"/>
      <c r="AI317" s="97" t="n">
        <f aca="false">AI238</f>
        <v>0</v>
      </c>
      <c r="AJ317" s="10"/>
      <c r="AK317" s="10"/>
      <c r="AL317" s="10"/>
      <c r="AM317" s="10"/>
      <c r="AN317" s="10"/>
      <c r="AO317" s="10"/>
      <c r="AP317" s="10"/>
      <c r="AQ317" s="10"/>
      <c r="AR317" s="10"/>
      <c r="AS317" s="10"/>
      <c r="AT317" s="10"/>
      <c r="AU317" s="10"/>
      <c r="AV317" s="10"/>
      <c r="AW317" s="10"/>
      <c r="AX317" s="10"/>
      <c r="AY317" s="10"/>
      <c r="AZ317" s="10"/>
      <c r="BA317" s="10"/>
      <c r="BB317" s="10"/>
      <c r="BC317" s="10"/>
      <c r="BD317" s="10"/>
      <c r="BE317" s="10"/>
    </row>
    <row r="318" customFormat="false" ht="12.75" hidden="false" customHeight="false" outlineLevel="0" collapsed="false">
      <c r="A318" s="99" t="s">
        <v>69</v>
      </c>
      <c r="B318" s="99" t="n">
        <v>1553</v>
      </c>
      <c r="C318" s="10" t="n">
        <f aca="false">C239</f>
        <v>0</v>
      </c>
      <c r="D318" s="10" t="n">
        <f aca="false">D239</f>
        <v>0</v>
      </c>
      <c r="E318" s="10" t="n">
        <f aca="false">E239</f>
        <v>0</v>
      </c>
      <c r="F318" s="10" t="n">
        <f aca="false">F239</f>
        <v>0</v>
      </c>
      <c r="G318" s="10" t="n">
        <f aca="false">G239</f>
        <v>0</v>
      </c>
      <c r="H318" s="10" t="n">
        <f aca="false">H239</f>
        <v>0</v>
      </c>
      <c r="I318" s="10" t="n">
        <f aca="false">I239</f>
        <v>0</v>
      </c>
      <c r="J318" s="10" t="n">
        <f aca="false">J239</f>
        <v>0</v>
      </c>
      <c r="K318" s="10" t="n">
        <f aca="false">K239</f>
        <v>0</v>
      </c>
      <c r="L318" s="10" t="n">
        <f aca="false">L239</f>
        <v>0</v>
      </c>
      <c r="M318" s="10" t="n">
        <f aca="false">M239</f>
        <v>0</v>
      </c>
      <c r="N318" s="10" t="n">
        <f aca="false">N239</f>
        <v>0</v>
      </c>
      <c r="O318" s="10" t="n">
        <f aca="false">O239</f>
        <v>0</v>
      </c>
      <c r="P318" s="10" t="n">
        <f aca="false">P239</f>
        <v>0</v>
      </c>
      <c r="Q318" s="10" t="n">
        <f aca="false">Q239</f>
        <v>0</v>
      </c>
      <c r="R318" s="10" t="n">
        <f aca="false">R239</f>
        <v>0</v>
      </c>
      <c r="S318" s="10" t="n">
        <f aca="false">S239</f>
        <v>0</v>
      </c>
      <c r="T318" s="10" t="n">
        <f aca="false">T239</f>
        <v>0</v>
      </c>
      <c r="U318" s="10" t="n">
        <f aca="false">U239</f>
        <v>0</v>
      </c>
      <c r="V318" s="10" t="n">
        <f aca="false">V239</f>
        <v>0</v>
      </c>
      <c r="W318" s="10" t="n">
        <f aca="false">W239</f>
        <v>0</v>
      </c>
      <c r="X318" s="10" t="n">
        <f aca="false">X239</f>
        <v>0</v>
      </c>
      <c r="Y318" s="10" t="n">
        <f aca="false">Y239</f>
        <v>0</v>
      </c>
      <c r="Z318" s="10" t="n">
        <f aca="false">Z239</f>
        <v>0</v>
      </c>
      <c r="AA318" s="10" t="n">
        <f aca="false">AA239</f>
        <v>0</v>
      </c>
      <c r="AB318" s="10" t="n">
        <f aca="false">AB239</f>
        <v>0</v>
      </c>
      <c r="AC318" s="10" t="n">
        <f aca="false">AC239</f>
        <v>0</v>
      </c>
      <c r="AD318" s="10" t="n">
        <f aca="false">AD239</f>
        <v>0</v>
      </c>
      <c r="AE318" s="10" t="n">
        <f aca="false">AE239</f>
        <v>0</v>
      </c>
      <c r="AF318" s="10" t="n">
        <f aca="false">AF239</f>
        <v>0</v>
      </c>
      <c r="AG318" s="10" t="n">
        <f aca="false">AG239</f>
        <v>0</v>
      </c>
      <c r="AH318" s="10"/>
      <c r="AI318" s="97" t="n">
        <f aca="false">AI239</f>
        <v>0</v>
      </c>
      <c r="AJ318" s="10"/>
      <c r="AK318" s="10"/>
      <c r="AL318" s="10"/>
      <c r="AM318" s="10"/>
      <c r="AN318" s="10"/>
      <c r="AO318" s="10"/>
      <c r="AP318" s="10"/>
      <c r="AQ318" s="10"/>
      <c r="AR318" s="10"/>
      <c r="AS318" s="10"/>
      <c r="AT318" s="10"/>
      <c r="AU318" s="10"/>
      <c r="AV318" s="10"/>
      <c r="AW318" s="10"/>
      <c r="AX318" s="10"/>
      <c r="AY318" s="10"/>
      <c r="AZ318" s="10"/>
      <c r="BA318" s="10"/>
      <c r="BB318" s="10"/>
      <c r="BC318" s="10"/>
      <c r="BD318" s="10"/>
      <c r="BE318" s="10"/>
    </row>
    <row r="319" customFormat="false" ht="12.75" hidden="false" customHeight="false" outlineLevel="0" collapsed="false">
      <c r="A319" s="99" t="s">
        <v>70</v>
      </c>
      <c r="B319" s="99" t="n">
        <v>1057</v>
      </c>
      <c r="C319" s="10" t="n">
        <f aca="false">C240</f>
        <v>0</v>
      </c>
      <c r="D319" s="10" t="n">
        <f aca="false">D240</f>
        <v>0</v>
      </c>
      <c r="E319" s="10" t="n">
        <f aca="false">E240</f>
        <v>0</v>
      </c>
      <c r="F319" s="10" t="n">
        <f aca="false">F240</f>
        <v>0</v>
      </c>
      <c r="G319" s="10" t="n">
        <f aca="false">G240</f>
        <v>0</v>
      </c>
      <c r="H319" s="10" t="n">
        <f aca="false">H240</f>
        <v>0</v>
      </c>
      <c r="I319" s="10" t="n">
        <f aca="false">I240</f>
        <v>0</v>
      </c>
      <c r="J319" s="10" t="n">
        <f aca="false">J240</f>
        <v>0</v>
      </c>
      <c r="K319" s="10" t="n">
        <f aca="false">K240</f>
        <v>0</v>
      </c>
      <c r="L319" s="10" t="n">
        <f aca="false">L240</f>
        <v>0</v>
      </c>
      <c r="M319" s="10" t="n">
        <f aca="false">M240</f>
        <v>0</v>
      </c>
      <c r="N319" s="10" t="n">
        <f aca="false">N240</f>
        <v>0</v>
      </c>
      <c r="O319" s="10" t="n">
        <f aca="false">O240</f>
        <v>0</v>
      </c>
      <c r="P319" s="10" t="n">
        <f aca="false">P240</f>
        <v>0</v>
      </c>
      <c r="Q319" s="10" t="n">
        <f aca="false">Q240</f>
        <v>0</v>
      </c>
      <c r="R319" s="10" t="n">
        <f aca="false">R240</f>
        <v>0</v>
      </c>
      <c r="S319" s="10" t="n">
        <f aca="false">S240</f>
        <v>0</v>
      </c>
      <c r="T319" s="10" t="n">
        <f aca="false">T240</f>
        <v>0</v>
      </c>
      <c r="U319" s="10" t="n">
        <f aca="false">U240</f>
        <v>0</v>
      </c>
      <c r="V319" s="10" t="n">
        <f aca="false">V240</f>
        <v>0</v>
      </c>
      <c r="W319" s="10" t="n">
        <f aca="false">W240</f>
        <v>0</v>
      </c>
      <c r="X319" s="10" t="n">
        <f aca="false">X240</f>
        <v>0</v>
      </c>
      <c r="Y319" s="10" t="n">
        <f aca="false">Y240</f>
        <v>0</v>
      </c>
      <c r="Z319" s="10" t="n">
        <f aca="false">Z240</f>
        <v>0</v>
      </c>
      <c r="AA319" s="10" t="n">
        <f aca="false">AA240</f>
        <v>0</v>
      </c>
      <c r="AB319" s="10" t="n">
        <f aca="false">AB240</f>
        <v>0</v>
      </c>
      <c r="AC319" s="10" t="n">
        <f aca="false">AC240</f>
        <v>0</v>
      </c>
      <c r="AD319" s="10" t="n">
        <f aca="false">AD240</f>
        <v>0</v>
      </c>
      <c r="AE319" s="10" t="n">
        <f aca="false">AE240</f>
        <v>0</v>
      </c>
      <c r="AF319" s="10" t="n">
        <f aca="false">AF240</f>
        <v>0</v>
      </c>
      <c r="AG319" s="10" t="n">
        <f aca="false">AG240</f>
        <v>0</v>
      </c>
      <c r="AH319" s="10"/>
      <c r="AI319" s="97" t="n">
        <f aca="false">AI240</f>
        <v>0</v>
      </c>
      <c r="AJ319" s="10"/>
      <c r="AK319" s="10"/>
      <c r="AL319" s="10"/>
      <c r="AM319" s="10"/>
      <c r="AN319" s="10"/>
      <c r="AO319" s="10"/>
      <c r="AP319" s="10"/>
      <c r="AQ319" s="10"/>
      <c r="AR319" s="10"/>
      <c r="AS319" s="10"/>
      <c r="AT319" s="10"/>
      <c r="AU319" s="10"/>
      <c r="AV319" s="10"/>
      <c r="AW319" s="10"/>
      <c r="AX319" s="10"/>
      <c r="AY319" s="10"/>
      <c r="AZ319" s="10"/>
      <c r="BA319" s="10"/>
      <c r="BB319" s="10"/>
      <c r="BC319" s="10"/>
      <c r="BD319" s="10"/>
      <c r="BE319" s="10"/>
    </row>
    <row r="320" customFormat="false" ht="12.75" hidden="false" customHeight="false" outlineLevel="0" collapsed="false">
      <c r="A320" s="99" t="s">
        <v>71</v>
      </c>
      <c r="B320" s="99" t="n">
        <v>1581</v>
      </c>
      <c r="C320" s="10" t="n">
        <v>35458</v>
      </c>
      <c r="D320" s="10" t="n">
        <v>35457</v>
      </c>
      <c r="E320" s="10" t="n">
        <v>35460</v>
      </c>
      <c r="F320" s="10" t="n">
        <v>35459</v>
      </c>
      <c r="G320" s="10" t="n">
        <v>35458</v>
      </c>
      <c r="H320" s="10" t="n">
        <v>35459</v>
      </c>
      <c r="I320" s="10" t="n">
        <v>35459</v>
      </c>
      <c r="J320" s="10" t="n">
        <v>35461</v>
      </c>
      <c r="K320" s="10" t="n">
        <v>35457</v>
      </c>
      <c r="L320" s="10" t="n">
        <v>35461</v>
      </c>
      <c r="M320" s="10" t="n">
        <v>35458</v>
      </c>
      <c r="N320" s="10" t="n">
        <v>35458</v>
      </c>
      <c r="O320" s="10" t="n">
        <v>35462</v>
      </c>
      <c r="P320" s="10" t="n">
        <v>35457</v>
      </c>
      <c r="Q320" s="10" t="n">
        <v>35460</v>
      </c>
      <c r="R320" s="10" t="n">
        <v>35456</v>
      </c>
      <c r="S320" s="10" t="n">
        <v>35462</v>
      </c>
      <c r="T320" s="10" t="n">
        <v>35462</v>
      </c>
      <c r="U320" s="10" t="n">
        <f aca="false">U241</f>
        <v>40000</v>
      </c>
      <c r="V320" s="10" t="n">
        <f aca="false">V241</f>
        <v>0</v>
      </c>
      <c r="W320" s="10" t="n">
        <f aca="false">W241</f>
        <v>0</v>
      </c>
      <c r="X320" s="10" t="n">
        <f aca="false">X241</f>
        <v>0</v>
      </c>
      <c r="Y320" s="10" t="n">
        <f aca="false">Y241</f>
        <v>0</v>
      </c>
      <c r="Z320" s="10" t="n">
        <f aca="false">Z241</f>
        <v>0</v>
      </c>
      <c r="AA320" s="10" t="n">
        <f aca="false">AA241</f>
        <v>0</v>
      </c>
      <c r="AB320" s="10" t="n">
        <f aca="false">AB241</f>
        <v>0</v>
      </c>
      <c r="AC320" s="10" t="n">
        <f aca="false">AC241</f>
        <v>0</v>
      </c>
      <c r="AD320" s="10" t="n">
        <f aca="false">AD241</f>
        <v>0</v>
      </c>
      <c r="AE320" s="10" t="n">
        <f aca="false">AE241</f>
        <v>0</v>
      </c>
      <c r="AF320" s="10" t="n">
        <f aca="false">AF241</f>
        <v>0</v>
      </c>
      <c r="AG320" s="10" t="n">
        <f aca="false">AG241</f>
        <v>0</v>
      </c>
      <c r="AH320" s="10"/>
      <c r="AI320" s="97" t="n">
        <f aca="false">AI241</f>
        <v>0</v>
      </c>
      <c r="AJ320" s="10"/>
      <c r="AK320" s="10"/>
      <c r="AL320" s="10"/>
      <c r="AM320" s="10"/>
      <c r="AN320" s="10"/>
      <c r="AO320" s="10"/>
      <c r="AP320" s="10"/>
      <c r="AQ320" s="10"/>
      <c r="AR320" s="10"/>
      <c r="AS320" s="10"/>
      <c r="AT320" s="10"/>
      <c r="AU320" s="10"/>
      <c r="AV320" s="10"/>
      <c r="AW320" s="10"/>
      <c r="AX320" s="10"/>
      <c r="AY320" s="10"/>
      <c r="AZ320" s="10"/>
      <c r="BA320" s="10"/>
      <c r="BB320" s="10"/>
      <c r="BC320" s="10"/>
      <c r="BD320" s="10"/>
      <c r="BE320" s="10"/>
    </row>
    <row r="321" customFormat="false" ht="12.75" hidden="false" customHeight="false" outlineLevel="0" collapsed="false">
      <c r="A321" s="99" t="s">
        <v>149</v>
      </c>
      <c r="B321" s="99" t="n">
        <v>1060</v>
      </c>
      <c r="C321" s="10" t="n">
        <v>35437</v>
      </c>
      <c r="D321" s="10" t="n">
        <v>35396</v>
      </c>
      <c r="E321" s="10" t="n">
        <v>35243</v>
      </c>
      <c r="F321" s="10" t="n">
        <v>35428</v>
      </c>
      <c r="G321" s="10" t="n">
        <v>35605</v>
      </c>
      <c r="H321" s="10" t="n">
        <v>35374</v>
      </c>
      <c r="I321" s="10" t="n">
        <v>35402</v>
      </c>
      <c r="J321" s="10" t="n">
        <v>35038</v>
      </c>
      <c r="K321" s="10" t="n">
        <v>35123</v>
      </c>
      <c r="L321" s="10" t="n">
        <v>35256</v>
      </c>
      <c r="M321" s="10" t="n">
        <v>35426</v>
      </c>
      <c r="N321" s="10" t="n">
        <v>35023</v>
      </c>
      <c r="O321" s="10" t="n">
        <v>35236</v>
      </c>
      <c r="P321" s="10" t="n">
        <v>35269</v>
      </c>
      <c r="Q321" s="10" t="n">
        <v>35199</v>
      </c>
      <c r="R321" s="10" t="n">
        <v>35252</v>
      </c>
      <c r="S321" s="10" t="n">
        <v>34958</v>
      </c>
      <c r="T321" s="10" t="n">
        <v>34958</v>
      </c>
      <c r="U321" s="10" t="n">
        <f aca="false">U242</f>
        <v>35000</v>
      </c>
      <c r="V321" s="10" t="n">
        <f aca="false">V242</f>
        <v>0</v>
      </c>
      <c r="W321" s="10" t="n">
        <f aca="false">W242</f>
        <v>0</v>
      </c>
      <c r="X321" s="10" t="n">
        <f aca="false">X242</f>
        <v>0</v>
      </c>
      <c r="Y321" s="10" t="n">
        <f aca="false">Y242</f>
        <v>0</v>
      </c>
      <c r="Z321" s="10" t="n">
        <f aca="false">Z242</f>
        <v>0</v>
      </c>
      <c r="AA321" s="10" t="n">
        <f aca="false">AA242</f>
        <v>0</v>
      </c>
      <c r="AB321" s="10" t="n">
        <f aca="false">AB242</f>
        <v>0</v>
      </c>
      <c r="AC321" s="10" t="n">
        <f aca="false">AC242</f>
        <v>0</v>
      </c>
      <c r="AD321" s="10" t="n">
        <f aca="false">AD242</f>
        <v>0</v>
      </c>
      <c r="AE321" s="10" t="n">
        <f aca="false">AE242</f>
        <v>0</v>
      </c>
      <c r="AF321" s="10" t="n">
        <f aca="false">AF242</f>
        <v>0</v>
      </c>
      <c r="AG321" s="10" t="n">
        <f aca="false">AG242</f>
        <v>0</v>
      </c>
      <c r="AH321" s="10"/>
      <c r="AI321" s="97" t="n">
        <f aca="false">AI242</f>
        <v>0</v>
      </c>
      <c r="AJ321" s="10"/>
      <c r="AK321" s="10"/>
      <c r="AL321" s="10"/>
      <c r="AM321" s="10"/>
      <c r="AN321" s="10"/>
      <c r="AO321" s="10"/>
      <c r="AP321" s="10"/>
      <c r="AQ321" s="10"/>
      <c r="AR321" s="10"/>
      <c r="AS321" s="10"/>
      <c r="AT321" s="10"/>
      <c r="AU321" s="10"/>
      <c r="AV321" s="10"/>
      <c r="AW321" s="10"/>
      <c r="AX321" s="10"/>
      <c r="AY321" s="10"/>
      <c r="AZ321" s="10"/>
      <c r="BA321" s="10"/>
      <c r="BB321" s="10"/>
      <c r="BC321" s="10"/>
      <c r="BD321" s="10"/>
      <c r="BE321" s="10"/>
    </row>
    <row r="322" customFormat="false" ht="12.75" hidden="false" customHeight="false" outlineLevel="0" collapsed="false">
      <c r="A322" s="99" t="s">
        <v>73</v>
      </c>
      <c r="B322" s="99" t="n">
        <v>1095</v>
      </c>
      <c r="C322" s="10" t="n">
        <v>35255</v>
      </c>
      <c r="D322" s="10" t="n">
        <v>35255</v>
      </c>
      <c r="E322" s="10" t="n">
        <v>35256</v>
      </c>
      <c r="F322" s="10" t="n">
        <v>35253</v>
      </c>
      <c r="G322" s="10" t="n">
        <v>35256</v>
      </c>
      <c r="H322" s="10" t="n">
        <v>35254</v>
      </c>
      <c r="I322" s="10" t="n">
        <v>35408</v>
      </c>
      <c r="J322" s="10" t="n">
        <v>35255</v>
      </c>
      <c r="K322" s="10" t="n">
        <v>35255</v>
      </c>
      <c r="L322" s="10" t="n">
        <v>35256</v>
      </c>
      <c r="M322" s="10" t="n">
        <v>35408</v>
      </c>
      <c r="N322" s="10" t="n">
        <v>35414</v>
      </c>
      <c r="O322" s="10" t="n">
        <v>35254</v>
      </c>
      <c r="P322" s="10" t="n">
        <v>35255</v>
      </c>
      <c r="Q322" s="10" t="n">
        <v>35254</v>
      </c>
      <c r="R322" s="10" t="n">
        <v>35409</v>
      </c>
      <c r="S322" s="10" t="n">
        <v>35411</v>
      </c>
      <c r="T322" s="10" t="n">
        <v>35411</v>
      </c>
      <c r="U322" s="10" t="n">
        <f aca="false">U243</f>
        <v>30000</v>
      </c>
      <c r="V322" s="10" t="n">
        <f aca="false">V243</f>
        <v>0</v>
      </c>
      <c r="W322" s="10" t="n">
        <f aca="false">W243</f>
        <v>0</v>
      </c>
      <c r="X322" s="10" t="n">
        <f aca="false">X243</f>
        <v>0</v>
      </c>
      <c r="Y322" s="10" t="n">
        <f aca="false">Y243</f>
        <v>0</v>
      </c>
      <c r="Z322" s="10" t="n">
        <f aca="false">Z243</f>
        <v>0</v>
      </c>
      <c r="AA322" s="10" t="n">
        <f aca="false">AA243</f>
        <v>0</v>
      </c>
      <c r="AB322" s="10" t="n">
        <f aca="false">AB243</f>
        <v>0</v>
      </c>
      <c r="AC322" s="10" t="n">
        <f aca="false">AC243</f>
        <v>0</v>
      </c>
      <c r="AD322" s="10" t="n">
        <f aca="false">AD243</f>
        <v>0</v>
      </c>
      <c r="AE322" s="10" t="n">
        <f aca="false">AE243</f>
        <v>0</v>
      </c>
      <c r="AF322" s="10" t="n">
        <f aca="false">AF243</f>
        <v>0</v>
      </c>
      <c r="AG322" s="10" t="n">
        <f aca="false">AG243</f>
        <v>0</v>
      </c>
      <c r="AH322" s="10"/>
      <c r="AI322" s="97" t="n">
        <f aca="false">AI243</f>
        <v>0</v>
      </c>
      <c r="AJ322" s="10"/>
      <c r="AK322" s="10"/>
      <c r="AL322" s="10"/>
      <c r="AM322" s="10"/>
      <c r="AN322" s="10"/>
      <c r="AO322" s="10"/>
      <c r="AP322" s="10"/>
      <c r="AQ322" s="10"/>
      <c r="AR322" s="10"/>
      <c r="AS322" s="10"/>
      <c r="AT322" s="10"/>
      <c r="AU322" s="10"/>
      <c r="AV322" s="10"/>
      <c r="AW322" s="10"/>
      <c r="AX322" s="10"/>
      <c r="AY322" s="10"/>
      <c r="AZ322" s="10"/>
      <c r="BA322" s="10"/>
      <c r="BB322" s="10"/>
      <c r="BC322" s="10"/>
      <c r="BD322" s="10"/>
      <c r="BE322" s="10"/>
    </row>
    <row r="323" customFormat="false" ht="12.75" hidden="false" customHeight="false" outlineLevel="0" collapsed="false">
      <c r="A323" s="99" t="s">
        <v>74</v>
      </c>
      <c r="B323" s="99" t="n">
        <v>1061</v>
      </c>
      <c r="C323" s="10" t="n">
        <f aca="false">C244</f>
        <v>0</v>
      </c>
      <c r="D323" s="10" t="n">
        <f aca="false">D244</f>
        <v>0</v>
      </c>
      <c r="E323" s="10" t="n">
        <f aca="false">E244</f>
        <v>0</v>
      </c>
      <c r="F323" s="10" t="n">
        <f aca="false">F244</f>
        <v>0</v>
      </c>
      <c r="G323" s="10" t="n">
        <f aca="false">G244</f>
        <v>0</v>
      </c>
      <c r="H323" s="10" t="n">
        <f aca="false">H244</f>
        <v>0</v>
      </c>
      <c r="I323" s="10" t="n">
        <f aca="false">I244</f>
        <v>0</v>
      </c>
      <c r="J323" s="10" t="n">
        <f aca="false">J244</f>
        <v>0</v>
      </c>
      <c r="K323" s="10" t="n">
        <f aca="false">K244</f>
        <v>0</v>
      </c>
      <c r="L323" s="10" t="n">
        <f aca="false">L244</f>
        <v>0</v>
      </c>
      <c r="M323" s="10" t="n">
        <f aca="false">M244</f>
        <v>0</v>
      </c>
      <c r="N323" s="10" t="n">
        <f aca="false">N244</f>
        <v>0</v>
      </c>
      <c r="O323" s="10" t="n">
        <f aca="false">O244</f>
        <v>0</v>
      </c>
      <c r="P323" s="10" t="n">
        <f aca="false">P244</f>
        <v>0</v>
      </c>
      <c r="Q323" s="10" t="n">
        <f aca="false">Q244</f>
        <v>0</v>
      </c>
      <c r="R323" s="10" t="n">
        <f aca="false">R244</f>
        <v>0</v>
      </c>
      <c r="S323" s="10" t="n">
        <f aca="false">S244</f>
        <v>0</v>
      </c>
      <c r="T323" s="10" t="n">
        <f aca="false">T244</f>
        <v>0</v>
      </c>
      <c r="U323" s="10" t="n">
        <f aca="false">U244</f>
        <v>0</v>
      </c>
      <c r="V323" s="10" t="n">
        <f aca="false">V244</f>
        <v>0</v>
      </c>
      <c r="W323" s="10" t="n">
        <f aca="false">W244</f>
        <v>0</v>
      </c>
      <c r="X323" s="10" t="n">
        <f aca="false">X244</f>
        <v>0</v>
      </c>
      <c r="Y323" s="10" t="n">
        <f aca="false">Y244</f>
        <v>0</v>
      </c>
      <c r="Z323" s="10" t="n">
        <f aca="false">Z244</f>
        <v>0</v>
      </c>
      <c r="AA323" s="10" t="n">
        <f aca="false">AA244</f>
        <v>0</v>
      </c>
      <c r="AB323" s="10" t="n">
        <f aca="false">AB244</f>
        <v>0</v>
      </c>
      <c r="AC323" s="10" t="n">
        <f aca="false">AC244</f>
        <v>0</v>
      </c>
      <c r="AD323" s="10" t="n">
        <f aca="false">AD244</f>
        <v>0</v>
      </c>
      <c r="AE323" s="10" t="n">
        <f aca="false">AE244</f>
        <v>0</v>
      </c>
      <c r="AF323" s="10" t="n">
        <f aca="false">AF244</f>
        <v>0</v>
      </c>
      <c r="AG323" s="10" t="n">
        <f aca="false">AG244</f>
        <v>0</v>
      </c>
      <c r="AH323" s="10"/>
      <c r="AI323" s="97" t="n">
        <f aca="false">AI244</f>
        <v>0</v>
      </c>
      <c r="AJ323" s="10"/>
      <c r="AK323" s="10"/>
      <c r="AL323" s="10"/>
      <c r="AM323" s="10"/>
      <c r="AN323" s="10"/>
      <c r="AO323" s="10"/>
      <c r="AP323" s="10"/>
      <c r="AQ323" s="10"/>
      <c r="AR323" s="10"/>
      <c r="AS323" s="10"/>
      <c r="AT323" s="10"/>
      <c r="AU323" s="10"/>
      <c r="AV323" s="10"/>
      <c r="AW323" s="10"/>
      <c r="AX323" s="10"/>
      <c r="AY323" s="10"/>
      <c r="AZ323" s="10"/>
      <c r="BA323" s="10"/>
      <c r="BB323" s="10"/>
      <c r="BC323" s="10"/>
      <c r="BD323" s="10"/>
      <c r="BE323" s="10"/>
    </row>
    <row r="324" customFormat="false" ht="12.75" hidden="false" customHeight="false" outlineLevel="0" collapsed="false">
      <c r="A324" s="99" t="s">
        <v>75</v>
      </c>
      <c r="B324" s="99" t="s">
        <v>150</v>
      </c>
      <c r="C324" s="10" t="n">
        <f aca="false">10480+11920</f>
        <v>22400</v>
      </c>
      <c r="D324" s="10" t="n">
        <f aca="false">10099+11920</f>
        <v>22019</v>
      </c>
      <c r="E324" s="10" t="n">
        <f aca="false">12639+11920</f>
        <v>24559</v>
      </c>
      <c r="F324" s="10" t="n">
        <f aca="false">12213+11919</f>
        <v>24132</v>
      </c>
      <c r="G324" s="10" t="n">
        <f aca="false">12436+11920</f>
        <v>24356</v>
      </c>
      <c r="H324" s="10" t="n">
        <f aca="false">9645+11919</f>
        <v>21564</v>
      </c>
      <c r="I324" s="10" t="n">
        <f aca="false">11499+11926</f>
        <v>23425</v>
      </c>
      <c r="J324" s="10" t="n">
        <f aca="false">10844+11921</f>
        <v>22765</v>
      </c>
      <c r="K324" s="10" t="n">
        <f aca="false">10465+11919</f>
        <v>22384</v>
      </c>
      <c r="L324" s="10" t="n">
        <f aca="false">11259+11921</f>
        <v>23180</v>
      </c>
      <c r="M324" s="10" t="n">
        <f aca="false">11326+11924</f>
        <v>23250</v>
      </c>
      <c r="N324" s="10" t="n">
        <f aca="false">10921+11926</f>
        <v>22847</v>
      </c>
      <c r="O324" s="10" t="n">
        <f aca="false">10780+11920</f>
        <v>22700</v>
      </c>
      <c r="P324" s="10" t="n">
        <f aca="false">11183+11924</f>
        <v>23107</v>
      </c>
      <c r="Q324" s="10" t="n">
        <f aca="false">11428+11921</f>
        <v>23349</v>
      </c>
      <c r="R324" s="10" t="n">
        <f aca="false">12049+11925</f>
        <v>23974</v>
      </c>
      <c r="S324" s="10" t="n">
        <f aca="false">12241+11925</f>
        <v>24166</v>
      </c>
      <c r="T324" s="10" t="n">
        <f aca="false">12241+11925</f>
        <v>24166</v>
      </c>
      <c r="U324" s="10" t="n">
        <f aca="false">U245</f>
        <v>25000</v>
      </c>
      <c r="V324" s="10" t="n">
        <f aca="false">V245</f>
        <v>0</v>
      </c>
      <c r="W324" s="10" t="n">
        <f aca="false">W245</f>
        <v>0</v>
      </c>
      <c r="X324" s="10" t="n">
        <f aca="false">X245</f>
        <v>0</v>
      </c>
      <c r="Y324" s="10" t="n">
        <f aca="false">Y245</f>
        <v>0</v>
      </c>
      <c r="Z324" s="10" t="n">
        <f aca="false">Z245</f>
        <v>0</v>
      </c>
      <c r="AA324" s="10" t="n">
        <f aca="false">AA245</f>
        <v>0</v>
      </c>
      <c r="AB324" s="10" t="n">
        <f aca="false">AB245</f>
        <v>0</v>
      </c>
      <c r="AC324" s="10" t="n">
        <f aca="false">AC245</f>
        <v>0</v>
      </c>
      <c r="AD324" s="10" t="n">
        <f aca="false">AD245</f>
        <v>0</v>
      </c>
      <c r="AE324" s="10" t="n">
        <f aca="false">AE245</f>
        <v>0</v>
      </c>
      <c r="AF324" s="10" t="n">
        <f aca="false">AF245</f>
        <v>0</v>
      </c>
      <c r="AG324" s="10" t="n">
        <f aca="false">AG245</f>
        <v>0</v>
      </c>
      <c r="AH324" s="10"/>
      <c r="AI324" s="97" t="n">
        <f aca="false">AI245</f>
        <v>0</v>
      </c>
      <c r="AJ324" s="10"/>
      <c r="AK324" s="10"/>
      <c r="AL324" s="10"/>
      <c r="AM324" s="10"/>
      <c r="AN324" s="10"/>
      <c r="AO324" s="10"/>
      <c r="AP324" s="10"/>
      <c r="AQ324" s="10"/>
      <c r="AR324" s="10"/>
      <c r="AS324" s="10"/>
      <c r="AT324" s="10"/>
      <c r="AU324" s="10"/>
      <c r="AV324" s="10"/>
      <c r="AW324" s="10"/>
      <c r="AX324" s="10"/>
      <c r="AY324" s="10"/>
      <c r="AZ324" s="10"/>
      <c r="BA324" s="10"/>
      <c r="BB324" s="10"/>
      <c r="BC324" s="10"/>
      <c r="BD324" s="10"/>
      <c r="BE324" s="10"/>
    </row>
    <row r="325" customFormat="false" ht="12.75" hidden="false" customHeight="false" outlineLevel="0" collapsed="false">
      <c r="A325" s="99" t="s">
        <v>76</v>
      </c>
      <c r="B325" s="99" t="n">
        <v>1332</v>
      </c>
      <c r="C325" s="10" t="n">
        <f aca="false">C246</f>
        <v>0</v>
      </c>
      <c r="D325" s="10" t="n">
        <f aca="false">D246</f>
        <v>0</v>
      </c>
      <c r="E325" s="10" t="n">
        <f aca="false">E246</f>
        <v>0</v>
      </c>
      <c r="F325" s="10" t="n">
        <f aca="false">F246</f>
        <v>0</v>
      </c>
      <c r="G325" s="10" t="n">
        <f aca="false">G246</f>
        <v>0</v>
      </c>
      <c r="H325" s="10" t="n">
        <f aca="false">H246</f>
        <v>0</v>
      </c>
      <c r="I325" s="10" t="n">
        <f aca="false">I246</f>
        <v>0</v>
      </c>
      <c r="J325" s="10" t="n">
        <f aca="false">J246</f>
        <v>0</v>
      </c>
      <c r="K325" s="10" t="n">
        <f aca="false">K246</f>
        <v>0</v>
      </c>
      <c r="L325" s="10" t="n">
        <f aca="false">L246</f>
        <v>0</v>
      </c>
      <c r="M325" s="10" t="n">
        <f aca="false">M246</f>
        <v>0</v>
      </c>
      <c r="N325" s="10" t="n">
        <f aca="false">N246</f>
        <v>0</v>
      </c>
      <c r="O325" s="10" t="n">
        <f aca="false">O246</f>
        <v>0</v>
      </c>
      <c r="P325" s="10" t="n">
        <f aca="false">P246</f>
        <v>0</v>
      </c>
      <c r="Q325" s="10" t="n">
        <f aca="false">Q246</f>
        <v>0</v>
      </c>
      <c r="R325" s="10" t="n">
        <f aca="false">R246</f>
        <v>0</v>
      </c>
      <c r="S325" s="10" t="n">
        <f aca="false">S246</f>
        <v>0</v>
      </c>
      <c r="T325" s="10" t="n">
        <f aca="false">T246</f>
        <v>0</v>
      </c>
      <c r="U325" s="10" t="n">
        <f aca="false">U246</f>
        <v>0</v>
      </c>
      <c r="V325" s="10" t="n">
        <f aca="false">V246</f>
        <v>0</v>
      </c>
      <c r="W325" s="10" t="n">
        <f aca="false">W246</f>
        <v>0</v>
      </c>
      <c r="X325" s="10" t="n">
        <f aca="false">X246</f>
        <v>0</v>
      </c>
      <c r="Y325" s="10" t="n">
        <f aca="false">Y246</f>
        <v>0</v>
      </c>
      <c r="Z325" s="10" t="n">
        <f aca="false">Z246</f>
        <v>0</v>
      </c>
      <c r="AA325" s="10" t="n">
        <f aca="false">AA246</f>
        <v>0</v>
      </c>
      <c r="AB325" s="10" t="n">
        <f aca="false">AB246</f>
        <v>0</v>
      </c>
      <c r="AC325" s="10" t="n">
        <f aca="false">AC246</f>
        <v>0</v>
      </c>
      <c r="AD325" s="10" t="n">
        <f aca="false">AD246</f>
        <v>0</v>
      </c>
      <c r="AE325" s="10" t="n">
        <f aca="false">AE246</f>
        <v>0</v>
      </c>
      <c r="AF325" s="10" t="n">
        <f aca="false">AF246</f>
        <v>0</v>
      </c>
      <c r="AG325" s="10" t="n">
        <f aca="false">AG246</f>
        <v>0</v>
      </c>
      <c r="AH325" s="10"/>
      <c r="AI325" s="97" t="n">
        <f aca="false">AI246</f>
        <v>12500</v>
      </c>
      <c r="AJ325" s="10"/>
      <c r="AK325" s="10"/>
      <c r="AL325" s="10"/>
      <c r="AM325" s="10"/>
      <c r="AN325" s="10"/>
      <c r="AO325" s="10"/>
      <c r="AP325" s="10"/>
      <c r="AQ325" s="10"/>
      <c r="AR325" s="10"/>
      <c r="AS325" s="10"/>
      <c r="AT325" s="10"/>
      <c r="AU325" s="10"/>
      <c r="AV325" s="10"/>
      <c r="AW325" s="10"/>
      <c r="AX325" s="10"/>
      <c r="AY325" s="10"/>
      <c r="AZ325" s="10"/>
      <c r="BA325" s="10"/>
      <c r="BB325" s="10"/>
      <c r="BC325" s="10"/>
      <c r="BD325" s="10"/>
      <c r="BE325" s="10"/>
    </row>
    <row r="326" customFormat="false" ht="12.75" hidden="false" customHeight="false" outlineLevel="0" collapsed="false">
      <c r="A326" s="99" t="s">
        <v>77</v>
      </c>
      <c r="B326" s="99" t="n">
        <v>1308</v>
      </c>
      <c r="C326" s="10" t="n">
        <f aca="false">C247</f>
        <v>0</v>
      </c>
      <c r="D326" s="10" t="n">
        <f aca="false">D247</f>
        <v>0</v>
      </c>
      <c r="E326" s="10" t="n">
        <f aca="false">E247</f>
        <v>0</v>
      </c>
      <c r="F326" s="10" t="n">
        <f aca="false">F247</f>
        <v>0</v>
      </c>
      <c r="G326" s="10" t="n">
        <f aca="false">G247</f>
        <v>0</v>
      </c>
      <c r="H326" s="10" t="n">
        <f aca="false">H247</f>
        <v>0</v>
      </c>
      <c r="I326" s="10" t="n">
        <f aca="false">I247</f>
        <v>0</v>
      </c>
      <c r="J326" s="10" t="n">
        <f aca="false">J247</f>
        <v>0</v>
      </c>
      <c r="K326" s="10" t="n">
        <f aca="false">K247</f>
        <v>0</v>
      </c>
      <c r="L326" s="10" t="n">
        <f aca="false">L247</f>
        <v>0</v>
      </c>
      <c r="M326" s="10" t="n">
        <f aca="false">M247</f>
        <v>0</v>
      </c>
      <c r="N326" s="10" t="n">
        <f aca="false">N247</f>
        <v>0</v>
      </c>
      <c r="O326" s="10" t="n">
        <f aca="false">O247</f>
        <v>0</v>
      </c>
      <c r="P326" s="10" t="n">
        <f aca="false">P247</f>
        <v>0</v>
      </c>
      <c r="Q326" s="10" t="n">
        <f aca="false">Q247</f>
        <v>0</v>
      </c>
      <c r="R326" s="10" t="n">
        <f aca="false">R247</f>
        <v>0</v>
      </c>
      <c r="S326" s="10" t="n">
        <f aca="false">S247</f>
        <v>0</v>
      </c>
      <c r="T326" s="10" t="n">
        <f aca="false">T247</f>
        <v>0</v>
      </c>
      <c r="U326" s="10" t="n">
        <f aca="false">U247</f>
        <v>0</v>
      </c>
      <c r="V326" s="10" t="n">
        <f aca="false">V247</f>
        <v>0</v>
      </c>
      <c r="W326" s="10" t="n">
        <f aca="false">W247</f>
        <v>0</v>
      </c>
      <c r="X326" s="10" t="n">
        <f aca="false">X247</f>
        <v>0</v>
      </c>
      <c r="Y326" s="10" t="n">
        <f aca="false">Y247</f>
        <v>0</v>
      </c>
      <c r="Z326" s="10" t="n">
        <f aca="false">Z247</f>
        <v>0</v>
      </c>
      <c r="AA326" s="10" t="n">
        <f aca="false">AA247</f>
        <v>0</v>
      </c>
      <c r="AB326" s="10" t="n">
        <f aca="false">AB247</f>
        <v>0</v>
      </c>
      <c r="AC326" s="10" t="n">
        <f aca="false">AC247</f>
        <v>0</v>
      </c>
      <c r="AD326" s="10" t="n">
        <f aca="false">AD247</f>
        <v>0</v>
      </c>
      <c r="AE326" s="10" t="n">
        <f aca="false">AE247</f>
        <v>0</v>
      </c>
      <c r="AF326" s="10" t="n">
        <f aca="false">AF247</f>
        <v>0</v>
      </c>
      <c r="AG326" s="10" t="n">
        <f aca="false">AG247</f>
        <v>0</v>
      </c>
      <c r="AH326" s="10"/>
      <c r="AI326" s="97" t="n">
        <f aca="false">AI247</f>
        <v>0</v>
      </c>
      <c r="AJ326" s="10"/>
      <c r="AK326" s="10"/>
      <c r="AL326" s="10"/>
      <c r="AM326" s="10"/>
      <c r="AN326" s="10"/>
      <c r="AO326" s="10"/>
      <c r="AP326" s="10"/>
      <c r="AQ326" s="10"/>
      <c r="AR326" s="10"/>
      <c r="AS326" s="10"/>
      <c r="AT326" s="10"/>
      <c r="AU326" s="10"/>
      <c r="AV326" s="10"/>
      <c r="AW326" s="10"/>
      <c r="AX326" s="10"/>
      <c r="AY326" s="10"/>
      <c r="AZ326" s="10"/>
      <c r="BA326" s="10"/>
      <c r="BB326" s="10"/>
      <c r="BC326" s="10"/>
      <c r="BD326" s="10"/>
      <c r="BE326" s="10"/>
    </row>
    <row r="327" customFormat="false" ht="12.75" hidden="false" customHeight="false" outlineLevel="0" collapsed="false">
      <c r="A327" s="39" t="s">
        <v>78</v>
      </c>
      <c r="B327" s="39" t="n">
        <v>1485</v>
      </c>
      <c r="C327" s="107" t="n">
        <v>5039</v>
      </c>
      <c r="D327" s="107" t="n">
        <v>5038</v>
      </c>
      <c r="E327" s="107" t="n">
        <v>5037</v>
      </c>
      <c r="F327" s="107" t="n">
        <v>5040</v>
      </c>
      <c r="G327" s="107" t="n">
        <v>5038</v>
      </c>
      <c r="H327" s="107" t="n">
        <v>5038</v>
      </c>
      <c r="I327" s="107" t="n">
        <v>5039</v>
      </c>
      <c r="J327" s="107" t="n">
        <v>5036</v>
      </c>
      <c r="K327" s="107" t="n">
        <v>5039</v>
      </c>
      <c r="L327" s="107" t="n">
        <v>5035</v>
      </c>
      <c r="M327" s="107" t="n">
        <v>5042</v>
      </c>
      <c r="N327" s="107" t="n">
        <v>5037</v>
      </c>
      <c r="O327" s="107" t="n">
        <v>5039</v>
      </c>
      <c r="P327" s="107" t="n">
        <v>5038</v>
      </c>
      <c r="Q327" s="107" t="n">
        <v>5038</v>
      </c>
      <c r="R327" s="107" t="n">
        <v>5033</v>
      </c>
      <c r="S327" s="107" t="n">
        <v>5041</v>
      </c>
      <c r="T327" s="107" t="n">
        <v>5041</v>
      </c>
      <c r="U327" s="107" t="n">
        <f aca="false">U248</f>
        <v>5000</v>
      </c>
      <c r="V327" s="107" t="n">
        <f aca="false">V248</f>
        <v>0</v>
      </c>
      <c r="W327" s="107" t="n">
        <f aca="false">W248</f>
        <v>0</v>
      </c>
      <c r="X327" s="107" t="n">
        <f aca="false">X248</f>
        <v>0</v>
      </c>
      <c r="Y327" s="107" t="n">
        <f aca="false">Y248</f>
        <v>0</v>
      </c>
      <c r="Z327" s="107" t="n">
        <f aca="false">Z248</f>
        <v>0</v>
      </c>
      <c r="AA327" s="107" t="n">
        <f aca="false">AA248</f>
        <v>0</v>
      </c>
      <c r="AB327" s="107" t="n">
        <f aca="false">AB248</f>
        <v>0</v>
      </c>
      <c r="AC327" s="107" t="n">
        <f aca="false">AC248</f>
        <v>0</v>
      </c>
      <c r="AD327" s="107" t="n">
        <f aca="false">AD248</f>
        <v>0</v>
      </c>
      <c r="AE327" s="107" t="n">
        <f aca="false">AE248</f>
        <v>0</v>
      </c>
      <c r="AF327" s="107" t="n">
        <f aca="false">AF248</f>
        <v>0</v>
      </c>
      <c r="AG327" s="107" t="n">
        <f aca="false">AG248</f>
        <v>0</v>
      </c>
      <c r="AH327" s="107"/>
      <c r="AI327" s="97" t="n">
        <f aca="false">AI248</f>
        <v>10000</v>
      </c>
      <c r="AJ327" s="107"/>
      <c r="AK327" s="107"/>
      <c r="AL327" s="107"/>
      <c r="AM327" s="107"/>
      <c r="AN327" s="107"/>
      <c r="AO327" s="107"/>
      <c r="AP327" s="107"/>
      <c r="AQ327" s="107"/>
      <c r="AR327" s="107"/>
      <c r="AS327" s="107"/>
      <c r="AT327" s="107"/>
      <c r="AU327" s="107"/>
      <c r="AV327" s="107"/>
      <c r="AW327" s="107"/>
      <c r="AX327" s="107"/>
      <c r="AY327" s="107"/>
      <c r="AZ327" s="107"/>
      <c r="BA327" s="107"/>
      <c r="BB327" s="107"/>
      <c r="BC327" s="107"/>
      <c r="BD327" s="107"/>
      <c r="BE327" s="107"/>
    </row>
    <row r="328" customFormat="false" ht="12.75" hidden="false" customHeight="false" outlineLevel="0" collapsed="false">
      <c r="A328" s="39" t="s">
        <v>79</v>
      </c>
      <c r="B328" s="99" t="n">
        <v>1517</v>
      </c>
      <c r="C328" s="107" t="n">
        <f aca="false">C249</f>
        <v>0</v>
      </c>
      <c r="D328" s="107" t="n">
        <f aca="false">D249</f>
        <v>0</v>
      </c>
      <c r="E328" s="107" t="n">
        <f aca="false">E249</f>
        <v>0</v>
      </c>
      <c r="F328" s="107" t="n">
        <f aca="false">F249</f>
        <v>0</v>
      </c>
      <c r="G328" s="107" t="n">
        <f aca="false">G249</f>
        <v>0</v>
      </c>
      <c r="H328" s="107" t="n">
        <f aca="false">H249</f>
        <v>0</v>
      </c>
      <c r="I328" s="107" t="n">
        <f aca="false">I249</f>
        <v>0</v>
      </c>
      <c r="J328" s="107" t="n">
        <f aca="false">J249</f>
        <v>0</v>
      </c>
      <c r="K328" s="107" t="n">
        <f aca="false">K249</f>
        <v>0</v>
      </c>
      <c r="L328" s="107" t="n">
        <f aca="false">L249</f>
        <v>0</v>
      </c>
      <c r="M328" s="107" t="n">
        <f aca="false">M249</f>
        <v>0</v>
      </c>
      <c r="N328" s="107" t="n">
        <f aca="false">N249</f>
        <v>0</v>
      </c>
      <c r="O328" s="107" t="n">
        <f aca="false">O249</f>
        <v>0</v>
      </c>
      <c r="P328" s="107" t="n">
        <f aca="false">P249</f>
        <v>0</v>
      </c>
      <c r="Q328" s="107" t="n">
        <f aca="false">Q249</f>
        <v>0</v>
      </c>
      <c r="R328" s="107" t="n">
        <f aca="false">R249</f>
        <v>0</v>
      </c>
      <c r="S328" s="107" t="n">
        <f aca="false">S249</f>
        <v>0</v>
      </c>
      <c r="T328" s="107" t="n">
        <f aca="false">T249</f>
        <v>0</v>
      </c>
      <c r="U328" s="107" t="n">
        <f aca="false">U249</f>
        <v>0</v>
      </c>
      <c r="V328" s="107" t="n">
        <f aca="false">V249</f>
        <v>0</v>
      </c>
      <c r="W328" s="107" t="n">
        <f aca="false">W249</f>
        <v>0</v>
      </c>
      <c r="X328" s="107" t="n">
        <f aca="false">X249</f>
        <v>0</v>
      </c>
      <c r="Y328" s="107" t="n">
        <f aca="false">Y249</f>
        <v>0</v>
      </c>
      <c r="Z328" s="107" t="n">
        <f aca="false">Z249</f>
        <v>0</v>
      </c>
      <c r="AA328" s="107" t="n">
        <f aca="false">AA249</f>
        <v>0</v>
      </c>
      <c r="AB328" s="107" t="n">
        <f aca="false">AB249</f>
        <v>0</v>
      </c>
      <c r="AC328" s="107" t="n">
        <f aca="false">AC249</f>
        <v>0</v>
      </c>
      <c r="AD328" s="107" t="n">
        <f aca="false">AD249</f>
        <v>0</v>
      </c>
      <c r="AE328" s="107" t="n">
        <f aca="false">AE249</f>
        <v>0</v>
      </c>
      <c r="AF328" s="107" t="n">
        <f aca="false">AF249</f>
        <v>0</v>
      </c>
      <c r="AG328" s="107" t="n">
        <f aca="false">AG249</f>
        <v>0</v>
      </c>
      <c r="AH328" s="107"/>
      <c r="AI328" s="97" t="n">
        <f aca="false">AI249</f>
        <v>0</v>
      </c>
      <c r="AJ328" s="107"/>
      <c r="AK328" s="107"/>
      <c r="AL328" s="107"/>
      <c r="AM328" s="107"/>
      <c r="AN328" s="107"/>
      <c r="AO328" s="107"/>
      <c r="AP328" s="107"/>
      <c r="AQ328" s="107"/>
      <c r="AR328" s="107"/>
      <c r="AS328" s="107"/>
      <c r="AT328" s="107"/>
      <c r="AU328" s="107"/>
      <c r="AV328" s="107"/>
      <c r="AW328" s="107"/>
      <c r="AX328" s="107"/>
      <c r="AY328" s="107"/>
      <c r="AZ328" s="107"/>
      <c r="BA328" s="107"/>
      <c r="BB328" s="107"/>
      <c r="BC328" s="107"/>
      <c r="BD328" s="107"/>
      <c r="BE328" s="107"/>
    </row>
    <row r="329" customFormat="false" ht="12.75" hidden="false" customHeight="false" outlineLevel="0" collapsed="false">
      <c r="A329" s="39" t="s">
        <v>80</v>
      </c>
      <c r="B329" s="39" t="n">
        <v>1594</v>
      </c>
      <c r="C329" s="107" t="n">
        <v>20709</v>
      </c>
      <c r="D329" s="107" t="n">
        <v>20718</v>
      </c>
      <c r="E329" s="107" t="n">
        <v>20717</v>
      </c>
      <c r="F329" s="107" t="n">
        <v>20756</v>
      </c>
      <c r="G329" s="107" t="n">
        <v>21409</v>
      </c>
      <c r="H329" s="107" t="n">
        <v>21313</v>
      </c>
      <c r="I329" s="107" t="n">
        <v>21269</v>
      </c>
      <c r="J329" s="107" t="n">
        <v>21238</v>
      </c>
      <c r="K329" s="107" t="n">
        <v>21175</v>
      </c>
      <c r="L329" s="107" t="n">
        <v>21191</v>
      </c>
      <c r="M329" s="107" t="n">
        <v>21188</v>
      </c>
      <c r="N329" s="107" t="n">
        <v>21282</v>
      </c>
      <c r="O329" s="107" t="n">
        <v>21202</v>
      </c>
      <c r="P329" s="107" t="n">
        <v>21217</v>
      </c>
      <c r="Q329" s="107" t="n">
        <v>21253</v>
      </c>
      <c r="R329" s="107" t="n">
        <v>20302</v>
      </c>
      <c r="S329" s="107" t="n">
        <v>20132</v>
      </c>
      <c r="T329" s="107" t="n">
        <v>20132</v>
      </c>
      <c r="U329" s="107" t="n">
        <f aca="false">U250</f>
        <v>20000</v>
      </c>
      <c r="V329" s="107" t="n">
        <f aca="false">V250</f>
        <v>0</v>
      </c>
      <c r="W329" s="107" t="n">
        <f aca="false">W250</f>
        <v>0</v>
      </c>
      <c r="X329" s="107" t="n">
        <f aca="false">X250</f>
        <v>0</v>
      </c>
      <c r="Y329" s="107" t="n">
        <f aca="false">Y250</f>
        <v>0</v>
      </c>
      <c r="Z329" s="107" t="n">
        <f aca="false">Z250</f>
        <v>0</v>
      </c>
      <c r="AA329" s="107" t="n">
        <f aca="false">AA250</f>
        <v>0</v>
      </c>
      <c r="AB329" s="107" t="n">
        <f aca="false">AB250</f>
        <v>0</v>
      </c>
      <c r="AC329" s="107" t="n">
        <f aca="false">AC250</f>
        <v>0</v>
      </c>
      <c r="AD329" s="107" t="n">
        <f aca="false">AD250</f>
        <v>0</v>
      </c>
      <c r="AE329" s="107" t="n">
        <f aca="false">AE250</f>
        <v>0</v>
      </c>
      <c r="AF329" s="107" t="n">
        <f aca="false">AF250</f>
        <v>0</v>
      </c>
      <c r="AG329" s="107" t="n">
        <f aca="false">AG250</f>
        <v>0</v>
      </c>
      <c r="AH329" s="107"/>
      <c r="AI329" s="97" t="n">
        <f aca="false">AI250</f>
        <v>0</v>
      </c>
      <c r="AJ329" s="107"/>
      <c r="AK329" s="107"/>
      <c r="AL329" s="107"/>
      <c r="AM329" s="107"/>
      <c r="AN329" s="107"/>
      <c r="AO329" s="107"/>
      <c r="AP329" s="107"/>
      <c r="AQ329" s="107"/>
      <c r="AR329" s="107"/>
      <c r="AS329" s="107"/>
      <c r="AT329" s="107"/>
      <c r="AU329" s="107"/>
      <c r="AV329" s="107"/>
      <c r="AW329" s="107"/>
      <c r="AX329" s="107"/>
      <c r="AY329" s="107"/>
      <c r="AZ329" s="107"/>
      <c r="BA329" s="107"/>
      <c r="BB329" s="107"/>
      <c r="BC329" s="107"/>
      <c r="BD329" s="107"/>
      <c r="BE329" s="107"/>
    </row>
    <row r="330" customFormat="false" ht="12.75" hidden="false" customHeight="false" outlineLevel="0" collapsed="false">
      <c r="A330" s="39" t="s">
        <v>81</v>
      </c>
      <c r="B330" s="39" t="n">
        <v>1531</v>
      </c>
      <c r="C330" s="107" t="n">
        <v>2283</v>
      </c>
      <c r="D330" s="107" t="n">
        <v>2294</v>
      </c>
      <c r="E330" s="107" t="n">
        <v>2289</v>
      </c>
      <c r="F330" s="107" t="n">
        <v>1676</v>
      </c>
      <c r="G330" s="107" t="n">
        <v>1238</v>
      </c>
      <c r="H330" s="107" t="n">
        <v>1969</v>
      </c>
      <c r="I330" s="107" t="n">
        <v>2225</v>
      </c>
      <c r="J330" s="107" t="n">
        <v>2192</v>
      </c>
      <c r="K330" s="107" t="n">
        <v>2215</v>
      </c>
      <c r="L330" s="107" t="n">
        <v>2315</v>
      </c>
      <c r="M330" s="107" t="n">
        <v>1889</v>
      </c>
      <c r="N330" s="107" t="n">
        <v>615</v>
      </c>
      <c r="O330" s="107" t="n">
        <v>121</v>
      </c>
      <c r="P330" s="107" t="n">
        <v>14</v>
      </c>
      <c r="Q330" s="107" t="n">
        <v>302</v>
      </c>
      <c r="R330" s="107" t="n">
        <v>746</v>
      </c>
      <c r="S330" s="107" t="n">
        <v>1745</v>
      </c>
      <c r="T330" s="107" t="n">
        <v>1745</v>
      </c>
      <c r="U330" s="107" t="n">
        <f aca="false">U251</f>
        <v>2100</v>
      </c>
      <c r="V330" s="107" t="n">
        <f aca="false">V251</f>
        <v>0</v>
      </c>
      <c r="W330" s="107" t="n">
        <f aca="false">W251</f>
        <v>0</v>
      </c>
      <c r="X330" s="107" t="n">
        <f aca="false">X251</f>
        <v>0</v>
      </c>
      <c r="Y330" s="107" t="n">
        <f aca="false">Y251</f>
        <v>0</v>
      </c>
      <c r="Z330" s="107" t="n">
        <f aca="false">Z251</f>
        <v>0</v>
      </c>
      <c r="AA330" s="107" t="n">
        <f aca="false">AA251</f>
        <v>0</v>
      </c>
      <c r="AB330" s="107" t="n">
        <f aca="false">AB251</f>
        <v>0</v>
      </c>
      <c r="AC330" s="107" t="n">
        <f aca="false">AC251</f>
        <v>0</v>
      </c>
      <c r="AD330" s="107" t="n">
        <f aca="false">AD251</f>
        <v>0</v>
      </c>
      <c r="AE330" s="107" t="n">
        <f aca="false">AE251</f>
        <v>0</v>
      </c>
      <c r="AF330" s="107" t="n">
        <f aca="false">AF251</f>
        <v>0</v>
      </c>
      <c r="AG330" s="107" t="n">
        <f aca="false">AG251</f>
        <v>0</v>
      </c>
      <c r="AH330" s="107"/>
      <c r="AI330" s="97" t="n">
        <f aca="false">AI251</f>
        <v>0</v>
      </c>
      <c r="AJ330" s="107"/>
      <c r="AK330" s="107"/>
      <c r="AL330" s="107"/>
      <c r="AM330" s="107"/>
      <c r="AN330" s="107"/>
      <c r="AO330" s="107"/>
      <c r="AP330" s="107"/>
      <c r="AQ330" s="107"/>
      <c r="AR330" s="107"/>
      <c r="AS330" s="107"/>
      <c r="AT330" s="107"/>
      <c r="AU330" s="107"/>
      <c r="AV330" s="107"/>
      <c r="AW330" s="107"/>
      <c r="AX330" s="107"/>
      <c r="AY330" s="107"/>
      <c r="AZ330" s="107"/>
      <c r="BA330" s="107"/>
      <c r="BB330" s="107"/>
      <c r="BC330" s="107"/>
      <c r="BD330" s="107"/>
      <c r="BE330" s="107"/>
    </row>
    <row r="331" customFormat="false" ht="12.75" hidden="false" customHeight="false" outlineLevel="0" collapsed="false">
      <c r="A331" s="39" t="s">
        <v>82</v>
      </c>
      <c r="B331" s="39" t="n">
        <v>1528</v>
      </c>
      <c r="C331" s="107" t="n">
        <v>10636</v>
      </c>
      <c r="D331" s="107" t="n">
        <v>10566</v>
      </c>
      <c r="E331" s="107" t="n">
        <v>10539</v>
      </c>
      <c r="F331" s="107" t="n">
        <v>10606</v>
      </c>
      <c r="G331" s="107" t="n">
        <v>10505</v>
      </c>
      <c r="H331" s="107" t="n">
        <v>10598</v>
      </c>
      <c r="I331" s="107" t="n">
        <v>10668</v>
      </c>
      <c r="J331" s="107" t="n">
        <v>10789</v>
      </c>
      <c r="K331" s="107" t="n">
        <v>10845</v>
      </c>
      <c r="L331" s="107" t="n">
        <v>9774</v>
      </c>
      <c r="M331" s="107" t="n">
        <v>6072</v>
      </c>
      <c r="N331" s="107" t="n">
        <v>6014</v>
      </c>
      <c r="O331" s="107" t="n">
        <v>1431</v>
      </c>
      <c r="P331" s="107" t="n">
        <v>493</v>
      </c>
      <c r="Q331" s="107" t="n">
        <v>448</v>
      </c>
      <c r="R331" s="107" t="n">
        <v>262</v>
      </c>
      <c r="S331" s="107" t="n">
        <v>933</v>
      </c>
      <c r="T331" s="107" t="n">
        <v>933</v>
      </c>
      <c r="U331" s="107" t="n">
        <f aca="false">U252</f>
        <v>2000</v>
      </c>
      <c r="V331" s="107" t="n">
        <f aca="false">V252</f>
        <v>0</v>
      </c>
      <c r="W331" s="107" t="n">
        <f aca="false">W252</f>
        <v>0</v>
      </c>
      <c r="X331" s="107" t="n">
        <f aca="false">X252</f>
        <v>0</v>
      </c>
      <c r="Y331" s="107" t="n">
        <f aca="false">Y252</f>
        <v>0</v>
      </c>
      <c r="Z331" s="107" t="n">
        <f aca="false">Z252</f>
        <v>0</v>
      </c>
      <c r="AA331" s="107" t="n">
        <f aca="false">AA252</f>
        <v>0</v>
      </c>
      <c r="AB331" s="107" t="n">
        <f aca="false">AB252</f>
        <v>0</v>
      </c>
      <c r="AC331" s="107" t="n">
        <f aca="false">AC252</f>
        <v>0</v>
      </c>
      <c r="AD331" s="107" t="n">
        <f aca="false">AD252</f>
        <v>0</v>
      </c>
      <c r="AE331" s="107" t="n">
        <f aca="false">AE252</f>
        <v>0</v>
      </c>
      <c r="AF331" s="107" t="n">
        <f aca="false">AF252</f>
        <v>0</v>
      </c>
      <c r="AG331" s="107" t="n">
        <f aca="false">AG252</f>
        <v>0</v>
      </c>
      <c r="AH331" s="107"/>
      <c r="AI331" s="97" t="n">
        <f aca="false">AI252</f>
        <v>0</v>
      </c>
      <c r="AJ331" s="107"/>
      <c r="AK331" s="107"/>
      <c r="AL331" s="107"/>
      <c r="AM331" s="107"/>
      <c r="AN331" s="107"/>
      <c r="AO331" s="107"/>
      <c r="AP331" s="107"/>
      <c r="AQ331" s="107"/>
      <c r="AR331" s="107"/>
      <c r="AS331" s="107"/>
      <c r="AT331" s="107"/>
      <c r="AU331" s="107"/>
      <c r="AV331" s="107"/>
      <c r="AW331" s="107"/>
      <c r="AX331" s="107"/>
      <c r="AY331" s="107"/>
      <c r="AZ331" s="107"/>
      <c r="BA331" s="107"/>
      <c r="BB331" s="107"/>
      <c r="BC331" s="107"/>
      <c r="BD331" s="107"/>
      <c r="BE331" s="107"/>
    </row>
    <row r="332" customFormat="false" ht="12.75" hidden="false" customHeight="false" outlineLevel="0" collapsed="false">
      <c r="A332" s="39" t="s">
        <v>83</v>
      </c>
      <c r="B332" s="39" t="n">
        <v>1431</v>
      </c>
      <c r="C332" s="107" t="n">
        <f aca="false">C253</f>
        <v>6000</v>
      </c>
      <c r="D332" s="107" t="n">
        <f aca="false">D253</f>
        <v>6000</v>
      </c>
      <c r="E332" s="107" t="n">
        <f aca="false">E253</f>
        <v>6000</v>
      </c>
      <c r="F332" s="107" t="n">
        <f aca="false">F253</f>
        <v>6000</v>
      </c>
      <c r="G332" s="107" t="n">
        <f aca="false">G253</f>
        <v>6000</v>
      </c>
      <c r="H332" s="107" t="n">
        <f aca="false">H253</f>
        <v>6000</v>
      </c>
      <c r="I332" s="107" t="n">
        <f aca="false">I253</f>
        <v>6000</v>
      </c>
      <c r="J332" s="107" t="n">
        <f aca="false">J253</f>
        <v>6000</v>
      </c>
      <c r="K332" s="107" t="n">
        <f aca="false">K253</f>
        <v>6000</v>
      </c>
      <c r="L332" s="107" t="n">
        <f aca="false">L253</f>
        <v>6000</v>
      </c>
      <c r="M332" s="107" t="n">
        <f aca="false">M253</f>
        <v>6000</v>
      </c>
      <c r="N332" s="107" t="n">
        <f aca="false">N253</f>
        <v>6000</v>
      </c>
      <c r="O332" s="107" t="n">
        <f aca="false">O253</f>
        <v>6000</v>
      </c>
      <c r="P332" s="107" t="n">
        <f aca="false">P253</f>
        <v>6000</v>
      </c>
      <c r="Q332" s="107" t="n">
        <f aca="false">Q253</f>
        <v>6000</v>
      </c>
      <c r="R332" s="107" t="n">
        <f aca="false">R253</f>
        <v>6000</v>
      </c>
      <c r="S332" s="107" t="n">
        <f aca="false">S253</f>
        <v>6000</v>
      </c>
      <c r="T332" s="107" t="n">
        <f aca="false">T253</f>
        <v>6000</v>
      </c>
      <c r="U332" s="107" t="n">
        <f aca="false">U253</f>
        <v>6000</v>
      </c>
      <c r="V332" s="107" t="n">
        <f aca="false">V253</f>
        <v>0</v>
      </c>
      <c r="W332" s="107" t="n">
        <f aca="false">W253</f>
        <v>0</v>
      </c>
      <c r="X332" s="107" t="n">
        <f aca="false">X253</f>
        <v>0</v>
      </c>
      <c r="Y332" s="107" t="n">
        <f aca="false">Y253</f>
        <v>0</v>
      </c>
      <c r="Z332" s="107" t="n">
        <f aca="false">Z253</f>
        <v>0</v>
      </c>
      <c r="AA332" s="107" t="n">
        <f aca="false">AA253</f>
        <v>0</v>
      </c>
      <c r="AB332" s="107" t="n">
        <f aca="false">AB253</f>
        <v>0</v>
      </c>
      <c r="AC332" s="107" t="n">
        <f aca="false">AC253</f>
        <v>0</v>
      </c>
      <c r="AD332" s="107" t="n">
        <f aca="false">AD253</f>
        <v>0</v>
      </c>
      <c r="AE332" s="107" t="n">
        <f aca="false">AE253</f>
        <v>0</v>
      </c>
      <c r="AF332" s="107" t="n">
        <f aca="false">AF253</f>
        <v>0</v>
      </c>
      <c r="AG332" s="107" t="n">
        <f aca="false">AG253</f>
        <v>0</v>
      </c>
      <c r="AH332" s="107"/>
      <c r="AI332" s="97" t="n">
        <f aca="false">AI253</f>
        <v>0</v>
      </c>
      <c r="AJ332" s="107"/>
      <c r="AK332" s="107"/>
      <c r="AL332" s="107"/>
      <c r="AM332" s="107"/>
      <c r="AN332" s="107"/>
      <c r="AO332" s="107"/>
      <c r="AP332" s="107"/>
      <c r="AQ332" s="107"/>
      <c r="AR332" s="107"/>
      <c r="AS332" s="107"/>
      <c r="AT332" s="107"/>
      <c r="AU332" s="107"/>
      <c r="AV332" s="107"/>
      <c r="AW332" s="107"/>
      <c r="AX332" s="107"/>
      <c r="AY332" s="107"/>
      <c r="AZ332" s="107"/>
      <c r="BA332" s="107"/>
      <c r="BB332" s="107"/>
      <c r="BC332" s="107"/>
      <c r="BD332" s="107"/>
      <c r="BE332" s="107"/>
    </row>
    <row r="333" customFormat="false" ht="12.75" hidden="false" customHeight="false" outlineLevel="0" collapsed="false">
      <c r="A333" s="114" t="s">
        <v>84</v>
      </c>
      <c r="B333" s="39" t="n">
        <v>1019</v>
      </c>
      <c r="P333" s="107" t="n">
        <f aca="false">P254</f>
        <v>0</v>
      </c>
      <c r="Q333" s="107" t="n">
        <f aca="false">Q254</f>
        <v>0</v>
      </c>
      <c r="R333" s="107" t="n">
        <f aca="false">R254</f>
        <v>0</v>
      </c>
      <c r="S333" s="107" t="n">
        <f aca="false">S254</f>
        <v>0</v>
      </c>
      <c r="T333" s="107" t="n">
        <f aca="false">T254</f>
        <v>0</v>
      </c>
      <c r="U333" s="107" t="n">
        <f aca="false">U254</f>
        <v>0</v>
      </c>
      <c r="V333" s="107" t="n">
        <f aca="false">V254</f>
        <v>0</v>
      </c>
      <c r="W333" s="107" t="n">
        <f aca="false">W254</f>
        <v>0</v>
      </c>
      <c r="X333" s="107" t="n">
        <f aca="false">X254</f>
        <v>0</v>
      </c>
      <c r="Y333" s="107" t="n">
        <f aca="false">Y254</f>
        <v>0</v>
      </c>
      <c r="Z333" s="107" t="n">
        <f aca="false">Z254</f>
        <v>0</v>
      </c>
      <c r="AA333" s="107" t="n">
        <f aca="false">AA254</f>
        <v>0</v>
      </c>
      <c r="AB333" s="107" t="n">
        <f aca="false">AB254</f>
        <v>0</v>
      </c>
      <c r="AC333" s="107" t="n">
        <f aca="false">AC254</f>
        <v>0</v>
      </c>
      <c r="AD333" s="107" t="n">
        <f aca="false">AD254</f>
        <v>0</v>
      </c>
      <c r="AE333" s="107" t="n">
        <f aca="false">AE254</f>
        <v>0</v>
      </c>
      <c r="AF333" s="107" t="n">
        <f aca="false">AF254</f>
        <v>0</v>
      </c>
      <c r="AG333" s="107" t="n">
        <f aca="false">AG254</f>
        <v>0</v>
      </c>
      <c r="AI333" s="97" t="n">
        <f aca="false">AI254</f>
        <v>0</v>
      </c>
    </row>
    <row r="334" customFormat="false" ht="12.75" hidden="false" customHeight="false" outlineLevel="0" collapsed="false">
      <c r="A334" s="114" t="s">
        <v>85</v>
      </c>
      <c r="B334" s="39" t="n">
        <v>1031</v>
      </c>
      <c r="C334" s="10" t="n">
        <v>19928</v>
      </c>
      <c r="D334" s="10" t="n">
        <v>19929</v>
      </c>
      <c r="E334" s="10" t="n">
        <v>15121</v>
      </c>
      <c r="F334" s="10" t="n">
        <v>14972</v>
      </c>
      <c r="G334" s="10" t="n">
        <v>14972</v>
      </c>
      <c r="H334" s="10" t="n">
        <v>14972</v>
      </c>
      <c r="I334" s="10" t="n">
        <v>14972</v>
      </c>
      <c r="J334" s="10" t="n">
        <v>14972</v>
      </c>
      <c r="K334" s="10" t="n">
        <v>14972</v>
      </c>
      <c r="L334" s="10" t="n">
        <v>14972</v>
      </c>
      <c r="M334" s="10" t="n">
        <v>14973</v>
      </c>
      <c r="N334" s="10" t="n">
        <v>14973</v>
      </c>
      <c r="O334" s="10" t="n">
        <v>14972</v>
      </c>
      <c r="P334" s="107" t="n">
        <v>14792</v>
      </c>
      <c r="Q334" s="107" t="n">
        <v>14972</v>
      </c>
      <c r="R334" s="107" t="n">
        <v>14972</v>
      </c>
      <c r="S334" s="107" t="n">
        <v>14972</v>
      </c>
      <c r="T334" s="107" t="n">
        <v>14972</v>
      </c>
      <c r="U334" s="107" t="n">
        <f aca="false">U255</f>
        <v>15000</v>
      </c>
      <c r="V334" s="107" t="n">
        <f aca="false">V255</f>
        <v>0</v>
      </c>
      <c r="W334" s="107" t="n">
        <f aca="false">W255</f>
        <v>0</v>
      </c>
      <c r="X334" s="107" t="n">
        <f aca="false">X255</f>
        <v>0</v>
      </c>
      <c r="Y334" s="107" t="n">
        <f aca="false">Y255</f>
        <v>0</v>
      </c>
      <c r="Z334" s="107" t="n">
        <f aca="false">Z255</f>
        <v>0</v>
      </c>
      <c r="AA334" s="107" t="n">
        <f aca="false">AA255</f>
        <v>0</v>
      </c>
      <c r="AB334" s="107" t="n">
        <f aca="false">AB255</f>
        <v>0</v>
      </c>
      <c r="AC334" s="107" t="n">
        <f aca="false">AC255</f>
        <v>0</v>
      </c>
      <c r="AD334" s="107" t="n">
        <f aca="false">AD255</f>
        <v>0</v>
      </c>
      <c r="AE334" s="107" t="n">
        <f aca="false">AE255</f>
        <v>0</v>
      </c>
      <c r="AF334" s="107" t="n">
        <f aca="false">AF255</f>
        <v>0</v>
      </c>
      <c r="AG334" s="107" t="n">
        <f aca="false">AG255</f>
        <v>0</v>
      </c>
      <c r="AH334" s="10"/>
      <c r="AI334" s="97" t="n">
        <f aca="false">AI255</f>
        <v>0</v>
      </c>
    </row>
    <row r="335" customFormat="false" ht="12.75" hidden="false" customHeight="false" outlineLevel="0" collapsed="false">
      <c r="A335" s="114" t="s">
        <v>86</v>
      </c>
      <c r="B335" s="39"/>
      <c r="C335" s="10"/>
      <c r="D335" s="10"/>
      <c r="E335" s="10"/>
      <c r="F335" s="10"/>
      <c r="G335" s="10"/>
      <c r="H335" s="10"/>
      <c r="I335" s="10"/>
      <c r="J335" s="10"/>
      <c r="K335" s="10"/>
      <c r="L335" s="10"/>
      <c r="M335" s="10"/>
      <c r="N335" s="10"/>
      <c r="O335" s="10"/>
      <c r="P335" s="107" t="n">
        <f aca="false">P256</f>
        <v>0</v>
      </c>
      <c r="Q335" s="107" t="n">
        <f aca="false">Q256</f>
        <v>0</v>
      </c>
      <c r="R335" s="107" t="n">
        <f aca="false">R256</f>
        <v>0</v>
      </c>
      <c r="S335" s="107" t="n">
        <f aca="false">S256</f>
        <v>0</v>
      </c>
      <c r="T335" s="107" t="n">
        <f aca="false">T256</f>
        <v>0</v>
      </c>
      <c r="U335" s="107" t="n">
        <f aca="false">U256</f>
        <v>0</v>
      </c>
      <c r="V335" s="107" t="n">
        <f aca="false">V256</f>
        <v>0</v>
      </c>
      <c r="W335" s="107" t="n">
        <f aca="false">W256</f>
        <v>0</v>
      </c>
      <c r="X335" s="107" t="n">
        <f aca="false">X256</f>
        <v>0</v>
      </c>
      <c r="Y335" s="107" t="n">
        <f aca="false">Y256</f>
        <v>0</v>
      </c>
      <c r="Z335" s="107" t="n">
        <f aca="false">Z256</f>
        <v>0</v>
      </c>
      <c r="AA335" s="107" t="n">
        <f aca="false">AA256</f>
        <v>0</v>
      </c>
      <c r="AB335" s="107" t="n">
        <f aca="false">AB256</f>
        <v>0</v>
      </c>
      <c r="AC335" s="107" t="n">
        <f aca="false">AC256</f>
        <v>0</v>
      </c>
      <c r="AD335" s="107" t="n">
        <f aca="false">AD256</f>
        <v>0</v>
      </c>
      <c r="AE335" s="107" t="n">
        <f aca="false">AE256</f>
        <v>0</v>
      </c>
      <c r="AF335" s="107" t="n">
        <f aca="false">AF256</f>
        <v>0</v>
      </c>
      <c r="AG335" s="107" t="n">
        <f aca="false">AG256</f>
        <v>0</v>
      </c>
      <c r="AH335" s="10"/>
      <c r="AI335" s="97" t="n">
        <f aca="false">AI256</f>
        <v>0</v>
      </c>
    </row>
    <row r="336" customFormat="false" ht="12.75" hidden="false" customHeight="false" outlineLevel="0" collapsed="false">
      <c r="A336" s="114" t="s">
        <v>87</v>
      </c>
      <c r="B336" s="39"/>
      <c r="C336" s="10"/>
      <c r="D336" s="10"/>
      <c r="E336" s="10"/>
      <c r="F336" s="10"/>
      <c r="G336" s="10"/>
      <c r="H336" s="10"/>
      <c r="I336" s="10"/>
      <c r="J336" s="10"/>
      <c r="K336" s="10"/>
      <c r="L336" s="10"/>
      <c r="M336" s="10"/>
      <c r="N336" s="10"/>
      <c r="O336" s="10"/>
      <c r="P336" s="107" t="n">
        <f aca="false">P257</f>
        <v>0</v>
      </c>
      <c r="Q336" s="107" t="n">
        <f aca="false">Q257</f>
        <v>0</v>
      </c>
      <c r="R336" s="107" t="n">
        <f aca="false">R257</f>
        <v>0</v>
      </c>
      <c r="S336" s="107" t="n">
        <f aca="false">S257</f>
        <v>0</v>
      </c>
      <c r="T336" s="107" t="n">
        <f aca="false">T257</f>
        <v>0</v>
      </c>
      <c r="U336" s="107" t="n">
        <f aca="false">U257</f>
        <v>0</v>
      </c>
      <c r="V336" s="107" t="n">
        <f aca="false">V257</f>
        <v>0</v>
      </c>
      <c r="W336" s="107" t="n">
        <f aca="false">W257</f>
        <v>0</v>
      </c>
      <c r="X336" s="107" t="n">
        <f aca="false">X257</f>
        <v>0</v>
      </c>
      <c r="Y336" s="107" t="n">
        <f aca="false">Y257</f>
        <v>0</v>
      </c>
      <c r="Z336" s="107" t="n">
        <f aca="false">Z257</f>
        <v>0</v>
      </c>
      <c r="AA336" s="107" t="n">
        <f aca="false">AA257</f>
        <v>0</v>
      </c>
      <c r="AB336" s="107" t="n">
        <f aca="false">AB257</f>
        <v>0</v>
      </c>
      <c r="AC336" s="107" t="n">
        <f aca="false">AC257</f>
        <v>0</v>
      </c>
      <c r="AD336" s="107" t="n">
        <f aca="false">AD257</f>
        <v>0</v>
      </c>
      <c r="AE336" s="107" t="n">
        <f aca="false">AE257</f>
        <v>0</v>
      </c>
      <c r="AF336" s="107" t="n">
        <f aca="false">AF257</f>
        <v>0</v>
      </c>
      <c r="AG336" s="107" t="n">
        <f aca="false">AG257</f>
        <v>0</v>
      </c>
      <c r="AH336" s="10"/>
      <c r="AI336" s="97" t="n">
        <f aca="false">AI257</f>
        <v>0</v>
      </c>
    </row>
    <row r="337" customFormat="false" ht="12.75" hidden="false" customHeight="false" outlineLevel="0" collapsed="false">
      <c r="A337" s="105" t="s">
        <v>88</v>
      </c>
      <c r="B337" s="39" t="n">
        <v>1195</v>
      </c>
      <c r="C337" s="10" t="n">
        <v>3929</v>
      </c>
      <c r="D337" s="10" t="n">
        <v>3947</v>
      </c>
      <c r="E337" s="10" t="n">
        <v>3926</v>
      </c>
      <c r="F337" s="10" t="n">
        <v>3918</v>
      </c>
      <c r="G337" s="10" t="n">
        <v>3977</v>
      </c>
      <c r="H337" s="10" t="n">
        <v>3960</v>
      </c>
      <c r="I337" s="10" t="n">
        <v>3981</v>
      </c>
      <c r="J337" s="10" t="n">
        <v>3940</v>
      </c>
      <c r="K337" s="10" t="n">
        <v>3936</v>
      </c>
      <c r="L337" s="10" t="n">
        <v>3949</v>
      </c>
      <c r="M337" s="10" t="n">
        <v>3929</v>
      </c>
      <c r="N337" s="10" t="n">
        <v>3767</v>
      </c>
      <c r="O337" s="10" t="n">
        <v>3908</v>
      </c>
      <c r="P337" s="107" t="n">
        <v>3978</v>
      </c>
      <c r="Q337" s="107" t="n">
        <v>4085</v>
      </c>
      <c r="R337" s="107" t="n">
        <v>4035</v>
      </c>
      <c r="S337" s="107" t="n">
        <v>4065</v>
      </c>
      <c r="T337" s="107" t="n">
        <v>4065</v>
      </c>
      <c r="U337" s="107" t="n">
        <f aca="false">U258</f>
        <v>4000</v>
      </c>
      <c r="V337" s="107" t="n">
        <f aca="false">V258</f>
        <v>0</v>
      </c>
      <c r="W337" s="107" t="n">
        <f aca="false">W258</f>
        <v>0</v>
      </c>
      <c r="X337" s="107" t="n">
        <f aca="false">X258</f>
        <v>0</v>
      </c>
      <c r="Y337" s="107" t="n">
        <f aca="false">Y258</f>
        <v>0</v>
      </c>
      <c r="Z337" s="107" t="n">
        <f aca="false">Z258</f>
        <v>0</v>
      </c>
      <c r="AA337" s="107" t="n">
        <f aca="false">AA258</f>
        <v>0</v>
      </c>
      <c r="AB337" s="107" t="n">
        <f aca="false">AB258</f>
        <v>0</v>
      </c>
      <c r="AC337" s="107" t="n">
        <f aca="false">AC258</f>
        <v>0</v>
      </c>
      <c r="AD337" s="107" t="n">
        <f aca="false">AD258</f>
        <v>0</v>
      </c>
      <c r="AE337" s="107" t="n">
        <f aca="false">AE258</f>
        <v>0</v>
      </c>
      <c r="AF337" s="107" t="n">
        <f aca="false">AF258</f>
        <v>0</v>
      </c>
      <c r="AG337" s="107" t="n">
        <f aca="false">AG258</f>
        <v>0</v>
      </c>
      <c r="AH337" s="10"/>
      <c r="AI337" s="97" t="n">
        <f aca="false">AI258</f>
        <v>0</v>
      </c>
    </row>
    <row r="338" customFormat="false" ht="12.75" hidden="false" customHeight="false" outlineLevel="0" collapsed="false">
      <c r="A338" s="114" t="s">
        <v>89</v>
      </c>
      <c r="B338" s="105" t="n">
        <v>1379</v>
      </c>
      <c r="C338" s="10" t="n">
        <v>2342</v>
      </c>
      <c r="D338" s="10" t="n">
        <v>2348</v>
      </c>
      <c r="E338" s="10" t="n">
        <v>2351</v>
      </c>
      <c r="F338" s="10" t="n">
        <v>2423</v>
      </c>
      <c r="G338" s="10" t="n">
        <v>2180</v>
      </c>
      <c r="H338" s="10" t="n">
        <v>2161</v>
      </c>
      <c r="I338" s="10" t="n">
        <v>2143</v>
      </c>
      <c r="J338" s="10" t="n">
        <v>1890</v>
      </c>
      <c r="K338" s="10" t="n">
        <v>1999</v>
      </c>
      <c r="L338" s="10" t="n">
        <v>2015</v>
      </c>
      <c r="M338" s="10" t="n">
        <v>2397</v>
      </c>
      <c r="N338" s="10" t="n">
        <v>2489</v>
      </c>
      <c r="O338" s="10" t="n">
        <v>2614</v>
      </c>
      <c r="P338" s="107" t="n">
        <v>2454</v>
      </c>
      <c r="Q338" s="107" t="n">
        <v>1930</v>
      </c>
      <c r="R338" s="107" t="n">
        <v>1946</v>
      </c>
      <c r="S338" s="107" t="n">
        <v>1971</v>
      </c>
      <c r="T338" s="107" t="n">
        <v>1971</v>
      </c>
      <c r="U338" s="107" t="n">
        <f aca="false">U259</f>
        <v>2500</v>
      </c>
      <c r="V338" s="107" t="n">
        <f aca="false">V259</f>
        <v>0</v>
      </c>
      <c r="W338" s="107" t="n">
        <f aca="false">W259</f>
        <v>0</v>
      </c>
      <c r="X338" s="107" t="n">
        <f aca="false">X259</f>
        <v>0</v>
      </c>
      <c r="Y338" s="107" t="n">
        <f aca="false">Y259</f>
        <v>0</v>
      </c>
      <c r="Z338" s="107" t="n">
        <f aca="false">Z259</f>
        <v>0</v>
      </c>
      <c r="AA338" s="107" t="n">
        <f aca="false">AA259</f>
        <v>0</v>
      </c>
      <c r="AB338" s="107" t="n">
        <f aca="false">AB259</f>
        <v>0</v>
      </c>
      <c r="AC338" s="107" t="n">
        <f aca="false">AC259</f>
        <v>0</v>
      </c>
      <c r="AD338" s="107" t="n">
        <f aca="false">AD259</f>
        <v>0</v>
      </c>
      <c r="AE338" s="107" t="n">
        <f aca="false">AE259</f>
        <v>0</v>
      </c>
      <c r="AF338" s="107" t="n">
        <f aca="false">AF259</f>
        <v>0</v>
      </c>
      <c r="AG338" s="107" t="n">
        <f aca="false">AG259</f>
        <v>0</v>
      </c>
      <c r="AH338" s="10"/>
      <c r="AI338" s="97" t="n">
        <f aca="false">AI259</f>
        <v>0</v>
      </c>
    </row>
    <row r="339" customFormat="false" ht="12.75" hidden="false" customHeight="false" outlineLevel="0" collapsed="false">
      <c r="A339" s="114" t="s">
        <v>90</v>
      </c>
      <c r="B339" s="114" t="n">
        <v>1389</v>
      </c>
      <c r="C339" s="10"/>
      <c r="D339" s="10"/>
      <c r="E339" s="10"/>
      <c r="F339" s="10"/>
      <c r="G339" s="10"/>
      <c r="H339" s="10"/>
      <c r="I339" s="10"/>
      <c r="J339" s="10"/>
      <c r="K339" s="10"/>
      <c r="L339" s="10"/>
      <c r="M339" s="10"/>
      <c r="N339" s="10"/>
      <c r="O339" s="10"/>
      <c r="P339" s="107" t="n">
        <f aca="false">P260</f>
        <v>0</v>
      </c>
      <c r="Q339" s="107" t="n">
        <f aca="false">Q260</f>
        <v>0</v>
      </c>
      <c r="R339" s="107" t="n">
        <f aca="false">R260</f>
        <v>0</v>
      </c>
      <c r="S339" s="107" t="n">
        <f aca="false">S260</f>
        <v>0</v>
      </c>
      <c r="T339" s="107" t="n">
        <f aca="false">T260</f>
        <v>0</v>
      </c>
      <c r="U339" s="107" t="n">
        <f aca="false">U260</f>
        <v>0</v>
      </c>
      <c r="V339" s="107" t="n">
        <f aca="false">V260</f>
        <v>0</v>
      </c>
      <c r="W339" s="107" t="n">
        <f aca="false">W260</f>
        <v>0</v>
      </c>
      <c r="X339" s="107" t="n">
        <f aca="false">X260</f>
        <v>0</v>
      </c>
      <c r="Y339" s="107" t="n">
        <f aca="false">Y260</f>
        <v>0</v>
      </c>
      <c r="Z339" s="107" t="n">
        <f aca="false">Z260</f>
        <v>0</v>
      </c>
      <c r="AA339" s="107" t="n">
        <f aca="false">AA260</f>
        <v>0</v>
      </c>
      <c r="AB339" s="107" t="n">
        <f aca="false">AB260</f>
        <v>0</v>
      </c>
      <c r="AC339" s="107" t="n">
        <f aca="false">AC260</f>
        <v>0</v>
      </c>
      <c r="AD339" s="107" t="n">
        <f aca="false">AD260</f>
        <v>0</v>
      </c>
      <c r="AE339" s="107" t="n">
        <f aca="false">AE260</f>
        <v>0</v>
      </c>
      <c r="AF339" s="107" t="n">
        <f aca="false">AF260</f>
        <v>0</v>
      </c>
      <c r="AG339" s="107" t="n">
        <f aca="false">AG260</f>
        <v>0</v>
      </c>
      <c r="AH339" s="10"/>
      <c r="AI339" s="97" t="n">
        <f aca="false">AI260</f>
        <v>0</v>
      </c>
    </row>
    <row r="340" customFormat="false" ht="12.75" hidden="false" customHeight="false" outlineLevel="0" collapsed="false">
      <c r="A340" s="114" t="s">
        <v>91</v>
      </c>
      <c r="B340" s="114" t="n">
        <v>1398</v>
      </c>
      <c r="C340" s="10"/>
      <c r="D340" s="10"/>
      <c r="E340" s="10"/>
      <c r="F340" s="10"/>
      <c r="G340" s="10"/>
      <c r="H340" s="10"/>
      <c r="I340" s="10"/>
      <c r="J340" s="10"/>
      <c r="K340" s="10"/>
      <c r="L340" s="10"/>
      <c r="M340" s="10"/>
      <c r="N340" s="10"/>
      <c r="O340" s="10"/>
      <c r="P340" s="107" t="n">
        <f aca="false">P261</f>
        <v>0</v>
      </c>
      <c r="Q340" s="107" t="n">
        <f aca="false">Q261</f>
        <v>0</v>
      </c>
      <c r="R340" s="107" t="n">
        <f aca="false">R261</f>
        <v>0</v>
      </c>
      <c r="S340" s="107" t="n">
        <f aca="false">S261</f>
        <v>0</v>
      </c>
      <c r="T340" s="107" t="n">
        <f aca="false">T261</f>
        <v>0</v>
      </c>
      <c r="U340" s="107" t="n">
        <f aca="false">U261</f>
        <v>0</v>
      </c>
      <c r="V340" s="107" t="n">
        <f aca="false">V261</f>
        <v>0</v>
      </c>
      <c r="W340" s="107" t="n">
        <f aca="false">W261</f>
        <v>0</v>
      </c>
      <c r="X340" s="107" t="n">
        <f aca="false">X261</f>
        <v>0</v>
      </c>
      <c r="Y340" s="107" t="n">
        <f aca="false">Y261</f>
        <v>0</v>
      </c>
      <c r="Z340" s="107" t="n">
        <f aca="false">Z261</f>
        <v>0</v>
      </c>
      <c r="AA340" s="107" t="n">
        <f aca="false">AA261</f>
        <v>0</v>
      </c>
      <c r="AB340" s="107" t="n">
        <f aca="false">AB261</f>
        <v>0</v>
      </c>
      <c r="AC340" s="107" t="n">
        <f aca="false">AC261</f>
        <v>0</v>
      </c>
      <c r="AD340" s="107" t="n">
        <f aca="false">AD261</f>
        <v>0</v>
      </c>
      <c r="AE340" s="107" t="n">
        <f aca="false">AE261</f>
        <v>0</v>
      </c>
      <c r="AF340" s="107" t="n">
        <f aca="false">AF261</f>
        <v>0</v>
      </c>
      <c r="AG340" s="107" t="n">
        <f aca="false">AG261</f>
        <v>0</v>
      </c>
      <c r="AH340" s="10"/>
      <c r="AI340" s="97" t="n">
        <f aca="false">AI261</f>
        <v>2000</v>
      </c>
    </row>
    <row r="341" customFormat="false" ht="12.75" hidden="false" customHeight="false" outlineLevel="0" collapsed="false">
      <c r="A341" s="105" t="s">
        <v>92</v>
      </c>
      <c r="B341" s="105" t="n">
        <v>1419</v>
      </c>
      <c r="C341" s="10"/>
      <c r="D341" s="10"/>
      <c r="E341" s="10"/>
      <c r="F341" s="10"/>
      <c r="G341" s="10"/>
      <c r="H341" s="10"/>
      <c r="I341" s="10"/>
      <c r="J341" s="10"/>
      <c r="K341" s="10"/>
      <c r="L341" s="10"/>
      <c r="M341" s="10"/>
      <c r="N341" s="10"/>
      <c r="O341" s="10"/>
      <c r="P341" s="107" t="n">
        <f aca="false">P262</f>
        <v>0</v>
      </c>
      <c r="Q341" s="107" t="n">
        <f aca="false">Q262</f>
        <v>0</v>
      </c>
      <c r="R341" s="107" t="n">
        <f aca="false">R262</f>
        <v>0</v>
      </c>
      <c r="S341" s="107" t="n">
        <f aca="false">S262</f>
        <v>0</v>
      </c>
      <c r="T341" s="107" t="n">
        <f aca="false">T262</f>
        <v>0</v>
      </c>
      <c r="U341" s="107" t="n">
        <f aca="false">U262</f>
        <v>0</v>
      </c>
      <c r="V341" s="107" t="n">
        <f aca="false">V262</f>
        <v>0</v>
      </c>
      <c r="W341" s="107" t="n">
        <f aca="false">W262</f>
        <v>0</v>
      </c>
      <c r="X341" s="107" t="n">
        <f aca="false">X262</f>
        <v>0</v>
      </c>
      <c r="Y341" s="107" t="n">
        <f aca="false">Y262</f>
        <v>0</v>
      </c>
      <c r="Z341" s="107" t="n">
        <f aca="false">Z262</f>
        <v>0</v>
      </c>
      <c r="AA341" s="107" t="n">
        <f aca="false">AA262</f>
        <v>0</v>
      </c>
      <c r="AB341" s="107" t="n">
        <f aca="false">AB262</f>
        <v>0</v>
      </c>
      <c r="AC341" s="107" t="n">
        <f aca="false">AC262</f>
        <v>0</v>
      </c>
      <c r="AD341" s="107" t="n">
        <f aca="false">AD262</f>
        <v>0</v>
      </c>
      <c r="AE341" s="107" t="n">
        <f aca="false">AE262</f>
        <v>0</v>
      </c>
      <c r="AF341" s="107" t="n">
        <f aca="false">AF262</f>
        <v>0</v>
      </c>
      <c r="AG341" s="107" t="n">
        <f aca="false">AG262</f>
        <v>0</v>
      </c>
      <c r="AH341" s="10"/>
      <c r="AI341" s="97" t="n">
        <f aca="false">AI262</f>
        <v>0</v>
      </c>
    </row>
    <row r="342" customFormat="false" ht="12.75" hidden="false" customHeight="false" outlineLevel="0" collapsed="false">
      <c r="A342" s="105" t="s">
        <v>93</v>
      </c>
      <c r="B342" s="105" t="n">
        <v>1437</v>
      </c>
      <c r="C342" s="10" t="n">
        <v>8483</v>
      </c>
      <c r="D342" s="10" t="n">
        <v>8786</v>
      </c>
      <c r="E342" s="10" t="n">
        <v>8780</v>
      </c>
      <c r="F342" s="10" t="n">
        <v>8798</v>
      </c>
      <c r="G342" s="10" t="n">
        <v>8778</v>
      </c>
      <c r="H342" s="10" t="n">
        <v>8775</v>
      </c>
      <c r="I342" s="10" t="n">
        <v>8803</v>
      </c>
      <c r="J342" s="10" t="n">
        <v>8806</v>
      </c>
      <c r="K342" s="10" t="n">
        <v>8812</v>
      </c>
      <c r="L342" s="10" t="n">
        <v>8764</v>
      </c>
      <c r="M342" s="10" t="n">
        <v>8710</v>
      </c>
      <c r="N342" s="10" t="n">
        <v>8703</v>
      </c>
      <c r="O342" s="10" t="n">
        <v>8634</v>
      </c>
      <c r="P342" s="107" t="n">
        <v>8375</v>
      </c>
      <c r="Q342" s="107" t="n">
        <v>8250</v>
      </c>
      <c r="R342" s="107" t="n">
        <v>8306</v>
      </c>
      <c r="S342" s="107" t="n">
        <v>8311</v>
      </c>
      <c r="T342" s="107" t="n">
        <v>8311</v>
      </c>
      <c r="U342" s="107" t="n">
        <f aca="false">U263</f>
        <v>8320</v>
      </c>
      <c r="V342" s="107" t="n">
        <f aca="false">V263</f>
        <v>0</v>
      </c>
      <c r="W342" s="107" t="n">
        <f aca="false">W263</f>
        <v>0</v>
      </c>
      <c r="X342" s="107" t="n">
        <f aca="false">X263</f>
        <v>0</v>
      </c>
      <c r="Y342" s="107" t="n">
        <f aca="false">Y263</f>
        <v>0</v>
      </c>
      <c r="Z342" s="107" t="n">
        <f aca="false">Z263</f>
        <v>0</v>
      </c>
      <c r="AA342" s="107" t="n">
        <f aca="false">AA263</f>
        <v>0</v>
      </c>
      <c r="AB342" s="107" t="n">
        <f aca="false">AB263</f>
        <v>0</v>
      </c>
      <c r="AC342" s="107" t="n">
        <f aca="false">AC263</f>
        <v>0</v>
      </c>
      <c r="AD342" s="107" t="n">
        <f aca="false">AD263</f>
        <v>0</v>
      </c>
      <c r="AE342" s="107" t="n">
        <f aca="false">AE263</f>
        <v>0</v>
      </c>
      <c r="AF342" s="107" t="n">
        <f aca="false">AF263</f>
        <v>0</v>
      </c>
      <c r="AG342" s="107" t="n">
        <f aca="false">AG263</f>
        <v>0</v>
      </c>
      <c r="AH342" s="10"/>
      <c r="AI342" s="97" t="n">
        <f aca="false">AI263</f>
        <v>0</v>
      </c>
    </row>
    <row r="343" customFormat="false" ht="12.75" hidden="false" customHeight="false" outlineLevel="0" collapsed="false">
      <c r="A343" s="105" t="s">
        <v>94</v>
      </c>
      <c r="B343" s="105" t="n">
        <v>1442</v>
      </c>
      <c r="C343" s="10"/>
      <c r="D343" s="10"/>
      <c r="E343" s="10"/>
      <c r="F343" s="10"/>
      <c r="G343" s="10"/>
      <c r="H343" s="10"/>
      <c r="I343" s="10"/>
      <c r="J343" s="10"/>
      <c r="K343" s="10"/>
      <c r="L343" s="10"/>
      <c r="M343" s="10"/>
      <c r="N343" s="10"/>
      <c r="O343" s="10"/>
      <c r="P343" s="107" t="n">
        <f aca="false">P264</f>
        <v>0</v>
      </c>
      <c r="Q343" s="107" t="n">
        <f aca="false">Q264</f>
        <v>0</v>
      </c>
      <c r="R343" s="107" t="n">
        <f aca="false">R264</f>
        <v>0</v>
      </c>
      <c r="S343" s="107" t="n">
        <f aca="false">S264</f>
        <v>0</v>
      </c>
      <c r="T343" s="107" t="n">
        <f aca="false">T264</f>
        <v>0</v>
      </c>
      <c r="U343" s="107" t="n">
        <f aca="false">U264</f>
        <v>0</v>
      </c>
      <c r="V343" s="107" t="n">
        <f aca="false">V264</f>
        <v>0</v>
      </c>
      <c r="W343" s="107" t="n">
        <f aca="false">W264</f>
        <v>0</v>
      </c>
      <c r="X343" s="107" t="n">
        <f aca="false">X264</f>
        <v>0</v>
      </c>
      <c r="Y343" s="107" t="n">
        <f aca="false">Y264</f>
        <v>0</v>
      </c>
      <c r="Z343" s="107" t="n">
        <f aca="false">Z264</f>
        <v>0</v>
      </c>
      <c r="AA343" s="107" t="n">
        <f aca="false">AA264</f>
        <v>0</v>
      </c>
      <c r="AB343" s="107" t="n">
        <f aca="false">AB264</f>
        <v>0</v>
      </c>
      <c r="AC343" s="107" t="n">
        <f aca="false">AC264</f>
        <v>0</v>
      </c>
      <c r="AD343" s="107" t="n">
        <f aca="false">AD264</f>
        <v>0</v>
      </c>
      <c r="AE343" s="107" t="n">
        <f aca="false">AE264</f>
        <v>0</v>
      </c>
      <c r="AF343" s="107" t="n">
        <f aca="false">AF264</f>
        <v>0</v>
      </c>
      <c r="AG343" s="107" t="n">
        <f aca="false">AG264</f>
        <v>0</v>
      </c>
      <c r="AH343" s="10"/>
      <c r="AI343" s="97" t="n">
        <f aca="false">AI264</f>
        <v>0</v>
      </c>
    </row>
    <row r="344" customFormat="false" ht="12.75" hidden="false" customHeight="false" outlineLevel="0" collapsed="false">
      <c r="A344" s="105" t="s">
        <v>95</v>
      </c>
      <c r="B344" s="105" t="n">
        <v>1455</v>
      </c>
      <c r="C344" s="10"/>
      <c r="D344" s="10"/>
      <c r="E344" s="10"/>
      <c r="F344" s="10"/>
      <c r="G344" s="10"/>
      <c r="H344" s="10"/>
      <c r="I344" s="10"/>
      <c r="J344" s="10"/>
      <c r="K344" s="10"/>
      <c r="L344" s="10"/>
      <c r="M344" s="10"/>
      <c r="N344" s="10"/>
      <c r="O344" s="10"/>
      <c r="P344" s="107" t="n">
        <f aca="false">P265</f>
        <v>0</v>
      </c>
      <c r="Q344" s="107" t="n">
        <f aca="false">Q265</f>
        <v>0</v>
      </c>
      <c r="R344" s="107" t="n">
        <f aca="false">R265</f>
        <v>0</v>
      </c>
      <c r="S344" s="107" t="n">
        <f aca="false">S265</f>
        <v>0</v>
      </c>
      <c r="T344" s="107" t="n">
        <f aca="false">T265</f>
        <v>0</v>
      </c>
      <c r="U344" s="107" t="n">
        <f aca="false">U265</f>
        <v>0</v>
      </c>
      <c r="V344" s="107" t="n">
        <f aca="false">V265</f>
        <v>0</v>
      </c>
      <c r="W344" s="107" t="n">
        <f aca="false">W265</f>
        <v>0</v>
      </c>
      <c r="X344" s="107" t="n">
        <f aca="false">X265</f>
        <v>0</v>
      </c>
      <c r="Y344" s="107" t="n">
        <f aca="false">Y265</f>
        <v>0</v>
      </c>
      <c r="Z344" s="107" t="n">
        <f aca="false">Z265</f>
        <v>0</v>
      </c>
      <c r="AA344" s="107" t="n">
        <f aca="false">AA265</f>
        <v>0</v>
      </c>
      <c r="AB344" s="107" t="n">
        <f aca="false">AB265</f>
        <v>0</v>
      </c>
      <c r="AC344" s="107" t="n">
        <f aca="false">AC265</f>
        <v>0</v>
      </c>
      <c r="AD344" s="107" t="n">
        <f aca="false">AD265</f>
        <v>0</v>
      </c>
      <c r="AE344" s="107" t="n">
        <f aca="false">AE265</f>
        <v>0</v>
      </c>
      <c r="AF344" s="107" t="n">
        <f aca="false">AF265</f>
        <v>0</v>
      </c>
      <c r="AG344" s="107" t="n">
        <f aca="false">AG265</f>
        <v>0</v>
      </c>
      <c r="AH344" s="10"/>
      <c r="AI344" s="97" t="n">
        <f aca="false">AI265</f>
        <v>0</v>
      </c>
    </row>
    <row r="345" customFormat="false" ht="12.75" hidden="false" customHeight="false" outlineLevel="0" collapsed="false">
      <c r="A345" s="105" t="s">
        <v>96</v>
      </c>
      <c r="B345" s="105" t="n">
        <v>1484</v>
      </c>
      <c r="C345" s="10" t="n">
        <v>5000</v>
      </c>
      <c r="D345" s="10" t="n">
        <v>5000</v>
      </c>
      <c r="E345" s="10" t="n">
        <v>5000</v>
      </c>
      <c r="F345" s="10" t="n">
        <v>5000</v>
      </c>
      <c r="G345" s="10" t="n">
        <v>5000</v>
      </c>
      <c r="H345" s="10" t="n">
        <v>5000</v>
      </c>
      <c r="I345" s="10" t="n">
        <v>5000</v>
      </c>
      <c r="J345" s="10" t="n">
        <v>5000</v>
      </c>
      <c r="K345" s="10" t="n">
        <v>5000</v>
      </c>
      <c r="L345" s="10" t="n">
        <v>4999</v>
      </c>
      <c r="M345" s="10" t="n">
        <v>5000</v>
      </c>
      <c r="N345" s="10" t="n">
        <v>5000</v>
      </c>
      <c r="O345" s="10" t="n">
        <v>4999</v>
      </c>
      <c r="P345" s="107" t="n">
        <v>5001</v>
      </c>
      <c r="Q345" s="107" t="n">
        <v>4888</v>
      </c>
      <c r="R345" s="107" t="n">
        <f aca="false">R266</f>
        <v>5000</v>
      </c>
      <c r="S345" s="107" t="n">
        <f aca="false">S266</f>
        <v>5000</v>
      </c>
      <c r="T345" s="107" t="n">
        <f aca="false">T266</f>
        <v>5000</v>
      </c>
      <c r="U345" s="107" t="n">
        <f aca="false">U266</f>
        <v>5000</v>
      </c>
      <c r="V345" s="107" t="n">
        <f aca="false">V266</f>
        <v>0</v>
      </c>
      <c r="W345" s="107" t="n">
        <f aca="false">W266</f>
        <v>0</v>
      </c>
      <c r="X345" s="107" t="n">
        <f aca="false">X266</f>
        <v>0</v>
      </c>
      <c r="Y345" s="107" t="n">
        <f aca="false">Y266</f>
        <v>0</v>
      </c>
      <c r="Z345" s="107" t="n">
        <f aca="false">Z266</f>
        <v>0</v>
      </c>
      <c r="AA345" s="107" t="n">
        <f aca="false">AA266</f>
        <v>0</v>
      </c>
      <c r="AB345" s="107" t="n">
        <f aca="false">AB266</f>
        <v>0</v>
      </c>
      <c r="AC345" s="107" t="n">
        <f aca="false">AC266</f>
        <v>0</v>
      </c>
      <c r="AD345" s="107" t="n">
        <f aca="false">AD266</f>
        <v>0</v>
      </c>
      <c r="AE345" s="107" t="n">
        <f aca="false">AE266</f>
        <v>0</v>
      </c>
      <c r="AF345" s="107" t="n">
        <f aca="false">AF266</f>
        <v>0</v>
      </c>
      <c r="AG345" s="107" t="n">
        <f aca="false">AG266</f>
        <v>0</v>
      </c>
      <c r="AH345" s="10"/>
      <c r="AI345" s="97" t="n">
        <f aca="false">AI266</f>
        <v>0</v>
      </c>
    </row>
    <row r="346" customFormat="false" ht="12.75" hidden="false" customHeight="false" outlineLevel="0" collapsed="false">
      <c r="A346" s="105" t="s">
        <v>97</v>
      </c>
      <c r="B346" s="105" t="n">
        <v>1511</v>
      </c>
      <c r="C346" s="10" t="n">
        <v>15023</v>
      </c>
      <c r="D346" s="10" t="n">
        <v>15017</v>
      </c>
      <c r="E346" s="10" t="n">
        <v>15068</v>
      </c>
      <c r="F346" s="10" t="n">
        <v>14932</v>
      </c>
      <c r="G346" s="10" t="n">
        <v>15131</v>
      </c>
      <c r="H346" s="10" t="n">
        <v>15006</v>
      </c>
      <c r="I346" s="10" t="n">
        <v>15023</v>
      </c>
      <c r="J346" s="10" t="n">
        <v>15020</v>
      </c>
      <c r="K346" s="10" t="n">
        <v>15097</v>
      </c>
      <c r="L346" s="10" t="n">
        <v>15023</v>
      </c>
      <c r="M346" s="10" t="n">
        <v>15156</v>
      </c>
      <c r="N346" s="10" t="n">
        <v>15133</v>
      </c>
      <c r="O346" s="10" t="n">
        <v>15081</v>
      </c>
      <c r="P346" s="107" t="n">
        <v>14963</v>
      </c>
      <c r="Q346" s="107" t="n">
        <v>15002</v>
      </c>
      <c r="R346" s="107" t="n">
        <v>15015</v>
      </c>
      <c r="S346" s="107" t="n">
        <v>15023</v>
      </c>
      <c r="T346" s="107" t="n">
        <v>15023</v>
      </c>
      <c r="U346" s="107" t="n">
        <f aca="false">U267</f>
        <v>15000</v>
      </c>
      <c r="V346" s="107" t="n">
        <f aca="false">V267</f>
        <v>0</v>
      </c>
      <c r="W346" s="107" t="n">
        <f aca="false">W267</f>
        <v>0</v>
      </c>
      <c r="X346" s="107" t="n">
        <f aca="false">X267</f>
        <v>0</v>
      </c>
      <c r="Y346" s="107" t="n">
        <f aca="false">Y267</f>
        <v>0</v>
      </c>
      <c r="Z346" s="107" t="n">
        <f aca="false">Z267</f>
        <v>0</v>
      </c>
      <c r="AA346" s="107" t="n">
        <f aca="false">AA267</f>
        <v>0</v>
      </c>
      <c r="AB346" s="107" t="n">
        <f aca="false">AB267</f>
        <v>0</v>
      </c>
      <c r="AC346" s="107" t="n">
        <f aca="false">AC267</f>
        <v>0</v>
      </c>
      <c r="AD346" s="107" t="n">
        <f aca="false">AD267</f>
        <v>0</v>
      </c>
      <c r="AE346" s="107" t="n">
        <f aca="false">AE267</f>
        <v>0</v>
      </c>
      <c r="AF346" s="107" t="n">
        <f aca="false">AF267</f>
        <v>0</v>
      </c>
      <c r="AG346" s="107" t="n">
        <f aca="false">AG267</f>
        <v>0</v>
      </c>
      <c r="AH346" s="10"/>
      <c r="AI346" s="97" t="n">
        <f aca="false">AI267</f>
        <v>0</v>
      </c>
    </row>
    <row r="347" customFormat="false" ht="12.75" hidden="false" customHeight="false" outlineLevel="0" collapsed="false">
      <c r="A347" s="105" t="s">
        <v>98</v>
      </c>
      <c r="B347" s="105" t="n">
        <v>1550</v>
      </c>
      <c r="C347" s="10" t="n">
        <v>3549</v>
      </c>
      <c r="D347" s="10" t="n">
        <v>3522</v>
      </c>
      <c r="E347" s="10" t="n">
        <v>3554</v>
      </c>
      <c r="F347" s="10" t="n">
        <v>3502</v>
      </c>
      <c r="G347" s="10" t="n">
        <v>3519</v>
      </c>
      <c r="H347" s="10" t="n">
        <v>3443</v>
      </c>
      <c r="I347" s="10" t="n">
        <v>3654</v>
      </c>
      <c r="J347" s="10" t="n">
        <v>3510</v>
      </c>
      <c r="K347" s="10" t="n">
        <v>3494</v>
      </c>
      <c r="L347" s="10" t="n">
        <v>3560</v>
      </c>
      <c r="M347" s="10" t="n">
        <v>3730</v>
      </c>
      <c r="N347" s="10" t="n">
        <v>3869</v>
      </c>
      <c r="O347" s="10" t="n">
        <v>3863</v>
      </c>
      <c r="P347" s="107" t="n">
        <v>3804</v>
      </c>
      <c r="Q347" s="107" t="n">
        <v>3900</v>
      </c>
      <c r="R347" s="107" t="n">
        <v>3824</v>
      </c>
      <c r="S347" s="107" t="n">
        <v>3723</v>
      </c>
      <c r="T347" s="107" t="n">
        <v>3723</v>
      </c>
      <c r="U347" s="107" t="n">
        <f aca="false">U268</f>
        <v>4000</v>
      </c>
      <c r="V347" s="107" t="n">
        <f aca="false">V268</f>
        <v>0</v>
      </c>
      <c r="W347" s="107" t="n">
        <f aca="false">W268</f>
        <v>0</v>
      </c>
      <c r="X347" s="107" t="n">
        <f aca="false">X268</f>
        <v>0</v>
      </c>
      <c r="Y347" s="107" t="n">
        <f aca="false">Y268</f>
        <v>0</v>
      </c>
      <c r="Z347" s="107" t="n">
        <f aca="false">Z268</f>
        <v>0</v>
      </c>
      <c r="AA347" s="107" t="n">
        <f aca="false">AA268</f>
        <v>0</v>
      </c>
      <c r="AB347" s="107" t="n">
        <f aca="false">AB268</f>
        <v>0</v>
      </c>
      <c r="AC347" s="107" t="n">
        <f aca="false">AC268</f>
        <v>0</v>
      </c>
      <c r="AD347" s="107" t="n">
        <f aca="false">AD268</f>
        <v>0</v>
      </c>
      <c r="AE347" s="107" t="n">
        <f aca="false">AE268</f>
        <v>0</v>
      </c>
      <c r="AF347" s="107" t="n">
        <f aca="false">AF268</f>
        <v>0</v>
      </c>
      <c r="AG347" s="107" t="n">
        <f aca="false">AG268</f>
        <v>0</v>
      </c>
      <c r="AH347" s="10"/>
      <c r="AI347" s="97" t="n">
        <f aca="false">AI268</f>
        <v>0</v>
      </c>
    </row>
    <row r="348" customFormat="false" ht="12.75" hidden="false" customHeight="false" outlineLevel="0" collapsed="false">
      <c r="A348" s="105" t="s">
        <v>99</v>
      </c>
      <c r="B348" s="105" t="n">
        <v>1579</v>
      </c>
      <c r="C348" s="10"/>
      <c r="D348" s="10"/>
      <c r="E348" s="10"/>
      <c r="F348" s="10"/>
      <c r="G348" s="10"/>
      <c r="H348" s="10"/>
      <c r="I348" s="10"/>
      <c r="J348" s="10"/>
      <c r="K348" s="10"/>
      <c r="L348" s="10"/>
      <c r="M348" s="10"/>
      <c r="N348" s="10"/>
      <c r="O348" s="10"/>
      <c r="P348" s="107" t="n">
        <f aca="false">P269</f>
        <v>0</v>
      </c>
      <c r="Q348" s="107" t="n">
        <f aca="false">Q269</f>
        <v>0</v>
      </c>
      <c r="R348" s="107" t="n">
        <f aca="false">R269</f>
        <v>0</v>
      </c>
      <c r="S348" s="107" t="n">
        <f aca="false">S269</f>
        <v>0</v>
      </c>
      <c r="T348" s="107" t="n">
        <f aca="false">T269</f>
        <v>0</v>
      </c>
      <c r="U348" s="107" t="n">
        <f aca="false">U269</f>
        <v>0</v>
      </c>
      <c r="V348" s="107" t="n">
        <f aca="false">V269</f>
        <v>0</v>
      </c>
      <c r="W348" s="107" t="n">
        <f aca="false">W269</f>
        <v>0</v>
      </c>
      <c r="X348" s="107" t="n">
        <f aca="false">X269</f>
        <v>0</v>
      </c>
      <c r="Y348" s="107" t="n">
        <f aca="false">Y269</f>
        <v>0</v>
      </c>
      <c r="Z348" s="107" t="n">
        <f aca="false">Z269</f>
        <v>0</v>
      </c>
      <c r="AA348" s="107" t="n">
        <f aca="false">AA269</f>
        <v>0</v>
      </c>
      <c r="AB348" s="107" t="n">
        <f aca="false">AB269</f>
        <v>0</v>
      </c>
      <c r="AC348" s="107" t="n">
        <f aca="false">AC269</f>
        <v>0</v>
      </c>
      <c r="AD348" s="107" t="n">
        <f aca="false">AD269</f>
        <v>0</v>
      </c>
      <c r="AE348" s="107" t="n">
        <f aca="false">AE269</f>
        <v>0</v>
      </c>
      <c r="AF348" s="107" t="n">
        <f aca="false">AF269</f>
        <v>0</v>
      </c>
      <c r="AG348" s="107" t="n">
        <f aca="false">AG269</f>
        <v>0</v>
      </c>
      <c r="AH348" s="10"/>
      <c r="AI348" s="97" t="n">
        <f aca="false">AI269</f>
        <v>0</v>
      </c>
    </row>
    <row r="349" customFormat="false" ht="12.75" hidden="false" customHeight="false" outlineLevel="0" collapsed="false">
      <c r="A349" s="105" t="s">
        <v>100</v>
      </c>
      <c r="B349" s="105" t="n">
        <v>4268</v>
      </c>
      <c r="C349" s="10"/>
      <c r="D349" s="10"/>
      <c r="E349" s="10"/>
      <c r="F349" s="10"/>
      <c r="G349" s="10"/>
      <c r="H349" s="10"/>
      <c r="I349" s="10"/>
      <c r="J349" s="10"/>
      <c r="K349" s="10"/>
      <c r="L349" s="10"/>
      <c r="M349" s="10"/>
      <c r="N349" s="10"/>
      <c r="O349" s="10"/>
      <c r="P349" s="107" t="n">
        <f aca="false">P270</f>
        <v>0</v>
      </c>
      <c r="Q349" s="107" t="n">
        <f aca="false">Q270</f>
        <v>0</v>
      </c>
      <c r="R349" s="107" t="n">
        <f aca="false">R270</f>
        <v>0</v>
      </c>
      <c r="S349" s="107" t="n">
        <f aca="false">S270</f>
        <v>0</v>
      </c>
      <c r="T349" s="107" t="n">
        <f aca="false">T270</f>
        <v>0</v>
      </c>
      <c r="U349" s="107" t="n">
        <f aca="false">U270</f>
        <v>0</v>
      </c>
      <c r="V349" s="107" t="n">
        <f aca="false">V270</f>
        <v>0</v>
      </c>
      <c r="W349" s="107" t="n">
        <f aca="false">W270</f>
        <v>0</v>
      </c>
      <c r="X349" s="107" t="n">
        <f aca="false">X270</f>
        <v>0</v>
      </c>
      <c r="Y349" s="107" t="n">
        <f aca="false">Y270</f>
        <v>0</v>
      </c>
      <c r="Z349" s="107" t="n">
        <f aca="false">Z270</f>
        <v>0</v>
      </c>
      <c r="AA349" s="107" t="n">
        <f aca="false">AA270</f>
        <v>0</v>
      </c>
      <c r="AB349" s="107" t="n">
        <f aca="false">AB270</f>
        <v>0</v>
      </c>
      <c r="AC349" s="107" t="n">
        <f aca="false">AC270</f>
        <v>0</v>
      </c>
      <c r="AD349" s="107" t="n">
        <f aca="false">AD270</f>
        <v>0</v>
      </c>
      <c r="AE349" s="107" t="n">
        <f aca="false">AE270</f>
        <v>0</v>
      </c>
      <c r="AF349" s="107" t="n">
        <f aca="false">AF270</f>
        <v>0</v>
      </c>
      <c r="AG349" s="107" t="n">
        <f aca="false">AG270</f>
        <v>0</v>
      </c>
      <c r="AH349" s="10"/>
      <c r="AI349" s="97" t="n">
        <f aca="false">AI270</f>
        <v>0</v>
      </c>
    </row>
    <row r="350" customFormat="false" ht="12.75" hidden="false" customHeight="false" outlineLevel="0" collapsed="false">
      <c r="A350" s="105" t="s">
        <v>101</v>
      </c>
      <c r="B350" s="105" t="n">
        <v>8001</v>
      </c>
      <c r="C350" s="10"/>
      <c r="D350" s="10"/>
      <c r="E350" s="10"/>
      <c r="F350" s="10"/>
      <c r="G350" s="10"/>
      <c r="H350" s="10"/>
      <c r="I350" s="10"/>
      <c r="J350" s="10"/>
      <c r="K350" s="10"/>
      <c r="L350" s="10"/>
      <c r="M350" s="10"/>
      <c r="N350" s="10"/>
      <c r="O350" s="10"/>
      <c r="P350" s="107" t="n">
        <f aca="false">P271</f>
        <v>0</v>
      </c>
      <c r="Q350" s="107" t="n">
        <f aca="false">Q271</f>
        <v>0</v>
      </c>
      <c r="R350" s="107" t="n">
        <f aca="false">R271</f>
        <v>0</v>
      </c>
      <c r="S350" s="107" t="n">
        <f aca="false">S271</f>
        <v>0</v>
      </c>
      <c r="T350" s="107" t="n">
        <f aca="false">T271</f>
        <v>0</v>
      </c>
      <c r="U350" s="107" t="n">
        <f aca="false">U271</f>
        <v>0</v>
      </c>
      <c r="V350" s="107" t="n">
        <f aca="false">V271</f>
        <v>0</v>
      </c>
      <c r="W350" s="107" t="n">
        <f aca="false">W271</f>
        <v>0</v>
      </c>
      <c r="X350" s="107" t="n">
        <f aca="false">X271</f>
        <v>0</v>
      </c>
      <c r="Y350" s="107" t="n">
        <f aca="false">Y271</f>
        <v>0</v>
      </c>
      <c r="Z350" s="107" t="n">
        <f aca="false">Z271</f>
        <v>0</v>
      </c>
      <c r="AA350" s="107" t="n">
        <f aca="false">AA271</f>
        <v>0</v>
      </c>
      <c r="AB350" s="107" t="n">
        <f aca="false">AB271</f>
        <v>0</v>
      </c>
      <c r="AC350" s="107" t="n">
        <f aca="false">AC271</f>
        <v>0</v>
      </c>
      <c r="AD350" s="107" t="n">
        <f aca="false">AD271</f>
        <v>0</v>
      </c>
      <c r="AE350" s="107" t="n">
        <f aca="false">AE271</f>
        <v>0</v>
      </c>
      <c r="AF350" s="107" t="n">
        <f aca="false">AF271</f>
        <v>0</v>
      </c>
      <c r="AG350" s="107" t="n">
        <f aca="false">AG271</f>
        <v>0</v>
      </c>
      <c r="AH350" s="10"/>
      <c r="AI350" s="97" t="n">
        <f aca="false">AI271</f>
        <v>30000</v>
      </c>
    </row>
    <row r="351" customFormat="false" ht="12.75" hidden="false" customHeight="false" outlineLevel="0" collapsed="false">
      <c r="A351" s="105" t="s">
        <v>102</v>
      </c>
      <c r="B351" s="105" t="n">
        <v>8015</v>
      </c>
      <c r="C351" s="10" t="n">
        <v>7</v>
      </c>
      <c r="D351" s="10" t="n">
        <v>0</v>
      </c>
      <c r="E351" s="10" t="n">
        <v>0</v>
      </c>
      <c r="F351" s="10" t="n">
        <v>0</v>
      </c>
      <c r="G351" s="10" t="n">
        <v>28</v>
      </c>
      <c r="H351" s="10" t="n">
        <v>3</v>
      </c>
      <c r="I351" s="10" t="n">
        <v>30</v>
      </c>
      <c r="J351" s="10" t="n">
        <v>58</v>
      </c>
      <c r="K351" s="10" t="n">
        <v>0</v>
      </c>
      <c r="L351" s="10" t="n">
        <v>1</v>
      </c>
      <c r="M351" s="10" t="n">
        <v>0</v>
      </c>
      <c r="N351" s="10" t="n">
        <v>146</v>
      </c>
      <c r="O351" s="10" t="n">
        <v>199</v>
      </c>
      <c r="P351" s="107" t="n">
        <v>281</v>
      </c>
      <c r="Q351" s="107" t="n">
        <v>293</v>
      </c>
      <c r="R351" s="107" t="n">
        <v>0</v>
      </c>
      <c r="S351" s="107" t="n">
        <v>171</v>
      </c>
      <c r="T351" s="107" t="n">
        <v>171</v>
      </c>
      <c r="U351" s="107" t="n">
        <f aca="false">U272</f>
        <v>0</v>
      </c>
      <c r="V351" s="107" t="n">
        <f aca="false">V272</f>
        <v>0</v>
      </c>
      <c r="W351" s="107" t="n">
        <f aca="false">W272</f>
        <v>0</v>
      </c>
      <c r="X351" s="107" t="n">
        <f aca="false">X272</f>
        <v>0</v>
      </c>
      <c r="Y351" s="107" t="n">
        <f aca="false">Y272</f>
        <v>0</v>
      </c>
      <c r="Z351" s="107" t="n">
        <f aca="false">Z272</f>
        <v>0</v>
      </c>
      <c r="AA351" s="107" t="n">
        <f aca="false">AA272</f>
        <v>0</v>
      </c>
      <c r="AB351" s="107" t="n">
        <f aca="false">AB272</f>
        <v>0</v>
      </c>
      <c r="AC351" s="107" t="n">
        <f aca="false">AC272</f>
        <v>0</v>
      </c>
      <c r="AD351" s="107" t="n">
        <f aca="false">AD272</f>
        <v>0</v>
      </c>
      <c r="AE351" s="107" t="n">
        <f aca="false">AE272</f>
        <v>0</v>
      </c>
      <c r="AF351" s="107" t="n">
        <f aca="false">AF272</f>
        <v>0</v>
      </c>
      <c r="AG351" s="107" t="n">
        <f aca="false">AG272</f>
        <v>0</v>
      </c>
      <c r="AH351" s="10"/>
      <c r="AI351" s="97" t="n">
        <f aca="false">AI272</f>
        <v>0</v>
      </c>
    </row>
    <row r="352" customFormat="false" ht="12.75" hidden="false" customHeight="false" outlineLevel="0" collapsed="false">
      <c r="A352" s="105" t="s">
        <v>157</v>
      </c>
      <c r="B352" s="105" t="n">
        <v>8055</v>
      </c>
      <c r="C352" s="10" t="n">
        <v>4934</v>
      </c>
      <c r="D352" s="10" t="n">
        <v>4858</v>
      </c>
      <c r="E352" s="10" t="n">
        <v>4872</v>
      </c>
      <c r="F352" s="10" t="n">
        <v>4875</v>
      </c>
      <c r="G352" s="10" t="n">
        <v>4872</v>
      </c>
      <c r="H352" s="10" t="n">
        <v>4640</v>
      </c>
      <c r="I352" s="10" t="n">
        <v>4874</v>
      </c>
      <c r="J352" s="10" t="n">
        <v>4931</v>
      </c>
      <c r="K352" s="10" t="n">
        <v>4824</v>
      </c>
      <c r="L352" s="10" t="n">
        <v>4379</v>
      </c>
      <c r="M352" s="10" t="n">
        <v>4960</v>
      </c>
      <c r="N352" s="10" t="n">
        <v>4901</v>
      </c>
      <c r="O352" s="10" t="n">
        <v>4144</v>
      </c>
      <c r="P352" s="107" t="n">
        <v>4442</v>
      </c>
      <c r="Q352" s="107" t="n">
        <v>4535</v>
      </c>
      <c r="R352" s="107" t="n">
        <v>4521</v>
      </c>
      <c r="S352" s="107" t="n">
        <v>4423</v>
      </c>
      <c r="T352" s="107" t="n">
        <v>4423</v>
      </c>
      <c r="U352" s="107" t="n">
        <f aca="false">U273</f>
        <v>3600</v>
      </c>
      <c r="V352" s="107" t="n">
        <f aca="false">V273</f>
        <v>0</v>
      </c>
      <c r="W352" s="107" t="n">
        <f aca="false">W273</f>
        <v>0</v>
      </c>
      <c r="X352" s="107" t="n">
        <f aca="false">X273</f>
        <v>0</v>
      </c>
      <c r="Y352" s="107" t="n">
        <f aca="false">Y273</f>
        <v>0</v>
      </c>
      <c r="Z352" s="107" t="n">
        <f aca="false">Z273</f>
        <v>0</v>
      </c>
      <c r="AA352" s="107" t="n">
        <f aca="false">AA273</f>
        <v>0</v>
      </c>
      <c r="AB352" s="107" t="n">
        <f aca="false">AB273</f>
        <v>0</v>
      </c>
      <c r="AC352" s="107" t="n">
        <f aca="false">AC273</f>
        <v>0</v>
      </c>
      <c r="AD352" s="107" t="n">
        <f aca="false">AD273</f>
        <v>0</v>
      </c>
      <c r="AE352" s="107" t="n">
        <f aca="false">AE273</f>
        <v>0</v>
      </c>
      <c r="AF352" s="107" t="n">
        <f aca="false">AF273</f>
        <v>0</v>
      </c>
      <c r="AG352" s="107" t="n">
        <f aca="false">AG273</f>
        <v>0</v>
      </c>
      <c r="AH352" s="10"/>
      <c r="AI352" s="97" t="n">
        <f aca="false">AI273</f>
        <v>0</v>
      </c>
    </row>
    <row r="353" customFormat="false" ht="12.75" hidden="false" customHeight="false" outlineLevel="0" collapsed="false">
      <c r="A353" s="115"/>
      <c r="B353" s="39"/>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row>
    <row r="354" customFormat="false" ht="12.75" hidden="false" customHeight="false" outlineLevel="0" collapsed="false">
      <c r="A354" s="115"/>
      <c r="B354" s="39"/>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row>
    <row r="355" customFormat="false" ht="12.75" hidden="false" customHeight="false" outlineLevel="0" collapsed="false">
      <c r="A355" s="115"/>
      <c r="B355" s="39"/>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row>
    <row r="356" customFormat="false" ht="13.5" hidden="false" customHeight="false" outlineLevel="0" collapsed="false">
      <c r="A356" s="116"/>
      <c r="B356" s="116"/>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7"/>
      <c r="AA356" s="117"/>
      <c r="AB356" s="117"/>
      <c r="AC356" s="117"/>
      <c r="AD356" s="117"/>
      <c r="AE356" s="117"/>
      <c r="AF356" s="117"/>
      <c r="AG356" s="117"/>
      <c r="AH356" s="117"/>
      <c r="AI356" s="117"/>
      <c r="AJ356" s="117"/>
      <c r="AK356" s="117"/>
      <c r="AL356" s="117"/>
      <c r="AM356" s="117"/>
      <c r="AN356" s="117"/>
      <c r="AO356" s="117"/>
      <c r="AP356" s="117"/>
      <c r="AQ356" s="117"/>
      <c r="AR356" s="117"/>
      <c r="AS356" s="117"/>
      <c r="AT356" s="117"/>
      <c r="AU356" s="117"/>
      <c r="AV356" s="117"/>
      <c r="AW356" s="117"/>
      <c r="AX356" s="117"/>
      <c r="AY356" s="117"/>
      <c r="AZ356" s="117"/>
      <c r="BA356" s="117"/>
      <c r="BB356" s="117"/>
      <c r="BC356" s="117"/>
      <c r="BD356" s="117"/>
      <c r="BE356" s="117"/>
    </row>
    <row r="357" customFormat="false" ht="12.75" hidden="false" customHeight="false" outlineLevel="0" collapsed="false">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J357" s="10"/>
      <c r="AK357" s="10"/>
      <c r="AL357" s="10"/>
      <c r="AM357" s="10"/>
      <c r="AN357" s="10"/>
      <c r="AO357" s="10"/>
      <c r="AP357" s="10"/>
      <c r="AQ357" s="10"/>
      <c r="AR357" s="10"/>
      <c r="AS357" s="10"/>
      <c r="AT357" s="10"/>
      <c r="AU357" s="10"/>
      <c r="AV357" s="10"/>
      <c r="AW357" s="10"/>
      <c r="AX357" s="10"/>
      <c r="AY357" s="10"/>
      <c r="AZ357" s="10"/>
      <c r="BA357" s="10"/>
      <c r="BB357" s="10"/>
      <c r="BC357" s="10"/>
      <c r="BD357" s="10"/>
      <c r="BE357" s="10"/>
    </row>
    <row r="358" customFormat="false" ht="12.75" hidden="false" customHeight="false" outlineLevel="0" collapsed="false">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J358" s="10"/>
      <c r="AK358" s="10"/>
      <c r="AL358" s="10"/>
      <c r="AM358" s="10"/>
      <c r="AN358" s="10"/>
      <c r="AO358" s="10"/>
      <c r="AP358" s="10"/>
      <c r="AQ358" s="10"/>
      <c r="AR358" s="10"/>
      <c r="AS358" s="10"/>
      <c r="AT358" s="10"/>
      <c r="AU358" s="10"/>
      <c r="AV358" s="10"/>
      <c r="AW358" s="10"/>
      <c r="AX358" s="10"/>
      <c r="AY358" s="10"/>
      <c r="AZ358" s="10"/>
      <c r="BA358" s="10"/>
      <c r="BB358" s="10"/>
      <c r="BC358" s="10"/>
      <c r="BD358" s="10"/>
      <c r="BE358" s="10"/>
    </row>
    <row r="359" customFormat="false" ht="12.75" hidden="false" customHeight="false" outlineLevel="0" collapsed="false">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J359" s="10"/>
      <c r="AK359" s="10"/>
      <c r="AL359" s="10"/>
      <c r="AM359" s="10"/>
      <c r="AN359" s="10"/>
      <c r="AO359" s="10"/>
      <c r="AP359" s="10"/>
      <c r="AQ359" s="10"/>
      <c r="AR359" s="10"/>
      <c r="AS359" s="10"/>
      <c r="AT359" s="10"/>
      <c r="AU359" s="10"/>
      <c r="AV359" s="10"/>
      <c r="AW359" s="10"/>
      <c r="AX359" s="10"/>
      <c r="AY359" s="10"/>
      <c r="AZ359" s="10"/>
      <c r="BA359" s="10"/>
      <c r="BB359" s="10"/>
      <c r="BC359" s="10"/>
      <c r="BD359" s="10"/>
      <c r="BE359" s="10"/>
    </row>
    <row r="360" customFormat="false" ht="12.75" hidden="false" customHeight="false" outlineLevel="0" collapsed="false">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J360" s="10"/>
      <c r="AK360" s="10"/>
      <c r="AL360" s="10"/>
      <c r="AM360" s="10"/>
      <c r="AN360" s="10"/>
      <c r="AO360" s="10"/>
      <c r="AP360" s="10"/>
      <c r="AQ360" s="10"/>
      <c r="AR360" s="10"/>
      <c r="AS360" s="10"/>
      <c r="AT360" s="10"/>
      <c r="AU360" s="10"/>
      <c r="AV360" s="10"/>
      <c r="AW360" s="10"/>
      <c r="AX360" s="10"/>
      <c r="AY360" s="10"/>
      <c r="AZ360" s="10"/>
      <c r="BA360" s="10"/>
      <c r="BB360" s="10"/>
      <c r="BC360" s="10"/>
      <c r="BD360" s="10"/>
      <c r="BE360" s="10"/>
    </row>
    <row r="361" customFormat="false" ht="12.75" hidden="false" customHeight="false" outlineLevel="0" collapsed="false">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J361" s="10"/>
      <c r="AK361" s="10"/>
      <c r="AL361" s="10"/>
      <c r="AM361" s="10"/>
      <c r="AN361" s="10"/>
      <c r="AO361" s="10"/>
      <c r="AP361" s="10"/>
      <c r="AQ361" s="10"/>
      <c r="AR361" s="10"/>
      <c r="AS361" s="10"/>
      <c r="AT361" s="10"/>
      <c r="AU361" s="10"/>
      <c r="AV361" s="10"/>
      <c r="AW361" s="10"/>
      <c r="AX361" s="10"/>
      <c r="AY361" s="10"/>
      <c r="AZ361" s="10"/>
      <c r="BA361" s="10"/>
      <c r="BB361" s="10"/>
      <c r="BC361" s="10"/>
      <c r="BD361" s="10"/>
      <c r="BE361" s="10"/>
    </row>
    <row r="362" customFormat="false" ht="12.75" hidden="false" customHeight="false" outlineLevel="0" collapsed="false">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J362" s="10"/>
      <c r="AK362" s="10"/>
      <c r="AL362" s="10"/>
      <c r="AM362" s="10"/>
      <c r="AN362" s="10"/>
      <c r="AO362" s="10"/>
      <c r="AP362" s="10"/>
      <c r="AQ362" s="10"/>
      <c r="AR362" s="10"/>
      <c r="AS362" s="10"/>
      <c r="AT362" s="10"/>
      <c r="AU362" s="10"/>
      <c r="AV362" s="10"/>
      <c r="AW362" s="10"/>
      <c r="AX362" s="10"/>
      <c r="AY362" s="10"/>
      <c r="AZ362" s="10"/>
      <c r="BA362" s="10"/>
      <c r="BB362" s="10"/>
      <c r="BC362" s="10"/>
      <c r="BD362" s="10"/>
      <c r="BE362" s="10"/>
    </row>
    <row r="363" customFormat="false" ht="12.75" hidden="false" customHeight="false" outlineLevel="0" collapsed="false">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J363" s="10"/>
      <c r="AK363" s="10"/>
      <c r="AL363" s="10"/>
      <c r="AM363" s="10"/>
      <c r="AN363" s="10"/>
      <c r="AO363" s="10"/>
      <c r="AP363" s="10"/>
      <c r="AQ363" s="10"/>
      <c r="AR363" s="10"/>
      <c r="AS363" s="10"/>
      <c r="AT363" s="10"/>
      <c r="AU363" s="10"/>
      <c r="AV363" s="10"/>
      <c r="AW363" s="10"/>
      <c r="AX363" s="10"/>
      <c r="AY363" s="10"/>
      <c r="AZ363" s="10"/>
      <c r="BA363" s="10"/>
      <c r="BB363" s="10"/>
      <c r="BC363" s="10"/>
      <c r="BD363" s="10"/>
      <c r="BE363" s="10"/>
    </row>
    <row r="364" customFormat="false" ht="12.75" hidden="false" customHeight="false" outlineLevel="0" collapsed="false">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row>
    <row r="365" customFormat="false" ht="12.75" hidden="false" customHeight="false" outlineLevel="0" collapsed="false">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J365" s="10"/>
      <c r="AK365" s="10"/>
      <c r="AL365" s="10"/>
      <c r="AM365" s="10"/>
      <c r="AN365" s="10"/>
      <c r="AO365" s="10"/>
      <c r="AP365" s="10"/>
      <c r="AQ365" s="10"/>
      <c r="AR365" s="10"/>
      <c r="AS365" s="10"/>
      <c r="AT365" s="10"/>
      <c r="AU365" s="10"/>
      <c r="AV365" s="10"/>
      <c r="AW365" s="10"/>
      <c r="AX365" s="10"/>
      <c r="AY365" s="10"/>
      <c r="AZ365" s="10"/>
      <c r="BA365" s="10"/>
      <c r="BB365" s="10"/>
      <c r="BC365" s="10"/>
      <c r="BD365" s="10"/>
      <c r="BE365" s="10"/>
    </row>
    <row r="366" customFormat="false" ht="12.75" hidden="false" customHeight="false" outlineLevel="0" collapsed="false">
      <c r="A366" s="15" t="s">
        <v>158</v>
      </c>
      <c r="B366" s="15"/>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J366" s="10"/>
      <c r="AK366" s="10"/>
      <c r="AL366" s="10"/>
      <c r="AM366" s="10"/>
      <c r="AN366" s="10"/>
      <c r="AO366" s="10"/>
      <c r="AP366" s="10"/>
      <c r="AQ366" s="10"/>
      <c r="AR366" s="10"/>
      <c r="AS366" s="10"/>
      <c r="AT366" s="10"/>
      <c r="AU366" s="10"/>
      <c r="AV366" s="10"/>
      <c r="AW366" s="10"/>
      <c r="AX366" s="10"/>
      <c r="AY366" s="10"/>
      <c r="AZ366" s="10"/>
      <c r="BA366" s="10"/>
      <c r="BB366" s="10"/>
      <c r="BC366" s="10"/>
      <c r="BD366" s="10"/>
      <c r="BE366" s="10"/>
    </row>
    <row r="367" customFormat="false" ht="12.75" hidden="false" customHeight="false" outlineLevel="0" collapsed="false">
      <c r="A367" s="118" t="n">
        <v>36318</v>
      </c>
      <c r="B367" s="118"/>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J367" s="10"/>
      <c r="AK367" s="10"/>
      <c r="AL367" s="10"/>
      <c r="AM367" s="10"/>
      <c r="AN367" s="10"/>
      <c r="AO367" s="10"/>
      <c r="AP367" s="10"/>
      <c r="AQ367" s="10"/>
      <c r="AR367" s="10"/>
      <c r="AS367" s="10"/>
      <c r="AT367" s="10"/>
      <c r="AU367" s="10"/>
      <c r="AV367" s="10"/>
      <c r="AW367" s="10"/>
      <c r="AX367" s="10"/>
      <c r="AY367" s="10"/>
      <c r="AZ367" s="10"/>
      <c r="BA367" s="10"/>
      <c r="BB367" s="10"/>
      <c r="BC367" s="10"/>
      <c r="BD367" s="10"/>
      <c r="BE367" s="10"/>
    </row>
    <row r="368" customFormat="false" ht="12.75" hidden="false" customHeight="false" outlineLevel="0" collapsed="false">
      <c r="A368" s="119" t="s">
        <v>159</v>
      </c>
      <c r="B368" s="119"/>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J368" s="10"/>
      <c r="AK368" s="10"/>
      <c r="AL368" s="10"/>
      <c r="AM368" s="10"/>
      <c r="AN368" s="10"/>
      <c r="AO368" s="10"/>
      <c r="AP368" s="10"/>
      <c r="AQ368" s="10"/>
      <c r="AR368" s="10"/>
      <c r="AS368" s="10"/>
      <c r="AT368" s="10"/>
      <c r="AU368" s="10"/>
      <c r="AV368" s="10"/>
      <c r="AW368" s="10"/>
      <c r="AX368" s="10"/>
      <c r="AY368" s="10"/>
      <c r="AZ368" s="10"/>
      <c r="BA368" s="10"/>
      <c r="BB368" s="10"/>
      <c r="BC368" s="10"/>
      <c r="BD368" s="10"/>
      <c r="BE368" s="10"/>
    </row>
    <row r="369" customFormat="false" ht="12.75" hidden="false" customHeight="false" outlineLevel="0" collapsed="false">
      <c r="A369" s="119" t="s">
        <v>160</v>
      </c>
      <c r="B369" s="119"/>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J369" s="10"/>
      <c r="AK369" s="10"/>
      <c r="AL369" s="10"/>
      <c r="AM369" s="10"/>
      <c r="AN369" s="10"/>
      <c r="AO369" s="10"/>
      <c r="AP369" s="10"/>
      <c r="AQ369" s="10"/>
      <c r="AR369" s="10"/>
      <c r="AS369" s="10"/>
      <c r="AT369" s="10"/>
      <c r="AU369" s="10"/>
      <c r="AV369" s="10"/>
      <c r="AW369" s="10"/>
      <c r="AX369" s="10"/>
      <c r="AY369" s="10"/>
      <c r="AZ369" s="10"/>
      <c r="BA369" s="10"/>
      <c r="BB369" s="10"/>
      <c r="BC369" s="10"/>
      <c r="BD369" s="10"/>
      <c r="BE369" s="10"/>
    </row>
    <row r="370" customFormat="false" ht="12.75" hidden="false" customHeight="false" outlineLevel="0" collapsed="false">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J370" s="10"/>
      <c r="AK370" s="10"/>
      <c r="AL370" s="10"/>
      <c r="AM370" s="10"/>
      <c r="AN370" s="10"/>
      <c r="AO370" s="10"/>
      <c r="AP370" s="10"/>
      <c r="AQ370" s="10"/>
      <c r="AR370" s="10"/>
      <c r="AS370" s="10"/>
      <c r="AT370" s="10"/>
      <c r="AU370" s="10"/>
      <c r="AV370" s="10"/>
      <c r="AW370" s="10"/>
      <c r="AX370" s="10"/>
      <c r="AY370" s="10"/>
      <c r="AZ370" s="10"/>
      <c r="BA370" s="10"/>
      <c r="BB370" s="10"/>
      <c r="BC370" s="10"/>
      <c r="BD370" s="10"/>
      <c r="BE370" s="10"/>
    </row>
    <row r="371" customFormat="false" ht="12.75" hidden="false" customHeight="false" outlineLevel="0" collapsed="false">
      <c r="A371" s="118" t="n">
        <v>36319</v>
      </c>
      <c r="B371" s="118"/>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J371" s="10"/>
      <c r="AK371" s="10"/>
      <c r="AL371" s="10"/>
      <c r="AM371" s="10"/>
      <c r="AN371" s="10"/>
      <c r="AO371" s="10"/>
      <c r="AP371" s="10"/>
      <c r="AQ371" s="10"/>
      <c r="AR371" s="10"/>
      <c r="AS371" s="10"/>
      <c r="AT371" s="10"/>
      <c r="AU371" s="10"/>
      <c r="AV371" s="10"/>
      <c r="AW371" s="10"/>
      <c r="AX371" s="10"/>
      <c r="AY371" s="10"/>
      <c r="AZ371" s="10"/>
      <c r="BA371" s="10"/>
      <c r="BB371" s="10"/>
      <c r="BC371" s="10"/>
      <c r="BD371" s="10"/>
      <c r="BE371" s="10"/>
    </row>
    <row r="372" customFormat="false" ht="12.75" hidden="false" customHeight="false" outlineLevel="0" collapsed="false">
      <c r="A372" s="119" t="s">
        <v>159</v>
      </c>
      <c r="B372" s="119"/>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J372" s="10"/>
      <c r="AK372" s="10"/>
      <c r="AL372" s="10"/>
      <c r="AM372" s="10"/>
      <c r="AN372" s="10"/>
      <c r="AO372" s="10"/>
      <c r="AP372" s="10"/>
      <c r="AQ372" s="10"/>
      <c r="AR372" s="10"/>
      <c r="AS372" s="10"/>
      <c r="AT372" s="10"/>
      <c r="AU372" s="10"/>
      <c r="AV372" s="10"/>
      <c r="AW372" s="10"/>
      <c r="AX372" s="10"/>
      <c r="AY372" s="10"/>
      <c r="AZ372" s="10"/>
      <c r="BA372" s="10"/>
      <c r="BB372" s="10"/>
      <c r="BC372" s="10"/>
      <c r="BD372" s="10"/>
      <c r="BE372" s="10"/>
    </row>
    <row r="373" customFormat="false" ht="12.75" hidden="false" customHeight="false" outlineLevel="0" collapsed="false">
      <c r="A373" s="119" t="s">
        <v>160</v>
      </c>
      <c r="B373" s="119"/>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row>
    <row r="374" customFormat="false" ht="12.75" hidden="false" customHeight="false" outlineLevel="0" collapsed="false">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J374" s="10"/>
      <c r="AK374" s="10"/>
      <c r="AL374" s="10"/>
      <c r="AM374" s="10"/>
      <c r="AN374" s="10"/>
      <c r="AO374" s="10"/>
      <c r="AP374" s="10"/>
      <c r="AQ374" s="10"/>
      <c r="AR374" s="10"/>
      <c r="AS374" s="10"/>
      <c r="AT374" s="10"/>
      <c r="AU374" s="10"/>
      <c r="AV374" s="10"/>
      <c r="AW374" s="10"/>
      <c r="AX374" s="10"/>
      <c r="AY374" s="10"/>
      <c r="AZ374" s="10"/>
      <c r="BA374" s="10"/>
      <c r="BB374" s="10"/>
      <c r="BC374" s="10"/>
      <c r="BD374" s="10"/>
      <c r="BE374" s="10"/>
    </row>
    <row r="375" customFormat="false" ht="12.75" hidden="false" customHeight="false" outlineLevel="0" collapsed="false">
      <c r="A375" s="118" t="n">
        <v>36319</v>
      </c>
      <c r="B375" s="118"/>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J375" s="10"/>
      <c r="AK375" s="10"/>
      <c r="AL375" s="10"/>
      <c r="AM375" s="10"/>
      <c r="AN375" s="10"/>
      <c r="AO375" s="10"/>
      <c r="AP375" s="10"/>
      <c r="AQ375" s="10"/>
      <c r="AR375" s="10"/>
      <c r="AS375" s="10"/>
      <c r="AT375" s="10"/>
      <c r="AU375" s="10"/>
      <c r="AV375" s="10"/>
      <c r="AW375" s="10"/>
      <c r="AX375" s="10"/>
      <c r="AY375" s="10"/>
      <c r="AZ375" s="10"/>
      <c r="BA375" s="10"/>
      <c r="BB375" s="10"/>
      <c r="BC375" s="10"/>
      <c r="BD375" s="10"/>
      <c r="BE375" s="10"/>
    </row>
    <row r="376" customFormat="false" ht="12.75" hidden="false" customHeight="false" outlineLevel="0" collapsed="false">
      <c r="A376" s="119" t="s">
        <v>159</v>
      </c>
      <c r="B376" s="119"/>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J376" s="10"/>
      <c r="AK376" s="10"/>
      <c r="AL376" s="10"/>
      <c r="AM376" s="10"/>
      <c r="AN376" s="10"/>
      <c r="AO376" s="10"/>
      <c r="AP376" s="10"/>
      <c r="AQ376" s="10"/>
      <c r="AR376" s="10"/>
      <c r="AS376" s="10"/>
      <c r="AT376" s="10"/>
      <c r="AU376" s="10"/>
      <c r="AV376" s="10"/>
      <c r="AW376" s="10"/>
      <c r="AX376" s="10"/>
      <c r="AY376" s="10"/>
      <c r="AZ376" s="10"/>
      <c r="BA376" s="10"/>
      <c r="BB376" s="10"/>
      <c r="BC376" s="10"/>
      <c r="BD376" s="10"/>
      <c r="BE376" s="10"/>
    </row>
    <row r="377" customFormat="false" ht="12.75" hidden="false" customHeight="false" outlineLevel="0" collapsed="false">
      <c r="A377" s="119" t="s">
        <v>160</v>
      </c>
      <c r="B377" s="119"/>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J377" s="10"/>
      <c r="AK377" s="10"/>
      <c r="AL377" s="10"/>
      <c r="AM377" s="10"/>
      <c r="AN377" s="10"/>
      <c r="AO377" s="10"/>
      <c r="AP377" s="10"/>
      <c r="AQ377" s="10"/>
      <c r="AR377" s="10"/>
      <c r="AS377" s="10"/>
      <c r="AT377" s="10"/>
      <c r="AU377" s="10"/>
      <c r="AV377" s="10"/>
      <c r="AW377" s="10"/>
      <c r="AX377" s="10"/>
      <c r="AY377" s="10"/>
      <c r="AZ377" s="10"/>
      <c r="BA377" s="10"/>
      <c r="BB377" s="10"/>
      <c r="BC377" s="10"/>
      <c r="BD377" s="10"/>
      <c r="BE377" s="10"/>
    </row>
    <row r="378" customFormat="false" ht="12.75" hidden="false" customHeight="false" outlineLevel="0" collapsed="false">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J378" s="10"/>
      <c r="AK378" s="10"/>
      <c r="AL378" s="10"/>
      <c r="AM378" s="10"/>
      <c r="AN378" s="10"/>
      <c r="AO378" s="10"/>
      <c r="AP378" s="10"/>
      <c r="AQ378" s="10"/>
      <c r="AR378" s="10"/>
      <c r="AS378" s="10"/>
      <c r="AT378" s="10"/>
      <c r="AU378" s="10"/>
      <c r="AV378" s="10"/>
      <c r="AW378" s="10"/>
      <c r="AX378" s="10"/>
      <c r="AY378" s="10"/>
      <c r="AZ378" s="10"/>
      <c r="BA378" s="10"/>
      <c r="BB378" s="10"/>
      <c r="BC378" s="10"/>
      <c r="BD378" s="10"/>
      <c r="BE378" s="10"/>
    </row>
    <row r="379" customFormat="false" ht="12.75" hidden="false" customHeight="false" outlineLevel="0" collapsed="false">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J379" s="10"/>
      <c r="AK379" s="10"/>
      <c r="AL379" s="10"/>
      <c r="AM379" s="10"/>
      <c r="AN379" s="10"/>
      <c r="AO379" s="10"/>
      <c r="AP379" s="10"/>
      <c r="AQ379" s="10"/>
      <c r="AR379" s="10"/>
      <c r="AS379" s="10"/>
      <c r="AT379" s="10"/>
      <c r="AU379" s="10"/>
      <c r="AV379" s="10"/>
      <c r="AW379" s="10"/>
      <c r="AX379" s="10"/>
      <c r="AY379" s="10"/>
      <c r="AZ379" s="10"/>
      <c r="BA379" s="10"/>
      <c r="BB379" s="10"/>
      <c r="BC379" s="10"/>
      <c r="BD379" s="10"/>
      <c r="BE379" s="10"/>
    </row>
    <row r="380" customFormat="false" ht="12.75" hidden="false" customHeight="false" outlineLevel="0" collapsed="false">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J380" s="10"/>
      <c r="AK380" s="10"/>
      <c r="AL380" s="10"/>
      <c r="AM380" s="10"/>
      <c r="AN380" s="10"/>
      <c r="AO380" s="10"/>
      <c r="AP380" s="10"/>
      <c r="AQ380" s="10"/>
      <c r="AR380" s="10"/>
      <c r="AS380" s="10"/>
      <c r="AT380" s="10"/>
      <c r="AU380" s="10"/>
      <c r="AV380" s="10"/>
      <c r="AW380" s="10"/>
      <c r="AX380" s="10"/>
      <c r="AY380" s="10"/>
      <c r="AZ380" s="10"/>
      <c r="BA380" s="10"/>
      <c r="BB380" s="10"/>
      <c r="BC380" s="10"/>
      <c r="BD380" s="10"/>
      <c r="BE380" s="10"/>
    </row>
    <row r="381" customFormat="false" ht="12.75" hidden="false" customHeight="false" outlineLevel="0" collapsed="false">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J381" s="10"/>
      <c r="AK381" s="10"/>
      <c r="AL381" s="10"/>
      <c r="AM381" s="10"/>
      <c r="AN381" s="10"/>
      <c r="AO381" s="10"/>
      <c r="AP381" s="10"/>
      <c r="AQ381" s="10"/>
      <c r="AR381" s="10"/>
      <c r="AS381" s="10"/>
      <c r="AT381" s="10"/>
      <c r="AU381" s="10"/>
      <c r="AV381" s="10"/>
      <c r="AW381" s="10"/>
      <c r="AX381" s="10"/>
      <c r="AY381" s="10"/>
      <c r="AZ381" s="10"/>
      <c r="BA381" s="10"/>
      <c r="BB381" s="10"/>
      <c r="BC381" s="10"/>
      <c r="BD381" s="10"/>
      <c r="BE381" s="10"/>
    </row>
    <row r="382" customFormat="false" ht="12.75" hidden="false" customHeight="false" outlineLevel="0" collapsed="false">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J382" s="10"/>
      <c r="AK382" s="10"/>
      <c r="AL382" s="10"/>
      <c r="AM382" s="10"/>
      <c r="AN382" s="10"/>
      <c r="AO382" s="10"/>
      <c r="AP382" s="10"/>
      <c r="AQ382" s="10"/>
      <c r="AR382" s="10"/>
      <c r="AS382" s="10"/>
      <c r="AT382" s="10"/>
      <c r="AU382" s="10"/>
      <c r="AV382" s="10"/>
      <c r="AW382" s="10"/>
      <c r="AX382" s="10"/>
      <c r="AY382" s="10"/>
      <c r="AZ382" s="10"/>
      <c r="BA382" s="10"/>
      <c r="BB382" s="10"/>
      <c r="BC382" s="10"/>
      <c r="BD382" s="10"/>
      <c r="BE382" s="10"/>
    </row>
    <row r="383" customFormat="false" ht="12.75" hidden="false" customHeight="false" outlineLevel="0" collapsed="false">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J383" s="10"/>
      <c r="AK383" s="10"/>
      <c r="AL383" s="10"/>
      <c r="AM383" s="10"/>
      <c r="AN383" s="10"/>
      <c r="AO383" s="10"/>
      <c r="AP383" s="10"/>
      <c r="AQ383" s="10"/>
      <c r="AR383" s="10"/>
      <c r="AS383" s="10"/>
      <c r="AT383" s="10"/>
      <c r="AU383" s="10"/>
      <c r="AV383" s="10"/>
      <c r="AW383" s="10"/>
      <c r="AX383" s="10"/>
      <c r="AY383" s="10"/>
      <c r="AZ383" s="10"/>
      <c r="BA383" s="10"/>
      <c r="BB383" s="10"/>
      <c r="BC383" s="10"/>
      <c r="BD383" s="10"/>
      <c r="BE383" s="10"/>
    </row>
    <row r="384" customFormat="false" ht="12.75" hidden="false" customHeight="false" outlineLevel="0" collapsed="false">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J384" s="10"/>
      <c r="AK384" s="10"/>
      <c r="AL384" s="10"/>
      <c r="AM384" s="10"/>
      <c r="AN384" s="10"/>
      <c r="AO384" s="10"/>
      <c r="AP384" s="10"/>
      <c r="AQ384" s="10"/>
      <c r="AR384" s="10"/>
      <c r="AS384" s="10"/>
      <c r="AT384" s="10"/>
      <c r="AU384" s="10"/>
      <c r="AV384" s="10"/>
      <c r="AW384" s="10"/>
      <c r="AX384" s="10"/>
      <c r="AY384" s="10"/>
      <c r="AZ384" s="10"/>
      <c r="BA384" s="10"/>
      <c r="BB384" s="10"/>
      <c r="BC384" s="10"/>
      <c r="BD384" s="10"/>
      <c r="BE384" s="10"/>
    </row>
    <row r="385" customFormat="false" ht="12.75" hidden="false" customHeight="false" outlineLevel="0" collapsed="false">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J385" s="10"/>
      <c r="AK385" s="10"/>
      <c r="AL385" s="10"/>
      <c r="AM385" s="10"/>
      <c r="AN385" s="10"/>
      <c r="AO385" s="10"/>
      <c r="AP385" s="10"/>
      <c r="AQ385" s="10"/>
      <c r="AR385" s="10"/>
      <c r="AS385" s="10"/>
      <c r="AT385" s="10"/>
      <c r="AU385" s="10"/>
      <c r="AV385" s="10"/>
      <c r="AW385" s="10"/>
      <c r="AX385" s="10"/>
      <c r="AY385" s="10"/>
      <c r="AZ385" s="10"/>
      <c r="BA385" s="10"/>
      <c r="BB385" s="10"/>
      <c r="BC385" s="10"/>
      <c r="BD385" s="10"/>
      <c r="BE385" s="10"/>
    </row>
    <row r="386" customFormat="false" ht="12.75" hidden="false" customHeight="false" outlineLevel="0" collapsed="false">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J386" s="10"/>
      <c r="AK386" s="10"/>
      <c r="AL386" s="10"/>
      <c r="AM386" s="10"/>
      <c r="AN386" s="10"/>
      <c r="AO386" s="10"/>
      <c r="AP386" s="10"/>
      <c r="AQ386" s="10"/>
      <c r="AR386" s="10"/>
      <c r="AS386" s="10"/>
      <c r="AT386" s="10"/>
      <c r="AU386" s="10"/>
      <c r="AV386" s="10"/>
      <c r="AW386" s="10"/>
      <c r="AX386" s="10"/>
      <c r="AY386" s="10"/>
      <c r="AZ386" s="10"/>
      <c r="BA386" s="10"/>
      <c r="BB386" s="10"/>
      <c r="BC386" s="10"/>
      <c r="BD386" s="10"/>
      <c r="BE386" s="10"/>
    </row>
    <row r="387" customFormat="false" ht="12.75" hidden="false" customHeight="false" outlineLevel="0" collapsed="false">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J387" s="10"/>
      <c r="AK387" s="10"/>
      <c r="AL387" s="10"/>
      <c r="AM387" s="10"/>
      <c r="AN387" s="10"/>
      <c r="AO387" s="10"/>
      <c r="AP387" s="10"/>
      <c r="AQ387" s="10"/>
      <c r="AR387" s="10"/>
      <c r="AS387" s="10"/>
      <c r="AT387" s="10"/>
      <c r="AU387" s="10"/>
      <c r="AV387" s="10"/>
      <c r="AW387" s="10"/>
      <c r="AX387" s="10"/>
      <c r="AY387" s="10"/>
      <c r="AZ387" s="10"/>
      <c r="BA387" s="10"/>
      <c r="BB387" s="10"/>
      <c r="BC387" s="10"/>
      <c r="BD387" s="10"/>
      <c r="BE387" s="10"/>
    </row>
    <row r="388" customFormat="false" ht="12.75" hidden="false" customHeight="false" outlineLevel="0" collapsed="false">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J388" s="10"/>
      <c r="AK388" s="10"/>
      <c r="AL388" s="10"/>
      <c r="AM388" s="10"/>
      <c r="AN388" s="10"/>
      <c r="AO388" s="10"/>
      <c r="AP388" s="10"/>
      <c r="AQ388" s="10"/>
      <c r="AR388" s="10"/>
      <c r="AS388" s="10"/>
      <c r="AT388" s="10"/>
      <c r="AU388" s="10"/>
      <c r="AV388" s="10"/>
      <c r="AW388" s="10"/>
      <c r="AX388" s="10"/>
      <c r="AY388" s="10"/>
      <c r="AZ388" s="10"/>
      <c r="BA388" s="10"/>
      <c r="BB388" s="10"/>
      <c r="BC388" s="10"/>
      <c r="BD388" s="10"/>
      <c r="BE388" s="10"/>
    </row>
    <row r="389" customFormat="false" ht="12.75" hidden="false" customHeight="false" outlineLevel="0" collapsed="false">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J389" s="10"/>
      <c r="AK389" s="10"/>
      <c r="AL389" s="10"/>
      <c r="AM389" s="10"/>
      <c r="AN389" s="10"/>
      <c r="AO389" s="10"/>
      <c r="AP389" s="10"/>
      <c r="AQ389" s="10"/>
      <c r="AR389" s="10"/>
      <c r="AS389" s="10"/>
      <c r="AT389" s="10"/>
      <c r="AU389" s="10"/>
      <c r="AV389" s="10"/>
      <c r="AW389" s="10"/>
      <c r="AX389" s="10"/>
      <c r="AY389" s="10"/>
      <c r="AZ389" s="10"/>
      <c r="BA389" s="10"/>
      <c r="BB389" s="10"/>
      <c r="BC389" s="10"/>
      <c r="BD389" s="10"/>
      <c r="BE389" s="10"/>
    </row>
    <row r="390" customFormat="false" ht="12.75" hidden="false" customHeight="false" outlineLevel="0" collapsed="false">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J390" s="10"/>
      <c r="AK390" s="10"/>
      <c r="AL390" s="10"/>
      <c r="AM390" s="10"/>
      <c r="AN390" s="10"/>
      <c r="AO390" s="10"/>
      <c r="AP390" s="10"/>
      <c r="AQ390" s="10"/>
      <c r="AR390" s="10"/>
      <c r="AS390" s="10"/>
      <c r="AT390" s="10"/>
      <c r="AU390" s="10"/>
      <c r="AV390" s="10"/>
      <c r="AW390" s="10"/>
      <c r="AX390" s="10"/>
      <c r="AY390" s="10"/>
      <c r="AZ390" s="10"/>
      <c r="BA390" s="10"/>
      <c r="BB390" s="10"/>
      <c r="BC390" s="10"/>
      <c r="BD390" s="10"/>
      <c r="BE390" s="10"/>
    </row>
    <row r="391" customFormat="false" ht="12.75" hidden="false" customHeight="false" outlineLevel="0" collapsed="false">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J391" s="10"/>
      <c r="AK391" s="10"/>
      <c r="AL391" s="10"/>
      <c r="AM391" s="10"/>
      <c r="AN391" s="10"/>
      <c r="AO391" s="10"/>
      <c r="AP391" s="10"/>
      <c r="AQ391" s="10"/>
      <c r="AR391" s="10"/>
      <c r="AS391" s="10"/>
      <c r="AT391" s="10"/>
      <c r="AU391" s="10"/>
      <c r="AV391" s="10"/>
      <c r="AW391" s="10"/>
      <c r="AX391" s="10"/>
      <c r="AY391" s="10"/>
      <c r="AZ391" s="10"/>
      <c r="BA391" s="10"/>
      <c r="BB391" s="10"/>
      <c r="BC391" s="10"/>
      <c r="BD391" s="10"/>
      <c r="BE391" s="10"/>
    </row>
    <row r="392" customFormat="false" ht="12.75" hidden="false" customHeight="false" outlineLevel="0" collapsed="false">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J392" s="10"/>
      <c r="AK392" s="10"/>
      <c r="AL392" s="10"/>
      <c r="AM392" s="10"/>
      <c r="AN392" s="10"/>
      <c r="AO392" s="10"/>
      <c r="AP392" s="10"/>
      <c r="AQ392" s="10"/>
      <c r="AR392" s="10"/>
      <c r="AS392" s="10"/>
      <c r="AT392" s="10"/>
      <c r="AU392" s="10"/>
      <c r="AV392" s="10"/>
      <c r="AW392" s="10"/>
      <c r="AX392" s="10"/>
      <c r="AY392" s="10"/>
      <c r="AZ392" s="10"/>
      <c r="BA392" s="10"/>
      <c r="BB392" s="10"/>
      <c r="BC392" s="10"/>
      <c r="BD392" s="10"/>
      <c r="BE392" s="10"/>
    </row>
    <row r="393" customFormat="false" ht="12.75" hidden="false" customHeight="false" outlineLevel="0" collapsed="false">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J393" s="10"/>
      <c r="AK393" s="10"/>
      <c r="AL393" s="10"/>
      <c r="AM393" s="10"/>
      <c r="AN393" s="10"/>
      <c r="AO393" s="10"/>
      <c r="AP393" s="10"/>
      <c r="AQ393" s="10"/>
      <c r="AR393" s="10"/>
      <c r="AS393" s="10"/>
      <c r="AT393" s="10"/>
      <c r="AU393" s="10"/>
      <c r="AV393" s="10"/>
      <c r="AW393" s="10"/>
      <c r="AX393" s="10"/>
      <c r="AY393" s="10"/>
      <c r="AZ393" s="10"/>
      <c r="BA393" s="10"/>
      <c r="BB393" s="10"/>
      <c r="BC393" s="10"/>
      <c r="BD393" s="10"/>
      <c r="BE393" s="10"/>
    </row>
    <row r="394" customFormat="false" ht="12.75" hidden="false" customHeight="false" outlineLevel="0" collapsed="false">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J394" s="10"/>
      <c r="AK394" s="10"/>
      <c r="AL394" s="10"/>
      <c r="AM394" s="10"/>
      <c r="AN394" s="10"/>
      <c r="AO394" s="10"/>
      <c r="AP394" s="10"/>
      <c r="AQ394" s="10"/>
      <c r="AR394" s="10"/>
      <c r="AS394" s="10"/>
      <c r="AT394" s="10"/>
      <c r="AU394" s="10"/>
      <c r="AV394" s="10"/>
      <c r="AW394" s="10"/>
      <c r="AX394" s="10"/>
      <c r="AY394" s="10"/>
      <c r="AZ394" s="10"/>
      <c r="BA394" s="10"/>
      <c r="BB394" s="10"/>
      <c r="BC394" s="10"/>
      <c r="BD394" s="10"/>
      <c r="BE394" s="10"/>
    </row>
    <row r="395" customFormat="false" ht="12.75" hidden="false" customHeight="false" outlineLevel="0" collapsed="false">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J395" s="10"/>
      <c r="AK395" s="10"/>
      <c r="AL395" s="10"/>
      <c r="AM395" s="10"/>
      <c r="AN395" s="10"/>
      <c r="AO395" s="10"/>
      <c r="AP395" s="10"/>
      <c r="AQ395" s="10"/>
      <c r="AR395" s="10"/>
      <c r="AS395" s="10"/>
      <c r="AT395" s="10"/>
      <c r="AU395" s="10"/>
      <c r="AV395" s="10"/>
      <c r="AW395" s="10"/>
      <c r="AX395" s="10"/>
      <c r="AY395" s="10"/>
      <c r="AZ395" s="10"/>
      <c r="BA395" s="10"/>
      <c r="BB395" s="10"/>
      <c r="BC395" s="10"/>
      <c r="BD395" s="10"/>
      <c r="BE395" s="10"/>
    </row>
    <row r="396" customFormat="false" ht="12.75" hidden="false" customHeight="false" outlineLevel="0" collapsed="false">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J396" s="10"/>
      <c r="AK396" s="10"/>
      <c r="AL396" s="10"/>
      <c r="AM396" s="10"/>
      <c r="AN396" s="10"/>
      <c r="AO396" s="10"/>
      <c r="AP396" s="10"/>
      <c r="AQ396" s="10"/>
      <c r="AR396" s="10"/>
      <c r="AS396" s="10"/>
      <c r="AT396" s="10"/>
      <c r="AU396" s="10"/>
      <c r="AV396" s="10"/>
      <c r="AW396" s="10"/>
      <c r="AX396" s="10"/>
      <c r="AY396" s="10"/>
      <c r="AZ396" s="10"/>
      <c r="BA396" s="10"/>
      <c r="BB396" s="10"/>
      <c r="BC396" s="10"/>
      <c r="BD396" s="10"/>
      <c r="BE396" s="10"/>
    </row>
    <row r="397" customFormat="false" ht="12.75" hidden="false" customHeight="false" outlineLevel="0" collapsed="false">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J397" s="10"/>
      <c r="AK397" s="10"/>
      <c r="AL397" s="10"/>
      <c r="AM397" s="10"/>
      <c r="AN397" s="10"/>
      <c r="AO397" s="10"/>
      <c r="AP397" s="10"/>
      <c r="AQ397" s="10"/>
      <c r="AR397" s="10"/>
      <c r="AS397" s="10"/>
      <c r="AT397" s="10"/>
      <c r="AU397" s="10"/>
      <c r="AV397" s="10"/>
      <c r="AW397" s="10"/>
      <c r="AX397" s="10"/>
      <c r="AY397" s="10"/>
      <c r="AZ397" s="10"/>
      <c r="BA397" s="10"/>
      <c r="BB397" s="10"/>
      <c r="BC397" s="10"/>
      <c r="BD397" s="10"/>
      <c r="BE397" s="10"/>
    </row>
    <row r="398" customFormat="false" ht="12.75" hidden="false" customHeight="false" outlineLevel="0" collapsed="false">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J398" s="10"/>
      <c r="AK398" s="10"/>
      <c r="AL398" s="10"/>
      <c r="AM398" s="10"/>
      <c r="AN398" s="10"/>
      <c r="AO398" s="10"/>
      <c r="AP398" s="10"/>
      <c r="AQ398" s="10"/>
      <c r="AR398" s="10"/>
      <c r="AS398" s="10"/>
      <c r="AT398" s="10"/>
      <c r="AU398" s="10"/>
      <c r="AV398" s="10"/>
      <c r="AW398" s="10"/>
      <c r="AX398" s="10"/>
      <c r="AY398" s="10"/>
      <c r="AZ398" s="10"/>
      <c r="BA398" s="10"/>
      <c r="BB398" s="10"/>
      <c r="BC398" s="10"/>
      <c r="BD398" s="10"/>
      <c r="BE398" s="10"/>
    </row>
    <row r="399" customFormat="false" ht="12.75" hidden="false" customHeight="false" outlineLevel="0" collapsed="false">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J399" s="10"/>
      <c r="AK399" s="10"/>
      <c r="AL399" s="10"/>
      <c r="AM399" s="10"/>
      <c r="AN399" s="10"/>
      <c r="AO399" s="10"/>
      <c r="AP399" s="10"/>
      <c r="AQ399" s="10"/>
      <c r="AR399" s="10"/>
      <c r="AS399" s="10"/>
      <c r="AT399" s="10"/>
      <c r="AU399" s="10"/>
      <c r="AV399" s="10"/>
      <c r="AW399" s="10"/>
      <c r="AX399" s="10"/>
      <c r="AY399" s="10"/>
      <c r="AZ399" s="10"/>
      <c r="BA399" s="10"/>
      <c r="BB399" s="10"/>
      <c r="BC399" s="10"/>
      <c r="BD399" s="10"/>
      <c r="BE399" s="10"/>
    </row>
    <row r="400" customFormat="false" ht="12.75" hidden="false" customHeight="false" outlineLevel="0" collapsed="false">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J400" s="10"/>
      <c r="AK400" s="10"/>
      <c r="AL400" s="10"/>
      <c r="AM400" s="10"/>
      <c r="AN400" s="10"/>
      <c r="AO400" s="10"/>
      <c r="AP400" s="10"/>
      <c r="AQ400" s="10"/>
      <c r="AR400" s="10"/>
      <c r="AS400" s="10"/>
      <c r="AT400" s="10"/>
      <c r="AU400" s="10"/>
      <c r="AV400" s="10"/>
      <c r="AW400" s="10"/>
      <c r="AX400" s="10"/>
      <c r="AY400" s="10"/>
      <c r="AZ400" s="10"/>
      <c r="BA400" s="10"/>
      <c r="BB400" s="10"/>
      <c r="BC400" s="10"/>
      <c r="BD400" s="10"/>
      <c r="BE400" s="10"/>
    </row>
    <row r="401" customFormat="false" ht="12.75" hidden="false" customHeight="false" outlineLevel="0" collapsed="false">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J401" s="10"/>
      <c r="AK401" s="10"/>
      <c r="AL401" s="10"/>
      <c r="AM401" s="10"/>
      <c r="AN401" s="10"/>
      <c r="AO401" s="10"/>
      <c r="AP401" s="10"/>
      <c r="AQ401" s="10"/>
      <c r="AR401" s="10"/>
      <c r="AS401" s="10"/>
      <c r="AT401" s="10"/>
      <c r="AU401" s="10"/>
      <c r="AV401" s="10"/>
      <c r="AW401" s="10"/>
      <c r="AX401" s="10"/>
      <c r="AY401" s="10"/>
      <c r="AZ401" s="10"/>
      <c r="BA401" s="10"/>
      <c r="BB401" s="10"/>
      <c r="BC401" s="10"/>
      <c r="BD401" s="10"/>
      <c r="BE401" s="10"/>
    </row>
    <row r="402" customFormat="false" ht="12.75" hidden="false" customHeight="false" outlineLevel="0" collapsed="false">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J402" s="10"/>
      <c r="AK402" s="10"/>
      <c r="AL402" s="10"/>
      <c r="AM402" s="10"/>
      <c r="AN402" s="10"/>
      <c r="AO402" s="10"/>
      <c r="AP402" s="10"/>
      <c r="AQ402" s="10"/>
      <c r="AR402" s="10"/>
      <c r="AS402" s="10"/>
      <c r="AT402" s="10"/>
      <c r="AU402" s="10"/>
      <c r="AV402" s="10"/>
      <c r="AW402" s="10"/>
      <c r="AX402" s="10"/>
      <c r="AY402" s="10"/>
      <c r="AZ402" s="10"/>
      <c r="BA402" s="10"/>
      <c r="BB402" s="10"/>
      <c r="BC402" s="10"/>
      <c r="BD402" s="10"/>
      <c r="BE402" s="10"/>
    </row>
    <row r="403" customFormat="false" ht="12.75" hidden="false" customHeight="false" outlineLevel="0" collapsed="false">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J403" s="10"/>
      <c r="AK403" s="10"/>
      <c r="AL403" s="10"/>
      <c r="AM403" s="10"/>
      <c r="AN403" s="10"/>
      <c r="AO403" s="10"/>
      <c r="AP403" s="10"/>
      <c r="AQ403" s="10"/>
      <c r="AR403" s="10"/>
      <c r="AS403" s="10"/>
      <c r="AT403" s="10"/>
      <c r="AU403" s="10"/>
      <c r="AV403" s="10"/>
      <c r="AW403" s="10"/>
      <c r="AX403" s="10"/>
      <c r="AY403" s="10"/>
      <c r="AZ403" s="10"/>
      <c r="BA403" s="10"/>
      <c r="BB403" s="10"/>
      <c r="BC403" s="10"/>
      <c r="BD403" s="10"/>
      <c r="BE403" s="10"/>
    </row>
  </sheetData>
  <printOptions headings="false" gridLines="false" gridLinesSet="true" horizontalCentered="false" verticalCentered="false"/>
  <pageMargins left="0.5" right="0.5" top="0.5" bottom="0.5"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&amp;L&amp;8Tx Desk Logistics - Daren Farmer&amp;R&amp;8&amp;D
&amp;T</oddFooter>
  </headerFooter>
  <rowBreaks count="1" manualBreakCount="1">
    <brk id="171" man="true" max="16383" min="0"/>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O5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8" activeCellId="0" sqref="B8"/>
    </sheetView>
  </sheetViews>
  <sheetFormatPr defaultColWidth="9.0546875" defaultRowHeight="12.75" customHeight="true" zeroHeight="false" outlineLevelRow="0" outlineLevelCol="0"/>
  <cols>
    <col collapsed="false" customWidth="true" hidden="false" outlineLevel="0" max="1" min="1" style="0" width="16.42"/>
    <col collapsed="false" customWidth="true" hidden="false" outlineLevel="0" max="2" min="2" style="0" width="10.28"/>
    <col collapsed="false" customWidth="true" hidden="false" outlineLevel="0" max="3" min="3" style="0" width="5.71"/>
    <col collapsed="false" customWidth="true" hidden="false" outlineLevel="0" max="4" min="4" style="0" width="12.14"/>
    <col collapsed="false" customWidth="true" hidden="false" outlineLevel="0" max="5" min="5" style="0" width="10.85"/>
    <col collapsed="false" customWidth="true" hidden="false" outlineLevel="0" max="8" min="8" style="0" width="9.99"/>
    <col collapsed="false" customWidth="true" hidden="false" outlineLevel="0" max="10" min="10" style="0" width="12.56"/>
  </cols>
  <sheetData>
    <row r="2" customFormat="false" ht="12.75" hidden="false" customHeight="false" outlineLevel="0" collapsed="false">
      <c r="A2" s="120" t="s">
        <v>161</v>
      </c>
      <c r="B2" s="120"/>
      <c r="D2" s="121" t="s">
        <v>162</v>
      </c>
      <c r="E2" s="122"/>
      <c r="G2" s="123" t="s">
        <v>163</v>
      </c>
      <c r="H2" s="124"/>
      <c r="I2" s="10"/>
      <c r="J2" s="125" t="s">
        <v>164</v>
      </c>
      <c r="K2" s="126"/>
    </row>
    <row r="3" customFormat="false" ht="12.75" hidden="false" customHeight="false" outlineLevel="0" collapsed="false">
      <c r="A3" s="10" t="s">
        <v>164</v>
      </c>
      <c r="B3" s="127" t="n">
        <f aca="false">10174-10000</f>
        <v>174</v>
      </c>
      <c r="C3" s="10"/>
      <c r="D3" s="10" t="s">
        <v>165</v>
      </c>
      <c r="E3" s="50" t="n">
        <v>15000</v>
      </c>
      <c r="F3" s="10"/>
      <c r="G3" s="10" t="s">
        <v>166</v>
      </c>
      <c r="H3" s="50" t="n">
        <v>-10000</v>
      </c>
      <c r="I3" s="10"/>
      <c r="J3" s="10" t="s">
        <v>167</v>
      </c>
      <c r="K3" s="128" t="n">
        <v>0</v>
      </c>
      <c r="L3" s="10"/>
      <c r="M3" s="10"/>
      <c r="N3" s="10"/>
      <c r="O3" s="10"/>
    </row>
    <row r="4" customFormat="false" ht="12.75" hidden="false" customHeight="false" outlineLevel="0" collapsed="false">
      <c r="A4" s="10" t="s">
        <v>168</v>
      </c>
      <c r="B4" s="127" t="n">
        <v>71650</v>
      </c>
      <c r="C4" s="10"/>
      <c r="D4" s="10" t="s">
        <v>169</v>
      </c>
      <c r="E4" s="50" t="n">
        <v>0</v>
      </c>
      <c r="F4" s="10"/>
      <c r="G4" s="10" t="s">
        <v>170</v>
      </c>
      <c r="H4" s="50" t="n">
        <v>70000</v>
      </c>
      <c r="I4" s="10"/>
      <c r="J4" s="10"/>
      <c r="L4" s="10"/>
      <c r="M4" s="10"/>
      <c r="N4" s="10"/>
      <c r="O4" s="10"/>
    </row>
    <row r="5" customFormat="false" ht="12.75" hidden="false" customHeight="false" outlineLevel="0" collapsed="false">
      <c r="A5" s="10" t="s">
        <v>171</v>
      </c>
      <c r="B5" s="50" t="n">
        <v>-97518</v>
      </c>
      <c r="C5" s="10"/>
      <c r="D5" s="10" t="s">
        <v>172</v>
      </c>
      <c r="E5" s="50" t="n">
        <v>0</v>
      </c>
      <c r="F5" s="10"/>
      <c r="G5" s="10"/>
      <c r="L5" s="10"/>
      <c r="M5" s="10"/>
      <c r="N5" s="10"/>
      <c r="O5" s="10"/>
    </row>
    <row r="6" customFormat="false" ht="12.75" hidden="false" customHeight="false" outlineLevel="0" collapsed="false">
      <c r="A6" s="10" t="s">
        <v>173</v>
      </c>
      <c r="B6" s="50" t="n">
        <v>0</v>
      </c>
      <c r="C6" s="10"/>
      <c r="D6" s="10" t="s">
        <v>174</v>
      </c>
      <c r="E6" s="50" t="n">
        <v>0</v>
      </c>
      <c r="F6" s="10"/>
      <c r="G6" s="10"/>
      <c r="J6" s="10"/>
      <c r="K6" s="10"/>
      <c r="L6" s="10"/>
      <c r="M6" s="10"/>
      <c r="N6" s="10"/>
      <c r="O6" s="10"/>
    </row>
    <row r="7" customFormat="false" ht="12.75" hidden="false" customHeight="false" outlineLevel="0" collapsed="false">
      <c r="A7" s="10" t="s">
        <v>175</v>
      </c>
      <c r="B7" s="50" t="n">
        <v>0</v>
      </c>
      <c r="C7" s="10"/>
      <c r="D7" s="10" t="s">
        <v>164</v>
      </c>
      <c r="E7" s="10" t="n">
        <f aca="false">B3-B31</f>
        <v>0</v>
      </c>
      <c r="F7" s="10"/>
      <c r="G7" s="10"/>
      <c r="J7" s="10"/>
      <c r="K7" s="10"/>
      <c r="L7" s="10"/>
      <c r="M7" s="10"/>
      <c r="N7" s="10"/>
      <c r="O7" s="10"/>
    </row>
    <row r="8" customFormat="false" ht="12.75" hidden="false" customHeight="false" outlineLevel="0" collapsed="false">
      <c r="A8" s="10" t="s">
        <v>176</v>
      </c>
      <c r="B8" s="50" t="n">
        <v>0</v>
      </c>
      <c r="C8" s="10"/>
      <c r="D8" s="10" t="s">
        <v>177</v>
      </c>
      <c r="E8" s="50" t="n">
        <v>0</v>
      </c>
      <c r="F8" s="10"/>
      <c r="G8" s="10"/>
      <c r="J8" s="10"/>
      <c r="K8" s="10"/>
      <c r="L8" s="10"/>
      <c r="M8" s="10"/>
      <c r="N8" s="10"/>
      <c r="O8" s="10"/>
    </row>
    <row r="9" customFormat="false" ht="12.75" hidden="false" customHeight="false" outlineLevel="0" collapsed="false">
      <c r="A9" s="10" t="s">
        <v>178</v>
      </c>
      <c r="B9" s="50" t="n">
        <v>0</v>
      </c>
      <c r="C9" s="10"/>
      <c r="D9" s="10" t="s">
        <v>173</v>
      </c>
      <c r="E9" s="50" t="n">
        <v>-15000</v>
      </c>
      <c r="F9" s="10"/>
      <c r="G9" s="10"/>
      <c r="J9" s="10"/>
      <c r="K9" s="10"/>
      <c r="L9" s="10"/>
      <c r="M9" s="10"/>
      <c r="N9" s="10"/>
      <c r="O9" s="10"/>
    </row>
    <row r="10" customFormat="false" ht="12.75" hidden="false" customHeight="false" outlineLevel="0" collapsed="false">
      <c r="A10" s="10" t="s">
        <v>179</v>
      </c>
      <c r="B10" s="50" t="n">
        <f aca="false">-20000+40000</f>
        <v>20000</v>
      </c>
      <c r="C10" s="10"/>
      <c r="D10" s="10" t="s">
        <v>128</v>
      </c>
      <c r="E10" s="50" t="n">
        <v>0</v>
      </c>
      <c r="F10" s="10"/>
      <c r="G10" s="10"/>
      <c r="H10" s="10"/>
      <c r="I10" s="10"/>
      <c r="J10" s="10"/>
      <c r="K10" s="10"/>
      <c r="L10" s="10"/>
      <c r="M10" s="10"/>
      <c r="N10" s="10"/>
      <c r="O10" s="10"/>
    </row>
    <row r="11" customFormat="false" ht="12.75" hidden="false" customHeight="false" outlineLevel="0" collapsed="false">
      <c r="A11" s="10" t="s">
        <v>180</v>
      </c>
      <c r="B11" s="50" t="n">
        <f aca="false">-20000-20000+20000+20000</f>
        <v>0</v>
      </c>
      <c r="C11" s="10"/>
      <c r="D11" s="10" t="s">
        <v>181</v>
      </c>
      <c r="E11" s="50" t="n">
        <v>0</v>
      </c>
      <c r="F11" s="10"/>
      <c r="G11" s="10"/>
      <c r="H11" s="10"/>
      <c r="I11" s="10"/>
      <c r="J11" s="10"/>
      <c r="K11" s="10"/>
      <c r="L11" s="10"/>
      <c r="M11" s="10"/>
      <c r="N11" s="10"/>
      <c r="O11" s="10"/>
    </row>
    <row r="12" customFormat="false" ht="12.75" hidden="false" customHeight="false" outlineLevel="0" collapsed="false">
      <c r="A12" s="10"/>
      <c r="B12" s="42"/>
      <c r="C12" s="10"/>
      <c r="D12" s="10" t="s">
        <v>178</v>
      </c>
      <c r="E12" s="129" t="n">
        <f aca="false">B9</f>
        <v>0</v>
      </c>
      <c r="F12" s="10"/>
      <c r="G12" s="10"/>
      <c r="H12" s="10"/>
      <c r="I12" s="10"/>
      <c r="J12" s="10"/>
      <c r="K12" s="10"/>
      <c r="L12" s="10"/>
      <c r="M12" s="10"/>
      <c r="N12" s="10"/>
      <c r="O12" s="10"/>
    </row>
    <row r="13" customFormat="false" ht="12.75" hidden="false" customHeight="false" outlineLevel="0" collapsed="false">
      <c r="A13" s="130" t="s">
        <v>182</v>
      </c>
      <c r="B13" s="46" t="n">
        <f aca="false">SUM(B3:B12)</f>
        <v>-5694</v>
      </c>
      <c r="C13" s="10"/>
      <c r="D13" s="10"/>
      <c r="E13" s="10" t="n">
        <f aca="false">SUM(E3:E12)</f>
        <v>0</v>
      </c>
      <c r="F13" s="10"/>
      <c r="G13" s="10"/>
      <c r="H13" s="10"/>
      <c r="I13" s="10"/>
      <c r="J13" s="10"/>
      <c r="K13" s="10"/>
      <c r="L13" s="10"/>
      <c r="M13" s="10"/>
      <c r="N13" s="10"/>
      <c r="O13" s="10"/>
    </row>
    <row r="14" customFormat="false" ht="12.75" hidden="false" customHeight="false" outlineLevel="0" collapsed="false">
      <c r="A14" s="10"/>
      <c r="B14" s="10"/>
      <c r="C14" s="10"/>
      <c r="D14" s="10"/>
      <c r="E14" s="10"/>
      <c r="F14" s="10"/>
      <c r="G14" s="10"/>
      <c r="H14" s="10"/>
      <c r="I14" s="10"/>
      <c r="J14" s="10"/>
      <c r="K14" s="10"/>
      <c r="L14" s="10"/>
      <c r="M14" s="10"/>
      <c r="N14" s="10"/>
      <c r="O14" s="10"/>
    </row>
    <row r="15" customFormat="false" ht="12.75" hidden="false" customHeight="false" outlineLevel="0" collapsed="false">
      <c r="A15" s="17" t="s">
        <v>183</v>
      </c>
      <c r="B15" s="10"/>
      <c r="C15" s="10"/>
      <c r="D15" s="10"/>
      <c r="E15" s="10"/>
      <c r="F15" s="10"/>
      <c r="G15" s="10"/>
      <c r="H15" s="10"/>
      <c r="I15" s="10"/>
      <c r="J15" s="10"/>
      <c r="K15" s="10"/>
      <c r="L15" s="10"/>
      <c r="M15" s="10"/>
      <c r="N15" s="10"/>
      <c r="O15" s="10"/>
    </row>
    <row r="16" customFormat="false" ht="12.75" hidden="false" customHeight="false" outlineLevel="0" collapsed="false">
      <c r="A16" s="10" t="s">
        <v>184</v>
      </c>
      <c r="B16" s="50" t="n">
        <v>0</v>
      </c>
      <c r="C16" s="10"/>
      <c r="D16" s="10"/>
      <c r="E16" s="10"/>
      <c r="F16" s="10"/>
      <c r="G16" s="10"/>
      <c r="H16" s="10"/>
      <c r="I16" s="10"/>
      <c r="J16" s="10"/>
      <c r="K16" s="10"/>
      <c r="L16" s="10"/>
      <c r="M16" s="10"/>
      <c r="N16" s="10"/>
      <c r="O16" s="10"/>
    </row>
    <row r="17" customFormat="false" ht="12.75" hidden="false" customHeight="false" outlineLevel="0" collapsed="false">
      <c r="A17" s="10" t="s">
        <v>185</v>
      </c>
      <c r="B17" s="131" t="n">
        <v>0</v>
      </c>
      <c r="C17" s="10"/>
      <c r="D17" s="10"/>
      <c r="E17" s="10"/>
      <c r="F17" s="10"/>
      <c r="G17" s="10"/>
      <c r="H17" s="10"/>
      <c r="I17" s="10"/>
      <c r="J17" s="10"/>
      <c r="K17" s="10"/>
      <c r="L17" s="10"/>
      <c r="M17" s="10"/>
      <c r="N17" s="10"/>
      <c r="O17" s="10"/>
    </row>
    <row r="18" customFormat="false" ht="12.75" hidden="false" customHeight="false" outlineLevel="0" collapsed="false">
      <c r="A18" s="130" t="s">
        <v>186</v>
      </c>
      <c r="B18" s="46" t="n">
        <f aca="false">SUM(B16:B17)</f>
        <v>0</v>
      </c>
      <c r="C18" s="10"/>
      <c r="D18" s="10" t="s">
        <v>187</v>
      </c>
      <c r="E18" s="10"/>
      <c r="F18" s="10"/>
      <c r="G18" s="10"/>
      <c r="H18" s="10"/>
      <c r="I18" s="10"/>
      <c r="J18" s="10"/>
      <c r="K18" s="10"/>
      <c r="L18" s="10"/>
      <c r="M18" s="10"/>
      <c r="N18" s="10"/>
      <c r="O18" s="10"/>
    </row>
    <row r="19" customFormat="false" ht="12.75" hidden="false" customHeight="false" outlineLevel="0" collapsed="false">
      <c r="A19" s="10"/>
      <c r="B19" s="10"/>
      <c r="C19" s="10"/>
      <c r="D19" s="10" t="s">
        <v>177</v>
      </c>
      <c r="E19" s="50" t="n">
        <v>0</v>
      </c>
      <c r="F19" s="10"/>
      <c r="G19" s="10"/>
      <c r="H19" s="10"/>
      <c r="I19" s="10"/>
      <c r="J19" s="10"/>
      <c r="K19" s="10"/>
      <c r="L19" s="10"/>
      <c r="M19" s="10"/>
      <c r="N19" s="10"/>
      <c r="O19" s="10"/>
    </row>
    <row r="20" customFormat="false" ht="12.75" hidden="false" customHeight="false" outlineLevel="0" collapsed="false">
      <c r="A20" s="10"/>
      <c r="B20" s="10"/>
      <c r="C20" s="10"/>
      <c r="D20" s="10" t="s">
        <v>181</v>
      </c>
      <c r="E20" s="131" t="n">
        <v>0</v>
      </c>
      <c r="F20" s="10"/>
      <c r="G20" s="10"/>
      <c r="H20" s="10"/>
      <c r="I20" s="10"/>
      <c r="J20" s="10"/>
      <c r="K20" s="10"/>
      <c r="L20" s="10"/>
      <c r="M20" s="10"/>
      <c r="N20" s="10"/>
      <c r="O20" s="10"/>
    </row>
    <row r="21" customFormat="false" ht="12.75" hidden="false" customHeight="false" outlineLevel="0" collapsed="false">
      <c r="A21" s="130" t="s">
        <v>188</v>
      </c>
      <c r="B21" s="46" t="n">
        <f aca="false">B13-B18</f>
        <v>-5694</v>
      </c>
      <c r="C21" s="10"/>
      <c r="D21" s="10"/>
      <c r="E21" s="10"/>
      <c r="F21" s="10"/>
      <c r="G21" s="10"/>
      <c r="J21" s="10"/>
      <c r="K21" s="10"/>
      <c r="L21" s="10"/>
      <c r="M21" s="10"/>
      <c r="N21" s="10"/>
      <c r="O21" s="10"/>
    </row>
    <row r="22" customFormat="false" ht="12.75" hidden="false" customHeight="false" outlineLevel="0" collapsed="false">
      <c r="A22" s="10"/>
      <c r="B22" s="10"/>
      <c r="C22" s="10"/>
      <c r="D22" s="132" t="s">
        <v>189</v>
      </c>
      <c r="E22" s="12" t="n">
        <f aca="false">SUM(E19:E20)+E13</f>
        <v>0</v>
      </c>
      <c r="F22" s="10"/>
      <c r="G22" s="10"/>
      <c r="J22" s="10"/>
      <c r="K22" s="10"/>
      <c r="L22" s="10"/>
      <c r="M22" s="10"/>
      <c r="N22" s="10"/>
      <c r="O22" s="10"/>
    </row>
    <row r="23" customFormat="false" ht="12.75" hidden="false" customHeight="false" outlineLevel="0" collapsed="false">
      <c r="A23" s="10"/>
      <c r="B23" s="10"/>
      <c r="C23" s="10"/>
      <c r="G23" s="10"/>
      <c r="J23" s="10"/>
      <c r="K23" s="10"/>
      <c r="L23" s="10"/>
      <c r="M23" s="10"/>
      <c r="N23" s="10"/>
      <c r="O23" s="10"/>
    </row>
    <row r="24" customFormat="false" ht="12.75" hidden="false" customHeight="false" outlineLevel="0" collapsed="false">
      <c r="G24" s="10"/>
      <c r="J24" s="10"/>
      <c r="K24" s="10"/>
      <c r="L24" s="10"/>
      <c r="M24" s="10"/>
      <c r="N24" s="10"/>
      <c r="O24" s="10"/>
    </row>
    <row r="25" customFormat="false" ht="12.75" hidden="false" customHeight="false" outlineLevel="0" collapsed="false">
      <c r="G25" s="10"/>
      <c r="J25" s="10"/>
      <c r="K25" s="10"/>
      <c r="L25" s="10"/>
      <c r="M25" s="10"/>
      <c r="N25" s="10"/>
      <c r="O25" s="10"/>
    </row>
    <row r="26" customFormat="false" ht="12.75" hidden="false" customHeight="false" outlineLevel="0" collapsed="false">
      <c r="G26" s="10"/>
      <c r="H26" s="10"/>
      <c r="I26" s="10"/>
      <c r="J26" s="10"/>
      <c r="K26" s="10"/>
      <c r="L26" s="10"/>
      <c r="M26" s="10"/>
      <c r="N26" s="10"/>
      <c r="O26" s="10"/>
    </row>
    <row r="27" customFormat="false" ht="12.75" hidden="false" customHeight="false" outlineLevel="0" collapsed="false">
      <c r="A27" s="133" t="s">
        <v>190</v>
      </c>
      <c r="B27" s="134"/>
      <c r="C27" s="10"/>
      <c r="G27" s="10"/>
      <c r="H27" s="10"/>
      <c r="I27" s="10"/>
      <c r="J27" s="10"/>
      <c r="K27" s="10"/>
      <c r="L27" s="10"/>
      <c r="M27" s="10"/>
      <c r="N27" s="10"/>
      <c r="O27" s="10"/>
    </row>
    <row r="28" customFormat="false" ht="12.75" hidden="false" customHeight="false" outlineLevel="0" collapsed="false">
      <c r="A28" s="135" t="s">
        <v>191</v>
      </c>
      <c r="B28" s="136" t="n">
        <f aca="false">IF((-(B21-B31)+H3)&lt;0,0,(-(B21-B31)+H3))</f>
        <v>0</v>
      </c>
      <c r="C28" s="10"/>
      <c r="D28" s="10"/>
      <c r="G28" s="10"/>
      <c r="H28" s="10"/>
      <c r="I28" s="10"/>
      <c r="J28" s="10"/>
      <c r="K28" s="10"/>
      <c r="L28" s="10"/>
      <c r="M28" s="10"/>
      <c r="N28" s="10"/>
      <c r="O28" s="10"/>
    </row>
    <row r="29" customFormat="false" ht="12.75" hidden="false" customHeight="false" outlineLevel="0" collapsed="false">
      <c r="A29" s="137" t="s">
        <v>192</v>
      </c>
      <c r="B29" s="138" t="n">
        <f aca="false">IF(B21-H4&lt;0,0,B21-H4)</f>
        <v>0</v>
      </c>
      <c r="C29" s="10"/>
      <c r="D29" s="10"/>
      <c r="E29" s="10"/>
    </row>
    <row r="30" customFormat="false" ht="12.75" hidden="false" customHeight="false" outlineLevel="0" collapsed="false">
      <c r="A30" s="139"/>
      <c r="B30" s="140"/>
      <c r="C30" s="10"/>
      <c r="D30" s="10"/>
      <c r="E30" s="10"/>
    </row>
    <row r="31" customFormat="false" ht="12.75" hidden="false" customHeight="false" outlineLevel="0" collapsed="false">
      <c r="A31" s="141" t="s">
        <v>193</v>
      </c>
      <c r="B31" s="142" t="n">
        <f aca="false">IF(B3-K3&lt;0,0,B3-K3)</f>
        <v>174</v>
      </c>
      <c r="C31" s="10"/>
      <c r="D31" s="10"/>
      <c r="E31" s="10"/>
    </row>
    <row r="32" customFormat="false" ht="12.75" hidden="false" customHeight="false" outlineLevel="0" collapsed="false">
      <c r="A32" s="10"/>
      <c r="B32" s="10"/>
      <c r="C32" s="10"/>
      <c r="D32" s="10"/>
      <c r="E32" s="10"/>
    </row>
    <row r="33" customFormat="false" ht="12.75" hidden="false" customHeight="false" outlineLevel="0" collapsed="false">
      <c r="A33" s="10"/>
      <c r="B33" s="10"/>
      <c r="C33" s="10"/>
      <c r="D33" s="10"/>
      <c r="E33" s="10"/>
    </row>
    <row r="34" customFormat="false" ht="12.75" hidden="false" customHeight="false" outlineLevel="0" collapsed="false">
      <c r="A34" s="10"/>
      <c r="B34" s="10"/>
      <c r="C34" s="10"/>
      <c r="D34" s="10"/>
      <c r="E34" s="10"/>
    </row>
    <row r="35" customFormat="false" ht="12.75" hidden="false" customHeight="false" outlineLevel="0" collapsed="false">
      <c r="A35" s="128"/>
      <c r="B35" s="132"/>
      <c r="C35" s="10"/>
      <c r="D35" s="10"/>
      <c r="E35" s="10"/>
    </row>
    <row r="36" customFormat="false" ht="12.75" hidden="false" customHeight="false" outlineLevel="0" collapsed="false">
      <c r="B36" s="10"/>
      <c r="C36" s="10"/>
      <c r="D36" s="10"/>
      <c r="E36" s="10"/>
    </row>
    <row r="37" customFormat="false" ht="12.75" hidden="false" customHeight="false" outlineLevel="0" collapsed="false">
      <c r="B37" s="10"/>
      <c r="C37" s="10"/>
      <c r="D37" s="10"/>
      <c r="E37" s="10"/>
    </row>
    <row r="38" customFormat="false" ht="12.75" hidden="false" customHeight="false" outlineLevel="0" collapsed="false">
      <c r="B38" s="10"/>
      <c r="C38" s="10"/>
      <c r="D38" s="10"/>
      <c r="E38" s="10"/>
    </row>
    <row r="39" customFormat="false" ht="12.75" hidden="false" customHeight="false" outlineLevel="0" collapsed="false">
      <c r="B39" s="10"/>
      <c r="C39" s="10"/>
      <c r="D39" s="10"/>
      <c r="E39" s="10"/>
    </row>
    <row r="40" customFormat="false" ht="12.75" hidden="false" customHeight="false" outlineLevel="0" collapsed="false">
      <c r="B40" s="10"/>
      <c r="C40" s="10"/>
      <c r="D40" s="10"/>
      <c r="E40" s="10"/>
      <c r="G40" s="12"/>
    </row>
    <row r="41" customFormat="false" ht="12.75" hidden="false" customHeight="false" outlineLevel="0" collapsed="false">
      <c r="B41" s="10"/>
      <c r="C41" s="10"/>
      <c r="D41" s="10"/>
      <c r="E41" s="10"/>
      <c r="G41" s="12"/>
    </row>
    <row r="42" customFormat="false" ht="12.75" hidden="false" customHeight="false" outlineLevel="0" collapsed="false">
      <c r="G42" s="12"/>
    </row>
    <row r="43" customFormat="false" ht="12.75" hidden="false" customHeight="false" outlineLevel="0" collapsed="false">
      <c r="B43" s="54"/>
      <c r="G43" s="12"/>
    </row>
    <row r="44" customFormat="false" ht="12.75" hidden="false" customHeight="false" outlineLevel="0" collapsed="false">
      <c r="B44" s="54"/>
    </row>
    <row r="45" customFormat="false" ht="12.75" hidden="false" customHeight="false" outlineLevel="0" collapsed="false">
      <c r="A45" s="143"/>
      <c r="B45" s="144"/>
      <c r="E45" s="143"/>
      <c r="F45" s="143"/>
      <c r="G45" s="145"/>
    </row>
    <row r="46" customFormat="false" ht="12.75" hidden="false" customHeight="false" outlineLevel="0" collapsed="false">
      <c r="B46" s="54"/>
      <c r="E46" s="143"/>
      <c r="F46" s="143"/>
      <c r="G46" s="145"/>
    </row>
    <row r="47" customFormat="false" ht="12.75" hidden="false" customHeight="false" outlineLevel="0" collapsed="false">
      <c r="B47" s="54"/>
    </row>
    <row r="48" customFormat="false" ht="12.75" hidden="false" customHeight="false" outlineLevel="0" collapsed="false">
      <c r="B48" s="10"/>
    </row>
    <row r="49" customFormat="false" ht="12.75" hidden="false" customHeight="false" outlineLevel="0" collapsed="false">
      <c r="B49" s="10"/>
    </row>
    <row r="50" customFormat="false" ht="12.75" hidden="false" customHeight="false" outlineLevel="0" collapsed="false">
      <c r="B50" s="10"/>
    </row>
    <row r="51" customFormat="false" ht="12.75" hidden="false" customHeight="false" outlineLevel="0" collapsed="false">
      <c r="B51" s="10"/>
    </row>
  </sheetData>
  <mergeCells count="1">
    <mergeCell ref="A2:B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39"/>
  <sheetViews>
    <sheetView showFormulas="false" showGridLines="true" showRowColHeaders="true" showZeros="true" rightToLeft="false" tabSelected="true" showOutlineSymbols="true" defaultGridColor="true" view="normal" topLeftCell="A16" colorId="64" zoomScale="80" zoomScaleNormal="80" zoomScalePageLayoutView="100" workbookViewId="0">
      <selection pane="topLeft" activeCell="C21" activeCellId="0" sqref="C21"/>
    </sheetView>
  </sheetViews>
  <sheetFormatPr defaultColWidth="9.0546875" defaultRowHeight="12.75" customHeight="true" zeroHeight="false" outlineLevelRow="0" outlineLevelCol="0"/>
  <cols>
    <col collapsed="false" customWidth="true" hidden="false" outlineLevel="0" max="1" min="1" style="0" width="21.84"/>
    <col collapsed="false" customWidth="true" hidden="false" outlineLevel="0" max="3" min="3" style="146" width="12.85"/>
    <col collapsed="false" customWidth="true" hidden="false" outlineLevel="0" max="9" min="4" style="0" width="11.28"/>
    <col collapsed="false" customWidth="true" hidden="false" outlineLevel="0" max="10" min="10" style="0" width="2.56"/>
    <col collapsed="false" customWidth="true" hidden="false" outlineLevel="0" max="12" min="11" style="0" width="13.14"/>
    <col collapsed="false" customWidth="true" hidden="false" outlineLevel="0" max="13" min="13" style="0" width="2.56"/>
    <col collapsed="false" customWidth="true" hidden="false" outlineLevel="0" max="14" min="14" style="0" width="12.28"/>
    <col collapsed="false" customWidth="true" hidden="false" outlineLevel="0" max="15" min="15" style="10" width="39.56"/>
    <col collapsed="false" customWidth="true" hidden="false" outlineLevel="0" max="24" min="16" style="10" width="9.14"/>
  </cols>
  <sheetData>
    <row r="1" customFormat="false" ht="18" hidden="false" customHeight="false" outlineLevel="0" collapsed="false">
      <c r="A1" s="147" t="s">
        <v>16</v>
      </c>
      <c r="B1" s="148"/>
      <c r="C1" s="149"/>
      <c r="D1" s="148"/>
      <c r="E1" s="148"/>
      <c r="F1" s="148"/>
      <c r="G1" s="148"/>
      <c r="H1" s="148"/>
      <c r="I1" s="148"/>
      <c r="J1" s="148"/>
      <c r="K1" s="148"/>
      <c r="L1" s="148"/>
      <c r="M1" s="148"/>
      <c r="N1" s="148"/>
      <c r="O1" s="150"/>
    </row>
    <row r="2" customFormat="false" ht="18" hidden="false" customHeight="false" outlineLevel="0" collapsed="false">
      <c r="A2" s="147" t="s">
        <v>194</v>
      </c>
      <c r="B2" s="148"/>
      <c r="C2" s="149"/>
      <c r="D2" s="148"/>
      <c r="E2" s="148"/>
      <c r="F2" s="148"/>
      <c r="G2" s="148"/>
      <c r="H2" s="148"/>
      <c r="I2" s="148"/>
      <c r="J2" s="148"/>
      <c r="K2" s="148"/>
      <c r="L2" s="148"/>
      <c r="M2" s="148"/>
      <c r="N2" s="148"/>
      <c r="O2" s="150"/>
    </row>
    <row r="3" customFormat="false" ht="18" hidden="false" customHeight="false" outlineLevel="0" collapsed="false">
      <c r="A3" s="147"/>
      <c r="B3" s="148"/>
      <c r="C3" s="149"/>
      <c r="D3" s="148"/>
      <c r="E3" s="148"/>
      <c r="F3" s="148"/>
      <c r="G3" s="148"/>
      <c r="H3" s="148"/>
      <c r="I3" s="148"/>
      <c r="J3" s="148"/>
      <c r="K3" s="148"/>
      <c r="L3" s="148"/>
      <c r="M3" s="148"/>
      <c r="N3" s="148"/>
      <c r="O3" s="150"/>
    </row>
    <row r="4" customFormat="false" ht="18" hidden="false" customHeight="false" outlineLevel="0" collapsed="false">
      <c r="A4" s="147" t="s">
        <v>195</v>
      </c>
      <c r="B4" s="148"/>
      <c r="C4" s="149"/>
      <c r="D4" s="148"/>
      <c r="E4" s="148"/>
      <c r="F4" s="148"/>
      <c r="G4" s="148"/>
      <c r="H4" s="148"/>
      <c r="I4" s="148"/>
      <c r="J4" s="148"/>
      <c r="K4" s="148"/>
      <c r="L4" s="148"/>
      <c r="M4" s="148"/>
      <c r="N4" s="148"/>
      <c r="O4" s="150"/>
    </row>
    <row r="5" customFormat="false" ht="18" hidden="false" customHeight="false" outlineLevel="0" collapsed="false">
      <c r="A5" s="147" t="s">
        <v>196</v>
      </c>
      <c r="B5" s="148"/>
      <c r="C5" s="149"/>
      <c r="D5" s="148"/>
      <c r="E5" s="148"/>
      <c r="F5" s="148"/>
      <c r="G5" s="148"/>
      <c r="H5" s="148"/>
      <c r="I5" s="148"/>
      <c r="J5" s="148"/>
      <c r="K5" s="148"/>
      <c r="L5" s="148"/>
      <c r="M5" s="148"/>
      <c r="N5" s="148"/>
      <c r="O5" s="150"/>
    </row>
    <row r="6" customFormat="false" ht="18.75" hidden="false" customHeight="false" outlineLevel="0" collapsed="false">
      <c r="A6" s="148"/>
      <c r="B6" s="148"/>
      <c r="C6" s="149"/>
      <c r="D6" s="148"/>
      <c r="E6" s="148"/>
      <c r="F6" s="148"/>
      <c r="G6" s="148"/>
      <c r="H6" s="148"/>
      <c r="I6" s="148"/>
      <c r="J6" s="148"/>
      <c r="K6" s="151" t="s">
        <v>197</v>
      </c>
      <c r="L6" s="151" t="s">
        <v>198</v>
      </c>
      <c r="M6" s="148"/>
      <c r="N6" s="148"/>
      <c r="O6" s="150"/>
    </row>
    <row r="7" customFormat="false" ht="18" hidden="false" customHeight="false" outlineLevel="0" collapsed="false">
      <c r="A7" s="147"/>
      <c r="B7" s="147"/>
      <c r="C7" s="152"/>
      <c r="D7" s="153" t="n">
        <v>36923</v>
      </c>
      <c r="E7" s="153" t="n">
        <v>36924</v>
      </c>
      <c r="F7" s="153" t="n">
        <v>36925</v>
      </c>
      <c r="G7" s="153" t="n">
        <v>36926</v>
      </c>
      <c r="H7" s="153" t="n">
        <v>36927</v>
      </c>
      <c r="I7" s="153" t="n">
        <v>36928</v>
      </c>
      <c r="J7" s="153"/>
      <c r="K7" s="153" t="s">
        <v>199</v>
      </c>
      <c r="L7" s="153" t="s">
        <v>200</v>
      </c>
      <c r="M7" s="153"/>
      <c r="N7" s="153" t="s">
        <v>201</v>
      </c>
      <c r="O7" s="154"/>
      <c r="P7" s="35"/>
      <c r="Q7" s="35"/>
      <c r="R7" s="35"/>
      <c r="S7" s="35"/>
      <c r="T7" s="35"/>
      <c r="U7" s="35"/>
      <c r="V7" s="35"/>
      <c r="W7" s="35"/>
      <c r="X7" s="35"/>
    </row>
    <row r="8" customFormat="false" ht="18" hidden="false" customHeight="false" outlineLevel="0" collapsed="false">
      <c r="A8" s="148" t="s">
        <v>202</v>
      </c>
      <c r="B8" s="148" t="n">
        <v>3527</v>
      </c>
      <c r="C8" s="155" t="n">
        <v>449243</v>
      </c>
      <c r="D8" s="150" t="n">
        <v>3184</v>
      </c>
      <c r="E8" s="150" t="n">
        <v>3219</v>
      </c>
      <c r="F8" s="150" t="n">
        <v>3031</v>
      </c>
      <c r="G8" s="150" t="n">
        <v>2923</v>
      </c>
      <c r="H8" s="150" t="n">
        <v>2871</v>
      </c>
      <c r="I8" s="150" t="n">
        <v>3032</v>
      </c>
      <c r="J8" s="150"/>
      <c r="K8" s="154" t="n">
        <f aca="false">AVERAGE(D8:I8)</f>
        <v>3043.33333333333</v>
      </c>
      <c r="L8" s="150" t="n">
        <v>4000</v>
      </c>
      <c r="M8" s="150"/>
      <c r="N8" s="150" t="n">
        <f aca="false">K8-L8</f>
        <v>-956.666666666667</v>
      </c>
      <c r="O8" s="154"/>
      <c r="P8" s="35"/>
      <c r="Q8" s="35"/>
      <c r="R8" s="35"/>
      <c r="S8" s="35"/>
      <c r="T8" s="35"/>
      <c r="U8" s="35"/>
      <c r="V8" s="35"/>
      <c r="W8" s="35"/>
      <c r="X8" s="35"/>
    </row>
    <row r="9" customFormat="false" ht="18" hidden="false" customHeight="false" outlineLevel="0" collapsed="false">
      <c r="A9" s="148" t="s">
        <v>203</v>
      </c>
      <c r="B9" s="148" t="n">
        <v>9771</v>
      </c>
      <c r="C9" s="155" t="n">
        <v>139501</v>
      </c>
      <c r="D9" s="150" t="n">
        <v>2086</v>
      </c>
      <c r="E9" s="150" t="n">
        <v>2198</v>
      </c>
      <c r="F9" s="150" t="n">
        <v>2233</v>
      </c>
      <c r="G9" s="150" t="n">
        <v>2360</v>
      </c>
      <c r="H9" s="150" t="n">
        <v>2073</v>
      </c>
      <c r="I9" s="150" t="n">
        <v>1864</v>
      </c>
      <c r="J9" s="150"/>
      <c r="K9" s="154" t="n">
        <f aca="false">AVERAGE(D9:I9)</f>
        <v>2135.66666666667</v>
      </c>
      <c r="L9" s="150" t="n">
        <v>3131</v>
      </c>
      <c r="M9" s="150"/>
      <c r="N9" s="150" t="n">
        <f aca="false">K9-L9</f>
        <v>-995.333333333334</v>
      </c>
      <c r="O9" s="154"/>
      <c r="P9" s="35"/>
      <c r="Q9" s="35"/>
      <c r="R9" s="35"/>
      <c r="S9" s="35"/>
      <c r="T9" s="35"/>
      <c r="U9" s="35"/>
      <c r="V9" s="35"/>
      <c r="W9" s="35"/>
      <c r="X9" s="35"/>
    </row>
    <row r="10" customFormat="false" ht="18" hidden="false" customHeight="false" outlineLevel="0" collapsed="false">
      <c r="A10" s="148" t="s">
        <v>204</v>
      </c>
      <c r="B10" s="148" t="n">
        <v>9748</v>
      </c>
      <c r="C10" s="155" t="n">
        <v>137205</v>
      </c>
      <c r="D10" s="150" t="n">
        <v>663</v>
      </c>
      <c r="E10" s="150" t="n">
        <v>1056</v>
      </c>
      <c r="F10" s="150" t="n">
        <v>684</v>
      </c>
      <c r="G10" s="150" t="n">
        <v>2</v>
      </c>
      <c r="H10" s="150" t="n">
        <v>0</v>
      </c>
      <c r="I10" s="150" t="n">
        <v>922</v>
      </c>
      <c r="J10" s="150"/>
      <c r="K10" s="154" t="n">
        <f aca="false">AVERAGE(D10:I10)</f>
        <v>554.5</v>
      </c>
      <c r="L10" s="150" t="n">
        <v>1440</v>
      </c>
      <c r="M10" s="150"/>
      <c r="N10" s="150" t="n">
        <f aca="false">K10-L10</f>
        <v>-885.5</v>
      </c>
      <c r="O10" s="150"/>
    </row>
    <row r="11" customFormat="false" ht="18" hidden="false" customHeight="false" outlineLevel="0" collapsed="false">
      <c r="A11" s="148" t="s">
        <v>205</v>
      </c>
      <c r="B11" s="148" t="n">
        <v>6722</v>
      </c>
      <c r="C11" s="155" t="n">
        <v>135865</v>
      </c>
      <c r="D11" s="150" t="n">
        <v>5572</v>
      </c>
      <c r="E11" s="150" t="n">
        <v>5567</v>
      </c>
      <c r="F11" s="150" t="n">
        <v>5565</v>
      </c>
      <c r="G11" s="150" t="n">
        <v>5565</v>
      </c>
      <c r="H11" s="150" t="n">
        <v>5791</v>
      </c>
      <c r="I11" s="150" t="n">
        <v>5797</v>
      </c>
      <c r="J11" s="150"/>
      <c r="K11" s="154" t="n">
        <v>4375</v>
      </c>
      <c r="L11" s="150" t="n">
        <v>5859</v>
      </c>
      <c r="M11" s="150"/>
      <c r="N11" s="150" t="n">
        <f aca="false">K11-L11</f>
        <v>-1484</v>
      </c>
      <c r="O11" s="150"/>
    </row>
    <row r="12" customFormat="false" ht="18" hidden="false" customHeight="false" outlineLevel="0" collapsed="false">
      <c r="A12" s="148" t="s">
        <v>206</v>
      </c>
      <c r="B12" s="148" t="n">
        <v>6884</v>
      </c>
      <c r="C12" s="155" t="n">
        <v>125899</v>
      </c>
      <c r="D12" s="150" t="n">
        <v>55103</v>
      </c>
      <c r="E12" s="150" t="n">
        <v>54367</v>
      </c>
      <c r="F12" s="150" t="n">
        <v>54197</v>
      </c>
      <c r="G12" s="150" t="n">
        <v>54359</v>
      </c>
      <c r="H12" s="150" t="n">
        <v>53028</v>
      </c>
      <c r="I12" s="150" t="n">
        <v>51592</v>
      </c>
      <c r="J12" s="150"/>
      <c r="K12" s="154" t="n">
        <f aca="false">AVERAGE(D12:I12)</f>
        <v>53774.3333333333</v>
      </c>
      <c r="L12" s="150" t="n">
        <v>53398</v>
      </c>
      <c r="M12" s="150"/>
      <c r="N12" s="150" t="n">
        <f aca="false">K12-L12</f>
        <v>376.333333333336</v>
      </c>
      <c r="O12" s="150" t="s">
        <v>130</v>
      </c>
    </row>
    <row r="13" customFormat="false" ht="18" hidden="false" customHeight="false" outlineLevel="0" collapsed="false">
      <c r="A13" s="148" t="s">
        <v>207</v>
      </c>
      <c r="B13" s="148" t="n">
        <v>9794</v>
      </c>
      <c r="C13" s="155" t="n">
        <v>299474</v>
      </c>
      <c r="D13" s="150" t="n">
        <v>9162</v>
      </c>
      <c r="E13" s="150" t="n">
        <v>9029</v>
      </c>
      <c r="F13" s="150" t="n">
        <v>8928</v>
      </c>
      <c r="G13" s="150" t="n">
        <v>8839</v>
      </c>
      <c r="H13" s="150" t="n">
        <v>10476</v>
      </c>
      <c r="I13" s="150" t="n">
        <v>13209</v>
      </c>
      <c r="J13" s="150"/>
      <c r="K13" s="154" t="n">
        <f aca="false">AVERAGE(D13:I13)</f>
        <v>9940.5</v>
      </c>
      <c r="L13" s="150" t="n">
        <v>13944</v>
      </c>
      <c r="M13" s="150"/>
      <c r="N13" s="150" t="n">
        <f aca="false">K13-L13</f>
        <v>-4003.5</v>
      </c>
      <c r="O13" s="150"/>
    </row>
    <row r="14" customFormat="false" ht="18" hidden="false" customHeight="false" outlineLevel="0" collapsed="false">
      <c r="A14" s="148" t="s">
        <v>208</v>
      </c>
      <c r="B14" s="148" t="n">
        <v>5508</v>
      </c>
      <c r="C14" s="155" t="n">
        <v>132978</v>
      </c>
      <c r="D14" s="150" t="n">
        <v>2525</v>
      </c>
      <c r="E14" s="150" t="n">
        <v>3805</v>
      </c>
      <c r="F14" s="150" t="n">
        <v>4672</v>
      </c>
      <c r="G14" s="150" t="n">
        <v>4504</v>
      </c>
      <c r="H14" s="150" t="n">
        <v>4522</v>
      </c>
      <c r="I14" s="150" t="n">
        <v>4579</v>
      </c>
      <c r="J14" s="150"/>
      <c r="K14" s="154" t="n">
        <f aca="false">AVERAGE(D14:I14)</f>
        <v>4101.16666666667</v>
      </c>
      <c r="L14" s="150" t="n">
        <v>4355</v>
      </c>
      <c r="M14" s="150"/>
      <c r="N14" s="150" t="n">
        <f aca="false">K14-L14</f>
        <v>-253.833333333333</v>
      </c>
      <c r="O14" s="150"/>
    </row>
    <row r="15" customFormat="false" ht="18" hidden="false" customHeight="false" outlineLevel="0" collapsed="false">
      <c r="A15" s="148" t="s">
        <v>209</v>
      </c>
      <c r="B15" s="148" t="n">
        <v>6067</v>
      </c>
      <c r="C15" s="155" t="n">
        <v>126281</v>
      </c>
      <c r="D15" s="150" t="n">
        <v>5804</v>
      </c>
      <c r="E15" s="150" t="n">
        <v>5977</v>
      </c>
      <c r="F15" s="150" t="n">
        <v>5906</v>
      </c>
      <c r="G15" s="150" t="n">
        <v>5948</v>
      </c>
      <c r="H15" s="150" t="n">
        <v>6082</v>
      </c>
      <c r="I15" s="150" t="n">
        <v>5830</v>
      </c>
      <c r="J15" s="150"/>
      <c r="K15" s="154" t="n">
        <f aca="false">AVERAGE(D15:I15)</f>
        <v>5924.5</v>
      </c>
      <c r="L15" s="150" t="n">
        <v>6830</v>
      </c>
      <c r="M15" s="150"/>
      <c r="N15" s="150" t="n">
        <f aca="false">K15-L15</f>
        <v>-905.5</v>
      </c>
      <c r="O15" s="150"/>
    </row>
    <row r="16" customFormat="false" ht="18" hidden="false" customHeight="false" outlineLevel="0" collapsed="false">
      <c r="A16" s="148" t="s">
        <v>209</v>
      </c>
      <c r="B16" s="148" t="n">
        <v>5263</v>
      </c>
      <c r="C16" s="155" t="n">
        <v>126355</v>
      </c>
      <c r="D16" s="150" t="n">
        <v>5953</v>
      </c>
      <c r="E16" s="150" t="n">
        <v>5949</v>
      </c>
      <c r="F16" s="150" t="n">
        <v>5950</v>
      </c>
      <c r="G16" s="150" t="n">
        <v>5961</v>
      </c>
      <c r="H16" s="150" t="n">
        <v>5901</v>
      </c>
      <c r="I16" s="150" t="n">
        <v>5941</v>
      </c>
      <c r="J16" s="150"/>
      <c r="K16" s="154" t="n">
        <f aca="false">AVERAGE(D16:I16)</f>
        <v>5942.5</v>
      </c>
      <c r="L16" s="150" t="n">
        <v>4739</v>
      </c>
      <c r="M16" s="150"/>
      <c r="N16" s="150" t="n">
        <f aca="false">K16-L16</f>
        <v>1203.5</v>
      </c>
      <c r="O16" s="150"/>
    </row>
    <row r="17" customFormat="false" ht="18" hidden="false" customHeight="false" outlineLevel="0" collapsed="false">
      <c r="A17" s="148" t="s">
        <v>209</v>
      </c>
      <c r="B17" s="148" t="n">
        <v>9757</v>
      </c>
      <c r="C17" s="155" t="n">
        <v>126289</v>
      </c>
      <c r="D17" s="150" t="n">
        <v>5348</v>
      </c>
      <c r="E17" s="150" t="n">
        <v>5563</v>
      </c>
      <c r="F17" s="150" t="n">
        <v>5995</v>
      </c>
      <c r="G17" s="150" t="n">
        <v>6004</v>
      </c>
      <c r="H17" s="150" t="n">
        <v>5946</v>
      </c>
      <c r="I17" s="150" t="n">
        <v>5914</v>
      </c>
      <c r="J17" s="150"/>
      <c r="K17" s="154" t="n">
        <f aca="false">AVERAGE(D17:I17)</f>
        <v>5795</v>
      </c>
      <c r="L17" s="150" t="n">
        <v>3745</v>
      </c>
      <c r="M17" s="150"/>
      <c r="N17" s="150" t="n">
        <f aca="false">K17-L17</f>
        <v>2050</v>
      </c>
      <c r="O17" s="150"/>
    </row>
    <row r="18" customFormat="false" ht="18" hidden="false" customHeight="false" outlineLevel="0" collapsed="false">
      <c r="A18" s="148" t="s">
        <v>210</v>
      </c>
      <c r="B18" s="148" t="n">
        <v>9755</v>
      </c>
      <c r="C18" s="155" t="n">
        <v>138316</v>
      </c>
      <c r="D18" s="150" t="n">
        <v>6087</v>
      </c>
      <c r="E18" s="150" t="n">
        <v>6080</v>
      </c>
      <c r="F18" s="150" t="n">
        <v>7546</v>
      </c>
      <c r="G18" s="150" t="n">
        <v>7519</v>
      </c>
      <c r="H18" s="150" t="n">
        <v>7527</v>
      </c>
      <c r="I18" s="150" t="n">
        <v>7187</v>
      </c>
      <c r="J18" s="150"/>
      <c r="K18" s="154" t="n">
        <f aca="false">AVERAGE(D18:I18)</f>
        <v>6991</v>
      </c>
      <c r="L18" s="150" t="n">
        <v>2808</v>
      </c>
      <c r="M18" s="150"/>
      <c r="N18" s="150" t="n">
        <f aca="false">K18-L18</f>
        <v>4183</v>
      </c>
      <c r="O18" s="150"/>
    </row>
    <row r="19" customFormat="false" ht="18" hidden="false" customHeight="false" outlineLevel="0" collapsed="false">
      <c r="A19" s="148" t="s">
        <v>211</v>
      </c>
      <c r="B19" s="148" t="n">
        <v>6884</v>
      </c>
      <c r="C19" s="155" t="n">
        <v>132975</v>
      </c>
      <c r="D19" s="150" t="n">
        <v>33838</v>
      </c>
      <c r="E19" s="150" t="n">
        <v>33386</v>
      </c>
      <c r="F19" s="150" t="n">
        <v>33281</v>
      </c>
      <c r="G19" s="150" t="n">
        <v>33380</v>
      </c>
      <c r="H19" s="150" t="n">
        <v>32563</v>
      </c>
      <c r="I19" s="150" t="n">
        <v>31682</v>
      </c>
      <c r="J19" s="150"/>
      <c r="K19" s="154" t="n">
        <f aca="false">AVERAGE(D19:I19)</f>
        <v>33021.6666666667</v>
      </c>
      <c r="L19" s="150" t="n">
        <v>32791</v>
      </c>
      <c r="M19" s="150"/>
      <c r="N19" s="150" t="n">
        <f aca="false">K19-L19</f>
        <v>230.666666666664</v>
      </c>
      <c r="O19" s="150"/>
    </row>
    <row r="20" customFormat="false" ht="18" hidden="false" customHeight="false" outlineLevel="0" collapsed="false">
      <c r="A20" s="148" t="s">
        <v>212</v>
      </c>
      <c r="B20" s="148" t="n">
        <v>9734</v>
      </c>
      <c r="C20" s="155" t="n">
        <v>408594</v>
      </c>
      <c r="D20" s="150" t="n">
        <v>28159</v>
      </c>
      <c r="E20" s="150" t="n">
        <v>27961</v>
      </c>
      <c r="F20" s="150" t="n">
        <v>27687</v>
      </c>
      <c r="G20" s="150" t="n">
        <v>27500</v>
      </c>
      <c r="H20" s="150" t="n">
        <v>26083</v>
      </c>
      <c r="I20" s="150" t="n">
        <v>26026</v>
      </c>
      <c r="J20" s="150"/>
      <c r="K20" s="154" t="n">
        <f aca="false">AVERAGE(D20:I20)</f>
        <v>27236</v>
      </c>
      <c r="L20" s="150" t="n">
        <v>21397</v>
      </c>
      <c r="M20" s="150"/>
      <c r="N20" s="150" t="n">
        <f aca="false">K20-L20</f>
        <v>5839</v>
      </c>
      <c r="O20" s="150"/>
    </row>
    <row r="21" customFormat="false" ht="18" hidden="false" customHeight="false" outlineLevel="0" collapsed="false">
      <c r="A21" s="148" t="s">
        <v>212</v>
      </c>
      <c r="B21" s="148" t="n">
        <v>9687</v>
      </c>
      <c r="C21" s="155" t="n">
        <v>407025</v>
      </c>
      <c r="D21" s="150" t="n">
        <v>10871</v>
      </c>
      <c r="E21" s="150" t="n">
        <v>9347</v>
      </c>
      <c r="F21" s="150" t="n">
        <v>9128</v>
      </c>
      <c r="G21" s="150" t="n">
        <v>11051</v>
      </c>
      <c r="H21" s="150" t="n">
        <v>10948</v>
      </c>
      <c r="I21" s="150" t="n">
        <v>10700</v>
      </c>
      <c r="J21" s="150"/>
      <c r="K21" s="154" t="n">
        <f aca="false">AVERAGE(D21:I21)</f>
        <v>10340.8333333333</v>
      </c>
      <c r="L21" s="150" t="n">
        <v>11629</v>
      </c>
      <c r="M21" s="150"/>
      <c r="N21" s="150" t="n">
        <f aca="false">K21-L21</f>
        <v>-1288.16666666667</v>
      </c>
      <c r="O21" s="150"/>
    </row>
    <row r="22" customFormat="false" ht="18" hidden="false" customHeight="false" outlineLevel="0" collapsed="false">
      <c r="A22" s="148" t="s">
        <v>213</v>
      </c>
      <c r="B22" s="148" t="n">
        <v>9837</v>
      </c>
      <c r="C22" s="155" t="n">
        <v>310851</v>
      </c>
      <c r="D22" s="150" t="n">
        <v>3332</v>
      </c>
      <c r="E22" s="150" t="n">
        <v>3535</v>
      </c>
      <c r="F22" s="150" t="n">
        <v>3568</v>
      </c>
      <c r="G22" s="150" t="n">
        <v>3616</v>
      </c>
      <c r="H22" s="150" t="n">
        <v>3646</v>
      </c>
      <c r="I22" s="150" t="n">
        <v>3706</v>
      </c>
      <c r="J22" s="150"/>
      <c r="K22" s="154" t="n">
        <f aca="false">AVERAGE(D22:I22)</f>
        <v>3567.16666666667</v>
      </c>
      <c r="L22" s="150" t="n">
        <v>2805</v>
      </c>
      <c r="M22" s="150"/>
      <c r="N22" s="150" t="n">
        <f aca="false">K22-L22</f>
        <v>762.166666666667</v>
      </c>
      <c r="O22" s="150"/>
    </row>
    <row r="23" customFormat="false" ht="18" hidden="false" customHeight="false" outlineLevel="0" collapsed="false">
      <c r="A23" s="148" t="s">
        <v>214</v>
      </c>
      <c r="B23" s="148" t="n">
        <v>6674</v>
      </c>
      <c r="C23" s="155" t="n">
        <v>140991</v>
      </c>
      <c r="D23" s="150" t="n">
        <v>6891</v>
      </c>
      <c r="E23" s="150" t="n">
        <v>6788</v>
      </c>
      <c r="F23" s="150" t="n">
        <v>6835</v>
      </c>
      <c r="G23" s="150" t="n">
        <v>6772</v>
      </c>
      <c r="H23" s="150" t="n">
        <v>7177</v>
      </c>
      <c r="I23" s="150" t="n">
        <v>6815</v>
      </c>
      <c r="J23" s="150"/>
      <c r="K23" s="154" t="n">
        <f aca="false">AVERAGE(D23:I23)</f>
        <v>6879.66666666667</v>
      </c>
      <c r="L23" s="150" t="n">
        <v>5023</v>
      </c>
      <c r="M23" s="150"/>
      <c r="N23" s="150" t="n">
        <f aca="false">K23-L23</f>
        <v>1856.66666666667</v>
      </c>
      <c r="O23" s="150"/>
    </row>
    <row r="24" customFormat="false" ht="18" hidden="false" customHeight="false" outlineLevel="0" collapsed="false">
      <c r="A24" s="148" t="s">
        <v>215</v>
      </c>
      <c r="B24" s="148" t="n">
        <v>6210</v>
      </c>
      <c r="C24" s="155" t="n">
        <v>138785</v>
      </c>
      <c r="D24" s="150" t="n">
        <v>6754</v>
      </c>
      <c r="E24" s="150" t="n">
        <v>7104</v>
      </c>
      <c r="F24" s="150" t="n">
        <v>5973</v>
      </c>
      <c r="G24" s="150" t="n">
        <v>6220</v>
      </c>
      <c r="H24" s="150" t="n">
        <v>6301</v>
      </c>
      <c r="I24" s="150" t="n">
        <v>6000</v>
      </c>
      <c r="J24" s="150"/>
      <c r="K24" s="154" t="n">
        <f aca="false">AVERAGE(D24:I24)</f>
        <v>6392</v>
      </c>
      <c r="L24" s="150" t="n">
        <v>7777</v>
      </c>
      <c r="M24" s="150"/>
      <c r="N24" s="150" t="n">
        <f aca="false">K24-L24</f>
        <v>-1385</v>
      </c>
      <c r="O24" s="150"/>
    </row>
    <row r="25" customFormat="false" ht="18" hidden="false" customHeight="false" outlineLevel="0" collapsed="false">
      <c r="A25" s="148" t="s">
        <v>216</v>
      </c>
      <c r="B25" s="148" t="n">
        <v>4136</v>
      </c>
      <c r="C25" s="155" t="n">
        <v>125809</v>
      </c>
      <c r="D25" s="150" t="n">
        <v>2557</v>
      </c>
      <c r="E25" s="150" t="n">
        <v>2588</v>
      </c>
      <c r="F25" s="150" t="n">
        <v>2879</v>
      </c>
      <c r="G25" s="150" t="n">
        <v>2951</v>
      </c>
      <c r="H25" s="150" t="n">
        <v>3026</v>
      </c>
      <c r="I25" s="150" t="n">
        <v>2968</v>
      </c>
      <c r="J25" s="150"/>
      <c r="K25" s="154" t="n">
        <f aca="false">AVERAGE(D25:I25)</f>
        <v>2828.16666666667</v>
      </c>
      <c r="L25" s="150" t="n">
        <v>1468</v>
      </c>
      <c r="M25" s="150"/>
      <c r="N25" s="150" t="n">
        <f aca="false">K25-L25</f>
        <v>1360.16666666667</v>
      </c>
      <c r="O25" s="150"/>
    </row>
    <row r="26" customFormat="false" ht="18" hidden="false" customHeight="false" outlineLevel="0" collapsed="false">
      <c r="A26" s="148" t="s">
        <v>216</v>
      </c>
      <c r="B26" s="148" t="n">
        <v>9709</v>
      </c>
      <c r="C26" s="155" t="n">
        <v>125826</v>
      </c>
      <c r="D26" s="150" t="n">
        <v>1986</v>
      </c>
      <c r="E26" s="150" t="n">
        <v>1962</v>
      </c>
      <c r="F26" s="150" t="n">
        <v>1964</v>
      </c>
      <c r="G26" s="150" t="n">
        <v>1955</v>
      </c>
      <c r="H26" s="150" t="n">
        <v>1957</v>
      </c>
      <c r="I26" s="150" t="n">
        <v>1956</v>
      </c>
      <c r="J26" s="150"/>
      <c r="K26" s="154" t="n">
        <f aca="false">AVERAGE(D26:I26)</f>
        <v>1963.33333333333</v>
      </c>
      <c r="L26" s="150" t="n">
        <v>1295</v>
      </c>
      <c r="M26" s="150"/>
      <c r="N26" s="150" t="n">
        <f aca="false">K26-L26</f>
        <v>668.333333333333</v>
      </c>
      <c r="O26" s="150"/>
    </row>
    <row r="27" customFormat="false" ht="18" hidden="false" customHeight="false" outlineLevel="0" collapsed="false">
      <c r="A27" s="156" t="s">
        <v>217</v>
      </c>
      <c r="B27" s="156" t="n">
        <v>5155</v>
      </c>
      <c r="C27" s="155" t="n">
        <v>138628</v>
      </c>
      <c r="D27" s="150" t="n">
        <v>9118</v>
      </c>
      <c r="E27" s="150" t="n">
        <v>10874</v>
      </c>
      <c r="F27" s="150" t="n">
        <v>12781</v>
      </c>
      <c r="G27" s="150" t="n">
        <v>12993</v>
      </c>
      <c r="H27" s="150" t="n">
        <v>13436</v>
      </c>
      <c r="I27" s="150" t="n">
        <v>12986</v>
      </c>
      <c r="J27" s="150"/>
      <c r="K27" s="154" t="n">
        <f aca="false">AVERAGE(D27:I27)</f>
        <v>12031.3333333333</v>
      </c>
      <c r="L27" s="150" t="n">
        <v>8540</v>
      </c>
      <c r="M27" s="150"/>
      <c r="N27" s="150" t="n">
        <f aca="false">K27-L27</f>
        <v>3491.33333333333</v>
      </c>
      <c r="O27" s="150"/>
    </row>
    <row r="28" customFormat="false" ht="18" hidden="false" customHeight="false" outlineLevel="0" collapsed="false">
      <c r="A28" s="156" t="s">
        <v>218</v>
      </c>
      <c r="B28" s="156" t="n">
        <v>9747</v>
      </c>
      <c r="C28" s="155" t="n">
        <v>138619</v>
      </c>
      <c r="D28" s="150" t="n">
        <v>2</v>
      </c>
      <c r="E28" s="150" t="n">
        <v>1</v>
      </c>
      <c r="F28" s="150" t="n">
        <v>14</v>
      </c>
      <c r="G28" s="150" t="n">
        <v>10</v>
      </c>
      <c r="H28" s="150" t="n">
        <v>9</v>
      </c>
      <c r="I28" s="150" t="n">
        <v>9</v>
      </c>
      <c r="J28" s="150"/>
      <c r="K28" s="154" t="n">
        <f aca="false">AVERAGE(D28:I28)</f>
        <v>7.5</v>
      </c>
      <c r="L28" s="150" t="n">
        <v>1125</v>
      </c>
      <c r="M28" s="150"/>
      <c r="N28" s="150" t="n">
        <f aca="false">K28-L28</f>
        <v>-1117.5</v>
      </c>
      <c r="O28" s="150"/>
    </row>
    <row r="29" customFormat="false" ht="18" hidden="false" customHeight="false" outlineLevel="0" collapsed="false">
      <c r="A29" s="148"/>
      <c r="B29" s="148"/>
      <c r="C29" s="149"/>
      <c r="D29" s="150"/>
      <c r="E29" s="150"/>
      <c r="F29" s="150"/>
      <c r="G29" s="150"/>
      <c r="H29" s="150"/>
      <c r="I29" s="150"/>
      <c r="J29" s="150"/>
      <c r="K29" s="150"/>
      <c r="L29" s="150"/>
      <c r="M29" s="150"/>
      <c r="N29" s="150"/>
      <c r="O29" s="150"/>
    </row>
    <row r="30" customFormat="false" ht="18" hidden="false" customHeight="false" outlineLevel="0" collapsed="false">
      <c r="A30" s="148"/>
      <c r="B30" s="148"/>
      <c r="C30" s="149"/>
      <c r="D30" s="150"/>
      <c r="E30" s="150"/>
      <c r="F30" s="150"/>
      <c r="G30" s="150"/>
      <c r="H30" s="150"/>
      <c r="I30" s="150"/>
      <c r="J30" s="150"/>
      <c r="K30" s="150" t="n">
        <f aca="false">SUM(K8:K28)</f>
        <v>206845.166666667</v>
      </c>
      <c r="L30" s="150" t="n">
        <f aca="false">SUM(L8:L28)</f>
        <v>198099</v>
      </c>
      <c r="M30" s="150"/>
      <c r="N30" s="148"/>
      <c r="O30" s="150"/>
    </row>
    <row r="31" customFormat="false" ht="18" hidden="false" customHeight="false" outlineLevel="0" collapsed="false">
      <c r="A31" s="148"/>
      <c r="B31" s="148"/>
      <c r="C31" s="149"/>
      <c r="D31" s="150"/>
      <c r="E31" s="150"/>
      <c r="F31" s="150"/>
      <c r="G31" s="150"/>
      <c r="H31" s="150"/>
      <c r="I31" s="150"/>
      <c r="J31" s="150"/>
      <c r="K31" s="150"/>
      <c r="L31" s="150"/>
      <c r="M31" s="150"/>
      <c r="N31" s="148"/>
      <c r="O31" s="150"/>
    </row>
    <row r="32" customFormat="false" ht="18" hidden="false" customHeight="false" outlineLevel="0" collapsed="false">
      <c r="A32" s="148"/>
      <c r="B32" s="148"/>
      <c r="C32" s="149"/>
      <c r="D32" s="150"/>
      <c r="E32" s="150"/>
      <c r="F32" s="150"/>
      <c r="G32" s="150"/>
      <c r="H32" s="150"/>
      <c r="I32" s="150"/>
      <c r="J32" s="150"/>
      <c r="K32" s="150" t="s">
        <v>219</v>
      </c>
      <c r="L32" s="150" t="s">
        <v>201</v>
      </c>
      <c r="M32" s="150"/>
      <c r="N32" s="150" t="n">
        <f aca="false">K30-L30</f>
        <v>8746.16666666666</v>
      </c>
      <c r="O32" s="150"/>
    </row>
    <row r="33" customFormat="false" ht="18" hidden="false" customHeight="false" outlineLevel="0" collapsed="false">
      <c r="A33" s="148" t="s">
        <v>130</v>
      </c>
      <c r="B33" s="148" t="s">
        <v>130</v>
      </c>
      <c r="C33" s="155" t="s">
        <v>130</v>
      </c>
      <c r="D33" s="150" t="s">
        <v>130</v>
      </c>
      <c r="E33" s="150" t="s">
        <v>130</v>
      </c>
      <c r="F33" s="150" t="s">
        <v>130</v>
      </c>
      <c r="G33" s="150"/>
      <c r="H33" s="150"/>
      <c r="I33" s="150"/>
      <c r="J33" s="150" t="s">
        <v>130</v>
      </c>
      <c r="K33" s="150" t="s">
        <v>130</v>
      </c>
      <c r="L33" s="150" t="s">
        <v>130</v>
      </c>
      <c r="M33" s="150" t="s">
        <v>130</v>
      </c>
      <c r="N33" s="150" t="s">
        <v>130</v>
      </c>
      <c r="O33" s="150" t="s">
        <v>130</v>
      </c>
    </row>
    <row r="34" customFormat="false" ht="18" hidden="false" customHeight="false" outlineLevel="0" collapsed="false">
      <c r="A34" s="148" t="s">
        <v>220</v>
      </c>
      <c r="B34" s="148" t="n">
        <v>9603</v>
      </c>
      <c r="C34" s="155" t="n">
        <v>563847</v>
      </c>
      <c r="D34" s="150" t="n">
        <v>37756</v>
      </c>
      <c r="E34" s="150" t="n">
        <v>37956</v>
      </c>
      <c r="F34" s="150" t="n">
        <v>37659</v>
      </c>
      <c r="G34" s="150" t="n">
        <v>37364</v>
      </c>
      <c r="H34" s="150" t="n">
        <v>36658</v>
      </c>
      <c r="I34" s="150" t="n">
        <v>37616</v>
      </c>
      <c r="J34" s="150"/>
      <c r="K34" s="154" t="n">
        <f aca="false">AVERAGE(D34:I34)</f>
        <v>37501.5</v>
      </c>
      <c r="L34" s="150" t="n">
        <v>33250</v>
      </c>
      <c r="M34" s="150"/>
      <c r="N34" s="150" t="n">
        <f aca="false">K34-L34</f>
        <v>4251.5</v>
      </c>
    </row>
    <row r="35" customFormat="false" ht="18" hidden="false" customHeight="false" outlineLevel="0" collapsed="false">
      <c r="A35" s="148" t="s">
        <v>221</v>
      </c>
      <c r="B35" s="148" t="n">
        <v>9696</v>
      </c>
      <c r="C35" s="155" t="n">
        <v>586954</v>
      </c>
      <c r="D35" s="150" t="n">
        <v>4669</v>
      </c>
      <c r="E35" s="150" t="n">
        <v>8696</v>
      </c>
      <c r="F35" s="150" t="n">
        <v>14296</v>
      </c>
      <c r="G35" s="150" t="n">
        <v>13970</v>
      </c>
      <c r="H35" s="150" t="n">
        <v>13840</v>
      </c>
      <c r="I35" s="150" t="n">
        <v>14112</v>
      </c>
      <c r="J35" s="150"/>
      <c r="K35" s="154" t="n">
        <f aca="false">AVERAGE(D35:I35)</f>
        <v>11597.1666666667</v>
      </c>
      <c r="L35" s="150" t="n">
        <v>5000</v>
      </c>
      <c r="M35" s="150"/>
      <c r="N35" s="150" t="n">
        <f aca="false">K35-L35</f>
        <v>6597.16666666667</v>
      </c>
    </row>
    <row r="36" customFormat="false" ht="18" hidden="false" customHeight="false" outlineLevel="0" collapsed="false">
      <c r="A36" s="148" t="s">
        <v>222</v>
      </c>
      <c r="B36" s="148" t="n">
        <v>6789</v>
      </c>
      <c r="C36" s="155" t="n">
        <v>108151</v>
      </c>
      <c r="D36" s="150" t="n">
        <v>11076</v>
      </c>
      <c r="E36" s="150" t="n">
        <v>11250</v>
      </c>
      <c r="F36" s="150" t="n">
        <v>11230</v>
      </c>
      <c r="G36" s="150" t="n">
        <v>10530</v>
      </c>
      <c r="H36" s="150" t="n">
        <v>10302</v>
      </c>
      <c r="I36" s="150" t="n">
        <v>11605</v>
      </c>
      <c r="J36" s="150"/>
      <c r="K36" s="154" t="n">
        <f aca="false">AVERAGE(D36:I36)</f>
        <v>10998.8333333333</v>
      </c>
      <c r="L36" s="150" t="n">
        <v>12642</v>
      </c>
      <c r="M36" s="150"/>
      <c r="N36" s="150" t="n">
        <f aca="false">K36-L36</f>
        <v>-1643.16666666667</v>
      </c>
    </row>
    <row r="37" customFormat="false" ht="18" hidden="false" customHeight="false" outlineLevel="0" collapsed="false">
      <c r="K37" s="154" t="n">
        <f aca="false">SUM(K34:K36)</f>
        <v>60097.5</v>
      </c>
      <c r="L37" s="150" t="n">
        <f aca="false">SUM(L34:L36)</f>
        <v>50892</v>
      </c>
    </row>
    <row r="39" customFormat="false" ht="18" hidden="false" customHeight="false" outlineLevel="0" collapsed="false">
      <c r="K39" s="150" t="s">
        <v>219</v>
      </c>
      <c r="L39" s="150" t="s">
        <v>201</v>
      </c>
      <c r="M39" s="150"/>
      <c r="N39" s="150" t="n">
        <f aca="false">K37-L37</f>
        <v>9205.5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V2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O10" activeCellId="0" sqref="O10"/>
    </sheetView>
  </sheetViews>
  <sheetFormatPr defaultColWidth="9.0546875" defaultRowHeight="12.75" customHeight="true" zeroHeight="false" outlineLevelRow="0" outlineLevelCol="0"/>
  <cols>
    <col collapsed="false" customWidth="true" hidden="false" outlineLevel="0" max="19" min="3" style="0" width="10.28"/>
  </cols>
  <sheetData>
    <row r="1" customFormat="false" ht="12.75" hidden="false" customHeight="false" outlineLevel="0" collapsed="false">
      <c r="A1" s="0" t="s">
        <v>223</v>
      </c>
    </row>
    <row r="4" customFormat="false" ht="12.75" hidden="false" customHeight="false" outlineLevel="0" collapsed="false">
      <c r="C4" s="157" t="n">
        <v>36708</v>
      </c>
      <c r="D4" s="157" t="n">
        <v>36709</v>
      </c>
      <c r="E4" s="157" t="n">
        <v>36710</v>
      </c>
      <c r="F4" s="157" t="n">
        <v>36711</v>
      </c>
      <c r="G4" s="157" t="n">
        <v>36712</v>
      </c>
      <c r="H4" s="157" t="n">
        <v>36713</v>
      </c>
      <c r="I4" s="157" t="n">
        <v>36714</v>
      </c>
      <c r="J4" s="157" t="n">
        <v>36715</v>
      </c>
      <c r="K4" s="157" t="n">
        <v>36716</v>
      </c>
      <c r="L4" s="157" t="n">
        <v>36717</v>
      </c>
      <c r="M4" s="157" t="n">
        <v>36718</v>
      </c>
      <c r="N4" s="157" t="n">
        <v>36719</v>
      </c>
      <c r="O4" s="157" t="n">
        <v>36720</v>
      </c>
      <c r="P4" s="157" t="n">
        <v>36721</v>
      </c>
      <c r="Q4" s="157" t="n">
        <v>36722</v>
      </c>
      <c r="R4" s="157" t="n">
        <v>36723</v>
      </c>
      <c r="S4" s="157" t="n">
        <v>36724</v>
      </c>
      <c r="T4" s="157" t="n">
        <v>36725</v>
      </c>
      <c r="U4" s="157" t="n">
        <v>36726</v>
      </c>
      <c r="V4" s="157" t="n">
        <v>36727</v>
      </c>
      <c r="W4" s="157" t="n">
        <v>36728</v>
      </c>
      <c r="X4" s="157" t="n">
        <v>36729</v>
      </c>
      <c r="Y4" s="157" t="n">
        <v>36730</v>
      </c>
      <c r="Z4" s="157" t="n">
        <v>36731</v>
      </c>
      <c r="AA4" s="157" t="n">
        <v>36732</v>
      </c>
      <c r="AB4" s="157" t="n">
        <v>36733</v>
      </c>
      <c r="AC4" s="157" t="n">
        <v>36734</v>
      </c>
      <c r="AD4" s="157" t="n">
        <v>36735</v>
      </c>
      <c r="AE4" s="157" t="n">
        <v>36736</v>
      </c>
      <c r="AF4" s="157" t="n">
        <v>36737</v>
      </c>
      <c r="AG4" s="157" t="n">
        <v>36738</v>
      </c>
    </row>
    <row r="5" customFormat="false" ht="12.75" hidden="false" customHeight="false" outlineLevel="0" collapsed="false">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row>
    <row r="6" customFormat="false" ht="12.75" hidden="false" customHeight="false" outlineLevel="0" collapsed="false">
      <c r="A6" s="15" t="s">
        <v>224</v>
      </c>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row>
    <row r="7" customFormat="false" ht="12.75" hidden="false" customHeight="false" outlineLevel="0" collapsed="false">
      <c r="A7" s="0" t="s">
        <v>225</v>
      </c>
      <c r="B7" s="0" t="s">
        <v>226</v>
      </c>
      <c r="C7" s="10" t="n">
        <v>59322</v>
      </c>
      <c r="D7" s="10" t="n">
        <v>58379</v>
      </c>
      <c r="E7" s="10" t="n">
        <v>57722</v>
      </c>
      <c r="F7" s="10" t="n">
        <v>59238</v>
      </c>
      <c r="G7" s="10" t="n">
        <v>65544</v>
      </c>
      <c r="H7" s="10" t="n">
        <v>70963</v>
      </c>
      <c r="I7" s="10" t="n">
        <v>69848</v>
      </c>
      <c r="J7" s="10" t="n">
        <v>67224</v>
      </c>
      <c r="K7" s="10" t="n">
        <v>67345</v>
      </c>
      <c r="L7" s="10" t="n">
        <v>70949</v>
      </c>
      <c r="M7" s="10" t="n">
        <v>69274</v>
      </c>
      <c r="N7" s="10" t="n">
        <v>69591</v>
      </c>
      <c r="O7" s="10" t="n">
        <v>69799</v>
      </c>
      <c r="P7" s="10" t="n">
        <v>66908</v>
      </c>
      <c r="Q7" s="10" t="n">
        <v>63133</v>
      </c>
      <c r="R7" s="10" t="n">
        <v>63286</v>
      </c>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row>
    <row r="8" customFormat="false" ht="12.75" hidden="false" customHeight="false" outlineLevel="0" collapsed="false">
      <c r="B8" s="0" t="s">
        <v>227</v>
      </c>
      <c r="C8" s="10" t="n">
        <v>60698</v>
      </c>
      <c r="D8" s="10" t="n">
        <v>59771</v>
      </c>
      <c r="E8" s="10" t="n">
        <v>58812</v>
      </c>
      <c r="F8" s="10" t="n">
        <v>60358</v>
      </c>
      <c r="G8" s="10" t="n">
        <v>67238</v>
      </c>
      <c r="H8" s="10" t="n">
        <v>72800</v>
      </c>
      <c r="I8" s="10" t="n">
        <v>71655</v>
      </c>
      <c r="J8" s="10" t="n">
        <v>68971</v>
      </c>
      <c r="K8" s="10" t="n">
        <v>69174</v>
      </c>
      <c r="L8" s="10" t="n">
        <v>72772</v>
      </c>
      <c r="M8" s="10" t="n">
        <v>71217</v>
      </c>
      <c r="N8" s="10" t="n">
        <v>71071</v>
      </c>
      <c r="O8" s="10" t="n">
        <v>71763</v>
      </c>
      <c r="P8" s="10" t="n">
        <v>67279</v>
      </c>
      <c r="Q8" s="10" t="n">
        <v>63501</v>
      </c>
      <c r="R8" s="10" t="n">
        <v>65307</v>
      </c>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row>
    <row r="9" customFormat="false" ht="12.75" hidden="false" customHeight="false" outlineLevel="0" collapsed="false">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row>
    <row r="10" customFormat="false" ht="12.75" hidden="false" customHeight="false" outlineLevel="0" collapsed="false">
      <c r="A10" s="0" t="s">
        <v>4</v>
      </c>
      <c r="B10" s="0" t="s">
        <v>226</v>
      </c>
      <c r="C10" s="10"/>
      <c r="D10" s="10"/>
      <c r="E10" s="10"/>
      <c r="F10" s="10"/>
      <c r="G10" s="10"/>
      <c r="H10" s="10"/>
      <c r="I10" s="10"/>
      <c r="J10" s="10"/>
      <c r="K10" s="10"/>
      <c r="L10" s="10"/>
      <c r="M10" s="10"/>
      <c r="N10" s="10"/>
      <c r="O10" s="10"/>
      <c r="P10" s="10" t="n">
        <v>60100</v>
      </c>
      <c r="Q10" s="10" t="n">
        <v>55700</v>
      </c>
      <c r="R10" s="10" t="n">
        <v>57900</v>
      </c>
      <c r="S10" s="10" t="n">
        <v>65000</v>
      </c>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row>
    <row r="11" customFormat="false" ht="12.75" hidden="false" customHeight="false" outlineLevel="0" collapsed="false">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row>
    <row r="12" customFormat="false" ht="12.75" hidden="false" customHeight="false" outlineLevel="0" collapsed="false">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row>
    <row r="13" customFormat="false" ht="12.75" hidden="false" customHeight="false" outlineLevel="0" collapsed="false">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row>
    <row r="14" customFormat="false" ht="12.75" hidden="false" customHeight="false" outlineLevel="0" collapsed="false">
      <c r="C14" s="10"/>
      <c r="D14" s="10"/>
      <c r="E14" s="10"/>
      <c r="F14" s="10"/>
      <c r="G14" s="10"/>
      <c r="H14" s="10"/>
      <c r="I14" s="10"/>
      <c r="J14" s="10"/>
      <c r="K14" s="10"/>
      <c r="L14" s="10"/>
      <c r="M14" s="10"/>
      <c r="N14" s="10"/>
      <c r="O14" s="10"/>
      <c r="P14" s="10"/>
      <c r="Q14" s="10"/>
      <c r="R14" s="10"/>
    </row>
    <row r="15" customFormat="false" ht="12.75" hidden="false" customHeight="false" outlineLevel="0" collapsed="false">
      <c r="C15" s="10"/>
      <c r="D15" s="10"/>
      <c r="E15" s="10"/>
      <c r="F15" s="10"/>
      <c r="G15" s="10"/>
      <c r="H15" s="10"/>
      <c r="I15" s="10"/>
      <c r="J15" s="10"/>
      <c r="K15" s="10"/>
      <c r="L15" s="10"/>
      <c r="M15" s="10"/>
      <c r="N15" s="10"/>
      <c r="O15" s="10"/>
      <c r="P15" s="10"/>
      <c r="Q15" s="10"/>
      <c r="R15" s="10"/>
    </row>
    <row r="16" customFormat="false" ht="12.75" hidden="false" customHeight="false" outlineLevel="0" collapsed="false">
      <c r="C16" s="10"/>
      <c r="D16" s="10"/>
      <c r="E16" s="10"/>
      <c r="F16" s="10"/>
      <c r="G16" s="10"/>
      <c r="H16" s="10"/>
      <c r="I16" s="10"/>
      <c r="J16" s="10"/>
      <c r="K16" s="10"/>
      <c r="L16" s="10"/>
      <c r="M16" s="10"/>
      <c r="N16" s="10"/>
      <c r="O16" s="10"/>
      <c r="P16" s="10"/>
      <c r="Q16" s="10"/>
      <c r="R16" s="10"/>
    </row>
    <row r="17" customFormat="false" ht="12.75" hidden="false" customHeight="false" outlineLevel="0" collapsed="false">
      <c r="C17" s="10"/>
      <c r="D17" s="10"/>
      <c r="E17" s="10"/>
      <c r="F17" s="10"/>
      <c r="G17" s="10"/>
      <c r="H17" s="10"/>
      <c r="I17" s="10"/>
      <c r="J17" s="10"/>
      <c r="K17" s="10"/>
      <c r="L17" s="10"/>
      <c r="M17" s="10"/>
      <c r="N17" s="10"/>
      <c r="O17" s="10"/>
      <c r="P17" s="10"/>
      <c r="Q17" s="10"/>
      <c r="R17" s="10"/>
    </row>
    <row r="18" customFormat="false" ht="12.75" hidden="false" customHeight="false" outlineLevel="0" collapsed="false">
      <c r="C18" s="10"/>
      <c r="D18" s="10"/>
      <c r="E18" s="10"/>
      <c r="F18" s="10"/>
      <c r="G18" s="10"/>
      <c r="H18" s="10"/>
      <c r="I18" s="10"/>
      <c r="J18" s="10"/>
      <c r="K18" s="10"/>
      <c r="L18" s="10"/>
      <c r="M18" s="10"/>
      <c r="N18" s="10"/>
      <c r="O18" s="10"/>
      <c r="P18" s="10"/>
      <c r="Q18" s="10"/>
      <c r="R18" s="10"/>
    </row>
    <row r="19" customFormat="false" ht="12.75" hidden="false" customHeight="false" outlineLevel="0" collapsed="false">
      <c r="C19" s="10"/>
      <c r="D19" s="10"/>
      <c r="E19" s="10"/>
      <c r="F19" s="10"/>
      <c r="G19" s="10"/>
      <c r="H19" s="10"/>
      <c r="I19" s="10"/>
      <c r="J19" s="10"/>
      <c r="K19" s="10"/>
      <c r="L19" s="10"/>
      <c r="M19" s="10"/>
      <c r="N19" s="10"/>
      <c r="O19" s="10"/>
      <c r="P19" s="10"/>
      <c r="Q19" s="10"/>
      <c r="R19" s="10"/>
    </row>
    <row r="20" customFormat="false" ht="12.75" hidden="false" customHeight="false" outlineLevel="0" collapsed="false">
      <c r="C20" s="10"/>
      <c r="D20" s="10"/>
      <c r="E20" s="10"/>
      <c r="F20" s="10"/>
      <c r="G20" s="10"/>
      <c r="H20" s="10"/>
      <c r="I20" s="10"/>
      <c r="J20" s="10"/>
      <c r="K20" s="10"/>
      <c r="L20" s="10"/>
      <c r="M20" s="10"/>
      <c r="N20" s="10"/>
      <c r="O20" s="10"/>
      <c r="P20" s="10"/>
      <c r="Q20" s="10"/>
      <c r="R20" s="10"/>
    </row>
    <row r="21" customFormat="false" ht="12.75" hidden="false" customHeight="false" outlineLevel="0" collapsed="false">
      <c r="C21" s="10"/>
      <c r="D21" s="10"/>
      <c r="E21" s="10"/>
      <c r="F21" s="10"/>
      <c r="G21" s="10"/>
      <c r="H21" s="10"/>
      <c r="I21" s="10"/>
      <c r="J21" s="10"/>
      <c r="K21" s="10"/>
      <c r="L21" s="10"/>
      <c r="M21" s="10"/>
      <c r="N21" s="10"/>
      <c r="O21" s="10"/>
      <c r="P21" s="10"/>
      <c r="Q21" s="10"/>
      <c r="R21" s="10"/>
    </row>
    <row r="22" customFormat="false" ht="12.75" hidden="false" customHeight="false" outlineLevel="0" collapsed="false">
      <c r="C22" s="10"/>
      <c r="D22" s="10"/>
      <c r="E22" s="10"/>
      <c r="F22" s="10"/>
      <c r="G22" s="10"/>
      <c r="H22" s="10"/>
      <c r="I22" s="10"/>
      <c r="J22" s="10"/>
      <c r="K22" s="10"/>
      <c r="L22" s="10"/>
      <c r="M22" s="10"/>
      <c r="N22" s="10"/>
      <c r="O22" s="10"/>
      <c r="P22" s="10"/>
      <c r="Q22" s="10"/>
      <c r="R22" s="10"/>
    </row>
    <row r="23" customFormat="false" ht="12.75" hidden="false" customHeight="false" outlineLevel="0" collapsed="false">
      <c r="C23" s="10"/>
      <c r="D23" s="10"/>
      <c r="E23" s="10"/>
      <c r="F23" s="10"/>
      <c r="G23" s="10"/>
      <c r="H23" s="10"/>
      <c r="I23" s="10"/>
      <c r="J23" s="10"/>
      <c r="K23" s="10"/>
      <c r="L23" s="10"/>
      <c r="M23" s="10"/>
      <c r="N23" s="10"/>
      <c r="O23" s="10"/>
      <c r="P23" s="10"/>
      <c r="Q23" s="10"/>
      <c r="R23" s="10"/>
    </row>
    <row r="24" customFormat="false" ht="12.75" hidden="false" customHeight="false" outlineLevel="0" collapsed="false">
      <c r="C24" s="10"/>
      <c r="D24" s="10"/>
      <c r="E24" s="10"/>
      <c r="F24" s="10"/>
      <c r="G24" s="10"/>
      <c r="H24" s="10"/>
      <c r="I24" s="10"/>
      <c r="J24" s="10"/>
      <c r="K24" s="10"/>
      <c r="L24" s="10"/>
      <c r="M24" s="10"/>
      <c r="N24" s="10"/>
      <c r="O24" s="10"/>
      <c r="P24" s="10"/>
      <c r="Q24" s="10"/>
      <c r="R24" s="1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H2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8" topLeftCell="V44" activePane="bottomRight" state="frozen"/>
      <selection pane="topLeft" activeCell="A1" activeCellId="0" sqref="A1"/>
      <selection pane="topRight" activeCell="V1" activeCellId="0" sqref="V1"/>
      <selection pane="bottomLeft" activeCell="A44" activeCellId="0" sqref="A44"/>
      <selection pane="bottomRight" activeCell="AC18" activeCellId="0" sqref="AC18"/>
    </sheetView>
  </sheetViews>
  <sheetFormatPr defaultColWidth="9.0546875" defaultRowHeight="12.75" customHeight="true" zeroHeight="false" outlineLevelRow="0" outlineLevelCol="0"/>
  <cols>
    <col collapsed="false" customWidth="true" hidden="false" outlineLevel="0" max="1" min="1" style="0" width="21.56"/>
    <col collapsed="false" customWidth="true" hidden="false" outlineLevel="0" max="2" min="2" style="0" width="12.28"/>
    <col collapsed="false" customWidth="true" hidden="false" outlineLevel="0" max="10" min="9" style="0" width="9.28"/>
    <col collapsed="false" customWidth="true" hidden="false" outlineLevel="0" max="21" min="15" style="0" width="9.28"/>
    <col collapsed="false" customWidth="true" hidden="false" outlineLevel="0" max="23" min="23" style="0" width="9.85"/>
    <col collapsed="false" customWidth="true" hidden="false" outlineLevel="0" max="26" min="26" style="0" width="9.85"/>
    <col collapsed="false" customWidth="true" hidden="false" outlineLevel="0" max="30" min="29" style="0" width="9.85"/>
    <col collapsed="false" customWidth="true" hidden="true" outlineLevel="0" max="32" min="32" style="0" width="9.14"/>
    <col collapsed="false" customWidth="true" hidden="false" outlineLevel="0" max="34" min="34" style="0" width="10.28"/>
  </cols>
  <sheetData>
    <row r="1" customFormat="false" ht="15.75" hidden="false" customHeight="false" outlineLevel="0" collapsed="false">
      <c r="A1" s="20" t="s">
        <v>16</v>
      </c>
      <c r="B1" s="1"/>
      <c r="C1" s="1"/>
      <c r="D1" s="1"/>
    </row>
    <row r="2" customFormat="false" ht="15.75" hidden="false" customHeight="false" outlineLevel="0" collapsed="false">
      <c r="A2" s="20" t="s">
        <v>228</v>
      </c>
      <c r="B2" s="1"/>
      <c r="C2" s="1"/>
      <c r="D2" s="1"/>
    </row>
    <row r="3" customFormat="false" ht="15.75" hidden="false" customHeight="false" outlineLevel="0" collapsed="false">
      <c r="A3" s="20"/>
      <c r="B3" s="1"/>
      <c r="C3" s="1"/>
      <c r="D3" s="1"/>
    </row>
    <row r="4" customFormat="false" ht="15.75" hidden="false" customHeight="false" outlineLevel="0" collapsed="false">
      <c r="A4" s="21" t="str">
        <f aca="false">'GC Recon'!A4</f>
        <v>July 2000</v>
      </c>
      <c r="B4" s="1"/>
      <c r="C4" s="1"/>
      <c r="D4" s="1"/>
    </row>
    <row r="5" customFormat="false" ht="12.75" hidden="false" customHeight="false" outlineLevel="0" collapsed="false">
      <c r="A5" s="1"/>
      <c r="B5" s="1"/>
      <c r="C5" s="1"/>
      <c r="D5" s="1"/>
      <c r="J5" s="12"/>
    </row>
    <row r="6" customFormat="false" ht="12.75" hidden="false" customHeight="false" outlineLevel="0" collapsed="false">
      <c r="A6" s="1"/>
      <c r="B6" s="1"/>
      <c r="C6" s="16"/>
      <c r="D6" s="1"/>
    </row>
    <row r="7" customFormat="false" ht="12.75" hidden="false" customHeight="false" outlineLevel="0" collapsed="false">
      <c r="A7" s="1"/>
      <c r="B7" s="1"/>
      <c r="C7" s="1"/>
      <c r="D7" s="1"/>
    </row>
    <row r="8" customFormat="false" ht="12.75" hidden="false" customHeight="false" outlineLevel="0" collapsed="false">
      <c r="A8" s="1"/>
      <c r="B8" s="22" t="n">
        <v>36312</v>
      </c>
      <c r="C8" s="22" t="n">
        <f aca="false">B8+1</f>
        <v>36313</v>
      </c>
      <c r="D8" s="22" t="n">
        <f aca="false">C8+1</f>
        <v>36314</v>
      </c>
      <c r="E8" s="22" t="n">
        <f aca="false">D8+1</f>
        <v>36315</v>
      </c>
      <c r="F8" s="22" t="n">
        <f aca="false">E8+1</f>
        <v>36316</v>
      </c>
      <c r="G8" s="22" t="n">
        <f aca="false">F8+1</f>
        <v>36317</v>
      </c>
      <c r="H8" s="22" t="n">
        <f aca="false">G8+1</f>
        <v>36318</v>
      </c>
      <c r="I8" s="22" t="n">
        <f aca="false">H8+1</f>
        <v>36319</v>
      </c>
      <c r="J8" s="22" t="n">
        <f aca="false">I8+1</f>
        <v>36320</v>
      </c>
      <c r="K8" s="22" t="n">
        <f aca="false">J8+1</f>
        <v>36321</v>
      </c>
      <c r="L8" s="22" t="n">
        <f aca="false">K8+1</f>
        <v>36322</v>
      </c>
      <c r="M8" s="22" t="n">
        <f aca="false">L8+1</f>
        <v>36323</v>
      </c>
      <c r="N8" s="22" t="n">
        <f aca="false">M8+1</f>
        <v>36324</v>
      </c>
      <c r="O8" s="22" t="n">
        <f aca="false">N8+1</f>
        <v>36325</v>
      </c>
      <c r="P8" s="22" t="n">
        <f aca="false">O8+1</f>
        <v>36326</v>
      </c>
      <c r="Q8" s="22" t="n">
        <f aca="false">P8+1</f>
        <v>36327</v>
      </c>
      <c r="R8" s="22" t="n">
        <f aca="false">Q8+1</f>
        <v>36328</v>
      </c>
      <c r="S8" s="22" t="n">
        <f aca="false">R8+1</f>
        <v>36329</v>
      </c>
      <c r="T8" s="22" t="n">
        <f aca="false">S8+1</f>
        <v>36330</v>
      </c>
      <c r="U8" s="22" t="n">
        <f aca="false">T8+1</f>
        <v>36331</v>
      </c>
      <c r="V8" s="22" t="n">
        <f aca="false">U8+1</f>
        <v>36332</v>
      </c>
      <c r="W8" s="22" t="n">
        <f aca="false">V8+1</f>
        <v>36333</v>
      </c>
      <c r="X8" s="22" t="n">
        <f aca="false">W8+1</f>
        <v>36334</v>
      </c>
      <c r="Y8" s="22" t="n">
        <f aca="false">X8+1</f>
        <v>36335</v>
      </c>
      <c r="Z8" s="22" t="n">
        <f aca="false">Y8+1</f>
        <v>36336</v>
      </c>
      <c r="AA8" s="22" t="n">
        <f aca="false">Z8+1</f>
        <v>36337</v>
      </c>
      <c r="AB8" s="22" t="n">
        <f aca="false">AA8+1</f>
        <v>36338</v>
      </c>
      <c r="AC8" s="22" t="n">
        <f aca="false">AB8+1</f>
        <v>36339</v>
      </c>
      <c r="AD8" s="22" t="n">
        <f aca="false">AC8+1</f>
        <v>36340</v>
      </c>
      <c r="AE8" s="22" t="n">
        <f aca="false">AD8+1</f>
        <v>36341</v>
      </c>
      <c r="AF8" s="22" t="n">
        <f aca="false">AE8+1</f>
        <v>36342</v>
      </c>
      <c r="AH8" s="9" t="s">
        <v>229</v>
      </c>
    </row>
    <row r="9" customFormat="false" ht="12.75" hidden="false" customHeight="false" outlineLevel="0" collapsed="false">
      <c r="N9" s="10"/>
      <c r="O9" s="10"/>
    </row>
    <row r="10" customFormat="false" ht="12.75" hidden="false" customHeight="false" outlineLevel="0" collapsed="false">
      <c r="A10" s="158" t="s">
        <v>110</v>
      </c>
      <c r="B10" s="10" t="n">
        <f aca="false">'GC Recon'!C$147</f>
        <v>14224</v>
      </c>
      <c r="C10" s="10" t="n">
        <f aca="false">'GC Recon'!D$147</f>
        <v>-31179</v>
      </c>
      <c r="D10" s="10" t="n">
        <f aca="false">'GC Recon'!E$147</f>
        <v>-46045</v>
      </c>
      <c r="E10" s="10" t="n">
        <f aca="false">'GC Recon'!F$147</f>
        <v>40394</v>
      </c>
      <c r="F10" s="10" t="n">
        <f aca="false">'GC Recon'!G$147</f>
        <v>-26330</v>
      </c>
      <c r="G10" s="10" t="n">
        <f aca="false">'GC Recon'!H$147</f>
        <v>-83116</v>
      </c>
      <c r="H10" s="10" t="n">
        <f aca="false">'GC Recon'!I$147</f>
        <v>-44196</v>
      </c>
      <c r="I10" s="10" t="n">
        <f aca="false">'GC Recon'!J$147</f>
        <v>574</v>
      </c>
      <c r="J10" s="10" t="n">
        <f aca="false">'GC Recon'!K$147</f>
        <v>-76176</v>
      </c>
      <c r="K10" s="10" t="n">
        <f aca="false">'GC Recon'!L$147</f>
        <v>-84822</v>
      </c>
      <c r="L10" s="10" t="n">
        <f aca="false">'GC Recon'!M$147</f>
        <v>-147259</v>
      </c>
      <c r="M10" s="10" t="n">
        <f aca="false">'GC Recon'!N$147</f>
        <v>-28495</v>
      </c>
      <c r="N10" s="10" t="n">
        <f aca="false">'GC Recon'!O$147</f>
        <v>-15076</v>
      </c>
      <c r="O10" s="10" t="n">
        <f aca="false">'GC Recon'!P$147</f>
        <v>-26834</v>
      </c>
      <c r="P10" s="10" t="n">
        <f aca="false">'GC Recon'!Q$147</f>
        <v>-38251</v>
      </c>
      <c r="Q10" s="10" t="n">
        <f aca="false">'GC Recon'!R$147</f>
        <v>-31527</v>
      </c>
      <c r="R10" s="10" t="n">
        <f aca="false">'GC Recon'!S$147</f>
        <v>-52181</v>
      </c>
      <c r="S10" s="10" t="n">
        <f aca="false">'GC Recon'!T$147</f>
        <v>-128771</v>
      </c>
      <c r="T10" s="10" t="n">
        <f aca="false">'GC Recon'!U$147</f>
        <v>-189281</v>
      </c>
      <c r="U10" s="10" t="n">
        <f aca="false">'GC Recon'!V$147</f>
        <v>0</v>
      </c>
      <c r="V10" s="10" t="n">
        <f aca="false">'GC Recon'!W$147</f>
        <v>0</v>
      </c>
      <c r="W10" s="10" t="n">
        <f aca="false">'GC Recon'!X$147</f>
        <v>0</v>
      </c>
      <c r="X10" s="10" t="n">
        <f aca="false">'GC Recon'!Y$147</f>
        <v>0</v>
      </c>
      <c r="Y10" s="10" t="n">
        <f aca="false">'GC Recon'!Z$147</f>
        <v>0</v>
      </c>
      <c r="Z10" s="10" t="n">
        <f aca="false">'GC Recon'!AA$147</f>
        <v>0</v>
      </c>
      <c r="AA10" s="10" t="n">
        <f aca="false">'GC Recon'!AB$147</f>
        <v>0</v>
      </c>
      <c r="AB10" s="10" t="n">
        <f aca="false">'GC Recon'!AC$147</f>
        <v>0</v>
      </c>
      <c r="AC10" s="10" t="n">
        <f aca="false">'GC Recon'!AD$147</f>
        <v>0</v>
      </c>
      <c r="AD10" s="10" t="n">
        <f aca="false">'GC Recon'!AE$147</f>
        <v>0</v>
      </c>
      <c r="AE10" s="10" t="n">
        <f aca="false">'GC Recon'!AF$147</f>
        <v>0</v>
      </c>
      <c r="AH10" s="12" t="n">
        <f aca="false">SUM(B10:AG10)</f>
        <v>-994347</v>
      </c>
    </row>
    <row r="11" customFormat="false" ht="12.75" hidden="false" customHeight="false" outlineLevel="0" collapsed="false">
      <c r="B11" s="10"/>
      <c r="C11" s="10"/>
      <c r="D11" s="10"/>
      <c r="E11" s="10"/>
      <c r="F11" s="10"/>
      <c r="G11" s="10"/>
      <c r="H11" s="10"/>
      <c r="I11" s="10"/>
      <c r="J11" s="10"/>
      <c r="K11" s="10"/>
      <c r="M11" s="10"/>
      <c r="Q11" s="10"/>
    </row>
    <row r="12" customFormat="false" ht="12.75" hidden="false" customHeight="false" outlineLevel="0" collapsed="false">
      <c r="A12" s="143" t="s">
        <v>230</v>
      </c>
      <c r="B12" s="50" t="n">
        <v>51814</v>
      </c>
      <c r="C12" s="50" t="n">
        <v>158522</v>
      </c>
      <c r="D12" s="50" t="n">
        <v>120566</v>
      </c>
      <c r="E12" s="50" t="n">
        <v>118520</v>
      </c>
      <c r="F12" s="50" t="n">
        <v>72270</v>
      </c>
      <c r="G12" s="50" t="n">
        <v>103767</v>
      </c>
      <c r="H12" s="50" t="n">
        <v>-62686</v>
      </c>
      <c r="I12" s="50" t="n">
        <v>-153373</v>
      </c>
      <c r="J12" s="50" t="n">
        <v>128653</v>
      </c>
      <c r="K12" s="50" t="n">
        <v>85707</v>
      </c>
      <c r="L12" s="50" t="n">
        <v>83564</v>
      </c>
      <c r="M12" s="50" t="n">
        <v>127958</v>
      </c>
      <c r="N12" s="50" t="n">
        <v>146307</v>
      </c>
      <c r="O12" s="50" t="n">
        <v>123024</v>
      </c>
      <c r="P12" s="50" t="n">
        <v>-110881</v>
      </c>
      <c r="Q12" s="159" t="n">
        <v>86816</v>
      </c>
      <c r="R12" s="159" t="n">
        <v>116001</v>
      </c>
      <c r="S12" s="159" t="n">
        <v>102346</v>
      </c>
      <c r="T12" s="159" t="n">
        <v>142177</v>
      </c>
      <c r="U12" s="159" t="n">
        <v>200490</v>
      </c>
      <c r="V12" s="159" t="n">
        <v>87160</v>
      </c>
      <c r="W12" s="159" t="n">
        <v>-65882</v>
      </c>
      <c r="X12" s="159" t="n">
        <v>-23846</v>
      </c>
      <c r="Y12" s="159" t="n">
        <v>5725</v>
      </c>
      <c r="Z12" s="159" t="n">
        <v>-16907</v>
      </c>
      <c r="AA12" s="159" t="n">
        <v>51458</v>
      </c>
      <c r="AB12" s="159" t="n">
        <v>80767</v>
      </c>
      <c r="AC12" s="160" t="n">
        <f aca="false">'GC Recon'!AD150</f>
        <v>0</v>
      </c>
      <c r="AD12" s="160" t="n">
        <f aca="false">'GC Recon'!AE150</f>
        <v>0</v>
      </c>
      <c r="AE12" s="160" t="n">
        <f aca="false">'GC Recon'!AF150</f>
        <v>0</v>
      </c>
    </row>
    <row r="13" customFormat="false" ht="12.75" hidden="false" customHeight="false" outlineLevel="0" collapsed="false">
      <c r="A13" s="143" t="s">
        <v>231</v>
      </c>
      <c r="B13" s="50"/>
      <c r="C13" s="50"/>
      <c r="D13" s="50"/>
      <c r="E13" s="50"/>
      <c r="F13" s="50"/>
      <c r="G13" s="50"/>
      <c r="H13" s="50"/>
      <c r="I13" s="50"/>
      <c r="J13" s="50"/>
      <c r="K13" s="10"/>
      <c r="M13" s="10"/>
      <c r="Q13" s="10"/>
    </row>
    <row r="14" customFormat="false" ht="12.75" hidden="false" customHeight="false" outlineLevel="0" collapsed="false">
      <c r="A14" s="161" t="s">
        <v>232</v>
      </c>
      <c r="B14" s="50"/>
      <c r="C14" s="50"/>
      <c r="D14" s="50"/>
      <c r="E14" s="50"/>
      <c r="F14" s="50"/>
      <c r="G14" s="50" t="n">
        <v>0</v>
      </c>
      <c r="H14" s="50"/>
      <c r="I14" s="50" t="n">
        <v>0</v>
      </c>
      <c r="J14" s="50" t="n">
        <v>0</v>
      </c>
      <c r="K14" s="10"/>
      <c r="M14" s="10"/>
      <c r="P14" s="10" t="n">
        <v>0</v>
      </c>
      <c r="Q14" s="10" t="n">
        <v>0</v>
      </c>
      <c r="S14" s="10" t="n">
        <v>0</v>
      </c>
      <c r="T14" s="10" t="n">
        <v>0</v>
      </c>
      <c r="U14" s="10" t="n">
        <v>0</v>
      </c>
      <c r="V14" s="10" t="n">
        <v>0</v>
      </c>
      <c r="W14" s="10" t="n">
        <v>0</v>
      </c>
      <c r="X14" s="10"/>
      <c r="Y14" s="10"/>
      <c r="Z14" s="10"/>
      <c r="AA14" s="10"/>
      <c r="AB14" s="10"/>
      <c r="AC14" s="10"/>
      <c r="AD14" s="10"/>
      <c r="AE14" s="10"/>
      <c r="AF14" s="10"/>
      <c r="AG14" s="10"/>
    </row>
    <row r="15" customFormat="false" ht="12.75" hidden="false" customHeight="false" outlineLevel="0" collapsed="false">
      <c r="A15" s="162" t="s">
        <v>233</v>
      </c>
      <c r="B15" s="10"/>
      <c r="C15" s="10"/>
      <c r="D15" s="10"/>
      <c r="E15" s="10"/>
      <c r="F15" s="10"/>
      <c r="G15" s="10" t="n">
        <v>0</v>
      </c>
      <c r="H15" s="10"/>
      <c r="I15" s="10"/>
      <c r="J15" s="10"/>
      <c r="K15" s="10"/>
      <c r="M15" s="10"/>
    </row>
    <row r="16" customFormat="false" ht="12.75" hidden="false" customHeight="false" outlineLevel="0" collapsed="false">
      <c r="A16" s="162" t="s">
        <v>234</v>
      </c>
      <c r="B16" s="10"/>
      <c r="C16" s="10"/>
      <c r="D16" s="10"/>
      <c r="E16" s="10"/>
      <c r="F16" s="10"/>
      <c r="G16" s="10"/>
      <c r="H16" s="10" t="n">
        <v>0</v>
      </c>
      <c r="I16" s="10" t="n">
        <v>0</v>
      </c>
      <c r="J16" s="10"/>
      <c r="K16" s="10"/>
      <c r="M16" s="10"/>
      <c r="S16" s="10" t="n">
        <v>0</v>
      </c>
    </row>
    <row r="17" customFormat="false" ht="12.75" hidden="false" customHeight="false" outlineLevel="0" collapsed="false">
      <c r="A17" s="162" t="s">
        <v>235</v>
      </c>
      <c r="B17" s="10"/>
      <c r="C17" s="10"/>
      <c r="D17" s="10"/>
      <c r="E17" s="10"/>
      <c r="F17" s="10"/>
      <c r="G17" s="10"/>
      <c r="H17" s="10"/>
      <c r="I17" s="10"/>
      <c r="J17" s="10" t="n">
        <v>0</v>
      </c>
      <c r="K17" s="10"/>
      <c r="M17" s="10"/>
    </row>
    <row r="18" customFormat="false" ht="12.75" hidden="false" customHeight="false" outlineLevel="0" collapsed="false">
      <c r="A18" s="162" t="s">
        <v>236</v>
      </c>
      <c r="B18" s="10" t="n">
        <v>0</v>
      </c>
      <c r="C18" s="10" t="n">
        <v>0</v>
      </c>
      <c r="D18" s="10" t="n">
        <v>0</v>
      </c>
      <c r="E18" s="10" t="n">
        <v>0</v>
      </c>
      <c r="F18" s="10" t="n">
        <v>0</v>
      </c>
      <c r="G18" s="10" t="n">
        <v>0</v>
      </c>
      <c r="H18" s="10" t="n">
        <v>0</v>
      </c>
      <c r="I18" s="10" t="n">
        <v>0</v>
      </c>
      <c r="J18" s="10" t="n">
        <v>0</v>
      </c>
      <c r="K18" s="10" t="n">
        <v>0</v>
      </c>
      <c r="M18" s="10"/>
    </row>
    <row r="19" customFormat="false" ht="12.75" hidden="false" customHeight="false" outlineLevel="0" collapsed="false">
      <c r="B19" s="42"/>
      <c r="C19" s="42"/>
      <c r="D19" s="42"/>
      <c r="E19" s="42"/>
      <c r="F19" s="42"/>
      <c r="G19" s="42"/>
      <c r="H19" s="42"/>
      <c r="I19" s="42" t="n">
        <v>0</v>
      </c>
      <c r="J19" s="42"/>
      <c r="K19" s="42"/>
      <c r="L19" s="41"/>
      <c r="M19" s="41"/>
      <c r="N19" s="41"/>
      <c r="O19" s="41"/>
      <c r="P19" s="41"/>
      <c r="Q19" s="41"/>
      <c r="R19" s="41"/>
      <c r="S19" s="41"/>
      <c r="T19" s="41"/>
      <c r="U19" s="41"/>
      <c r="V19" s="41"/>
      <c r="W19" s="41"/>
      <c r="X19" s="41"/>
      <c r="Y19" s="41"/>
      <c r="Z19" s="41"/>
      <c r="AA19" s="41"/>
      <c r="AB19" s="41"/>
      <c r="AC19" s="41"/>
      <c r="AD19" s="41"/>
      <c r="AE19" s="41"/>
      <c r="AF19" s="41"/>
      <c r="AG19" s="54"/>
      <c r="AH19" s="13"/>
    </row>
    <row r="20" customFormat="false" ht="12.75" hidden="false" customHeight="false" outlineLevel="0" collapsed="false">
      <c r="B20" s="10" t="n">
        <f aca="false">SUM(B12:B19)</f>
        <v>51814</v>
      </c>
      <c r="C20" s="10" t="n">
        <f aca="false">SUM(C12:C19)</f>
        <v>158522</v>
      </c>
      <c r="D20" s="10" t="n">
        <f aca="false">SUM(D12:D19)</f>
        <v>120566</v>
      </c>
      <c r="E20" s="10" t="n">
        <f aca="false">SUM(E12:E19)</f>
        <v>118520</v>
      </c>
      <c r="F20" s="10" t="n">
        <f aca="false">SUM(F12:F19)</f>
        <v>72270</v>
      </c>
      <c r="G20" s="10" t="n">
        <f aca="false">SUM(G12:G19)</f>
        <v>103767</v>
      </c>
      <c r="H20" s="10" t="n">
        <f aca="false">SUM(H12:H19)</f>
        <v>-62686</v>
      </c>
      <c r="I20" s="10" t="n">
        <f aca="false">SUM(I12:I19)</f>
        <v>-153373</v>
      </c>
      <c r="J20" s="10" t="n">
        <f aca="false">SUM(J12:J19)</f>
        <v>128653</v>
      </c>
      <c r="K20" s="10" t="n">
        <f aca="false">SUM(K12:K19)</f>
        <v>85707</v>
      </c>
      <c r="L20" s="10" t="n">
        <f aca="false">SUM(L12:L19)</f>
        <v>83564</v>
      </c>
      <c r="M20" s="10" t="n">
        <f aca="false">SUM(M12:M19)</f>
        <v>127958</v>
      </c>
      <c r="N20" s="10" t="n">
        <f aca="false">SUM(N12:N19)</f>
        <v>146307</v>
      </c>
      <c r="O20" s="10" t="n">
        <f aca="false">SUM(O12:O19)</f>
        <v>123024</v>
      </c>
      <c r="P20" s="10" t="n">
        <f aca="false">SUM(P12:P19)</f>
        <v>-110881</v>
      </c>
      <c r="Q20" s="10" t="n">
        <f aca="false">SUM(Q12:Q19)</f>
        <v>86816</v>
      </c>
      <c r="R20" s="10" t="n">
        <f aca="false">SUM(R12:R19)</f>
        <v>116001</v>
      </c>
      <c r="S20" s="10" t="n">
        <f aca="false">SUM(S12:S19)</f>
        <v>102346</v>
      </c>
      <c r="T20" s="10" t="n">
        <f aca="false">SUM(T12:T19)</f>
        <v>142177</v>
      </c>
      <c r="U20" s="10" t="n">
        <f aca="false">SUM(U12:U19)</f>
        <v>200490</v>
      </c>
      <c r="V20" s="10" t="n">
        <f aca="false">SUM(V12:V19)</f>
        <v>87160</v>
      </c>
      <c r="W20" s="10" t="n">
        <f aca="false">SUM(W12:W19)</f>
        <v>-65882</v>
      </c>
      <c r="X20" s="10" t="n">
        <f aca="false">SUM(X12:X19)</f>
        <v>-23846</v>
      </c>
      <c r="Y20" s="10" t="n">
        <f aca="false">SUM(Y12:Y19)</f>
        <v>5725</v>
      </c>
      <c r="Z20" s="10" t="n">
        <f aca="false">SUM(Z12:Z19)</f>
        <v>-16907</v>
      </c>
      <c r="AA20" s="10" t="n">
        <f aca="false">SUM(AA12:AA19)</f>
        <v>51458</v>
      </c>
      <c r="AB20" s="10" t="n">
        <f aca="false">SUM(AB12:AB19)</f>
        <v>80767</v>
      </c>
      <c r="AC20" s="10" t="n">
        <f aca="false">SUM(AC12:AC19)</f>
        <v>0</v>
      </c>
      <c r="AD20" s="10" t="n">
        <f aca="false">SUM(AD12:AD19)</f>
        <v>0</v>
      </c>
      <c r="AE20" s="10" t="n">
        <f aca="false">SUM(AE12:AE19)</f>
        <v>0</v>
      </c>
      <c r="AF20" s="10" t="n">
        <f aca="false">SUM(AF12:AF19)</f>
        <v>0</v>
      </c>
      <c r="AH20" s="12" t="n">
        <f aca="false">SUM(B20:AG20)</f>
        <v>1760037</v>
      </c>
    </row>
    <row r="21" customFormat="false" ht="12.75" hidden="false" customHeight="false" outlineLevel="0" collapsed="false">
      <c r="B21" s="10"/>
      <c r="C21" s="10"/>
      <c r="D21" s="10"/>
      <c r="E21" s="10"/>
      <c r="F21" s="10"/>
      <c r="G21" s="10"/>
      <c r="H21" s="10"/>
      <c r="I21" s="10"/>
      <c r="J21" s="10"/>
      <c r="K21" s="10"/>
    </row>
    <row r="22" customFormat="false" ht="12.75" hidden="false" customHeight="false" outlineLevel="0" collapsed="false">
      <c r="B22" s="10"/>
      <c r="C22" s="10"/>
      <c r="D22" s="10"/>
      <c r="E22" s="10"/>
      <c r="F22" s="10"/>
      <c r="G22" s="10"/>
      <c r="H22" s="10"/>
      <c r="I22" s="10"/>
      <c r="J22" s="10"/>
      <c r="K22" s="10"/>
    </row>
    <row r="23" customFormat="false" ht="12.75" hidden="false" customHeight="false" outlineLevel="0" collapsed="false">
      <c r="B23" s="10"/>
      <c r="C23" s="10"/>
      <c r="D23" s="10"/>
      <c r="E23" s="10"/>
      <c r="F23" s="10"/>
      <c r="G23" s="10"/>
      <c r="H23" s="10"/>
      <c r="I23" s="10"/>
      <c r="J23" s="10"/>
      <c r="K23" s="10"/>
    </row>
    <row r="24" customFormat="false" ht="12.75" hidden="false" customHeight="false" outlineLevel="0" collapsed="false">
      <c r="A24" s="15" t="s">
        <v>116</v>
      </c>
      <c r="B24" s="10" t="n">
        <f aca="false">B10-B12-SUM(B13:B19)</f>
        <v>-37590</v>
      </c>
      <c r="C24" s="10" t="n">
        <f aca="false">C10-C12-SUM(C13:C19)</f>
        <v>-189701</v>
      </c>
      <c r="D24" s="10" t="n">
        <f aca="false">D10-D12-SUM(D13:D19)</f>
        <v>-166611</v>
      </c>
      <c r="E24" s="10" t="n">
        <f aca="false">E10-E12-SUM(E13:E19)</f>
        <v>-78126</v>
      </c>
      <c r="F24" s="10" t="n">
        <f aca="false">F10-F12-SUM(F13:F19)</f>
        <v>-98600</v>
      </c>
      <c r="G24" s="10" t="n">
        <f aca="false">G10-G12-SUM(G13:G19)</f>
        <v>-186883</v>
      </c>
      <c r="H24" s="10" t="n">
        <f aca="false">H10-H12-SUM(H13:H19)</f>
        <v>18490</v>
      </c>
      <c r="I24" s="10" t="n">
        <f aca="false">I10-I12-SUM(I13:I19)</f>
        <v>153947</v>
      </c>
      <c r="J24" s="10" t="n">
        <f aca="false">J10-J12-SUM(J13:J19)</f>
        <v>-204829</v>
      </c>
      <c r="K24" s="10" t="n">
        <f aca="false">K10-K12-SUM(K13:K19)</f>
        <v>-170529</v>
      </c>
      <c r="L24" s="10" t="n">
        <f aca="false">L10-L12-SUM(L13:L19)</f>
        <v>-230823</v>
      </c>
      <c r="M24" s="10" t="n">
        <f aca="false">M10-M12-SUM(M13:M19)</f>
        <v>-156453</v>
      </c>
      <c r="N24" s="10" t="n">
        <f aca="false">N10-N12-SUM(N13:N19)</f>
        <v>-161383</v>
      </c>
      <c r="O24" s="10" t="n">
        <f aca="false">O10-O12-SUM(O13:O19)</f>
        <v>-149858</v>
      </c>
      <c r="P24" s="10" t="n">
        <f aca="false">P10-P12-SUM(P13:P19)</f>
        <v>72630</v>
      </c>
      <c r="Q24" s="10" t="n">
        <f aca="false">Q10-Q12-SUM(Q13:Q19)</f>
        <v>-118343</v>
      </c>
      <c r="R24" s="10" t="n">
        <f aca="false">R10-R12-SUM(R13:R19)</f>
        <v>-168182</v>
      </c>
      <c r="S24" s="10" t="n">
        <f aca="false">S10-S12-SUM(S13:S19)</f>
        <v>-231117</v>
      </c>
      <c r="T24" s="10" t="n">
        <f aca="false">T10-T12-SUM(T13:T19)</f>
        <v>-331458</v>
      </c>
      <c r="U24" s="10" t="n">
        <f aca="false">U10-U12-SUM(U13:U19)</f>
        <v>-200490</v>
      </c>
      <c r="V24" s="10" t="n">
        <f aca="false">V10-V12-SUM(V13:V19)</f>
        <v>-87160</v>
      </c>
      <c r="W24" s="10" t="n">
        <f aca="false">W10-W12-SUM(W13:W19)</f>
        <v>65882</v>
      </c>
      <c r="X24" s="10" t="n">
        <f aca="false">X10-X12-SUM(X13:X19)</f>
        <v>23846</v>
      </c>
      <c r="Y24" s="10" t="n">
        <f aca="false">Y10-Y12-SUM(Y13:Y19)</f>
        <v>-5725</v>
      </c>
      <c r="Z24" s="10" t="n">
        <f aca="false">Z10-Z12-SUM(Z13:Z19)</f>
        <v>16907</v>
      </c>
      <c r="AA24" s="10" t="n">
        <f aca="false">AA10-AA12-SUM(AA13:AA19)</f>
        <v>-51458</v>
      </c>
      <c r="AB24" s="10" t="n">
        <f aca="false">AB10-AB12-SUM(AB13:AB19)</f>
        <v>-80767</v>
      </c>
      <c r="AC24" s="10" t="n">
        <f aca="false">AC10-AC12-SUM(AC13:AC19)</f>
        <v>0</v>
      </c>
      <c r="AD24" s="10" t="n">
        <f aca="false">AD10-AD12-SUM(AD13:AD19)</f>
        <v>0</v>
      </c>
      <c r="AE24" s="10" t="n">
        <f aca="false">AE10-AE12-SUM(AE13:AE19)</f>
        <v>0</v>
      </c>
      <c r="AF24" s="10" t="n">
        <f aca="false">AF10-AF12-SUM(AF13:AF19)</f>
        <v>0</v>
      </c>
      <c r="AH24" s="12" t="n">
        <f aca="false">SUM(B24:AG24)</f>
        <v>-2754384</v>
      </c>
    </row>
    <row r="30" customFormat="false" ht="12.75" hidden="false" customHeight="false" outlineLevel="0" collapsed="false">
      <c r="A30" s="66" t="s">
        <v>119</v>
      </c>
      <c r="B30" s="68"/>
    </row>
    <row r="31" customFormat="false" ht="12.75" hidden="false" customHeight="false" outlineLevel="0" collapsed="false">
      <c r="A31" s="69"/>
      <c r="B31" s="71"/>
    </row>
    <row r="32" customFormat="false" ht="12.75" hidden="false" customHeight="false" outlineLevel="0" collapsed="false">
      <c r="A32" s="72" t="s">
        <v>120</v>
      </c>
      <c r="B32" s="73" t="n">
        <v>1100000</v>
      </c>
    </row>
    <row r="33" customFormat="false" ht="12.75" hidden="false" customHeight="false" outlineLevel="0" collapsed="false">
      <c r="A33" s="72" t="s">
        <v>121</v>
      </c>
      <c r="B33" s="73" t="n">
        <f aca="false">AH20</f>
        <v>1760037</v>
      </c>
    </row>
    <row r="34" customFormat="false" ht="12.75" hidden="false" customHeight="false" outlineLevel="0" collapsed="false">
      <c r="A34" s="72" t="s">
        <v>116</v>
      </c>
      <c r="B34" s="73" t="n">
        <v>0</v>
      </c>
    </row>
    <row r="35" customFormat="false" ht="12.75" hidden="false" customHeight="false" outlineLevel="0" collapsed="false">
      <c r="A35" s="72"/>
      <c r="B35" s="73"/>
    </row>
    <row r="36" customFormat="false" ht="12.75" hidden="false" customHeight="false" outlineLevel="0" collapsed="false">
      <c r="A36" s="74" t="s">
        <v>122</v>
      </c>
      <c r="B36" s="75" t="n">
        <f aca="false">B32-B33-B34</f>
        <v>-660037</v>
      </c>
    </row>
    <row r="37" customFormat="false" ht="12.75" hidden="false" customHeight="false" outlineLevel="0" collapsed="false">
      <c r="A37" s="74" t="s">
        <v>237</v>
      </c>
      <c r="B37" s="75" t="e">
        <f aca="false">B36/(30-COUNT(B10:AF10))</f>
        <v>#DIV/0!</v>
      </c>
    </row>
    <row r="38" customFormat="false" ht="12.75" hidden="false" customHeight="false" outlineLevel="0" collapsed="false">
      <c r="A38" s="77"/>
      <c r="B38" s="78"/>
    </row>
    <row r="43" customFormat="false" ht="12.75" hidden="false" customHeight="false" outlineLevel="0" collapsed="false">
      <c r="A43" s="143" t="s">
        <v>238</v>
      </c>
      <c r="B43" s="50" t="n">
        <v>62659</v>
      </c>
      <c r="C43" s="50" t="n">
        <v>162565</v>
      </c>
      <c r="D43" s="50" t="n">
        <v>129813</v>
      </c>
      <c r="E43" s="50" t="n">
        <v>134742</v>
      </c>
      <c r="F43" s="50" t="n">
        <v>91495</v>
      </c>
      <c r="G43" s="50" t="n">
        <v>119425</v>
      </c>
      <c r="H43" s="50" t="n">
        <v>-26458</v>
      </c>
      <c r="I43" s="50" t="n">
        <v>-116446</v>
      </c>
    </row>
    <row r="44" customFormat="false" ht="12.75" hidden="false" customHeight="false" outlineLevel="0" collapsed="false">
      <c r="A44" s="143" t="s">
        <v>231</v>
      </c>
      <c r="B44" s="50"/>
      <c r="C44" s="50"/>
      <c r="D44" s="50"/>
      <c r="E44" s="50"/>
      <c r="F44" s="50"/>
      <c r="G44" s="50"/>
      <c r="H44" s="50"/>
      <c r="I44" s="50"/>
    </row>
    <row r="45" customFormat="false" ht="12.75" hidden="false" customHeight="false" outlineLevel="0" collapsed="false">
      <c r="A45" s="161" t="s">
        <v>232</v>
      </c>
      <c r="B45" s="50"/>
      <c r="C45" s="50"/>
      <c r="D45" s="50"/>
      <c r="E45" s="50"/>
      <c r="F45" s="50"/>
      <c r="G45" s="50"/>
      <c r="H45" s="50"/>
      <c r="I45" s="50"/>
    </row>
    <row r="46" customFormat="false" ht="12.75" hidden="false" customHeight="false" outlineLevel="0" collapsed="false">
      <c r="A46" s="162" t="s">
        <v>233</v>
      </c>
      <c r="B46" s="10"/>
      <c r="C46" s="10"/>
      <c r="D46" s="10"/>
      <c r="E46" s="10"/>
      <c r="F46" s="10"/>
      <c r="G46" s="10" t="n">
        <v>0</v>
      </c>
      <c r="H46" s="10"/>
      <c r="I46" s="10"/>
    </row>
    <row r="47" customFormat="false" ht="12.75" hidden="false" customHeight="false" outlineLevel="0" collapsed="false">
      <c r="A47" s="162" t="s">
        <v>234</v>
      </c>
      <c r="B47" s="10"/>
      <c r="C47" s="10"/>
      <c r="D47" s="10"/>
      <c r="E47" s="10"/>
      <c r="F47" s="10"/>
      <c r="G47" s="10"/>
      <c r="H47" s="10" t="n">
        <v>-25000</v>
      </c>
      <c r="I47" s="10" t="n">
        <v>-25000</v>
      </c>
    </row>
    <row r="48" customFormat="false" ht="12.75" hidden="false" customHeight="false" outlineLevel="0" collapsed="false">
      <c r="A48" s="143" t="s">
        <v>239</v>
      </c>
      <c r="B48" s="50" t="n">
        <v>62659</v>
      </c>
      <c r="C48" s="50" t="n">
        <v>162565</v>
      </c>
      <c r="D48" s="50" t="n">
        <v>129813</v>
      </c>
      <c r="E48" s="50" t="n">
        <v>134742</v>
      </c>
      <c r="F48" s="50" t="n">
        <v>91497</v>
      </c>
      <c r="G48" s="50" t="n">
        <v>119907</v>
      </c>
      <c r="H48" s="50" t="n">
        <v>-49158</v>
      </c>
      <c r="I48" s="50" t="n">
        <v>-96840</v>
      </c>
      <c r="J48" s="50" t="n">
        <v>120567</v>
      </c>
      <c r="K48" s="10" t="n">
        <f aca="false">'GC Recon'!L189</f>
        <v>0</v>
      </c>
      <c r="L48" s="10" t="n">
        <f aca="false">L46</f>
        <v>0</v>
      </c>
    </row>
    <row r="49" customFormat="false" ht="12.75" hidden="false" customHeight="false" outlineLevel="0" collapsed="false">
      <c r="A49" s="143" t="s">
        <v>231</v>
      </c>
      <c r="B49" s="50"/>
      <c r="C49" s="50"/>
      <c r="D49" s="50"/>
      <c r="E49" s="50"/>
      <c r="F49" s="50"/>
      <c r="G49" s="50"/>
      <c r="H49" s="50"/>
      <c r="I49" s="50"/>
      <c r="J49" s="50"/>
      <c r="K49" s="10"/>
    </row>
    <row r="50" customFormat="false" ht="12.75" hidden="false" customHeight="false" outlineLevel="0" collapsed="false">
      <c r="A50" s="161" t="s">
        <v>232</v>
      </c>
      <c r="B50" s="50"/>
      <c r="C50" s="50"/>
      <c r="D50" s="50"/>
      <c r="E50" s="50"/>
      <c r="F50" s="50"/>
      <c r="G50" s="50"/>
      <c r="H50" s="50"/>
      <c r="I50" s="50"/>
      <c r="J50" s="50"/>
      <c r="K50" s="10"/>
    </row>
    <row r="51" customFormat="false" ht="12.75" hidden="false" customHeight="false" outlineLevel="0" collapsed="false">
      <c r="A51" s="162" t="s">
        <v>233</v>
      </c>
      <c r="B51" s="10"/>
      <c r="C51" s="10"/>
      <c r="D51" s="10"/>
      <c r="E51" s="10"/>
      <c r="F51" s="10"/>
      <c r="G51" s="10" t="n">
        <v>0</v>
      </c>
      <c r="H51" s="10"/>
      <c r="I51" s="10"/>
      <c r="J51" s="10"/>
      <c r="K51" s="10"/>
    </row>
    <row r="52" customFormat="false" ht="12.75" hidden="false" customHeight="false" outlineLevel="0" collapsed="false">
      <c r="A52" s="162" t="s">
        <v>234</v>
      </c>
      <c r="B52" s="10"/>
      <c r="C52" s="10"/>
      <c r="D52" s="10"/>
      <c r="E52" s="10"/>
      <c r="F52" s="10"/>
      <c r="G52" s="10"/>
      <c r="H52" s="10" t="n">
        <v>0</v>
      </c>
      <c r="I52" s="10" t="n">
        <v>-25000</v>
      </c>
      <c r="J52" s="10"/>
      <c r="K52" s="10"/>
    </row>
    <row r="53" customFormat="false" ht="12.75" hidden="false" customHeight="false" outlineLevel="0" collapsed="false">
      <c r="A53" s="143" t="s">
        <v>240</v>
      </c>
      <c r="B53" s="50" t="n">
        <v>61020</v>
      </c>
      <c r="C53" s="50" t="n">
        <v>168519</v>
      </c>
      <c r="D53" s="50" t="n">
        <v>128140</v>
      </c>
      <c r="E53" s="50" t="n">
        <v>133115</v>
      </c>
      <c r="F53" s="50" t="n">
        <v>89882</v>
      </c>
      <c r="G53" s="50" t="n">
        <v>119764</v>
      </c>
      <c r="H53" s="50" t="n">
        <v>-50787</v>
      </c>
      <c r="I53" s="50" t="n">
        <v>-143856</v>
      </c>
      <c r="J53" s="50" t="n">
        <v>188526</v>
      </c>
      <c r="K53" s="10" t="n">
        <f aca="false">'GC Recon'!L204</f>
        <v>10000</v>
      </c>
      <c r="L53" s="10" t="n">
        <f aca="false">L51</f>
        <v>0</v>
      </c>
    </row>
    <row r="54" customFormat="false" ht="12.75" hidden="false" customHeight="false" outlineLevel="0" collapsed="false">
      <c r="A54" s="143" t="s">
        <v>231</v>
      </c>
      <c r="B54" s="50"/>
      <c r="C54" s="50"/>
      <c r="D54" s="50"/>
      <c r="E54" s="50"/>
      <c r="F54" s="50"/>
      <c r="G54" s="50"/>
      <c r="H54" s="50"/>
      <c r="I54" s="50"/>
      <c r="J54" s="50"/>
      <c r="K54" s="10"/>
    </row>
    <row r="55" customFormat="false" ht="12.75" hidden="false" customHeight="false" outlineLevel="0" collapsed="false">
      <c r="A55" s="161" t="s">
        <v>232</v>
      </c>
      <c r="B55" s="50"/>
      <c r="C55" s="50"/>
      <c r="D55" s="50"/>
      <c r="E55" s="50"/>
      <c r="F55" s="50"/>
      <c r="G55" s="50"/>
      <c r="H55" s="50"/>
      <c r="I55" s="50" t="n">
        <v>20000</v>
      </c>
      <c r="J55" s="50" t="n">
        <v>-20000</v>
      </c>
      <c r="K55" s="10"/>
    </row>
    <row r="56" customFormat="false" ht="12.75" hidden="false" customHeight="false" outlineLevel="0" collapsed="false">
      <c r="A56" s="162" t="s">
        <v>233</v>
      </c>
      <c r="B56" s="10"/>
      <c r="C56" s="10"/>
      <c r="D56" s="10"/>
      <c r="E56" s="10"/>
      <c r="F56" s="10"/>
      <c r="G56" s="10" t="n">
        <v>0</v>
      </c>
      <c r="H56" s="10"/>
      <c r="I56" s="10"/>
      <c r="J56" s="10"/>
      <c r="K56" s="10"/>
    </row>
    <row r="57" customFormat="false" ht="12.75" hidden="false" customHeight="false" outlineLevel="0" collapsed="false">
      <c r="A57" s="162" t="s">
        <v>234</v>
      </c>
      <c r="B57" s="10"/>
      <c r="C57" s="10"/>
      <c r="D57" s="10"/>
      <c r="E57" s="10"/>
      <c r="F57" s="10"/>
      <c r="G57" s="10"/>
      <c r="H57" s="10" t="n">
        <v>0</v>
      </c>
      <c r="I57" s="10" t="n">
        <v>0</v>
      </c>
      <c r="J57" s="10"/>
      <c r="K57" s="10"/>
    </row>
    <row r="58" customFormat="false" ht="12.75" hidden="false" customHeight="false" outlineLevel="0" collapsed="false">
      <c r="A58" s="162" t="s">
        <v>235</v>
      </c>
      <c r="B58" s="10"/>
      <c r="C58" s="10"/>
      <c r="D58" s="10"/>
      <c r="E58" s="10"/>
      <c r="F58" s="10"/>
      <c r="G58" s="10"/>
      <c r="H58" s="10"/>
      <c r="I58" s="10"/>
      <c r="J58" s="10" t="n">
        <v>-6000</v>
      </c>
      <c r="K58" s="10"/>
    </row>
    <row r="59" customFormat="false" ht="12.75" hidden="false" customHeight="false" outlineLevel="0" collapsed="false">
      <c r="A59" s="143" t="s">
        <v>240</v>
      </c>
      <c r="B59" s="50" t="n">
        <v>56520</v>
      </c>
      <c r="C59" s="50" t="n">
        <v>169701</v>
      </c>
      <c r="D59" s="50" t="n">
        <v>134551</v>
      </c>
      <c r="E59" s="50" t="n">
        <v>128516</v>
      </c>
      <c r="F59" s="50" t="n">
        <v>85382</v>
      </c>
      <c r="G59" s="50" t="n">
        <v>115635</v>
      </c>
      <c r="H59" s="50" t="n">
        <v>-48909</v>
      </c>
      <c r="I59" s="50" t="n">
        <v>-141649</v>
      </c>
      <c r="J59" s="50" t="n">
        <v>188952</v>
      </c>
      <c r="K59" s="10" t="n">
        <f aca="false">'GC Recon'!L218</f>
        <v>15000</v>
      </c>
      <c r="L59" s="10" t="n">
        <f aca="false">'GC Recon'!M218</f>
        <v>15000</v>
      </c>
      <c r="M59" s="10" t="n">
        <f aca="false">M57</f>
        <v>0</v>
      </c>
    </row>
    <row r="60" customFormat="false" ht="12.75" hidden="false" customHeight="false" outlineLevel="0" collapsed="false">
      <c r="A60" s="143" t="s">
        <v>231</v>
      </c>
      <c r="B60" s="50"/>
      <c r="C60" s="50"/>
      <c r="D60" s="50"/>
      <c r="E60" s="50"/>
      <c r="F60" s="50"/>
      <c r="G60" s="50"/>
      <c r="H60" s="50"/>
      <c r="I60" s="50"/>
      <c r="J60" s="50"/>
      <c r="K60" s="10"/>
      <c r="M60" s="10"/>
    </row>
    <row r="61" customFormat="false" ht="12.75" hidden="false" customHeight="false" outlineLevel="0" collapsed="false">
      <c r="A61" s="161" t="s">
        <v>232</v>
      </c>
      <c r="B61" s="50"/>
      <c r="C61" s="50"/>
      <c r="D61" s="50"/>
      <c r="E61" s="50"/>
      <c r="F61" s="50"/>
      <c r="G61" s="50"/>
      <c r="H61" s="50"/>
      <c r="I61" s="50" t="n">
        <v>0</v>
      </c>
      <c r="J61" s="50" t="n">
        <v>0</v>
      </c>
      <c r="K61" s="10"/>
      <c r="M61" s="10"/>
    </row>
    <row r="62" customFormat="false" ht="12.75" hidden="false" customHeight="false" outlineLevel="0" collapsed="false">
      <c r="A62" s="162" t="s">
        <v>233</v>
      </c>
      <c r="B62" s="10"/>
      <c r="C62" s="10"/>
      <c r="D62" s="10"/>
      <c r="E62" s="10"/>
      <c r="F62" s="10"/>
      <c r="G62" s="10" t="n">
        <v>0</v>
      </c>
      <c r="H62" s="10"/>
      <c r="I62" s="10"/>
      <c r="J62" s="10"/>
      <c r="K62" s="10"/>
      <c r="M62" s="10"/>
    </row>
    <row r="63" customFormat="false" ht="12.75" hidden="false" customHeight="false" outlineLevel="0" collapsed="false">
      <c r="A63" s="162" t="s">
        <v>234</v>
      </c>
      <c r="B63" s="10"/>
      <c r="C63" s="10"/>
      <c r="D63" s="10"/>
      <c r="E63" s="10"/>
      <c r="F63" s="10"/>
      <c r="G63" s="10"/>
      <c r="H63" s="10" t="n">
        <v>0</v>
      </c>
      <c r="I63" s="10" t="n">
        <v>0</v>
      </c>
      <c r="J63" s="10"/>
      <c r="K63" s="10"/>
      <c r="M63" s="10"/>
    </row>
    <row r="64" customFormat="false" ht="12.75" hidden="false" customHeight="false" outlineLevel="0" collapsed="false">
      <c r="A64" s="162" t="s">
        <v>235</v>
      </c>
      <c r="B64" s="10"/>
      <c r="C64" s="10"/>
      <c r="D64" s="10"/>
      <c r="E64" s="10"/>
      <c r="F64" s="10"/>
      <c r="G64" s="10"/>
      <c r="H64" s="10"/>
      <c r="I64" s="10"/>
      <c r="J64" s="10" t="n">
        <v>0</v>
      </c>
      <c r="K64" s="10"/>
      <c r="M64" s="10"/>
    </row>
    <row r="65" customFormat="false" ht="12.75" hidden="false" customHeight="false" outlineLevel="0" collapsed="false">
      <c r="A65" s="162" t="s">
        <v>236</v>
      </c>
      <c r="B65" s="10"/>
      <c r="C65" s="10"/>
      <c r="D65" s="10"/>
      <c r="E65" s="10"/>
      <c r="F65" s="10"/>
      <c r="G65" s="10"/>
      <c r="H65" s="10"/>
      <c r="I65" s="10"/>
      <c r="J65" s="10" t="n">
        <f aca="false">-(15357+11019+4655-5955)</f>
        <v>-25076</v>
      </c>
      <c r="K65" s="10"/>
      <c r="M65" s="10"/>
    </row>
    <row r="66" customFormat="false" ht="12.75" hidden="false" customHeight="false" outlineLevel="0" collapsed="false">
      <c r="B66" s="42"/>
      <c r="C66" s="42"/>
      <c r="D66" s="42"/>
      <c r="E66" s="42"/>
      <c r="F66" s="42"/>
      <c r="G66" s="42"/>
      <c r="H66" s="42"/>
      <c r="I66" s="42" t="n">
        <v>0</v>
      </c>
      <c r="J66" s="42"/>
      <c r="K66" s="42"/>
      <c r="L66" s="41"/>
      <c r="M66" s="41"/>
    </row>
    <row r="67" customFormat="false" ht="12.75" hidden="false" customHeight="false" outlineLevel="0" collapsed="false">
      <c r="B67" s="10" t="n">
        <f aca="false">SUM(B59:B66)</f>
        <v>56520</v>
      </c>
      <c r="C67" s="10" t="n">
        <f aca="false">SUM(C59:C66)</f>
        <v>169701</v>
      </c>
      <c r="D67" s="10" t="n">
        <f aca="false">SUM(D59:D66)</f>
        <v>134551</v>
      </c>
      <c r="E67" s="10" t="n">
        <f aca="false">SUM(E59:E66)</f>
        <v>128516</v>
      </c>
      <c r="F67" s="10" t="n">
        <f aca="false">SUM(F59:F66)</f>
        <v>85382</v>
      </c>
      <c r="G67" s="10" t="n">
        <f aca="false">SUM(G59:G66)</f>
        <v>115635</v>
      </c>
      <c r="H67" s="10" t="n">
        <f aca="false">SUM(H59:H66)</f>
        <v>-48909</v>
      </c>
      <c r="I67" s="10" t="n">
        <f aca="false">SUM(I59:I66)</f>
        <v>-141649</v>
      </c>
      <c r="J67" s="10" t="n">
        <f aca="false">SUM(J59:J66)</f>
        <v>163876</v>
      </c>
      <c r="K67" s="10" t="n">
        <f aca="false">SUM(K59:K66)</f>
        <v>15000</v>
      </c>
      <c r="L67" s="10" t="n">
        <f aca="false">SUM(L59:L66)</f>
        <v>15000</v>
      </c>
      <c r="M67" s="10" t="n">
        <f aca="false">SUM(M59:M66)</f>
        <v>0</v>
      </c>
    </row>
    <row r="68" customFormat="false" ht="12.75" hidden="false" customHeight="false" outlineLevel="0" collapsed="false">
      <c r="A68" s="143" t="s">
        <v>240</v>
      </c>
      <c r="B68" s="50" t="n">
        <v>56491</v>
      </c>
      <c r="C68" s="50" t="n">
        <v>169513</v>
      </c>
      <c r="D68" s="50" t="n">
        <v>134360</v>
      </c>
      <c r="E68" s="50" t="n">
        <v>128471</v>
      </c>
      <c r="F68" s="50" t="n">
        <v>85212</v>
      </c>
      <c r="G68" s="50" t="n">
        <v>115463</v>
      </c>
      <c r="H68" s="50" t="n">
        <v>-49621</v>
      </c>
      <c r="I68" s="50" t="n">
        <v>-142097</v>
      </c>
      <c r="J68" s="50" t="n">
        <v>188268</v>
      </c>
      <c r="K68" s="10" t="n">
        <f aca="false">'GC Recon'!L226</f>
        <v>40000</v>
      </c>
      <c r="L68" s="10" t="n">
        <f aca="false">'GC Recon'!M226</f>
        <v>40000</v>
      </c>
      <c r="M68" s="10" t="n">
        <f aca="false">M66</f>
        <v>0</v>
      </c>
      <c r="N68" s="10" t="n">
        <f aca="false">N66</f>
        <v>0</v>
      </c>
      <c r="O68" s="10" t="n">
        <f aca="false">O66</f>
        <v>0</v>
      </c>
    </row>
    <row r="69" customFormat="false" ht="12.75" hidden="false" customHeight="false" outlineLevel="0" collapsed="false">
      <c r="A69" s="143" t="s">
        <v>231</v>
      </c>
      <c r="B69" s="50"/>
      <c r="C69" s="50"/>
      <c r="D69" s="50"/>
      <c r="E69" s="50"/>
      <c r="F69" s="50"/>
      <c r="G69" s="50"/>
      <c r="H69" s="50"/>
      <c r="I69" s="50"/>
      <c r="J69" s="50"/>
      <c r="K69" s="10"/>
      <c r="M69" s="10"/>
    </row>
    <row r="70" customFormat="false" ht="12.75" hidden="false" customHeight="false" outlineLevel="0" collapsed="false">
      <c r="A70" s="161" t="s">
        <v>232</v>
      </c>
      <c r="B70" s="50"/>
      <c r="C70" s="50"/>
      <c r="D70" s="50"/>
      <c r="E70" s="50"/>
      <c r="F70" s="50"/>
      <c r="G70" s="50"/>
      <c r="H70" s="50"/>
      <c r="I70" s="50" t="n">
        <v>0</v>
      </c>
      <c r="J70" s="50" t="n">
        <v>0</v>
      </c>
      <c r="K70" s="10"/>
      <c r="M70" s="10"/>
    </row>
    <row r="71" customFormat="false" ht="12.75" hidden="false" customHeight="false" outlineLevel="0" collapsed="false">
      <c r="A71" s="162" t="s">
        <v>233</v>
      </c>
      <c r="B71" s="10"/>
      <c r="C71" s="10"/>
      <c r="D71" s="10"/>
      <c r="E71" s="10"/>
      <c r="F71" s="10"/>
      <c r="G71" s="10" t="n">
        <v>0</v>
      </c>
      <c r="H71" s="10"/>
      <c r="I71" s="10"/>
      <c r="J71" s="10"/>
      <c r="K71" s="10"/>
      <c r="M71" s="10"/>
    </row>
    <row r="72" customFormat="false" ht="12.75" hidden="false" customHeight="false" outlineLevel="0" collapsed="false">
      <c r="A72" s="162" t="s">
        <v>234</v>
      </c>
      <c r="B72" s="10"/>
      <c r="C72" s="10"/>
      <c r="D72" s="10"/>
      <c r="E72" s="10"/>
      <c r="F72" s="10"/>
      <c r="G72" s="10"/>
      <c r="H72" s="10" t="n">
        <v>0</v>
      </c>
      <c r="I72" s="10" t="n">
        <v>0</v>
      </c>
      <c r="J72" s="10"/>
      <c r="K72" s="10"/>
      <c r="M72" s="10"/>
    </row>
    <row r="73" customFormat="false" ht="12.75" hidden="false" customHeight="false" outlineLevel="0" collapsed="false">
      <c r="A73" s="162" t="s">
        <v>235</v>
      </c>
      <c r="B73" s="10"/>
      <c r="C73" s="10"/>
      <c r="D73" s="10"/>
      <c r="E73" s="10"/>
      <c r="F73" s="10"/>
      <c r="G73" s="10"/>
      <c r="H73" s="10"/>
      <c r="I73" s="10"/>
      <c r="J73" s="10" t="n">
        <v>0</v>
      </c>
      <c r="K73" s="10"/>
      <c r="M73" s="10"/>
    </row>
    <row r="74" customFormat="false" ht="12.75" hidden="false" customHeight="false" outlineLevel="0" collapsed="false">
      <c r="A74" s="162" t="s">
        <v>236</v>
      </c>
      <c r="B74" s="10"/>
      <c r="C74" s="10"/>
      <c r="D74" s="10"/>
      <c r="E74" s="10"/>
      <c r="F74" s="10"/>
      <c r="G74" s="10"/>
      <c r="H74" s="10"/>
      <c r="I74" s="10"/>
      <c r="J74" s="10" t="n">
        <v>0</v>
      </c>
      <c r="K74" s="10"/>
      <c r="M74" s="10"/>
    </row>
    <row r="75" customFormat="false" ht="12.75" hidden="false" customHeight="false" outlineLevel="0" collapsed="false">
      <c r="A75" s="143" t="s">
        <v>241</v>
      </c>
      <c r="B75" s="50" t="n">
        <v>62010</v>
      </c>
      <c r="C75" s="50" t="n">
        <v>173057</v>
      </c>
      <c r="D75" s="50" t="n">
        <v>136827</v>
      </c>
      <c r="E75" s="50" t="n">
        <v>131252</v>
      </c>
      <c r="F75" s="50" t="n">
        <v>88074</v>
      </c>
      <c r="G75" s="50" t="n">
        <v>118780</v>
      </c>
      <c r="H75" s="50" t="n">
        <v>-46591</v>
      </c>
      <c r="I75" s="50" t="n">
        <v>-140043</v>
      </c>
      <c r="J75" s="50" t="n">
        <v>145116</v>
      </c>
      <c r="K75" s="50" t="n">
        <v>95387</v>
      </c>
      <c r="L75" s="50" t="n">
        <v>60438</v>
      </c>
      <c r="M75" s="50" t="n">
        <v>107895</v>
      </c>
      <c r="N75" s="50" t="n">
        <v>159512</v>
      </c>
      <c r="O75" s="50" t="n">
        <v>116379</v>
      </c>
      <c r="P75" s="12" t="n">
        <f aca="false">P73</f>
        <v>0</v>
      </c>
    </row>
    <row r="76" customFormat="false" ht="12.75" hidden="false" customHeight="false" outlineLevel="0" collapsed="false">
      <c r="A76" s="143" t="s">
        <v>231</v>
      </c>
      <c r="B76" s="50"/>
      <c r="C76" s="50"/>
      <c r="D76" s="50"/>
      <c r="E76" s="50"/>
      <c r="F76" s="50"/>
      <c r="G76" s="50"/>
      <c r="H76" s="50"/>
      <c r="I76" s="50"/>
      <c r="J76" s="50"/>
      <c r="K76" s="10"/>
      <c r="M76" s="10"/>
    </row>
    <row r="77" customFormat="false" ht="12.75" hidden="false" customHeight="false" outlineLevel="0" collapsed="false">
      <c r="A77" s="161" t="s">
        <v>232</v>
      </c>
      <c r="B77" s="50"/>
      <c r="C77" s="50"/>
      <c r="D77" s="50"/>
      <c r="E77" s="50"/>
      <c r="F77" s="50"/>
      <c r="G77" s="50"/>
      <c r="H77" s="50"/>
      <c r="I77" s="50" t="n">
        <v>0</v>
      </c>
      <c r="J77" s="50" t="n">
        <v>0</v>
      </c>
      <c r="K77" s="10"/>
      <c r="M77" s="10"/>
    </row>
    <row r="78" customFormat="false" ht="12.75" hidden="false" customHeight="false" outlineLevel="0" collapsed="false">
      <c r="A78" s="162" t="s">
        <v>233</v>
      </c>
      <c r="B78" s="10"/>
      <c r="C78" s="10"/>
      <c r="D78" s="10"/>
      <c r="E78" s="10"/>
      <c r="F78" s="10"/>
      <c r="G78" s="10" t="n">
        <v>0</v>
      </c>
      <c r="H78" s="10"/>
      <c r="I78" s="10"/>
      <c r="J78" s="10"/>
      <c r="K78" s="10"/>
      <c r="M78" s="10"/>
    </row>
    <row r="79" customFormat="false" ht="12.75" hidden="false" customHeight="false" outlineLevel="0" collapsed="false">
      <c r="A79" s="162" t="s">
        <v>234</v>
      </c>
      <c r="B79" s="10"/>
      <c r="C79" s="10"/>
      <c r="D79" s="10"/>
      <c r="E79" s="10"/>
      <c r="F79" s="10"/>
      <c r="G79" s="10"/>
      <c r="H79" s="10" t="n">
        <v>0</v>
      </c>
      <c r="I79" s="10" t="n">
        <v>0</v>
      </c>
      <c r="J79" s="10"/>
      <c r="K79" s="10"/>
      <c r="M79" s="10"/>
    </row>
    <row r="80" customFormat="false" ht="12.75" hidden="false" customHeight="false" outlineLevel="0" collapsed="false">
      <c r="A80" s="162" t="s">
        <v>235</v>
      </c>
      <c r="B80" s="10"/>
      <c r="C80" s="10"/>
      <c r="D80" s="10"/>
      <c r="E80" s="10"/>
      <c r="F80" s="10"/>
      <c r="G80" s="10"/>
      <c r="H80" s="10"/>
      <c r="I80" s="10"/>
      <c r="J80" s="10" t="n">
        <v>0</v>
      </c>
      <c r="K80" s="10"/>
      <c r="M80" s="10"/>
    </row>
    <row r="81" customFormat="false" ht="12.75" hidden="false" customHeight="false" outlineLevel="0" collapsed="false">
      <c r="A81" s="162" t="s">
        <v>236</v>
      </c>
      <c r="B81" s="10"/>
      <c r="C81" s="10"/>
      <c r="D81" s="10"/>
      <c r="E81" s="10"/>
      <c r="F81" s="10"/>
      <c r="G81" s="10"/>
      <c r="H81" s="10"/>
      <c r="I81" s="10"/>
      <c r="J81" s="10" t="n">
        <v>0</v>
      </c>
      <c r="K81" s="10"/>
      <c r="M81" s="10"/>
    </row>
    <row r="82" customFormat="false" ht="12.75" hidden="false" customHeight="false" outlineLevel="0" collapsed="false">
      <c r="A82" s="143" t="s">
        <v>241</v>
      </c>
      <c r="B82" s="50" t="n">
        <v>50044</v>
      </c>
      <c r="C82" s="50" t="n">
        <v>164194</v>
      </c>
      <c r="D82" s="50" t="n">
        <v>128266</v>
      </c>
      <c r="E82" s="50" t="n">
        <v>122709</v>
      </c>
      <c r="F82" s="50" t="n">
        <v>79149</v>
      </c>
      <c r="G82" s="50" t="n">
        <v>110280</v>
      </c>
      <c r="H82" s="50" t="n">
        <v>-55460</v>
      </c>
      <c r="I82" s="50" t="n">
        <v>-148720</v>
      </c>
      <c r="J82" s="50" t="n">
        <v>136799</v>
      </c>
      <c r="K82" s="50" t="n">
        <v>96473</v>
      </c>
      <c r="L82" s="50" t="n">
        <v>106105</v>
      </c>
      <c r="M82" s="50" t="n">
        <v>142127</v>
      </c>
      <c r="N82" s="50" t="n">
        <v>159647</v>
      </c>
      <c r="O82" s="50" t="n">
        <v>108000</v>
      </c>
      <c r="P82" s="12" t="n">
        <f aca="false">P80</f>
        <v>0</v>
      </c>
    </row>
    <row r="83" customFormat="false" ht="12.75" hidden="false" customHeight="false" outlineLevel="0" collapsed="false">
      <c r="A83" s="143" t="s">
        <v>231</v>
      </c>
      <c r="B83" s="50"/>
      <c r="C83" s="50"/>
      <c r="D83" s="50"/>
      <c r="E83" s="50"/>
      <c r="F83" s="50"/>
      <c r="G83" s="50"/>
      <c r="H83" s="50"/>
      <c r="I83" s="50"/>
      <c r="J83" s="50"/>
      <c r="K83" s="10"/>
      <c r="M83" s="10"/>
    </row>
    <row r="84" customFormat="false" ht="12.75" hidden="false" customHeight="false" outlineLevel="0" collapsed="false">
      <c r="A84" s="161" t="s">
        <v>232</v>
      </c>
      <c r="B84" s="50"/>
      <c r="C84" s="50"/>
      <c r="D84" s="50"/>
      <c r="E84" s="50"/>
      <c r="F84" s="50"/>
      <c r="G84" s="50"/>
      <c r="H84" s="50"/>
      <c r="I84" s="50" t="n">
        <v>0</v>
      </c>
      <c r="J84" s="50" t="n">
        <v>0</v>
      </c>
      <c r="K84" s="10"/>
      <c r="M84" s="10"/>
    </row>
    <row r="85" customFormat="false" ht="12.75" hidden="false" customHeight="false" outlineLevel="0" collapsed="false">
      <c r="A85" s="162" t="s">
        <v>233</v>
      </c>
      <c r="B85" s="10"/>
      <c r="C85" s="10"/>
      <c r="D85" s="10"/>
      <c r="E85" s="10"/>
      <c r="F85" s="10"/>
      <c r="G85" s="10" t="n">
        <v>0</v>
      </c>
      <c r="H85" s="10"/>
      <c r="I85" s="10"/>
      <c r="J85" s="10"/>
      <c r="K85" s="10"/>
      <c r="M85" s="10"/>
    </row>
    <row r="86" customFormat="false" ht="12.75" hidden="false" customHeight="false" outlineLevel="0" collapsed="false">
      <c r="A86" s="162" t="s">
        <v>234</v>
      </c>
      <c r="B86" s="10"/>
      <c r="C86" s="10"/>
      <c r="D86" s="10"/>
      <c r="E86" s="10"/>
      <c r="F86" s="10"/>
      <c r="G86" s="10"/>
      <c r="H86" s="10" t="n">
        <v>0</v>
      </c>
      <c r="I86" s="10" t="n">
        <v>0</v>
      </c>
      <c r="J86" s="10"/>
      <c r="K86" s="10"/>
      <c r="M86" s="10"/>
    </row>
    <row r="87" customFormat="false" ht="12.75" hidden="false" customHeight="false" outlineLevel="0" collapsed="false">
      <c r="A87" s="162" t="s">
        <v>235</v>
      </c>
      <c r="B87" s="10"/>
      <c r="C87" s="10"/>
      <c r="D87" s="10"/>
      <c r="E87" s="10"/>
      <c r="F87" s="10"/>
      <c r="G87" s="10"/>
      <c r="H87" s="10"/>
      <c r="I87" s="10"/>
      <c r="J87" s="10" t="n">
        <v>0</v>
      </c>
      <c r="K87" s="10"/>
      <c r="M87" s="10"/>
    </row>
    <row r="88" customFormat="false" ht="12.75" hidden="false" customHeight="false" outlineLevel="0" collapsed="false">
      <c r="A88" s="162" t="s">
        <v>236</v>
      </c>
      <c r="B88" s="10"/>
      <c r="C88" s="10"/>
      <c r="D88" s="10"/>
      <c r="E88" s="10"/>
      <c r="F88" s="10"/>
      <c r="G88" s="10"/>
      <c r="H88" s="10"/>
      <c r="I88" s="10"/>
      <c r="J88" s="10" t="n">
        <v>0</v>
      </c>
      <c r="K88" s="10"/>
      <c r="M88" s="10"/>
    </row>
    <row r="89" customFormat="false" ht="12.75" hidden="false" customHeight="false" outlineLevel="0" collapsed="false">
      <c r="A89" s="143" t="s">
        <v>242</v>
      </c>
      <c r="B89" s="50" t="n">
        <v>51775</v>
      </c>
      <c r="C89" s="50" t="n">
        <v>167251</v>
      </c>
      <c r="D89" s="50" t="n">
        <v>129985</v>
      </c>
      <c r="E89" s="50" t="n">
        <v>127120</v>
      </c>
      <c r="F89" s="50" t="n">
        <v>84697</v>
      </c>
      <c r="G89" s="50" t="n">
        <v>115274</v>
      </c>
      <c r="H89" s="50" t="n">
        <v>-55050</v>
      </c>
      <c r="I89" s="50" t="n">
        <v>-149968</v>
      </c>
      <c r="J89" s="50" t="n">
        <v>142597</v>
      </c>
      <c r="K89" s="50" t="n">
        <v>101673</v>
      </c>
      <c r="L89" s="50" t="n">
        <v>109403</v>
      </c>
      <c r="M89" s="50" t="n">
        <v>136650</v>
      </c>
      <c r="N89" s="50" t="n">
        <v>163959</v>
      </c>
      <c r="O89" s="50" t="n">
        <v>135583</v>
      </c>
      <c r="P89" s="12" t="n">
        <v>-58310</v>
      </c>
    </row>
    <row r="90" customFormat="false" ht="12.75" hidden="false" customHeight="false" outlineLevel="0" collapsed="false">
      <c r="A90" s="143" t="s">
        <v>231</v>
      </c>
      <c r="B90" s="50"/>
      <c r="C90" s="50"/>
      <c r="D90" s="50"/>
      <c r="E90" s="50"/>
      <c r="F90" s="50"/>
      <c r="G90" s="50"/>
      <c r="H90" s="50"/>
      <c r="I90" s="50"/>
      <c r="J90" s="50"/>
      <c r="K90" s="10"/>
      <c r="M90" s="10"/>
    </row>
    <row r="91" customFormat="false" ht="12.75" hidden="false" customHeight="false" outlineLevel="0" collapsed="false">
      <c r="A91" s="161" t="s">
        <v>232</v>
      </c>
      <c r="B91" s="50"/>
      <c r="C91" s="50"/>
      <c r="D91" s="50"/>
      <c r="E91" s="50"/>
      <c r="F91" s="50"/>
      <c r="G91" s="50"/>
      <c r="H91" s="50"/>
      <c r="I91" s="50" t="n">
        <v>0</v>
      </c>
      <c r="J91" s="50" t="n">
        <v>0</v>
      </c>
      <c r="K91" s="10"/>
      <c r="M91" s="10"/>
    </row>
    <row r="92" customFormat="false" ht="12.75" hidden="false" customHeight="false" outlineLevel="0" collapsed="false">
      <c r="A92" s="162" t="s">
        <v>233</v>
      </c>
      <c r="B92" s="10"/>
      <c r="C92" s="10"/>
      <c r="D92" s="10"/>
      <c r="E92" s="10"/>
      <c r="F92" s="10"/>
      <c r="G92" s="10" t="n">
        <v>0</v>
      </c>
      <c r="H92" s="10"/>
      <c r="I92" s="10"/>
      <c r="J92" s="10"/>
      <c r="K92" s="10"/>
      <c r="M92" s="10"/>
    </row>
    <row r="93" customFormat="false" ht="12.75" hidden="false" customHeight="false" outlineLevel="0" collapsed="false">
      <c r="A93" s="162" t="s">
        <v>234</v>
      </c>
      <c r="B93" s="10"/>
      <c r="C93" s="10"/>
      <c r="D93" s="10"/>
      <c r="E93" s="10"/>
      <c r="F93" s="10"/>
      <c r="G93" s="10"/>
      <c r="H93" s="10" t="n">
        <v>0</v>
      </c>
      <c r="I93" s="10" t="n">
        <v>0</v>
      </c>
      <c r="J93" s="10"/>
      <c r="K93" s="10"/>
      <c r="M93" s="10"/>
    </row>
    <row r="94" customFormat="false" ht="12.75" hidden="false" customHeight="false" outlineLevel="0" collapsed="false">
      <c r="A94" s="162" t="s">
        <v>235</v>
      </c>
      <c r="B94" s="10"/>
      <c r="C94" s="10"/>
      <c r="D94" s="10"/>
      <c r="E94" s="10"/>
      <c r="F94" s="10"/>
      <c r="G94" s="10"/>
      <c r="H94" s="10"/>
      <c r="I94" s="10"/>
      <c r="J94" s="10" t="n">
        <v>0</v>
      </c>
      <c r="K94" s="10"/>
      <c r="M94" s="10"/>
    </row>
    <row r="95" customFormat="false" ht="12.75" hidden="false" customHeight="false" outlineLevel="0" collapsed="false">
      <c r="A95" s="162" t="s">
        <v>236</v>
      </c>
      <c r="B95" s="10"/>
      <c r="C95" s="10"/>
      <c r="D95" s="10"/>
      <c r="E95" s="10"/>
      <c r="F95" s="10"/>
      <c r="G95" s="10"/>
      <c r="H95" s="10"/>
      <c r="I95" s="10"/>
      <c r="J95" s="10" t="n">
        <v>0</v>
      </c>
      <c r="K95" s="10"/>
      <c r="M95" s="10"/>
    </row>
    <row r="96" customFormat="false" ht="12.75" hidden="false" customHeight="false" outlineLevel="0" collapsed="false">
      <c r="A96" s="143" t="s">
        <v>242</v>
      </c>
      <c r="B96" s="50" t="n">
        <v>51775</v>
      </c>
      <c r="C96" s="50" t="n">
        <v>166177</v>
      </c>
      <c r="D96" s="50" t="n">
        <v>129985</v>
      </c>
      <c r="E96" s="50" t="n">
        <v>127120</v>
      </c>
      <c r="F96" s="50" t="n">
        <v>84697</v>
      </c>
      <c r="G96" s="50" t="n">
        <v>115274</v>
      </c>
      <c r="H96" s="50" t="n">
        <v>-55050</v>
      </c>
      <c r="I96" s="50" t="n">
        <v>-149968</v>
      </c>
      <c r="J96" s="50" t="n">
        <v>142597</v>
      </c>
      <c r="K96" s="50" t="n">
        <v>101673</v>
      </c>
      <c r="L96" s="50" t="n">
        <v>109403</v>
      </c>
      <c r="M96" s="50" t="n">
        <v>136650</v>
      </c>
      <c r="N96" s="50" t="n">
        <v>163959</v>
      </c>
      <c r="O96" s="163" t="e">
        <f aca="false">'GC Recon'!P314+#REF!+'GC Recon'!P316</f>
        <v>#REF!</v>
      </c>
      <c r="P96" s="163" t="n">
        <f aca="false">'GC Recon'!Q314</f>
        <v>7286</v>
      </c>
      <c r="Q96" s="163" t="n">
        <f aca="false">'GC Recon'!R314</f>
        <v>7552</v>
      </c>
    </row>
    <row r="97" customFormat="false" ht="12.75" hidden="false" customHeight="false" outlineLevel="0" collapsed="false">
      <c r="A97" s="143" t="s">
        <v>231</v>
      </c>
      <c r="B97" s="50"/>
      <c r="C97" s="50"/>
      <c r="D97" s="50"/>
      <c r="E97" s="50"/>
      <c r="F97" s="50"/>
      <c r="G97" s="50"/>
      <c r="H97" s="50"/>
      <c r="I97" s="50"/>
      <c r="J97" s="50"/>
      <c r="K97" s="10"/>
      <c r="M97" s="10"/>
      <c r="Q97" s="10"/>
    </row>
    <row r="98" customFormat="false" ht="12.75" hidden="false" customHeight="false" outlineLevel="0" collapsed="false">
      <c r="A98" s="161" t="s">
        <v>232</v>
      </c>
      <c r="B98" s="50"/>
      <c r="C98" s="50"/>
      <c r="D98" s="50"/>
      <c r="E98" s="50"/>
      <c r="F98" s="50"/>
      <c r="G98" s="50"/>
      <c r="H98" s="50"/>
      <c r="I98" s="50" t="n">
        <v>0</v>
      </c>
      <c r="J98" s="50" t="n">
        <v>0</v>
      </c>
      <c r="K98" s="10"/>
      <c r="M98" s="10"/>
      <c r="Q98" s="10"/>
    </row>
    <row r="99" customFormat="false" ht="12.75" hidden="false" customHeight="false" outlineLevel="0" collapsed="false">
      <c r="A99" s="162" t="s">
        <v>233</v>
      </c>
      <c r="B99" s="10"/>
      <c r="C99" s="10"/>
      <c r="D99" s="10"/>
      <c r="E99" s="10"/>
      <c r="F99" s="10"/>
      <c r="G99" s="10" t="n">
        <v>0</v>
      </c>
      <c r="H99" s="10"/>
      <c r="I99" s="10"/>
      <c r="J99" s="10"/>
      <c r="K99" s="10"/>
      <c r="M99" s="10"/>
    </row>
    <row r="100" customFormat="false" ht="12.75" hidden="false" customHeight="false" outlineLevel="0" collapsed="false">
      <c r="A100" s="162" t="s">
        <v>234</v>
      </c>
      <c r="B100" s="10"/>
      <c r="C100" s="10"/>
      <c r="D100" s="10"/>
      <c r="E100" s="10"/>
      <c r="F100" s="10"/>
      <c r="G100" s="10"/>
      <c r="H100" s="10" t="n">
        <v>0</v>
      </c>
      <c r="I100" s="10" t="n">
        <v>0</v>
      </c>
      <c r="J100" s="10"/>
      <c r="K100" s="10"/>
      <c r="M100" s="10"/>
    </row>
    <row r="101" customFormat="false" ht="12.75" hidden="false" customHeight="false" outlineLevel="0" collapsed="false">
      <c r="A101" s="162" t="s">
        <v>235</v>
      </c>
      <c r="B101" s="10"/>
      <c r="C101" s="10"/>
      <c r="D101" s="10"/>
      <c r="E101" s="10"/>
      <c r="F101" s="10"/>
      <c r="G101" s="10"/>
      <c r="H101" s="10"/>
      <c r="I101" s="10"/>
      <c r="J101" s="10" t="n">
        <v>0</v>
      </c>
      <c r="K101" s="10"/>
      <c r="M101" s="10"/>
    </row>
    <row r="102" customFormat="false" ht="12.75" hidden="false" customHeight="false" outlineLevel="0" collapsed="false">
      <c r="A102" s="162" t="s">
        <v>236</v>
      </c>
      <c r="B102" s="10"/>
      <c r="C102" s="10"/>
      <c r="D102" s="10"/>
      <c r="E102" s="10"/>
      <c r="F102" s="10"/>
      <c r="G102" s="10"/>
      <c r="H102" s="10"/>
      <c r="I102" s="10"/>
      <c r="J102" s="10" t="n">
        <v>0</v>
      </c>
      <c r="K102" s="10"/>
      <c r="M102" s="10"/>
    </row>
    <row r="103" customFormat="false" ht="12.75" hidden="false" customHeight="false" outlineLevel="0" collapsed="false">
      <c r="A103" s="143" t="s">
        <v>243</v>
      </c>
      <c r="B103" s="50" t="n">
        <v>52169</v>
      </c>
      <c r="C103" s="50" t="n">
        <v>167058</v>
      </c>
      <c r="D103" s="50" t="n">
        <v>130990</v>
      </c>
      <c r="E103" s="50" t="n">
        <v>128121</v>
      </c>
      <c r="F103" s="50" t="n">
        <v>85781</v>
      </c>
      <c r="G103" s="50" t="n">
        <v>116354</v>
      </c>
      <c r="H103" s="50" t="n">
        <v>-54026</v>
      </c>
      <c r="I103" s="50" t="n">
        <v>-144031</v>
      </c>
      <c r="J103" s="50" t="n">
        <v>143440</v>
      </c>
      <c r="K103" s="50" t="n">
        <v>102265</v>
      </c>
      <c r="L103" s="50" t="n">
        <v>109908</v>
      </c>
      <c r="M103" s="50" t="n">
        <v>136778</v>
      </c>
      <c r="N103" s="50" t="n">
        <v>154541</v>
      </c>
      <c r="O103" s="50" t="n">
        <v>141956</v>
      </c>
      <c r="P103" s="163" t="n">
        <f aca="false">Storage!H115</f>
        <v>0</v>
      </c>
      <c r="Q103" s="163" t="n">
        <f aca="false">Storage!H116</f>
        <v>0</v>
      </c>
    </row>
    <row r="104" customFormat="false" ht="12.75" hidden="false" customHeight="false" outlineLevel="0" collapsed="false">
      <c r="A104" s="143" t="s">
        <v>231</v>
      </c>
      <c r="B104" s="50"/>
      <c r="C104" s="50"/>
      <c r="D104" s="50"/>
      <c r="E104" s="50"/>
      <c r="F104" s="50"/>
      <c r="G104" s="50"/>
      <c r="H104" s="50"/>
      <c r="I104" s="50"/>
      <c r="J104" s="50"/>
      <c r="K104" s="10"/>
      <c r="M104" s="10"/>
      <c r="Q104" s="10"/>
    </row>
    <row r="105" customFormat="false" ht="12.75" hidden="false" customHeight="false" outlineLevel="0" collapsed="false">
      <c r="A105" s="161" t="s">
        <v>232</v>
      </c>
      <c r="B105" s="50"/>
      <c r="C105" s="50"/>
      <c r="D105" s="50"/>
      <c r="E105" s="50"/>
      <c r="F105" s="50"/>
      <c r="G105" s="50"/>
      <c r="H105" s="50"/>
      <c r="I105" s="50" t="n">
        <v>0</v>
      </c>
      <c r="J105" s="50" t="n">
        <v>0</v>
      </c>
      <c r="K105" s="10"/>
      <c r="M105" s="10"/>
      <c r="Q105" s="10"/>
    </row>
    <row r="106" customFormat="false" ht="12.75" hidden="false" customHeight="false" outlineLevel="0" collapsed="false">
      <c r="A106" s="162" t="s">
        <v>233</v>
      </c>
      <c r="B106" s="10"/>
      <c r="C106" s="10"/>
      <c r="D106" s="10"/>
      <c r="E106" s="10"/>
      <c r="F106" s="10"/>
      <c r="G106" s="10" t="n">
        <v>0</v>
      </c>
      <c r="H106" s="10"/>
      <c r="I106" s="10"/>
      <c r="J106" s="10"/>
      <c r="K106" s="10"/>
      <c r="M106" s="10"/>
    </row>
    <row r="107" customFormat="false" ht="12.75" hidden="false" customHeight="false" outlineLevel="0" collapsed="false">
      <c r="A107" s="162" t="s">
        <v>234</v>
      </c>
      <c r="B107" s="10"/>
      <c r="C107" s="10"/>
      <c r="D107" s="10"/>
      <c r="E107" s="10"/>
      <c r="F107" s="10"/>
      <c r="G107" s="10"/>
      <c r="H107" s="10" t="n">
        <v>0</v>
      </c>
      <c r="I107" s="10" t="n">
        <v>0</v>
      </c>
      <c r="J107" s="10"/>
      <c r="K107" s="10"/>
      <c r="M107" s="10"/>
    </row>
    <row r="108" customFormat="false" ht="12.75" hidden="false" customHeight="false" outlineLevel="0" collapsed="false">
      <c r="A108" s="162" t="s">
        <v>235</v>
      </c>
      <c r="B108" s="10"/>
      <c r="C108" s="10"/>
      <c r="D108" s="10"/>
      <c r="E108" s="10"/>
      <c r="F108" s="10"/>
      <c r="G108" s="10"/>
      <c r="H108" s="10"/>
      <c r="I108" s="10"/>
      <c r="J108" s="10" t="n">
        <v>0</v>
      </c>
      <c r="K108" s="10"/>
      <c r="M108" s="10"/>
    </row>
    <row r="109" customFormat="false" ht="12.75" hidden="false" customHeight="false" outlineLevel="0" collapsed="false">
      <c r="A109" s="162" t="s">
        <v>236</v>
      </c>
      <c r="B109" s="10"/>
      <c r="C109" s="10"/>
      <c r="D109" s="10"/>
      <c r="E109" s="10"/>
      <c r="F109" s="10"/>
      <c r="G109" s="10"/>
      <c r="H109" s="10"/>
      <c r="I109" s="10"/>
      <c r="J109" s="10" t="n">
        <v>0</v>
      </c>
      <c r="K109" s="10"/>
      <c r="M109" s="10"/>
    </row>
    <row r="110" customFormat="false" ht="12.75" hidden="false" customHeight="false" outlineLevel="0" collapsed="false">
      <c r="B110" s="42"/>
      <c r="C110" s="42"/>
      <c r="D110" s="42"/>
      <c r="E110" s="42"/>
      <c r="F110" s="42"/>
      <c r="G110" s="42"/>
      <c r="H110" s="42"/>
      <c r="I110" s="42" t="n">
        <v>0</v>
      </c>
      <c r="J110" s="42"/>
      <c r="K110" s="42"/>
      <c r="L110" s="41"/>
      <c r="M110" s="41"/>
      <c r="N110" s="41"/>
      <c r="O110" s="41"/>
      <c r="P110" s="41"/>
      <c r="Q110" s="41"/>
      <c r="R110" s="41"/>
      <c r="S110" s="41"/>
      <c r="T110" s="41"/>
      <c r="U110" s="41"/>
      <c r="V110" s="41"/>
      <c r="W110" s="41"/>
      <c r="X110" s="41"/>
      <c r="Y110" s="41"/>
      <c r="Z110" s="41"/>
      <c r="AA110" s="41"/>
      <c r="AB110" s="41"/>
      <c r="AC110" s="41"/>
      <c r="AD110" s="41"/>
      <c r="AE110" s="41"/>
      <c r="AF110" s="41"/>
      <c r="AG110" s="54"/>
      <c r="AH110" s="13"/>
    </row>
    <row r="111" customFormat="false" ht="12.75" hidden="false" customHeight="false" outlineLevel="0" collapsed="false">
      <c r="A111" s="143" t="s">
        <v>244</v>
      </c>
      <c r="B111" s="50" t="n">
        <v>49613</v>
      </c>
      <c r="C111" s="50" t="n">
        <v>169678</v>
      </c>
      <c r="D111" s="50" t="n">
        <v>133814</v>
      </c>
      <c r="E111" s="50" t="n">
        <v>129318</v>
      </c>
      <c r="F111" s="50" t="n">
        <v>85325</v>
      </c>
      <c r="G111" s="50" t="n">
        <v>116227</v>
      </c>
      <c r="H111" s="50" t="n">
        <v>-49129</v>
      </c>
      <c r="I111" s="50" t="n">
        <v>-141984</v>
      </c>
      <c r="J111" s="50" t="n">
        <v>123460</v>
      </c>
      <c r="K111" s="50" t="n">
        <v>102901</v>
      </c>
      <c r="L111" s="50" t="n">
        <v>103915</v>
      </c>
      <c r="M111" s="50" t="n">
        <v>141664</v>
      </c>
      <c r="N111" s="50" t="n">
        <v>149731</v>
      </c>
      <c r="O111" s="50" t="n">
        <v>136977</v>
      </c>
      <c r="P111" s="163" t="n">
        <v>-24033</v>
      </c>
      <c r="Q111" s="163" t="n">
        <v>93869</v>
      </c>
      <c r="R111" s="12" t="n">
        <f aca="false">R109</f>
        <v>0</v>
      </c>
    </row>
    <row r="112" customFormat="false" ht="12.75" hidden="false" customHeight="false" outlineLevel="0" collapsed="false">
      <c r="A112" s="143" t="s">
        <v>231</v>
      </c>
      <c r="B112" s="50"/>
      <c r="C112" s="50"/>
      <c r="D112" s="50"/>
      <c r="E112" s="50"/>
      <c r="F112" s="50"/>
      <c r="G112" s="50"/>
      <c r="H112" s="50"/>
      <c r="I112" s="50"/>
      <c r="J112" s="50"/>
      <c r="K112" s="10"/>
      <c r="M112" s="10"/>
      <c r="Q112" s="10"/>
    </row>
    <row r="113" customFormat="false" ht="12.75" hidden="false" customHeight="false" outlineLevel="0" collapsed="false">
      <c r="A113" s="161" t="s">
        <v>232</v>
      </c>
      <c r="B113" s="50"/>
      <c r="C113" s="50"/>
      <c r="D113" s="50"/>
      <c r="E113" s="50"/>
      <c r="F113" s="50"/>
      <c r="G113" s="50"/>
      <c r="H113" s="50"/>
      <c r="I113" s="50" t="n">
        <v>0</v>
      </c>
      <c r="J113" s="50" t="n">
        <v>0</v>
      </c>
      <c r="K113" s="10"/>
      <c r="M113" s="10"/>
      <c r="Q113" s="10"/>
    </row>
    <row r="114" customFormat="false" ht="12.75" hidden="false" customHeight="false" outlineLevel="0" collapsed="false">
      <c r="A114" s="162" t="s">
        <v>233</v>
      </c>
      <c r="B114" s="10"/>
      <c r="C114" s="10"/>
      <c r="D114" s="10"/>
      <c r="E114" s="10"/>
      <c r="F114" s="10"/>
      <c r="G114" s="10" t="n">
        <v>0</v>
      </c>
      <c r="H114" s="10"/>
      <c r="I114" s="10"/>
      <c r="J114" s="10"/>
      <c r="K114" s="10"/>
      <c r="M114" s="10"/>
    </row>
    <row r="115" customFormat="false" ht="12.75" hidden="false" customHeight="false" outlineLevel="0" collapsed="false">
      <c r="A115" s="162" t="s">
        <v>234</v>
      </c>
      <c r="B115" s="10"/>
      <c r="C115" s="10"/>
      <c r="D115" s="10"/>
      <c r="E115" s="10"/>
      <c r="F115" s="10"/>
      <c r="G115" s="10"/>
      <c r="H115" s="10" t="n">
        <v>0</v>
      </c>
      <c r="I115" s="10" t="n">
        <v>0</v>
      </c>
      <c r="J115" s="10"/>
      <c r="K115" s="10"/>
      <c r="M115" s="10"/>
    </row>
    <row r="116" customFormat="false" ht="12.75" hidden="false" customHeight="false" outlineLevel="0" collapsed="false">
      <c r="A116" s="162" t="s">
        <v>235</v>
      </c>
      <c r="B116" s="10"/>
      <c r="C116" s="10"/>
      <c r="D116" s="10"/>
      <c r="E116" s="10"/>
      <c r="F116" s="10"/>
      <c r="G116" s="10"/>
      <c r="H116" s="10"/>
      <c r="I116" s="10"/>
      <c r="J116" s="10" t="n">
        <v>0</v>
      </c>
      <c r="K116" s="10"/>
      <c r="M116" s="10"/>
    </row>
    <row r="117" customFormat="false" ht="12.75" hidden="false" customHeight="false" outlineLevel="0" collapsed="false">
      <c r="A117" s="162" t="s">
        <v>236</v>
      </c>
      <c r="B117" s="10"/>
      <c r="C117" s="10"/>
      <c r="D117" s="10"/>
      <c r="E117" s="10"/>
      <c r="F117" s="10"/>
      <c r="G117" s="10"/>
      <c r="H117" s="10"/>
      <c r="I117" s="10"/>
      <c r="J117" s="10" t="n">
        <v>0</v>
      </c>
      <c r="K117" s="10"/>
      <c r="M117" s="10"/>
    </row>
    <row r="118" customFormat="false" ht="12.75" hidden="false" customHeight="false" outlineLevel="0" collapsed="false">
      <c r="A118" s="143" t="s">
        <v>245</v>
      </c>
      <c r="B118" s="50" t="n">
        <v>41930</v>
      </c>
      <c r="C118" s="50" t="n">
        <v>164354</v>
      </c>
      <c r="D118" s="50" t="n">
        <v>128538</v>
      </c>
      <c r="E118" s="50" t="n">
        <v>121237</v>
      </c>
      <c r="F118" s="50" t="n">
        <v>77241</v>
      </c>
      <c r="G118" s="50" t="n">
        <v>108118</v>
      </c>
      <c r="H118" s="50" t="n">
        <v>-57266</v>
      </c>
      <c r="I118" s="50" t="n">
        <v>-149669</v>
      </c>
      <c r="J118" s="50" t="n">
        <v>117699</v>
      </c>
      <c r="K118" s="50" t="n">
        <v>94832</v>
      </c>
      <c r="L118" s="50" t="n">
        <v>96229</v>
      </c>
      <c r="M118" s="50" t="n">
        <v>133562</v>
      </c>
      <c r="N118" s="50" t="n">
        <v>149917</v>
      </c>
      <c r="O118" s="50" t="n">
        <v>126875</v>
      </c>
      <c r="P118" s="50" t="n">
        <v>-86261</v>
      </c>
      <c r="Q118" s="160" t="n">
        <f aca="false">Storage!H131</f>
        <v>0</v>
      </c>
      <c r="R118" s="160" t="n">
        <f aca="false">Storage!H132</f>
        <v>0</v>
      </c>
      <c r="S118" s="160" t="n">
        <f aca="false">Storage!H133</f>
        <v>0</v>
      </c>
    </row>
    <row r="119" customFormat="false" ht="12.75" hidden="false" customHeight="false" outlineLevel="0" collapsed="false">
      <c r="A119" s="143" t="s">
        <v>231</v>
      </c>
      <c r="B119" s="50"/>
      <c r="C119" s="50"/>
      <c r="D119" s="50"/>
      <c r="E119" s="50"/>
      <c r="F119" s="50"/>
      <c r="G119" s="50"/>
      <c r="H119" s="50"/>
      <c r="I119" s="50"/>
      <c r="J119" s="50"/>
      <c r="K119" s="10"/>
      <c r="M119" s="10"/>
      <c r="Q119" s="10"/>
    </row>
    <row r="120" customFormat="false" ht="12.75" hidden="false" customHeight="false" outlineLevel="0" collapsed="false">
      <c r="A120" s="161" t="s">
        <v>232</v>
      </c>
      <c r="B120" s="50"/>
      <c r="C120" s="50"/>
      <c r="D120" s="50"/>
      <c r="E120" s="50"/>
      <c r="F120" s="50"/>
      <c r="G120" s="50" t="n">
        <v>-4200</v>
      </c>
      <c r="H120" s="50"/>
      <c r="I120" s="50" t="n">
        <v>0</v>
      </c>
      <c r="J120" s="50" t="n">
        <v>20000</v>
      </c>
      <c r="K120" s="10"/>
      <c r="M120" s="10"/>
      <c r="Q120" s="10"/>
    </row>
    <row r="121" customFormat="false" ht="12.75" hidden="false" customHeight="false" outlineLevel="0" collapsed="false">
      <c r="A121" s="162" t="s">
        <v>233</v>
      </c>
      <c r="B121" s="10"/>
      <c r="C121" s="10"/>
      <c r="D121" s="10"/>
      <c r="E121" s="10"/>
      <c r="F121" s="10"/>
      <c r="G121" s="10" t="n">
        <v>0</v>
      </c>
      <c r="H121" s="10"/>
      <c r="I121" s="10"/>
      <c r="J121" s="10"/>
      <c r="K121" s="10"/>
      <c r="M121" s="10"/>
    </row>
    <row r="122" customFormat="false" ht="12.75" hidden="false" customHeight="false" outlineLevel="0" collapsed="false">
      <c r="A122" s="162" t="s">
        <v>234</v>
      </c>
      <c r="B122" s="10"/>
      <c r="C122" s="10"/>
      <c r="D122" s="10"/>
      <c r="E122" s="10"/>
      <c r="F122" s="10"/>
      <c r="G122" s="10"/>
      <c r="H122" s="10" t="n">
        <v>0</v>
      </c>
      <c r="I122" s="10" t="n">
        <v>0</v>
      </c>
      <c r="J122" s="10"/>
      <c r="K122" s="10"/>
      <c r="M122" s="10"/>
    </row>
    <row r="123" customFormat="false" ht="12.75" hidden="false" customHeight="false" outlineLevel="0" collapsed="false">
      <c r="A123" s="162" t="s">
        <v>235</v>
      </c>
      <c r="B123" s="10"/>
      <c r="C123" s="10"/>
      <c r="D123" s="10"/>
      <c r="E123" s="10"/>
      <c r="F123" s="10"/>
      <c r="G123" s="10"/>
      <c r="H123" s="10"/>
      <c r="I123" s="10"/>
      <c r="J123" s="10" t="n">
        <v>0</v>
      </c>
      <c r="K123" s="10"/>
      <c r="M123" s="10"/>
    </row>
    <row r="124" customFormat="false" ht="12.75" hidden="false" customHeight="false" outlineLevel="0" collapsed="false">
      <c r="A124" s="162" t="s">
        <v>236</v>
      </c>
      <c r="B124" s="10"/>
      <c r="C124" s="10"/>
      <c r="D124" s="10"/>
      <c r="E124" s="10"/>
      <c r="F124" s="10"/>
      <c r="G124" s="10"/>
      <c r="H124" s="10"/>
      <c r="I124" s="10"/>
      <c r="J124" s="10" t="n">
        <v>0</v>
      </c>
      <c r="K124" s="10"/>
      <c r="M124" s="10"/>
    </row>
    <row r="125" customFormat="false" ht="12.75" hidden="false" customHeight="false" outlineLevel="0" collapsed="false">
      <c r="A125" s="143" t="s">
        <v>246</v>
      </c>
      <c r="B125" s="50" t="n">
        <v>41930</v>
      </c>
      <c r="C125" s="50" t="n">
        <v>164354</v>
      </c>
      <c r="D125" s="50" t="n">
        <v>128538</v>
      </c>
      <c r="E125" s="50" t="n">
        <v>121237</v>
      </c>
      <c r="F125" s="50" t="n">
        <v>77241</v>
      </c>
      <c r="G125" s="50" t="n">
        <v>108118</v>
      </c>
      <c r="H125" s="50" t="n">
        <v>-57266</v>
      </c>
      <c r="I125" s="50" t="n">
        <v>-149669</v>
      </c>
      <c r="J125" s="50" t="n">
        <v>115303</v>
      </c>
      <c r="K125" s="50" t="n">
        <v>94832</v>
      </c>
      <c r="L125" s="50" t="n">
        <v>96229</v>
      </c>
      <c r="M125" s="50" t="n">
        <v>133562</v>
      </c>
      <c r="N125" s="50" t="n">
        <v>149917</v>
      </c>
      <c r="O125" s="50" t="n">
        <v>126879</v>
      </c>
      <c r="P125" s="50" t="n">
        <v>-84334</v>
      </c>
      <c r="Q125" s="159" t="n">
        <v>115789</v>
      </c>
      <c r="R125" s="160" t="n">
        <f aca="false">Storage!H139</f>
        <v>0</v>
      </c>
      <c r="S125" s="160" t="n">
        <f aca="false">Storage!H140</f>
        <v>0</v>
      </c>
      <c r="T125" s="160" t="n">
        <f aca="false">Storage!I140</f>
        <v>0</v>
      </c>
    </row>
    <row r="126" customFormat="false" ht="12.75" hidden="false" customHeight="false" outlineLevel="0" collapsed="false">
      <c r="A126" s="143" t="s">
        <v>231</v>
      </c>
      <c r="B126" s="50"/>
      <c r="C126" s="50"/>
      <c r="D126" s="50"/>
      <c r="E126" s="50"/>
      <c r="F126" s="50"/>
      <c r="G126" s="50"/>
      <c r="H126" s="50"/>
      <c r="I126" s="50"/>
      <c r="J126" s="50"/>
      <c r="K126" s="10"/>
      <c r="M126" s="10"/>
      <c r="Q126" s="10"/>
    </row>
    <row r="127" customFormat="false" ht="12.75" hidden="false" customHeight="false" outlineLevel="0" collapsed="false">
      <c r="A127" s="161" t="s">
        <v>232</v>
      </c>
      <c r="B127" s="50"/>
      <c r="C127" s="50"/>
      <c r="D127" s="50"/>
      <c r="E127" s="50"/>
      <c r="F127" s="50"/>
      <c r="G127" s="50" t="n">
        <v>-4200</v>
      </c>
      <c r="H127" s="50"/>
      <c r="I127" s="50" t="n">
        <v>0</v>
      </c>
      <c r="J127" s="50" t="n">
        <v>20000</v>
      </c>
      <c r="K127" s="10"/>
      <c r="M127" s="10"/>
      <c r="Q127" s="10"/>
    </row>
    <row r="128" customFormat="false" ht="12.75" hidden="false" customHeight="false" outlineLevel="0" collapsed="false">
      <c r="A128" s="162" t="s">
        <v>233</v>
      </c>
      <c r="B128" s="10"/>
      <c r="C128" s="10"/>
      <c r="D128" s="10"/>
      <c r="E128" s="10"/>
      <c r="F128" s="10"/>
      <c r="G128" s="10" t="n">
        <v>0</v>
      </c>
      <c r="H128" s="10"/>
      <c r="I128" s="10"/>
      <c r="J128" s="10"/>
      <c r="K128" s="10"/>
      <c r="M128" s="10"/>
    </row>
    <row r="129" customFormat="false" ht="12.75" hidden="false" customHeight="false" outlineLevel="0" collapsed="false">
      <c r="A129" s="162" t="s">
        <v>234</v>
      </c>
      <c r="B129" s="10"/>
      <c r="C129" s="10"/>
      <c r="D129" s="10"/>
      <c r="E129" s="10"/>
      <c r="F129" s="10"/>
      <c r="G129" s="10"/>
      <c r="H129" s="10" t="n">
        <v>0</v>
      </c>
      <c r="I129" s="10" t="n">
        <v>0</v>
      </c>
      <c r="J129" s="10"/>
      <c r="K129" s="10"/>
      <c r="M129" s="10"/>
    </row>
    <row r="130" customFormat="false" ht="12.75" hidden="false" customHeight="false" outlineLevel="0" collapsed="false">
      <c r="A130" s="162" t="s">
        <v>235</v>
      </c>
      <c r="B130" s="10"/>
      <c r="C130" s="10"/>
      <c r="D130" s="10"/>
      <c r="E130" s="10"/>
      <c r="F130" s="10"/>
      <c r="G130" s="10"/>
      <c r="H130" s="10"/>
      <c r="I130" s="10"/>
      <c r="J130" s="10" t="n">
        <v>0</v>
      </c>
      <c r="K130" s="10"/>
      <c r="M130" s="10"/>
    </row>
    <row r="131" customFormat="false" ht="12.75" hidden="false" customHeight="false" outlineLevel="0" collapsed="false">
      <c r="A131" s="162" t="s">
        <v>236</v>
      </c>
      <c r="B131" s="10"/>
      <c r="C131" s="10"/>
      <c r="D131" s="10"/>
      <c r="E131" s="10"/>
      <c r="F131" s="10"/>
      <c r="G131" s="10"/>
      <c r="H131" s="10"/>
      <c r="I131" s="10"/>
      <c r="J131" s="10" t="n">
        <v>0</v>
      </c>
      <c r="K131" s="10"/>
      <c r="M131" s="10"/>
    </row>
    <row r="132" customFormat="false" ht="12.75" hidden="false" customHeight="false" outlineLevel="0" collapsed="false">
      <c r="B132" s="42"/>
      <c r="C132" s="42"/>
      <c r="D132" s="42"/>
      <c r="E132" s="42"/>
      <c r="F132" s="42"/>
      <c r="G132" s="42"/>
      <c r="H132" s="42"/>
      <c r="I132" s="42" t="n">
        <v>0</v>
      </c>
      <c r="J132" s="42"/>
      <c r="K132" s="42"/>
      <c r="L132" s="41"/>
      <c r="M132" s="41"/>
      <c r="N132" s="41"/>
      <c r="O132" s="41"/>
      <c r="P132" s="41"/>
      <c r="Q132" s="41"/>
      <c r="R132" s="41"/>
      <c r="S132" s="41"/>
      <c r="T132" s="41"/>
      <c r="U132" s="41"/>
      <c r="V132" s="41"/>
      <c r="W132" s="41"/>
      <c r="X132" s="41"/>
      <c r="Y132" s="41"/>
      <c r="Z132" s="41"/>
      <c r="AA132" s="41"/>
      <c r="AB132" s="41"/>
      <c r="AC132" s="41"/>
      <c r="AD132" s="41"/>
      <c r="AE132" s="41"/>
      <c r="AF132" s="41"/>
      <c r="AG132" s="54"/>
      <c r="AH132" s="13"/>
    </row>
    <row r="133" customFormat="false" ht="12.75" hidden="false" customHeight="false" outlineLevel="0" collapsed="false">
      <c r="A133" s="143" t="s">
        <v>247</v>
      </c>
      <c r="B133" s="50" t="n">
        <v>41930</v>
      </c>
      <c r="C133" s="50" t="n">
        <v>164354</v>
      </c>
      <c r="D133" s="50" t="n">
        <v>128538</v>
      </c>
      <c r="E133" s="50" t="n">
        <v>121237</v>
      </c>
      <c r="F133" s="50" t="n">
        <v>77241</v>
      </c>
      <c r="G133" s="50" t="n">
        <v>108118</v>
      </c>
      <c r="H133" s="50" t="n">
        <v>-57266</v>
      </c>
      <c r="I133" s="50" t="n">
        <v>-149669</v>
      </c>
      <c r="J133" s="50" t="n">
        <v>135303</v>
      </c>
      <c r="K133" s="50" t="n">
        <v>94832</v>
      </c>
      <c r="L133" s="50" t="n">
        <v>96229</v>
      </c>
      <c r="M133" s="50" t="n">
        <v>133562</v>
      </c>
      <c r="N133" s="50" t="n">
        <v>149917</v>
      </c>
      <c r="O133" s="50" t="n">
        <v>126879</v>
      </c>
      <c r="P133" s="50" t="n">
        <v>-92760</v>
      </c>
      <c r="Q133" s="159" t="n">
        <v>105367</v>
      </c>
      <c r="R133" s="160" t="n">
        <f aca="false">'GC Recon'!S372</f>
        <v>0</v>
      </c>
      <c r="S133" s="160" t="n">
        <f aca="false">Storage!H148</f>
        <v>0</v>
      </c>
      <c r="T133" s="160" t="n">
        <f aca="false">Storage!I148</f>
        <v>0</v>
      </c>
    </row>
    <row r="134" customFormat="false" ht="12.75" hidden="false" customHeight="false" outlineLevel="0" collapsed="false">
      <c r="A134" s="143" t="s">
        <v>231</v>
      </c>
      <c r="B134" s="50"/>
      <c r="C134" s="50"/>
      <c r="D134" s="50"/>
      <c r="E134" s="50"/>
      <c r="F134" s="50"/>
      <c r="G134" s="50"/>
      <c r="H134" s="50"/>
      <c r="I134" s="50"/>
      <c r="J134" s="50"/>
      <c r="K134" s="10"/>
      <c r="M134" s="10"/>
      <c r="Q134" s="10"/>
    </row>
    <row r="135" customFormat="false" ht="12.75" hidden="false" customHeight="false" outlineLevel="0" collapsed="false">
      <c r="A135" s="161" t="s">
        <v>232</v>
      </c>
      <c r="B135" s="50"/>
      <c r="C135" s="50"/>
      <c r="D135" s="50"/>
      <c r="E135" s="50"/>
      <c r="F135" s="50"/>
      <c r="G135" s="50" t="n">
        <v>-4200</v>
      </c>
      <c r="H135" s="50"/>
      <c r="I135" s="50" t="n">
        <v>0</v>
      </c>
      <c r="J135" s="50" t="n">
        <v>0</v>
      </c>
      <c r="K135" s="10"/>
      <c r="M135" s="10"/>
      <c r="Q135" s="10"/>
    </row>
    <row r="136" customFormat="false" ht="12.75" hidden="false" customHeight="false" outlineLevel="0" collapsed="false">
      <c r="A136" s="162" t="s">
        <v>233</v>
      </c>
      <c r="B136" s="10"/>
      <c r="C136" s="10"/>
      <c r="D136" s="10"/>
      <c r="E136" s="10"/>
      <c r="F136" s="10"/>
      <c r="G136" s="10" t="n">
        <v>0</v>
      </c>
      <c r="H136" s="10"/>
      <c r="I136" s="10"/>
      <c r="J136" s="10"/>
      <c r="K136" s="10"/>
      <c r="M136" s="10"/>
    </row>
    <row r="137" customFormat="false" ht="12.75" hidden="false" customHeight="false" outlineLevel="0" collapsed="false">
      <c r="A137" s="162" t="s">
        <v>234</v>
      </c>
      <c r="B137" s="10"/>
      <c r="C137" s="10"/>
      <c r="D137" s="10"/>
      <c r="E137" s="10"/>
      <c r="F137" s="10"/>
      <c r="G137" s="10"/>
      <c r="H137" s="10" t="n">
        <v>0</v>
      </c>
      <c r="I137" s="10" t="n">
        <v>0</v>
      </c>
      <c r="J137" s="10"/>
      <c r="K137" s="10"/>
      <c r="M137" s="10"/>
    </row>
    <row r="138" customFormat="false" ht="12.75" hidden="false" customHeight="false" outlineLevel="0" collapsed="false">
      <c r="A138" s="162" t="s">
        <v>235</v>
      </c>
      <c r="B138" s="10"/>
      <c r="C138" s="10"/>
      <c r="D138" s="10"/>
      <c r="E138" s="10"/>
      <c r="F138" s="10"/>
      <c r="G138" s="10"/>
      <c r="H138" s="10"/>
      <c r="I138" s="10"/>
      <c r="J138" s="10" t="n">
        <v>0</v>
      </c>
      <c r="K138" s="10"/>
      <c r="M138" s="10"/>
    </row>
    <row r="139" customFormat="false" ht="12.75" hidden="false" customHeight="false" outlineLevel="0" collapsed="false">
      <c r="A139" s="162" t="s">
        <v>236</v>
      </c>
      <c r="B139" s="10"/>
      <c r="C139" s="10"/>
      <c r="D139" s="10"/>
      <c r="E139" s="10"/>
      <c r="F139" s="10"/>
      <c r="G139" s="10"/>
      <c r="H139" s="10"/>
      <c r="I139" s="10"/>
      <c r="J139" s="10" t="n">
        <v>0</v>
      </c>
      <c r="K139" s="10"/>
      <c r="M139" s="10"/>
    </row>
    <row r="140" customFormat="false" ht="12.75" hidden="false" customHeight="false" outlineLevel="0" collapsed="false">
      <c r="B140" s="42"/>
      <c r="C140" s="42"/>
      <c r="D140" s="42"/>
      <c r="E140" s="42"/>
      <c r="F140" s="42"/>
      <c r="G140" s="42"/>
      <c r="H140" s="42"/>
      <c r="I140" s="42" t="n">
        <v>0</v>
      </c>
      <c r="J140" s="42"/>
      <c r="K140" s="42"/>
      <c r="L140" s="41"/>
      <c r="M140" s="41"/>
      <c r="N140" s="41"/>
      <c r="O140" s="41"/>
      <c r="P140" s="41"/>
      <c r="Q140" s="41"/>
      <c r="R140" s="41"/>
      <c r="S140" s="41"/>
      <c r="T140" s="41"/>
      <c r="U140" s="41"/>
      <c r="V140" s="41"/>
      <c r="W140" s="41"/>
      <c r="X140" s="41"/>
      <c r="Y140" s="41"/>
      <c r="Z140" s="41"/>
      <c r="AA140" s="41"/>
      <c r="AB140" s="41"/>
      <c r="AC140" s="41"/>
      <c r="AD140" s="41"/>
      <c r="AE140" s="41"/>
      <c r="AF140" s="41"/>
      <c r="AG140" s="54"/>
      <c r="AH140" s="13"/>
    </row>
    <row r="141" customFormat="false" ht="12.75" hidden="false" customHeight="false" outlineLevel="0" collapsed="false">
      <c r="A141" s="143" t="s">
        <v>248</v>
      </c>
      <c r="B141" s="50" t="n">
        <v>44957</v>
      </c>
      <c r="C141" s="50" t="n">
        <v>164594</v>
      </c>
      <c r="D141" s="50" t="n">
        <v>128538</v>
      </c>
      <c r="E141" s="50" t="n">
        <v>124037</v>
      </c>
      <c r="F141" s="50" t="n">
        <v>80046</v>
      </c>
      <c r="G141" s="50" t="n">
        <v>111435</v>
      </c>
      <c r="H141" s="50" t="n">
        <v>-54638</v>
      </c>
      <c r="I141" s="50" t="n">
        <v>-145848</v>
      </c>
      <c r="J141" s="50" t="n">
        <v>137082</v>
      </c>
      <c r="K141" s="50" t="n">
        <v>96680</v>
      </c>
      <c r="L141" s="50" t="n">
        <v>98041</v>
      </c>
      <c r="M141" s="50" t="n">
        <v>135799</v>
      </c>
      <c r="N141" s="50" t="n">
        <v>152183</v>
      </c>
      <c r="O141" s="50" t="n">
        <v>129619</v>
      </c>
      <c r="P141" s="50" t="n">
        <v>-93261</v>
      </c>
      <c r="Q141" s="159" t="n">
        <v>116170</v>
      </c>
      <c r="R141" s="159" t="n">
        <v>95936</v>
      </c>
      <c r="S141" s="160" t="n">
        <f aca="false">Storage!H156</f>
        <v>0</v>
      </c>
      <c r="T141" s="160" t="n">
        <f aca="false">'GC Recon'!U380</f>
        <v>0</v>
      </c>
      <c r="U141" s="160" t="n">
        <f aca="false">'GC Recon'!V380</f>
        <v>0</v>
      </c>
      <c r="V141" s="160" t="n">
        <f aca="false">'GC Recon'!W380</f>
        <v>0</v>
      </c>
      <c r="W141" s="160" t="n">
        <f aca="false">'GC Recon'!X380</f>
        <v>0</v>
      </c>
    </row>
    <row r="142" customFormat="false" ht="12.75" hidden="false" customHeight="false" outlineLevel="0" collapsed="false">
      <c r="A142" s="143" t="s">
        <v>231</v>
      </c>
      <c r="B142" s="50"/>
      <c r="C142" s="50"/>
      <c r="D142" s="50"/>
      <c r="E142" s="50"/>
      <c r="F142" s="50"/>
      <c r="G142" s="50"/>
      <c r="H142" s="50"/>
      <c r="I142" s="50"/>
      <c r="J142" s="50"/>
      <c r="K142" s="10"/>
      <c r="M142" s="10"/>
      <c r="Q142" s="10"/>
    </row>
    <row r="143" customFormat="false" ht="12.75" hidden="false" customHeight="false" outlineLevel="0" collapsed="false">
      <c r="A143" s="161" t="s">
        <v>232</v>
      </c>
      <c r="B143" s="50"/>
      <c r="C143" s="50"/>
      <c r="D143" s="50"/>
      <c r="E143" s="50"/>
      <c r="F143" s="50"/>
      <c r="G143" s="50" t="n">
        <v>-4200</v>
      </c>
      <c r="H143" s="50"/>
      <c r="I143" s="50" t="n">
        <v>0</v>
      </c>
      <c r="J143" s="50" t="n">
        <v>0</v>
      </c>
      <c r="K143" s="10"/>
      <c r="M143" s="10"/>
      <c r="Q143" s="10" t="n">
        <v>-19583</v>
      </c>
    </row>
    <row r="144" customFormat="false" ht="12.75" hidden="false" customHeight="false" outlineLevel="0" collapsed="false">
      <c r="A144" s="162" t="s">
        <v>233</v>
      </c>
      <c r="B144" s="10"/>
      <c r="C144" s="10"/>
      <c r="D144" s="10"/>
      <c r="E144" s="10"/>
      <c r="F144" s="10"/>
      <c r="G144" s="10" t="n">
        <v>0</v>
      </c>
      <c r="H144" s="10"/>
      <c r="I144" s="10"/>
      <c r="J144" s="10"/>
      <c r="K144" s="10"/>
      <c r="M144" s="10"/>
    </row>
    <row r="145" customFormat="false" ht="12.75" hidden="false" customHeight="false" outlineLevel="0" collapsed="false">
      <c r="A145" s="162" t="s">
        <v>234</v>
      </c>
      <c r="B145" s="10"/>
      <c r="C145" s="10"/>
      <c r="D145" s="10"/>
      <c r="E145" s="10"/>
      <c r="F145" s="10"/>
      <c r="G145" s="10"/>
      <c r="H145" s="10" t="n">
        <v>0</v>
      </c>
      <c r="I145" s="10" t="n">
        <v>0</v>
      </c>
      <c r="J145" s="10"/>
      <c r="K145" s="10"/>
      <c r="M145" s="10"/>
    </row>
    <row r="146" customFormat="false" ht="12.75" hidden="false" customHeight="false" outlineLevel="0" collapsed="false">
      <c r="A146" s="162" t="s">
        <v>235</v>
      </c>
      <c r="B146" s="10"/>
      <c r="C146" s="10"/>
      <c r="D146" s="10"/>
      <c r="E146" s="10"/>
      <c r="F146" s="10"/>
      <c r="G146" s="10"/>
      <c r="H146" s="10"/>
      <c r="I146" s="10"/>
      <c r="J146" s="10" t="n">
        <v>0</v>
      </c>
      <c r="K146" s="10"/>
      <c r="M146" s="10"/>
    </row>
    <row r="147" customFormat="false" ht="12.75" hidden="false" customHeight="false" outlineLevel="0" collapsed="false">
      <c r="A147" s="162" t="s">
        <v>236</v>
      </c>
      <c r="B147" s="10"/>
      <c r="C147" s="10"/>
      <c r="D147" s="10"/>
      <c r="E147" s="10"/>
      <c r="F147" s="10"/>
      <c r="G147" s="10"/>
      <c r="H147" s="10"/>
      <c r="I147" s="10"/>
      <c r="J147" s="10" t="n">
        <v>0</v>
      </c>
      <c r="K147" s="10"/>
      <c r="M147" s="10"/>
    </row>
    <row r="148" customFormat="false" ht="12.75" hidden="false" customHeight="false" outlineLevel="0" collapsed="false">
      <c r="B148" s="42"/>
      <c r="C148" s="42"/>
      <c r="D148" s="42"/>
      <c r="E148" s="42"/>
      <c r="F148" s="42"/>
      <c r="G148" s="42"/>
      <c r="H148" s="42"/>
      <c r="I148" s="42" t="n">
        <v>0</v>
      </c>
      <c r="J148" s="42"/>
      <c r="K148" s="42"/>
      <c r="L148" s="41"/>
      <c r="M148" s="41"/>
      <c r="N148" s="41"/>
      <c r="O148" s="41"/>
      <c r="P148" s="41"/>
      <c r="Q148" s="41"/>
      <c r="R148" s="41"/>
      <c r="S148" s="41"/>
      <c r="T148" s="41"/>
      <c r="U148" s="41"/>
      <c r="V148" s="41"/>
      <c r="W148" s="41"/>
      <c r="X148" s="41"/>
      <c r="Y148" s="41"/>
      <c r="Z148" s="41"/>
      <c r="AA148" s="41"/>
      <c r="AB148" s="41"/>
      <c r="AC148" s="41"/>
      <c r="AD148" s="41"/>
      <c r="AE148" s="41"/>
      <c r="AF148" s="41"/>
      <c r="AG148" s="54"/>
      <c r="AH148" s="13"/>
    </row>
    <row r="149" customFormat="false" ht="12.75" hidden="false" customHeight="false" outlineLevel="0" collapsed="false">
      <c r="A149" s="143" t="s">
        <v>249</v>
      </c>
      <c r="B149" s="50" t="n">
        <v>44740</v>
      </c>
      <c r="C149" s="50" t="n">
        <v>164375</v>
      </c>
      <c r="D149" s="50" t="n">
        <v>128862</v>
      </c>
      <c r="E149" s="50" t="n">
        <v>124521</v>
      </c>
      <c r="F149" s="50" t="n">
        <v>80369</v>
      </c>
      <c r="G149" s="50" t="n">
        <v>111616</v>
      </c>
      <c r="H149" s="50" t="n">
        <v>-54162</v>
      </c>
      <c r="I149" s="50" t="n">
        <v>-145684</v>
      </c>
      <c r="J149" s="50" t="n">
        <v>137252</v>
      </c>
      <c r="K149" s="50" t="n">
        <v>96713</v>
      </c>
      <c r="L149" s="50" t="n">
        <v>101861</v>
      </c>
      <c r="M149" s="50" t="n">
        <v>140655</v>
      </c>
      <c r="N149" s="50" t="n">
        <v>158907</v>
      </c>
      <c r="O149" s="50" t="n">
        <v>133582</v>
      </c>
      <c r="P149" s="50" t="n">
        <v>-32030</v>
      </c>
      <c r="Q149" s="159" t="n">
        <v>119044</v>
      </c>
      <c r="R149" s="159" t="n">
        <v>129104</v>
      </c>
      <c r="S149" s="159" t="n">
        <v>120107</v>
      </c>
      <c r="T149" s="159" t="n">
        <v>126972</v>
      </c>
      <c r="U149" s="160" t="n">
        <f aca="false">Storage!H166</f>
        <v>0</v>
      </c>
      <c r="V149" s="160" t="n">
        <f aca="false">'GC Recon'!W388</f>
        <v>0</v>
      </c>
      <c r="W149" s="160" t="n">
        <f aca="false">'GC Recon'!X388</f>
        <v>0</v>
      </c>
    </row>
    <row r="150" customFormat="false" ht="12.75" hidden="false" customHeight="false" outlineLevel="0" collapsed="false">
      <c r="A150" s="143" t="s">
        <v>231</v>
      </c>
      <c r="B150" s="50"/>
      <c r="C150" s="50"/>
      <c r="D150" s="50"/>
      <c r="E150" s="50"/>
      <c r="F150" s="50"/>
      <c r="G150" s="50"/>
      <c r="H150" s="50"/>
      <c r="I150" s="50"/>
      <c r="J150" s="50"/>
      <c r="K150" s="10"/>
      <c r="M150" s="10"/>
      <c r="Q150" s="10"/>
    </row>
    <row r="151" customFormat="false" ht="12.75" hidden="false" customHeight="false" outlineLevel="0" collapsed="false">
      <c r="A151" s="161" t="s">
        <v>232</v>
      </c>
      <c r="B151" s="50"/>
      <c r="C151" s="50"/>
      <c r="D151" s="50"/>
      <c r="E151" s="50"/>
      <c r="F151" s="50"/>
      <c r="G151" s="50" t="n">
        <v>-4200</v>
      </c>
      <c r="H151" s="50"/>
      <c r="I151" s="50" t="n">
        <v>0</v>
      </c>
      <c r="J151" s="50" t="n">
        <v>0</v>
      </c>
      <c r="K151" s="10"/>
      <c r="M151" s="10"/>
      <c r="P151" s="10" t="n">
        <v>-59887</v>
      </c>
      <c r="Q151" s="10" t="n">
        <v>0</v>
      </c>
      <c r="S151" s="10" t="n">
        <v>-30000</v>
      </c>
      <c r="U151" s="10"/>
    </row>
    <row r="152" customFormat="false" ht="12.75" hidden="false" customHeight="false" outlineLevel="0" collapsed="false">
      <c r="A152" s="162" t="s">
        <v>233</v>
      </c>
      <c r="B152" s="10"/>
      <c r="C152" s="10"/>
      <c r="D152" s="10"/>
      <c r="E152" s="10"/>
      <c r="F152" s="10"/>
      <c r="G152" s="10" t="n">
        <v>0</v>
      </c>
      <c r="H152" s="10"/>
      <c r="I152" s="10"/>
      <c r="J152" s="10"/>
      <c r="K152" s="10"/>
      <c r="M152" s="10"/>
    </row>
    <row r="153" customFormat="false" ht="12.75" hidden="false" customHeight="false" outlineLevel="0" collapsed="false">
      <c r="A153" s="162" t="s">
        <v>234</v>
      </c>
      <c r="B153" s="10"/>
      <c r="C153" s="10"/>
      <c r="D153" s="10"/>
      <c r="E153" s="10"/>
      <c r="F153" s="10"/>
      <c r="G153" s="10"/>
      <c r="H153" s="10" t="n">
        <v>0</v>
      </c>
      <c r="I153" s="10" t="n">
        <v>0</v>
      </c>
      <c r="J153" s="10"/>
      <c r="K153" s="10"/>
      <c r="M153" s="10"/>
      <c r="S153" s="10" t="n">
        <f aca="false">-8564-680</f>
        <v>-9244</v>
      </c>
    </row>
    <row r="154" customFormat="false" ht="12.75" hidden="false" customHeight="false" outlineLevel="0" collapsed="false">
      <c r="A154" s="162" t="s">
        <v>235</v>
      </c>
      <c r="B154" s="10"/>
      <c r="C154" s="10"/>
      <c r="D154" s="10"/>
      <c r="E154" s="10"/>
      <c r="F154" s="10"/>
      <c r="G154" s="10"/>
      <c r="H154" s="10"/>
      <c r="I154" s="10"/>
      <c r="J154" s="10" t="n">
        <v>0</v>
      </c>
      <c r="K154" s="10"/>
      <c r="M154" s="10"/>
    </row>
    <row r="155" customFormat="false" ht="12.75" hidden="false" customHeight="false" outlineLevel="0" collapsed="false">
      <c r="A155" s="162" t="s">
        <v>236</v>
      </c>
      <c r="B155" s="10"/>
      <c r="C155" s="10"/>
      <c r="D155" s="10"/>
      <c r="E155" s="10"/>
      <c r="F155" s="10"/>
      <c r="G155" s="10"/>
      <c r="H155" s="10"/>
      <c r="I155" s="10"/>
      <c r="J155" s="10" t="n">
        <v>0</v>
      </c>
      <c r="K155" s="10"/>
      <c r="M155" s="10"/>
    </row>
    <row r="156" customFormat="false" ht="12.75" hidden="false" customHeight="false" outlineLevel="0" collapsed="false">
      <c r="B156" s="42"/>
      <c r="C156" s="42"/>
      <c r="D156" s="42"/>
      <c r="E156" s="42"/>
      <c r="F156" s="42"/>
      <c r="G156" s="42"/>
      <c r="H156" s="42"/>
      <c r="I156" s="42" t="n">
        <v>0</v>
      </c>
      <c r="J156" s="42"/>
      <c r="K156" s="42"/>
      <c r="L156" s="41"/>
      <c r="M156" s="41"/>
      <c r="N156" s="41"/>
      <c r="O156" s="41"/>
      <c r="P156" s="41"/>
      <c r="Q156" s="41"/>
      <c r="R156" s="41"/>
      <c r="S156" s="41"/>
      <c r="T156" s="41"/>
      <c r="U156" s="41"/>
      <c r="V156" s="41"/>
      <c r="W156" s="41"/>
    </row>
    <row r="157" customFormat="false" ht="12.75" hidden="false" customHeight="false" outlineLevel="0" collapsed="false">
      <c r="A157" s="143" t="s">
        <v>250</v>
      </c>
      <c r="B157" s="50" t="n">
        <v>43699</v>
      </c>
      <c r="C157" s="50" t="n">
        <v>164418</v>
      </c>
      <c r="D157" s="50" t="n">
        <v>128801</v>
      </c>
      <c r="E157" s="50" t="n">
        <v>124449</v>
      </c>
      <c r="F157" s="50" t="n">
        <v>80277</v>
      </c>
      <c r="G157" s="50" t="n">
        <v>111458</v>
      </c>
      <c r="H157" s="50" t="n">
        <v>-54352</v>
      </c>
      <c r="I157" s="50" t="n">
        <v>-145885</v>
      </c>
      <c r="J157" s="50" t="n">
        <v>137064</v>
      </c>
      <c r="K157" s="50" t="n">
        <v>96549</v>
      </c>
      <c r="L157" s="50" t="n">
        <v>101800</v>
      </c>
      <c r="M157" s="50" t="n">
        <v>140514</v>
      </c>
      <c r="N157" s="50" t="n">
        <v>159353</v>
      </c>
      <c r="O157" s="50" t="n">
        <v>141056</v>
      </c>
      <c r="P157" s="50" t="n">
        <v>-38274</v>
      </c>
      <c r="Q157" s="159" t="n">
        <v>112405</v>
      </c>
      <c r="R157" s="159" t="n">
        <v>117260</v>
      </c>
      <c r="S157" s="159" t="n">
        <v>137176</v>
      </c>
      <c r="T157" s="159" t="n">
        <v>175909</v>
      </c>
      <c r="U157" s="160" t="n">
        <f aca="false">Storage!H174</f>
        <v>0</v>
      </c>
      <c r="V157" s="160" t="n">
        <f aca="false">'GC Recon'!W396</f>
        <v>0</v>
      </c>
      <c r="W157" s="160" t="n">
        <f aca="false">'GC Recon'!X396</f>
        <v>0</v>
      </c>
    </row>
    <row r="158" customFormat="false" ht="12.75" hidden="false" customHeight="false" outlineLevel="0" collapsed="false">
      <c r="A158" s="143" t="s">
        <v>231</v>
      </c>
      <c r="B158" s="50"/>
      <c r="C158" s="50"/>
      <c r="D158" s="50"/>
      <c r="E158" s="50"/>
      <c r="F158" s="50"/>
      <c r="G158" s="50"/>
      <c r="H158" s="50"/>
      <c r="I158" s="50"/>
      <c r="J158" s="50"/>
      <c r="K158" s="10"/>
      <c r="M158" s="10"/>
      <c r="Q158" s="10"/>
    </row>
    <row r="159" customFormat="false" ht="12.75" hidden="false" customHeight="false" outlineLevel="0" collapsed="false">
      <c r="A159" s="161" t="s">
        <v>232</v>
      </c>
      <c r="B159" s="50"/>
      <c r="C159" s="50"/>
      <c r="D159" s="50"/>
      <c r="E159" s="50"/>
      <c r="F159" s="50"/>
      <c r="G159" s="50" t="n">
        <v>-4200</v>
      </c>
      <c r="H159" s="50"/>
      <c r="I159" s="50" t="n">
        <v>0</v>
      </c>
      <c r="J159" s="50" t="n">
        <v>0</v>
      </c>
      <c r="K159" s="10"/>
      <c r="M159" s="10"/>
      <c r="P159" s="10" t="n">
        <v>-59887</v>
      </c>
      <c r="Q159" s="10" t="n">
        <v>0</v>
      </c>
      <c r="S159" s="10" t="n">
        <v>-30000</v>
      </c>
      <c r="T159" s="10" t="n">
        <v>-20000</v>
      </c>
      <c r="U159" s="10"/>
    </row>
    <row r="160" customFormat="false" ht="12.75" hidden="false" customHeight="false" outlineLevel="0" collapsed="false">
      <c r="A160" s="162" t="s">
        <v>233</v>
      </c>
      <c r="B160" s="10"/>
      <c r="C160" s="10"/>
      <c r="D160" s="10"/>
      <c r="E160" s="10"/>
      <c r="F160" s="10"/>
      <c r="G160" s="10" t="n">
        <v>0</v>
      </c>
      <c r="H160" s="10"/>
      <c r="I160" s="10"/>
      <c r="J160" s="10"/>
      <c r="K160" s="10"/>
      <c r="M160" s="10"/>
    </row>
    <row r="161" customFormat="false" ht="12.75" hidden="false" customHeight="false" outlineLevel="0" collapsed="false">
      <c r="A161" s="162" t="s">
        <v>234</v>
      </c>
      <c r="B161" s="10"/>
      <c r="C161" s="10"/>
      <c r="D161" s="10"/>
      <c r="E161" s="10"/>
      <c r="F161" s="10"/>
      <c r="G161" s="10"/>
      <c r="H161" s="10" t="n">
        <v>0</v>
      </c>
      <c r="I161" s="10" t="n">
        <v>0</v>
      </c>
      <c r="J161" s="10"/>
      <c r="K161" s="10"/>
      <c r="M161" s="10"/>
      <c r="S161" s="10" t="n">
        <v>0</v>
      </c>
    </row>
    <row r="162" customFormat="false" ht="12.75" hidden="false" customHeight="false" outlineLevel="0" collapsed="false">
      <c r="A162" s="162" t="s">
        <v>235</v>
      </c>
      <c r="B162" s="10"/>
      <c r="C162" s="10"/>
      <c r="D162" s="10"/>
      <c r="E162" s="10"/>
      <c r="F162" s="10"/>
      <c r="G162" s="10"/>
      <c r="H162" s="10"/>
      <c r="I162" s="10"/>
      <c r="J162" s="10" t="n">
        <v>0</v>
      </c>
      <c r="K162" s="10"/>
      <c r="M162" s="10"/>
    </row>
    <row r="163" customFormat="false" ht="12.75" hidden="false" customHeight="false" outlineLevel="0" collapsed="false">
      <c r="A163" s="162" t="s">
        <v>236</v>
      </c>
      <c r="B163" s="10"/>
      <c r="C163" s="10"/>
      <c r="D163" s="10"/>
      <c r="E163" s="10"/>
      <c r="F163" s="10"/>
      <c r="G163" s="10"/>
      <c r="H163" s="10"/>
      <c r="I163" s="10"/>
      <c r="J163" s="10" t="n">
        <v>0</v>
      </c>
      <c r="K163" s="10"/>
      <c r="M163" s="10"/>
    </row>
    <row r="164" customFormat="false" ht="12.75" hidden="false" customHeight="false" outlineLevel="0" collapsed="false">
      <c r="B164" s="42"/>
      <c r="C164" s="42"/>
      <c r="D164" s="42"/>
      <c r="E164" s="42"/>
      <c r="F164" s="42"/>
      <c r="G164" s="42"/>
      <c r="H164" s="42"/>
      <c r="I164" s="42" t="n">
        <v>0</v>
      </c>
      <c r="J164" s="42"/>
      <c r="K164" s="42"/>
      <c r="L164" s="41"/>
      <c r="M164" s="41"/>
      <c r="N164" s="41"/>
      <c r="O164" s="41"/>
      <c r="P164" s="41"/>
      <c r="Q164" s="41"/>
      <c r="R164" s="41"/>
      <c r="S164" s="41"/>
      <c r="T164" s="41"/>
      <c r="U164" s="41"/>
      <c r="V164" s="41"/>
      <c r="W164" s="41"/>
      <c r="X164" s="41"/>
      <c r="Y164" s="41"/>
      <c r="Z164" s="41"/>
      <c r="AA164" s="41"/>
      <c r="AB164" s="41"/>
      <c r="AC164" s="41"/>
      <c r="AD164" s="41"/>
      <c r="AE164" s="41"/>
      <c r="AF164" s="41"/>
      <c r="AG164" s="54"/>
      <c r="AH164" s="13"/>
    </row>
    <row r="165" customFormat="false" ht="12.75" hidden="false" customHeight="false" outlineLevel="0" collapsed="false">
      <c r="A165" s="143" t="s">
        <v>251</v>
      </c>
      <c r="B165" s="50" t="n">
        <v>43699</v>
      </c>
      <c r="C165" s="50" t="n">
        <v>164418</v>
      </c>
      <c r="D165" s="50" t="n">
        <v>128801</v>
      </c>
      <c r="E165" s="50" t="n">
        <v>124449</v>
      </c>
      <c r="F165" s="50" t="n">
        <v>80277</v>
      </c>
      <c r="G165" s="50" t="n">
        <v>111458</v>
      </c>
      <c r="H165" s="50" t="n">
        <v>-54352</v>
      </c>
      <c r="I165" s="50" t="n">
        <v>-145885</v>
      </c>
      <c r="J165" s="50" t="n">
        <v>137064</v>
      </c>
      <c r="K165" s="50" t="n">
        <v>96549</v>
      </c>
      <c r="L165" s="50" t="n">
        <v>101800</v>
      </c>
      <c r="M165" s="50" t="n">
        <v>140514</v>
      </c>
      <c r="N165" s="50" t="n">
        <v>159353</v>
      </c>
      <c r="O165" s="50" t="n">
        <v>141056</v>
      </c>
      <c r="P165" s="50" t="n">
        <v>-38274</v>
      </c>
      <c r="Q165" s="159" t="n">
        <v>103905</v>
      </c>
      <c r="R165" s="159" t="n">
        <v>117260</v>
      </c>
      <c r="S165" s="159" t="n">
        <v>137176</v>
      </c>
      <c r="T165" s="159" t="n">
        <v>175920</v>
      </c>
      <c r="U165" s="159" t="n">
        <v>210744</v>
      </c>
      <c r="V165" s="160" t="n">
        <f aca="false">'GC Recon'!W404</f>
        <v>0</v>
      </c>
      <c r="W165" s="160" t="n">
        <f aca="false">'GC Recon'!X404</f>
        <v>0</v>
      </c>
      <c r="X165" s="160" t="n">
        <f aca="false">'GC Recon'!Y404</f>
        <v>0</v>
      </c>
    </row>
    <row r="166" customFormat="false" ht="12.75" hidden="false" customHeight="false" outlineLevel="0" collapsed="false">
      <c r="A166" s="143" t="s">
        <v>231</v>
      </c>
      <c r="B166" s="50"/>
      <c r="C166" s="50"/>
      <c r="D166" s="50"/>
      <c r="E166" s="50"/>
      <c r="F166" s="50"/>
      <c r="G166" s="50"/>
      <c r="H166" s="50"/>
      <c r="I166" s="50"/>
      <c r="J166" s="50"/>
      <c r="K166" s="10"/>
      <c r="M166" s="10"/>
      <c r="Q166" s="10"/>
    </row>
    <row r="167" customFormat="false" ht="12.75" hidden="false" customHeight="false" outlineLevel="0" collapsed="false">
      <c r="A167" s="161" t="s">
        <v>232</v>
      </c>
      <c r="B167" s="50"/>
      <c r="C167" s="50"/>
      <c r="D167" s="50"/>
      <c r="E167" s="50"/>
      <c r="F167" s="50"/>
      <c r="G167" s="50" t="n">
        <v>-4200</v>
      </c>
      <c r="H167" s="50"/>
      <c r="I167" s="50" t="n">
        <v>0</v>
      </c>
      <c r="J167" s="50" t="n">
        <v>0</v>
      </c>
      <c r="K167" s="10"/>
      <c r="M167" s="10"/>
      <c r="P167" s="10" t="n">
        <v>-59887</v>
      </c>
      <c r="Q167" s="10" t="n">
        <v>0</v>
      </c>
      <c r="S167" s="10" t="n">
        <v>-30000</v>
      </c>
      <c r="T167" s="10" t="n">
        <v>-20000</v>
      </c>
      <c r="U167" s="10" t="n">
        <f aca="false">-50000+35000</f>
        <v>-15000</v>
      </c>
    </row>
    <row r="168" customFormat="false" ht="12.75" hidden="false" customHeight="false" outlineLevel="0" collapsed="false">
      <c r="A168" s="162" t="s">
        <v>233</v>
      </c>
      <c r="B168" s="10"/>
      <c r="C168" s="10"/>
      <c r="D168" s="10"/>
      <c r="E168" s="10"/>
      <c r="F168" s="10"/>
      <c r="G168" s="10" t="n">
        <v>0</v>
      </c>
      <c r="H168" s="10"/>
      <c r="I168" s="10"/>
      <c r="J168" s="10"/>
      <c r="K168" s="10"/>
      <c r="M168" s="10"/>
    </row>
    <row r="169" customFormat="false" ht="12.75" hidden="false" customHeight="false" outlineLevel="0" collapsed="false">
      <c r="A169" s="162" t="s">
        <v>234</v>
      </c>
      <c r="B169" s="10"/>
      <c r="C169" s="10"/>
      <c r="D169" s="10"/>
      <c r="E169" s="10"/>
      <c r="F169" s="10"/>
      <c r="G169" s="10"/>
      <c r="H169" s="10" t="n">
        <v>0</v>
      </c>
      <c r="I169" s="10" t="n">
        <v>0</v>
      </c>
      <c r="J169" s="10"/>
      <c r="K169" s="10"/>
      <c r="M169" s="10"/>
      <c r="S169" s="10" t="n">
        <v>0</v>
      </c>
    </row>
    <row r="170" customFormat="false" ht="12.75" hidden="false" customHeight="false" outlineLevel="0" collapsed="false">
      <c r="A170" s="162" t="s">
        <v>235</v>
      </c>
      <c r="B170" s="10"/>
      <c r="C170" s="10"/>
      <c r="D170" s="10"/>
      <c r="E170" s="10"/>
      <c r="F170" s="10"/>
      <c r="G170" s="10"/>
      <c r="H170" s="10"/>
      <c r="I170" s="10"/>
      <c r="J170" s="10" t="n">
        <v>0</v>
      </c>
      <c r="K170" s="10"/>
      <c r="M170" s="10"/>
    </row>
    <row r="171" customFormat="false" ht="12.75" hidden="false" customHeight="false" outlineLevel="0" collapsed="false">
      <c r="A171" s="162" t="s">
        <v>236</v>
      </c>
      <c r="B171" s="10"/>
      <c r="C171" s="10"/>
      <c r="D171" s="10"/>
      <c r="E171" s="10"/>
      <c r="F171" s="10"/>
      <c r="G171" s="10"/>
      <c r="H171" s="10"/>
      <c r="I171" s="10"/>
      <c r="J171" s="10" t="n">
        <v>0</v>
      </c>
      <c r="K171" s="10"/>
      <c r="M171" s="10"/>
    </row>
    <row r="172" customFormat="false" ht="12.75" hidden="false" customHeight="false" outlineLevel="0" collapsed="false">
      <c r="B172" s="42"/>
      <c r="C172" s="42"/>
      <c r="D172" s="42"/>
      <c r="E172" s="42"/>
      <c r="F172" s="42"/>
      <c r="G172" s="42"/>
      <c r="H172" s="42"/>
      <c r="I172" s="42" t="n">
        <v>0</v>
      </c>
      <c r="J172" s="42"/>
      <c r="K172" s="42"/>
      <c r="L172" s="41"/>
      <c r="M172" s="41"/>
      <c r="N172" s="41"/>
      <c r="O172" s="41"/>
      <c r="P172" s="41"/>
      <c r="Q172" s="41"/>
      <c r="R172" s="41"/>
      <c r="S172" s="41"/>
      <c r="T172" s="41"/>
      <c r="U172" s="41"/>
      <c r="V172" s="41"/>
      <c r="W172" s="41"/>
      <c r="X172" s="41"/>
      <c r="Y172" s="41"/>
      <c r="Z172" s="41"/>
      <c r="AA172" s="41"/>
      <c r="AB172" s="41"/>
      <c r="AC172" s="41"/>
      <c r="AD172" s="41"/>
      <c r="AE172" s="41"/>
      <c r="AF172" s="41"/>
      <c r="AG172" s="54"/>
      <c r="AH172" s="13"/>
    </row>
    <row r="173" customFormat="false" ht="12.75" hidden="false" customHeight="false" outlineLevel="0" collapsed="false">
      <c r="A173" s="143" t="s">
        <v>252</v>
      </c>
      <c r="B173" s="50" t="n">
        <v>18918</v>
      </c>
      <c r="C173" s="50" t="n">
        <v>141016</v>
      </c>
      <c r="D173" s="50" t="n">
        <v>105448</v>
      </c>
      <c r="E173" s="50" t="n">
        <v>101222</v>
      </c>
      <c r="F173" s="50" t="n">
        <v>55904</v>
      </c>
      <c r="G173" s="50" t="n">
        <v>87032</v>
      </c>
      <c r="H173" s="50" t="n">
        <v>-77487</v>
      </c>
      <c r="I173" s="50" t="n">
        <v>-168234</v>
      </c>
      <c r="J173" s="50" t="n">
        <v>116491</v>
      </c>
      <c r="K173" s="50" t="n">
        <v>74926</v>
      </c>
      <c r="L173" s="50" t="n">
        <v>95670</v>
      </c>
      <c r="M173" s="50" t="n">
        <v>135108</v>
      </c>
      <c r="N173" s="50" t="n">
        <v>153797</v>
      </c>
      <c r="O173" s="50" t="n">
        <v>135300</v>
      </c>
      <c r="P173" s="50" t="n">
        <v>-99405</v>
      </c>
      <c r="Q173" s="159" t="n">
        <v>123277</v>
      </c>
      <c r="R173" s="159" t="n">
        <v>116200</v>
      </c>
      <c r="S173" s="159" t="n">
        <v>185311</v>
      </c>
      <c r="T173" s="159" t="n">
        <v>213610</v>
      </c>
      <c r="U173" s="159" t="n">
        <v>207799</v>
      </c>
      <c r="V173" s="159" t="n">
        <v>88242</v>
      </c>
      <c r="W173" s="160" t="n">
        <f aca="false">'GC Recon'!X412</f>
        <v>0</v>
      </c>
      <c r="X173" s="160" t="n">
        <f aca="false">'GC Recon'!Y412</f>
        <v>0</v>
      </c>
      <c r="Y173" s="160" t="n">
        <f aca="false">'GC Recon'!Z412</f>
        <v>0</v>
      </c>
    </row>
    <row r="174" customFormat="false" ht="12.75" hidden="false" customHeight="false" outlineLevel="0" collapsed="false">
      <c r="A174" s="143" t="s">
        <v>231</v>
      </c>
      <c r="B174" s="50"/>
      <c r="C174" s="50"/>
      <c r="D174" s="50"/>
      <c r="E174" s="50"/>
      <c r="F174" s="50"/>
      <c r="G174" s="50"/>
      <c r="H174" s="50"/>
      <c r="I174" s="50"/>
      <c r="J174" s="50"/>
      <c r="K174" s="10"/>
      <c r="M174" s="10"/>
      <c r="Q174" s="10"/>
    </row>
    <row r="175" customFormat="false" ht="12.75" hidden="false" customHeight="false" outlineLevel="0" collapsed="false">
      <c r="A175" s="161" t="s">
        <v>232</v>
      </c>
      <c r="B175" s="50"/>
      <c r="C175" s="50"/>
      <c r="D175" s="50"/>
      <c r="E175" s="50"/>
      <c r="F175" s="50"/>
      <c r="G175" s="50" t="n">
        <v>-4200</v>
      </c>
      <c r="H175" s="50"/>
      <c r="I175" s="50" t="n">
        <v>0</v>
      </c>
      <c r="J175" s="50" t="n">
        <v>0</v>
      </c>
      <c r="K175" s="10"/>
      <c r="M175" s="10"/>
      <c r="P175" s="10" t="n">
        <v>0</v>
      </c>
      <c r="Q175" s="10" t="n">
        <f aca="false">-69583+29583</f>
        <v>-40000</v>
      </c>
      <c r="S175" s="10" t="n">
        <f aca="false">-80000+2369</f>
        <v>-77631</v>
      </c>
      <c r="T175" s="10" t="n">
        <f aca="false">-70000+10000</f>
        <v>-60000</v>
      </c>
      <c r="U175" s="10" t="n">
        <v>0</v>
      </c>
      <c r="V175" s="10" t="n">
        <f aca="false">-15000+35000</f>
        <v>20000</v>
      </c>
      <c r="W175" s="10"/>
      <c r="X175" s="10"/>
      <c r="Y175" s="10"/>
      <c r="Z175" s="10"/>
      <c r="AA175" s="10"/>
      <c r="AB175" s="10"/>
      <c r="AC175" s="10"/>
      <c r="AD175" s="10"/>
      <c r="AE175" s="10"/>
      <c r="AF175" s="10"/>
      <c r="AG175" s="10"/>
    </row>
    <row r="176" customFormat="false" ht="12.75" hidden="false" customHeight="false" outlineLevel="0" collapsed="false">
      <c r="A176" s="162" t="s">
        <v>233</v>
      </c>
      <c r="B176" s="10"/>
      <c r="C176" s="10"/>
      <c r="D176" s="10"/>
      <c r="E176" s="10"/>
      <c r="F176" s="10"/>
      <c r="G176" s="10" t="n">
        <v>0</v>
      </c>
      <c r="H176" s="10"/>
      <c r="I176" s="10"/>
      <c r="J176" s="10"/>
      <c r="K176" s="10"/>
      <c r="M176" s="10"/>
    </row>
    <row r="177" customFormat="false" ht="12.75" hidden="false" customHeight="false" outlineLevel="0" collapsed="false">
      <c r="A177" s="162" t="s">
        <v>234</v>
      </c>
      <c r="B177" s="10"/>
      <c r="C177" s="10"/>
      <c r="D177" s="10"/>
      <c r="E177" s="10"/>
      <c r="F177" s="10"/>
      <c r="G177" s="10"/>
      <c r="H177" s="10" t="n">
        <v>0</v>
      </c>
      <c r="I177" s="10" t="n">
        <v>0</v>
      </c>
      <c r="J177" s="10"/>
      <c r="K177" s="10"/>
      <c r="M177" s="10"/>
      <c r="S177" s="10" t="n">
        <v>0</v>
      </c>
    </row>
    <row r="178" customFormat="false" ht="12.75" hidden="false" customHeight="false" outlineLevel="0" collapsed="false">
      <c r="A178" s="162" t="s">
        <v>235</v>
      </c>
      <c r="B178" s="10"/>
      <c r="C178" s="10"/>
      <c r="D178" s="10"/>
      <c r="E178" s="10"/>
      <c r="F178" s="10"/>
      <c r="G178" s="10"/>
      <c r="H178" s="10"/>
      <c r="I178" s="10"/>
      <c r="J178" s="10" t="n">
        <v>0</v>
      </c>
      <c r="K178" s="10"/>
      <c r="M178" s="10"/>
    </row>
    <row r="179" customFormat="false" ht="12.75" hidden="false" customHeight="false" outlineLevel="0" collapsed="false">
      <c r="A179" s="162" t="s">
        <v>236</v>
      </c>
      <c r="B179" s="10" t="n">
        <v>25000</v>
      </c>
      <c r="C179" s="10" t="n">
        <v>23000</v>
      </c>
      <c r="D179" s="10" t="n">
        <v>22000</v>
      </c>
      <c r="E179" s="10" t="n">
        <v>22000</v>
      </c>
      <c r="F179" s="10" t="n">
        <v>23000</v>
      </c>
      <c r="G179" s="10" t="n">
        <v>23000</v>
      </c>
      <c r="H179" s="10" t="n">
        <v>22000</v>
      </c>
      <c r="I179" s="10" t="n">
        <v>21000</v>
      </c>
      <c r="J179" s="10" t="n">
        <v>19000</v>
      </c>
      <c r="K179" s="10" t="n">
        <v>20000</v>
      </c>
      <c r="M179" s="10"/>
    </row>
    <row r="180" customFormat="false" ht="12.75" hidden="false" customHeight="false" outlineLevel="0" collapsed="false">
      <c r="B180" s="42"/>
      <c r="C180" s="42"/>
      <c r="D180" s="42"/>
      <c r="E180" s="42"/>
      <c r="F180" s="42"/>
      <c r="G180" s="42"/>
      <c r="H180" s="42"/>
      <c r="I180" s="42" t="n">
        <v>0</v>
      </c>
      <c r="J180" s="42"/>
      <c r="K180" s="42"/>
      <c r="L180" s="41"/>
      <c r="M180" s="41"/>
      <c r="N180" s="41"/>
      <c r="O180" s="41"/>
      <c r="P180" s="41"/>
      <c r="Q180" s="41"/>
      <c r="R180" s="41"/>
      <c r="S180" s="41"/>
      <c r="T180" s="41"/>
      <c r="U180" s="41"/>
      <c r="V180" s="41"/>
      <c r="W180" s="41"/>
      <c r="X180" s="41"/>
      <c r="Y180" s="41"/>
      <c r="Z180" s="41"/>
      <c r="AA180" s="41"/>
      <c r="AB180" s="41"/>
      <c r="AC180" s="41"/>
      <c r="AD180" s="41"/>
      <c r="AE180" s="41"/>
      <c r="AF180" s="41"/>
      <c r="AG180" s="54"/>
      <c r="AH180" s="13"/>
    </row>
    <row r="181" customFormat="false" ht="12.75" hidden="false" customHeight="false" outlineLevel="0" collapsed="false">
      <c r="A181" s="143" t="s">
        <v>253</v>
      </c>
      <c r="B181" s="50" t="n">
        <v>43224</v>
      </c>
      <c r="C181" s="50" t="n">
        <v>164164</v>
      </c>
      <c r="D181" s="50" t="n">
        <v>105548</v>
      </c>
      <c r="E181" s="50" t="n">
        <v>101222</v>
      </c>
      <c r="F181" s="50" t="n">
        <v>55904</v>
      </c>
      <c r="G181" s="50" t="n">
        <v>87032</v>
      </c>
      <c r="H181" s="50" t="n">
        <v>-77487</v>
      </c>
      <c r="I181" s="50" t="n">
        <v>-168234</v>
      </c>
      <c r="J181" s="50" t="n">
        <v>116491</v>
      </c>
      <c r="K181" s="50" t="n">
        <v>74926</v>
      </c>
      <c r="L181" s="50" t="n">
        <v>95670</v>
      </c>
      <c r="M181" s="50" t="n">
        <v>135108</v>
      </c>
      <c r="N181" s="50" t="n">
        <v>153797</v>
      </c>
      <c r="O181" s="50" t="n">
        <v>135300</v>
      </c>
      <c r="P181" s="50" t="n">
        <v>-99305</v>
      </c>
      <c r="Q181" s="159" t="n">
        <v>123277</v>
      </c>
      <c r="R181" s="159" t="n">
        <v>116200</v>
      </c>
      <c r="S181" s="159" t="n">
        <v>185310</v>
      </c>
      <c r="T181" s="159" t="n">
        <v>213609</v>
      </c>
      <c r="U181" s="159" t="n">
        <v>207805</v>
      </c>
      <c r="V181" s="159" t="n">
        <v>88243</v>
      </c>
      <c r="W181" s="160" t="n">
        <v>-54804</v>
      </c>
      <c r="X181" s="160" t="n">
        <f aca="false">'GC Recon'!Y420</f>
        <v>0</v>
      </c>
      <c r="Y181" s="160" t="n">
        <f aca="false">'GC Recon'!Z420</f>
        <v>0</v>
      </c>
    </row>
    <row r="182" customFormat="false" ht="12.75" hidden="false" customHeight="false" outlineLevel="0" collapsed="false">
      <c r="A182" s="143" t="s">
        <v>231</v>
      </c>
      <c r="B182" s="50"/>
      <c r="C182" s="50"/>
      <c r="D182" s="50"/>
      <c r="E182" s="50"/>
      <c r="F182" s="50"/>
      <c r="G182" s="50"/>
      <c r="H182" s="50"/>
      <c r="I182" s="50"/>
      <c r="J182" s="50"/>
      <c r="K182" s="10"/>
      <c r="M182" s="10"/>
      <c r="Q182" s="10"/>
    </row>
    <row r="183" customFormat="false" ht="12.75" hidden="false" customHeight="false" outlineLevel="0" collapsed="false">
      <c r="A183" s="161" t="s">
        <v>232</v>
      </c>
      <c r="B183" s="50"/>
      <c r="C183" s="50"/>
      <c r="D183" s="50"/>
      <c r="E183" s="50"/>
      <c r="F183" s="50"/>
      <c r="G183" s="50" t="n">
        <v>-4200</v>
      </c>
      <c r="H183" s="50"/>
      <c r="I183" s="50" t="n">
        <v>0</v>
      </c>
      <c r="J183" s="50" t="n">
        <v>0</v>
      </c>
      <c r="K183" s="10"/>
      <c r="M183" s="10"/>
      <c r="P183" s="10" t="n">
        <v>0</v>
      </c>
      <c r="Q183" s="10" t="n">
        <f aca="false">-69583+29583</f>
        <v>-40000</v>
      </c>
      <c r="S183" s="10" t="n">
        <f aca="false">-80000+2369</f>
        <v>-77631</v>
      </c>
      <c r="T183" s="10" t="n">
        <f aca="false">-70000+10000</f>
        <v>-60000</v>
      </c>
      <c r="U183" s="10" t="n">
        <v>0</v>
      </c>
      <c r="V183" s="10" t="n">
        <f aca="false">-15000+35000</f>
        <v>20000</v>
      </c>
      <c r="W183" s="10" t="n">
        <v>-40000</v>
      </c>
      <c r="X183" s="10"/>
      <c r="Y183" s="10"/>
      <c r="Z183" s="10"/>
      <c r="AA183" s="10"/>
      <c r="AB183" s="10"/>
      <c r="AC183" s="10"/>
      <c r="AD183" s="10"/>
      <c r="AE183" s="10"/>
      <c r="AF183" s="10"/>
      <c r="AG183" s="10"/>
    </row>
    <row r="184" customFormat="false" ht="12.75" hidden="false" customHeight="false" outlineLevel="0" collapsed="false">
      <c r="A184" s="162" t="s">
        <v>233</v>
      </c>
      <c r="B184" s="10"/>
      <c r="C184" s="10"/>
      <c r="D184" s="10"/>
      <c r="E184" s="10"/>
      <c r="F184" s="10"/>
      <c r="G184" s="10" t="n">
        <v>0</v>
      </c>
      <c r="H184" s="10"/>
      <c r="I184" s="10"/>
      <c r="J184" s="10"/>
      <c r="K184" s="10"/>
      <c r="M184" s="10"/>
    </row>
    <row r="185" customFormat="false" ht="12.75" hidden="false" customHeight="false" outlineLevel="0" collapsed="false">
      <c r="A185" s="162" t="s">
        <v>234</v>
      </c>
      <c r="B185" s="10"/>
      <c r="C185" s="10"/>
      <c r="D185" s="10"/>
      <c r="E185" s="10"/>
      <c r="F185" s="10"/>
      <c r="G185" s="10"/>
      <c r="H185" s="10" t="n">
        <v>0</v>
      </c>
      <c r="I185" s="10" t="n">
        <v>0</v>
      </c>
      <c r="J185" s="10"/>
      <c r="K185" s="10"/>
      <c r="M185" s="10"/>
      <c r="S185" s="10" t="n">
        <v>0</v>
      </c>
    </row>
    <row r="186" customFormat="false" ht="12.75" hidden="false" customHeight="false" outlineLevel="0" collapsed="false">
      <c r="A186" s="162" t="s">
        <v>235</v>
      </c>
      <c r="B186" s="10"/>
      <c r="C186" s="10"/>
      <c r="D186" s="10"/>
      <c r="E186" s="10"/>
      <c r="F186" s="10"/>
      <c r="G186" s="10"/>
      <c r="H186" s="10"/>
      <c r="I186" s="10"/>
      <c r="J186" s="10" t="n">
        <v>0</v>
      </c>
      <c r="K186" s="10"/>
      <c r="M186" s="10"/>
    </row>
    <row r="187" customFormat="false" ht="12.75" hidden="false" customHeight="false" outlineLevel="0" collapsed="false">
      <c r="A187" s="162" t="s">
        <v>236</v>
      </c>
      <c r="B187" s="10" t="n">
        <v>0</v>
      </c>
      <c r="C187" s="10" t="n">
        <v>0</v>
      </c>
      <c r="D187" s="10" t="n">
        <v>22000</v>
      </c>
      <c r="E187" s="10" t="n">
        <v>22000</v>
      </c>
      <c r="F187" s="10" t="n">
        <v>23000</v>
      </c>
      <c r="G187" s="10" t="n">
        <v>23000</v>
      </c>
      <c r="H187" s="10" t="n">
        <v>22000</v>
      </c>
      <c r="I187" s="10" t="n">
        <v>21000</v>
      </c>
      <c r="J187" s="10" t="n">
        <v>19000</v>
      </c>
      <c r="K187" s="10" t="n">
        <v>20000</v>
      </c>
      <c r="M187" s="10"/>
    </row>
    <row r="188" customFormat="false" ht="12.75" hidden="false" customHeight="false" outlineLevel="0" collapsed="false">
      <c r="B188" s="42"/>
      <c r="C188" s="42"/>
      <c r="D188" s="42"/>
      <c r="E188" s="42"/>
      <c r="F188" s="42"/>
      <c r="G188" s="42"/>
      <c r="H188" s="42"/>
      <c r="I188" s="42" t="n">
        <v>0</v>
      </c>
      <c r="J188" s="42"/>
      <c r="K188" s="42"/>
      <c r="L188" s="41"/>
      <c r="M188" s="41"/>
      <c r="N188" s="41"/>
      <c r="O188" s="41"/>
      <c r="P188" s="41"/>
      <c r="Q188" s="41"/>
      <c r="R188" s="41"/>
      <c r="S188" s="41"/>
      <c r="T188" s="41"/>
      <c r="U188" s="41"/>
      <c r="V188" s="41"/>
      <c r="W188" s="41"/>
      <c r="X188" s="41"/>
      <c r="Y188" s="41"/>
      <c r="Z188" s="41"/>
      <c r="AA188" s="41"/>
      <c r="AB188" s="41"/>
      <c r="AC188" s="41"/>
      <c r="AD188" s="41"/>
      <c r="AE188" s="41"/>
      <c r="AF188" s="41"/>
      <c r="AG188" s="54"/>
      <c r="AH188" s="13"/>
    </row>
    <row r="189" customFormat="false" ht="12.75" hidden="false" customHeight="false" outlineLevel="0" collapsed="false">
      <c r="A189" s="143" t="s">
        <v>254</v>
      </c>
      <c r="B189" s="50" t="n">
        <v>43224</v>
      </c>
      <c r="C189" s="50" t="n">
        <v>164164</v>
      </c>
      <c r="D189" s="50" t="n">
        <v>128089</v>
      </c>
      <c r="E189" s="50" t="n">
        <v>123564</v>
      </c>
      <c r="F189" s="50" t="n">
        <v>79094</v>
      </c>
      <c r="G189" s="50" t="n">
        <v>110277</v>
      </c>
      <c r="H189" s="50" t="n">
        <v>-55237</v>
      </c>
      <c r="I189" s="50" t="n">
        <v>-146830</v>
      </c>
      <c r="J189" s="50" t="n">
        <v>136037</v>
      </c>
      <c r="K189" s="50" t="n">
        <v>95435</v>
      </c>
      <c r="L189" s="50" t="n">
        <v>95670</v>
      </c>
      <c r="M189" s="50" t="n">
        <v>135108</v>
      </c>
      <c r="N189" s="50" t="n">
        <v>153797</v>
      </c>
      <c r="O189" s="50" t="n">
        <v>135300</v>
      </c>
      <c r="P189" s="50" t="n">
        <v>-99305</v>
      </c>
      <c r="Q189" s="159" t="n">
        <v>92576</v>
      </c>
      <c r="R189" s="159" t="n">
        <v>116200</v>
      </c>
      <c r="S189" s="159" t="n">
        <v>107679</v>
      </c>
      <c r="T189" s="159" t="n">
        <v>153609</v>
      </c>
      <c r="U189" s="159" t="n">
        <v>207805</v>
      </c>
      <c r="V189" s="159" t="n">
        <v>108243</v>
      </c>
      <c r="W189" s="159" t="n">
        <v>-83064</v>
      </c>
      <c r="X189" s="160" t="n">
        <f aca="false">'GC Recon'!Y428</f>
        <v>0</v>
      </c>
      <c r="Y189" s="160" t="n">
        <f aca="false">'GC Recon'!Z428</f>
        <v>0</v>
      </c>
    </row>
    <row r="190" customFormat="false" ht="12.75" hidden="false" customHeight="false" outlineLevel="0" collapsed="false">
      <c r="A190" s="143" t="s">
        <v>231</v>
      </c>
      <c r="B190" s="50"/>
      <c r="C190" s="50"/>
      <c r="D190" s="50"/>
      <c r="E190" s="50"/>
      <c r="F190" s="50"/>
      <c r="G190" s="50"/>
      <c r="H190" s="50"/>
      <c r="I190" s="50"/>
      <c r="J190" s="50"/>
      <c r="K190" s="10"/>
      <c r="M190" s="10"/>
      <c r="Q190" s="10"/>
    </row>
    <row r="191" customFormat="false" ht="12.75" hidden="false" customHeight="false" outlineLevel="0" collapsed="false">
      <c r="A191" s="161" t="s">
        <v>232</v>
      </c>
      <c r="B191" s="50"/>
      <c r="C191" s="50"/>
      <c r="D191" s="50"/>
      <c r="E191" s="50"/>
      <c r="F191" s="50"/>
      <c r="G191" s="50" t="n">
        <v>-4200</v>
      </c>
      <c r="H191" s="50"/>
      <c r="I191" s="50" t="n">
        <v>0</v>
      </c>
      <c r="J191" s="50" t="n">
        <v>0</v>
      </c>
      <c r="K191" s="10"/>
      <c r="M191" s="10"/>
      <c r="P191" s="10" t="n">
        <v>0</v>
      </c>
      <c r="Q191" s="10" t="n">
        <v>0</v>
      </c>
      <c r="S191" s="10" t="n">
        <v>0</v>
      </c>
      <c r="T191" s="10" t="n">
        <v>0</v>
      </c>
      <c r="U191" s="10" t="n">
        <v>0</v>
      </c>
      <c r="V191" s="10" t="n">
        <v>0</v>
      </c>
      <c r="W191" s="10" t="n">
        <v>0</v>
      </c>
      <c r="X191" s="10"/>
      <c r="Y191" s="10"/>
      <c r="Z191" s="10"/>
      <c r="AA191" s="10"/>
      <c r="AB191" s="10"/>
      <c r="AC191" s="10"/>
      <c r="AD191" s="10"/>
      <c r="AE191" s="10"/>
      <c r="AF191" s="10"/>
      <c r="AG191" s="10"/>
    </row>
    <row r="192" customFormat="false" ht="12.75" hidden="false" customHeight="false" outlineLevel="0" collapsed="false">
      <c r="A192" s="162" t="s">
        <v>233</v>
      </c>
      <c r="B192" s="10"/>
      <c r="C192" s="10"/>
      <c r="D192" s="10"/>
      <c r="E192" s="10"/>
      <c r="F192" s="10"/>
      <c r="G192" s="10" t="n">
        <v>0</v>
      </c>
      <c r="H192" s="10"/>
      <c r="I192" s="10"/>
      <c r="J192" s="10"/>
      <c r="K192" s="10"/>
      <c r="M192" s="10"/>
    </row>
    <row r="193" customFormat="false" ht="12.75" hidden="false" customHeight="false" outlineLevel="0" collapsed="false">
      <c r="A193" s="162" t="s">
        <v>234</v>
      </c>
      <c r="B193" s="10"/>
      <c r="C193" s="10"/>
      <c r="D193" s="10"/>
      <c r="E193" s="10"/>
      <c r="F193" s="10"/>
      <c r="G193" s="10"/>
      <c r="H193" s="10" t="n">
        <v>0</v>
      </c>
      <c r="I193" s="10" t="n">
        <v>0</v>
      </c>
      <c r="J193" s="10"/>
      <c r="K193" s="10"/>
      <c r="M193" s="10"/>
      <c r="S193" s="10" t="n">
        <v>0</v>
      </c>
    </row>
    <row r="194" customFormat="false" ht="12.75" hidden="false" customHeight="false" outlineLevel="0" collapsed="false">
      <c r="A194" s="162" t="s">
        <v>235</v>
      </c>
      <c r="B194" s="10"/>
      <c r="C194" s="10"/>
      <c r="D194" s="10"/>
      <c r="E194" s="10"/>
      <c r="F194" s="10"/>
      <c r="G194" s="10"/>
      <c r="H194" s="10"/>
      <c r="I194" s="10"/>
      <c r="J194" s="10" t="n">
        <v>0</v>
      </c>
      <c r="K194" s="10"/>
      <c r="M194" s="10"/>
    </row>
    <row r="195" customFormat="false" ht="12.75" hidden="false" customHeight="false" outlineLevel="0" collapsed="false">
      <c r="A195" s="162" t="s">
        <v>236</v>
      </c>
      <c r="B195" s="10" t="n">
        <v>0</v>
      </c>
      <c r="C195" s="10" t="n">
        <v>0</v>
      </c>
      <c r="D195" s="10" t="n">
        <v>0</v>
      </c>
      <c r="E195" s="10" t="n">
        <v>0</v>
      </c>
      <c r="F195" s="10" t="n">
        <v>0</v>
      </c>
      <c r="G195" s="10" t="n">
        <v>0</v>
      </c>
      <c r="H195" s="10" t="n">
        <v>0</v>
      </c>
      <c r="I195" s="10" t="n">
        <v>0</v>
      </c>
      <c r="J195" s="10" t="n">
        <v>0</v>
      </c>
      <c r="K195" s="10" t="n">
        <v>0</v>
      </c>
      <c r="M195" s="10"/>
      <c r="T195" s="0" t="n">
        <v>5000</v>
      </c>
      <c r="U195" s="0" t="n">
        <v>5000</v>
      </c>
      <c r="V195" s="0" t="n">
        <v>5000</v>
      </c>
    </row>
    <row r="196" customFormat="false" ht="12.75" hidden="false" customHeight="false" outlineLevel="0" collapsed="false">
      <c r="B196" s="42"/>
      <c r="C196" s="42"/>
      <c r="D196" s="42"/>
      <c r="E196" s="42"/>
      <c r="F196" s="42"/>
      <c r="G196" s="42"/>
      <c r="H196" s="42"/>
      <c r="I196" s="42" t="n">
        <v>0</v>
      </c>
      <c r="J196" s="42"/>
      <c r="K196" s="42"/>
      <c r="L196" s="41"/>
      <c r="M196" s="41"/>
      <c r="N196" s="41"/>
      <c r="O196" s="41"/>
      <c r="P196" s="41"/>
      <c r="Q196" s="41"/>
      <c r="R196" s="41"/>
      <c r="S196" s="41"/>
      <c r="T196" s="41"/>
      <c r="U196" s="41"/>
      <c r="V196" s="41"/>
      <c r="W196" s="41"/>
      <c r="X196" s="41"/>
      <c r="Y196" s="41"/>
      <c r="Z196" s="41"/>
      <c r="AA196" s="41"/>
      <c r="AB196" s="41"/>
      <c r="AC196" s="41"/>
      <c r="AD196" s="41"/>
      <c r="AE196" s="41"/>
      <c r="AF196" s="41"/>
      <c r="AG196" s="54"/>
      <c r="AH196" s="13"/>
    </row>
    <row r="197" customFormat="false" ht="12.75" hidden="false" customHeight="false" outlineLevel="0" collapsed="false">
      <c r="A197" s="143" t="s">
        <v>255</v>
      </c>
      <c r="B197" s="50" t="n">
        <v>45953</v>
      </c>
      <c r="C197" s="50" t="n">
        <v>160801</v>
      </c>
      <c r="D197" s="50" t="n">
        <v>124614</v>
      </c>
      <c r="E197" s="50" t="n">
        <v>120451</v>
      </c>
      <c r="F197" s="50" t="n">
        <v>76024</v>
      </c>
      <c r="G197" s="50" t="n">
        <v>107846</v>
      </c>
      <c r="H197" s="50" t="n">
        <v>-57638</v>
      </c>
      <c r="I197" s="50" t="n">
        <v>-149231</v>
      </c>
      <c r="J197" s="50" t="n">
        <v>133469</v>
      </c>
      <c r="K197" s="50" t="n">
        <v>92871</v>
      </c>
      <c r="L197" s="50" t="n">
        <v>93300</v>
      </c>
      <c r="M197" s="50" t="n">
        <v>132736</v>
      </c>
      <c r="N197" s="50" t="n">
        <v>151303</v>
      </c>
      <c r="O197" s="50" t="n">
        <v>132266</v>
      </c>
      <c r="P197" s="50" t="n">
        <v>-102002</v>
      </c>
      <c r="Q197" s="159" t="n">
        <v>87498</v>
      </c>
      <c r="R197" s="159" t="n">
        <v>116346</v>
      </c>
      <c r="S197" s="159" t="n">
        <v>107758</v>
      </c>
      <c r="T197" s="159" t="n">
        <v>150953</v>
      </c>
      <c r="U197" s="159" t="n">
        <v>207488</v>
      </c>
      <c r="V197" s="159" t="n">
        <v>106299</v>
      </c>
      <c r="W197" s="159" t="n">
        <v>-83317</v>
      </c>
      <c r="X197" s="160" t="n">
        <f aca="false">'GC Recon'!Y436</f>
        <v>0</v>
      </c>
      <c r="Y197" s="160" t="n">
        <f aca="false">'GC Recon'!Z436</f>
        <v>0</v>
      </c>
      <c r="Z197" s="160" t="n">
        <f aca="false">'GC Recon'!AA436</f>
        <v>0</v>
      </c>
      <c r="AA197" s="160" t="n">
        <f aca="false">'GC Recon'!AB436</f>
        <v>0</v>
      </c>
      <c r="AB197" s="160" t="n">
        <f aca="false">'GC Recon'!AC436</f>
        <v>0</v>
      </c>
      <c r="AC197" s="160" t="n">
        <f aca="false">'GC Recon'!AD436</f>
        <v>0</v>
      </c>
      <c r="AD197" s="160" t="n">
        <f aca="false">'GC Recon'!AE436</f>
        <v>0</v>
      </c>
    </row>
    <row r="198" customFormat="false" ht="12.75" hidden="false" customHeight="false" outlineLevel="0" collapsed="false">
      <c r="A198" s="143" t="s">
        <v>231</v>
      </c>
      <c r="B198" s="50"/>
      <c r="C198" s="50"/>
      <c r="D198" s="50"/>
      <c r="E198" s="50"/>
      <c r="F198" s="50"/>
      <c r="G198" s="50"/>
      <c r="H198" s="50"/>
      <c r="I198" s="50"/>
      <c r="J198" s="50"/>
      <c r="K198" s="10"/>
      <c r="M198" s="10"/>
      <c r="Q198" s="10"/>
    </row>
    <row r="199" customFormat="false" ht="12.75" hidden="false" customHeight="false" outlineLevel="0" collapsed="false">
      <c r="A199" s="161" t="s">
        <v>232</v>
      </c>
      <c r="B199" s="50"/>
      <c r="C199" s="50"/>
      <c r="D199" s="50"/>
      <c r="E199" s="50"/>
      <c r="F199" s="50"/>
      <c r="G199" s="50" t="n">
        <v>0</v>
      </c>
      <c r="H199" s="50"/>
      <c r="I199" s="50" t="n">
        <v>0</v>
      </c>
      <c r="J199" s="50" t="n">
        <v>0</v>
      </c>
      <c r="K199" s="10"/>
      <c r="M199" s="10"/>
      <c r="P199" s="10" t="n">
        <v>0</v>
      </c>
      <c r="Q199" s="10" t="n">
        <v>0</v>
      </c>
      <c r="S199" s="10" t="n">
        <v>0</v>
      </c>
      <c r="T199" s="10" t="n">
        <v>0</v>
      </c>
      <c r="U199" s="10" t="n">
        <v>0</v>
      </c>
      <c r="V199" s="10" t="n">
        <v>0</v>
      </c>
      <c r="W199" s="10" t="n">
        <v>0</v>
      </c>
      <c r="X199" s="10"/>
      <c r="Y199" s="10"/>
      <c r="Z199" s="10"/>
      <c r="AA199" s="10"/>
      <c r="AB199" s="10"/>
      <c r="AC199" s="10"/>
      <c r="AD199" s="10"/>
      <c r="AE199" s="10"/>
      <c r="AF199" s="10"/>
      <c r="AG199" s="10"/>
    </row>
    <row r="200" customFormat="false" ht="12.75" hidden="false" customHeight="false" outlineLevel="0" collapsed="false">
      <c r="A200" s="162" t="s">
        <v>233</v>
      </c>
      <c r="B200" s="10"/>
      <c r="C200" s="10"/>
      <c r="D200" s="10"/>
      <c r="E200" s="10"/>
      <c r="F200" s="10"/>
      <c r="G200" s="10" t="n">
        <v>0</v>
      </c>
      <c r="H200" s="10"/>
      <c r="I200" s="10"/>
      <c r="J200" s="10"/>
      <c r="K200" s="10"/>
      <c r="M200" s="10"/>
    </row>
    <row r="201" customFormat="false" ht="12.75" hidden="false" customHeight="false" outlineLevel="0" collapsed="false">
      <c r="A201" s="162" t="s">
        <v>234</v>
      </c>
      <c r="B201" s="10"/>
      <c r="C201" s="10"/>
      <c r="D201" s="10"/>
      <c r="E201" s="10"/>
      <c r="F201" s="10"/>
      <c r="G201" s="10"/>
      <c r="H201" s="10" t="n">
        <v>0</v>
      </c>
      <c r="I201" s="10" t="n">
        <v>0</v>
      </c>
      <c r="J201" s="10"/>
      <c r="K201" s="10"/>
      <c r="M201" s="10"/>
      <c r="S201" s="10" t="n">
        <v>0</v>
      </c>
    </row>
    <row r="202" customFormat="false" ht="12.75" hidden="false" customHeight="false" outlineLevel="0" collapsed="false">
      <c r="A202" s="162" t="s">
        <v>235</v>
      </c>
      <c r="B202" s="10"/>
      <c r="C202" s="10"/>
      <c r="D202" s="10"/>
      <c r="E202" s="10"/>
      <c r="F202" s="10"/>
      <c r="G202" s="10"/>
      <c r="H202" s="10"/>
      <c r="I202" s="10"/>
      <c r="J202" s="10" t="n">
        <v>0</v>
      </c>
      <c r="K202" s="10"/>
      <c r="M202" s="10"/>
    </row>
    <row r="203" customFormat="false" ht="12.75" hidden="false" customHeight="false" outlineLevel="0" collapsed="false">
      <c r="A203" s="162" t="s">
        <v>236</v>
      </c>
      <c r="B203" s="10" t="n">
        <v>0</v>
      </c>
      <c r="C203" s="10" t="n">
        <v>0</v>
      </c>
      <c r="D203" s="10" t="n">
        <v>0</v>
      </c>
      <c r="E203" s="10" t="n">
        <v>0</v>
      </c>
      <c r="F203" s="10" t="n">
        <v>0</v>
      </c>
      <c r="G203" s="10" t="n">
        <v>0</v>
      </c>
      <c r="H203" s="10" t="n">
        <v>0</v>
      </c>
      <c r="I203" s="10" t="n">
        <v>0</v>
      </c>
      <c r="J203" s="10" t="n">
        <v>0</v>
      </c>
      <c r="K203" s="10" t="n">
        <v>0</v>
      </c>
      <c r="M203" s="10"/>
    </row>
    <row r="204" customFormat="false" ht="12.75" hidden="false" customHeight="false" outlineLevel="0" collapsed="false">
      <c r="A204" s="158" t="s">
        <v>110</v>
      </c>
      <c r="B204" s="10" t="n">
        <f aca="false">'GC Recon'!C$147</f>
        <v>14224</v>
      </c>
      <c r="C204" s="10" t="n">
        <f aca="false">'GC Recon'!D$147</f>
        <v>-31179</v>
      </c>
      <c r="D204" s="10" t="n">
        <f aca="false">'GC Recon'!E$147</f>
        <v>-46045</v>
      </c>
      <c r="E204" s="10" t="n">
        <f aca="false">'GC Recon'!F$147</f>
        <v>40394</v>
      </c>
      <c r="F204" s="10" t="n">
        <f aca="false">'GC Recon'!G$147</f>
        <v>-26330</v>
      </c>
      <c r="G204" s="10" t="n">
        <f aca="false">'GC Recon'!H$147</f>
        <v>-83116</v>
      </c>
      <c r="H204" s="10" t="n">
        <f aca="false">'GC Recon'!I$147</f>
        <v>-44196</v>
      </c>
      <c r="I204" s="10" t="n">
        <f aca="false">'GC Recon'!J$147</f>
        <v>574</v>
      </c>
      <c r="J204" s="10" t="n">
        <f aca="false">'GC Recon'!K$147</f>
        <v>-76176</v>
      </c>
      <c r="K204" s="10" t="n">
        <f aca="false">'GC Recon'!L$147</f>
        <v>-84822</v>
      </c>
      <c r="L204" s="10" t="n">
        <f aca="false">'GC Recon'!M$147</f>
        <v>-147259</v>
      </c>
      <c r="M204" s="10" t="n">
        <f aca="false">'GC Recon'!N$147</f>
        <v>-28495</v>
      </c>
      <c r="N204" s="10" t="n">
        <f aca="false">'GC Recon'!O$147</f>
        <v>-15076</v>
      </c>
      <c r="O204" s="10" t="n">
        <f aca="false">'GC Recon'!P$147</f>
        <v>-26834</v>
      </c>
      <c r="P204" s="10" t="n">
        <f aca="false">'GC Recon'!Q$147</f>
        <v>-38251</v>
      </c>
      <c r="Q204" s="10" t="n">
        <f aca="false">'GC Recon'!R$147</f>
        <v>-31527</v>
      </c>
      <c r="R204" s="10" t="n">
        <f aca="false">'GC Recon'!S$147</f>
        <v>-52181</v>
      </c>
      <c r="S204" s="10" t="n">
        <f aca="false">'GC Recon'!T$147</f>
        <v>-128771</v>
      </c>
      <c r="T204" s="10" t="n">
        <f aca="false">'GC Recon'!U$147</f>
        <v>-189281</v>
      </c>
      <c r="U204" s="10" t="n">
        <f aca="false">'GC Recon'!V$147</f>
        <v>0</v>
      </c>
      <c r="V204" s="10" t="n">
        <f aca="false">'GC Recon'!W$147</f>
        <v>0</v>
      </c>
      <c r="W204" s="10" t="n">
        <f aca="false">'GC Recon'!X$147</f>
        <v>0</v>
      </c>
      <c r="X204" s="10" t="n">
        <f aca="false">'GC Recon'!Y$147</f>
        <v>0</v>
      </c>
      <c r="Y204" s="10" t="n">
        <f aca="false">'GC Recon'!Z$147</f>
        <v>0</v>
      </c>
      <c r="Z204" s="10" t="n">
        <f aca="false">'GC Recon'!AA$147</f>
        <v>0</v>
      </c>
      <c r="AA204" s="10" t="n">
        <f aca="false">'GC Recon'!AB$147</f>
        <v>0</v>
      </c>
      <c r="AB204" s="10" t="n">
        <f aca="false">'GC Recon'!AC$147</f>
        <v>0</v>
      </c>
      <c r="AC204" s="10" t="n">
        <f aca="false">'GC Recon'!AD$147</f>
        <v>0</v>
      </c>
      <c r="AD204" s="10" t="n">
        <f aca="false">'GC Recon'!AE$147</f>
        <v>0</v>
      </c>
      <c r="AH204" s="12" t="n">
        <f aca="false">SUM(B204:AG204)</f>
        <v>-994347</v>
      </c>
    </row>
    <row r="205" customFormat="false" ht="12.75" hidden="false" customHeight="false" outlineLevel="0" collapsed="false">
      <c r="B205" s="10"/>
      <c r="C205" s="10"/>
      <c r="D205" s="10"/>
      <c r="E205" s="10"/>
      <c r="F205" s="10"/>
      <c r="G205" s="10"/>
      <c r="H205" s="10"/>
      <c r="I205" s="10"/>
      <c r="J205" s="10"/>
      <c r="K205" s="10"/>
      <c r="M205" s="10"/>
      <c r="Q205" s="10"/>
    </row>
    <row r="206" customFormat="false" ht="12.75" hidden="false" customHeight="false" outlineLevel="0" collapsed="false">
      <c r="A206" s="143" t="s">
        <v>256</v>
      </c>
      <c r="B206" s="50" t="n">
        <v>52756</v>
      </c>
      <c r="C206" s="50" t="n">
        <v>159063</v>
      </c>
      <c r="D206" s="50" t="n">
        <v>120646</v>
      </c>
      <c r="E206" s="50" t="n">
        <v>119056</v>
      </c>
      <c r="F206" s="50" t="n">
        <v>72722</v>
      </c>
      <c r="G206" s="50" t="n">
        <v>104326</v>
      </c>
      <c r="H206" s="50" t="n">
        <v>-62093</v>
      </c>
      <c r="I206" s="50" t="n">
        <v>-153622</v>
      </c>
      <c r="J206" s="50" t="n">
        <v>128907</v>
      </c>
      <c r="K206" s="50" t="n">
        <v>85668</v>
      </c>
      <c r="L206" s="50" t="n">
        <v>83876</v>
      </c>
      <c r="M206" s="50" t="n">
        <v>127561</v>
      </c>
      <c r="N206" s="50" t="n">
        <v>146022</v>
      </c>
      <c r="O206" s="50" t="n">
        <v>123433</v>
      </c>
      <c r="P206" s="50" t="n">
        <v>-110910</v>
      </c>
      <c r="Q206" s="159" t="n">
        <v>87227</v>
      </c>
      <c r="R206" s="159" t="n">
        <v>116001</v>
      </c>
      <c r="S206" s="159" t="n">
        <v>102346</v>
      </c>
      <c r="T206" s="159" t="n">
        <v>142177</v>
      </c>
      <c r="U206" s="159" t="n">
        <v>200490</v>
      </c>
      <c r="V206" s="159" t="n">
        <v>87233</v>
      </c>
      <c r="W206" s="159" t="n">
        <v>-84850</v>
      </c>
      <c r="X206" s="159" t="n">
        <v>-76441</v>
      </c>
      <c r="Y206" s="159" t="n">
        <v>-35632</v>
      </c>
      <c r="Z206" s="159" t="n">
        <v>-29926</v>
      </c>
      <c r="AA206" s="159" t="n">
        <v>52843</v>
      </c>
      <c r="AB206" s="159" t="n">
        <v>76964</v>
      </c>
      <c r="AC206" s="160" t="n">
        <f aca="false">'GC Recon'!AD445</f>
        <v>0</v>
      </c>
      <c r="AD206" s="160" t="n">
        <f aca="false">'GC Recon'!AE445</f>
        <v>0</v>
      </c>
    </row>
    <row r="207" customFormat="false" ht="12.75" hidden="false" customHeight="false" outlineLevel="0" collapsed="false">
      <c r="A207" s="143" t="s">
        <v>231</v>
      </c>
      <c r="B207" s="50"/>
      <c r="C207" s="50"/>
      <c r="D207" s="50"/>
      <c r="E207" s="50"/>
      <c r="F207" s="50"/>
      <c r="G207" s="50"/>
      <c r="H207" s="50"/>
      <c r="I207" s="50"/>
      <c r="J207" s="50"/>
      <c r="K207" s="10"/>
      <c r="M207" s="10"/>
      <c r="Q207" s="10"/>
    </row>
    <row r="208" customFormat="false" ht="12.75" hidden="false" customHeight="false" outlineLevel="0" collapsed="false">
      <c r="A208" s="161" t="s">
        <v>232</v>
      </c>
      <c r="B208" s="50"/>
      <c r="C208" s="50"/>
      <c r="D208" s="50"/>
      <c r="E208" s="50"/>
      <c r="F208" s="50"/>
      <c r="G208" s="50" t="n">
        <v>0</v>
      </c>
      <c r="H208" s="50"/>
      <c r="I208" s="50" t="n">
        <v>0</v>
      </c>
      <c r="J208" s="50" t="n">
        <v>0</v>
      </c>
      <c r="K208" s="10"/>
      <c r="M208" s="10"/>
      <c r="P208" s="10" t="n">
        <v>0</v>
      </c>
      <c r="Q208" s="10" t="n">
        <v>0</v>
      </c>
      <c r="S208" s="10" t="n">
        <v>0</v>
      </c>
      <c r="T208" s="10" t="n">
        <v>0</v>
      </c>
      <c r="U208" s="10" t="n">
        <v>0</v>
      </c>
      <c r="V208" s="10" t="n">
        <v>0</v>
      </c>
      <c r="W208" s="10" t="n">
        <v>0</v>
      </c>
      <c r="X208" s="10"/>
      <c r="Y208" s="10"/>
      <c r="Z208" s="10" t="n">
        <v>4167</v>
      </c>
      <c r="AA208" s="10"/>
      <c r="AB208" s="10"/>
      <c r="AC208" s="10"/>
      <c r="AD208" s="10"/>
      <c r="AE208" s="10"/>
      <c r="AF208" s="10"/>
      <c r="AG208" s="10"/>
    </row>
    <row r="209" customFormat="false" ht="12.75" hidden="false" customHeight="false" outlineLevel="0" collapsed="false">
      <c r="A209" s="162" t="s">
        <v>233</v>
      </c>
      <c r="B209" s="10"/>
      <c r="C209" s="10"/>
      <c r="D209" s="10"/>
      <c r="E209" s="10"/>
      <c r="F209" s="10"/>
      <c r="G209" s="10" t="n">
        <v>0</v>
      </c>
      <c r="H209" s="10"/>
      <c r="I209" s="10"/>
      <c r="J209" s="10"/>
      <c r="K209" s="10"/>
      <c r="M209" s="10"/>
    </row>
    <row r="210" customFormat="false" ht="12.75" hidden="false" customHeight="false" outlineLevel="0" collapsed="false">
      <c r="A210" s="162" t="s">
        <v>234</v>
      </c>
      <c r="B210" s="10"/>
      <c r="C210" s="10"/>
      <c r="D210" s="10"/>
      <c r="E210" s="10"/>
      <c r="F210" s="10"/>
      <c r="G210" s="10"/>
      <c r="H210" s="10" t="n">
        <v>0</v>
      </c>
      <c r="I210" s="10" t="n">
        <v>0</v>
      </c>
      <c r="J210" s="10"/>
      <c r="K210" s="10"/>
      <c r="M210" s="10"/>
      <c r="S210" s="10" t="n">
        <v>0</v>
      </c>
    </row>
    <row r="211" customFormat="false" ht="12.75" hidden="false" customHeight="false" outlineLevel="0" collapsed="false">
      <c r="A211" s="162" t="s">
        <v>235</v>
      </c>
      <c r="B211" s="10"/>
      <c r="C211" s="10"/>
      <c r="D211" s="10"/>
      <c r="E211" s="10"/>
      <c r="F211" s="10"/>
      <c r="G211" s="10"/>
      <c r="H211" s="10"/>
      <c r="I211" s="10"/>
      <c r="J211" s="10" t="n">
        <v>0</v>
      </c>
      <c r="K211" s="10"/>
      <c r="M211" s="10"/>
    </row>
    <row r="212" customFormat="false" ht="12.75" hidden="false" customHeight="false" outlineLevel="0" collapsed="false">
      <c r="A212" s="162" t="s">
        <v>236</v>
      </c>
      <c r="B212" s="10" t="n">
        <v>0</v>
      </c>
      <c r="C212" s="10" t="n">
        <v>0</v>
      </c>
      <c r="D212" s="10" t="n">
        <v>0</v>
      </c>
      <c r="E212" s="10" t="n">
        <v>0</v>
      </c>
      <c r="F212" s="10" t="n">
        <v>0</v>
      </c>
      <c r="G212" s="10" t="n">
        <v>0</v>
      </c>
      <c r="H212" s="10" t="n">
        <v>0</v>
      </c>
      <c r="I212" s="10" t="n">
        <v>0</v>
      </c>
      <c r="J212" s="10" t="n">
        <v>0</v>
      </c>
      <c r="K212" s="10" t="n">
        <v>0</v>
      </c>
      <c r="M212" s="10"/>
    </row>
    <row r="213" customFormat="false" ht="12.75" hidden="false" customHeight="false" outlineLevel="0" collapsed="false">
      <c r="B213" s="42"/>
      <c r="C213" s="42"/>
      <c r="D213" s="42"/>
      <c r="E213" s="42"/>
      <c r="F213" s="42"/>
      <c r="G213" s="42"/>
      <c r="H213" s="42"/>
      <c r="I213" s="42" t="n">
        <v>0</v>
      </c>
      <c r="J213" s="42"/>
      <c r="K213" s="42"/>
      <c r="L213" s="41"/>
      <c r="M213" s="41"/>
      <c r="N213" s="41"/>
      <c r="O213" s="41"/>
      <c r="P213" s="41"/>
      <c r="Q213" s="41"/>
      <c r="R213" s="41"/>
      <c r="S213" s="41"/>
      <c r="T213" s="41"/>
      <c r="U213" s="41"/>
      <c r="V213" s="41"/>
      <c r="W213" s="41"/>
      <c r="X213" s="41"/>
      <c r="Y213" s="41"/>
      <c r="Z213" s="41"/>
      <c r="AA213" s="41"/>
      <c r="AB213" s="41"/>
      <c r="AC213" s="41"/>
      <c r="AD213" s="41"/>
      <c r="AE213" s="41"/>
      <c r="AF213" s="41"/>
      <c r="AG213" s="54"/>
      <c r="AH213" s="13"/>
    </row>
  </sheetData>
  <printOptions headings="false" gridLines="false" gridLinesSet="true" horizontalCentered="false" verticalCentered="false"/>
  <pageMargins left="0.747916666666667" right="0.747916666666667" top="0.984027777777778" bottom="0.984027777777778" header="0.511811023622047" footer="0.5"/>
  <pageSetup paperSize="5" scale="100" fitToWidth="1" fitToHeight="1" pageOrder="downThenOver" orientation="landscape" blackAndWhite="false" draft="false" cellComments="none" horizontalDpi="300" verticalDpi="300" copies="1"/>
  <headerFooter differentFirst="false" differentOddEven="false">
    <oddHeader/>
    <oddFooter>&amp;L&amp;8Tx Desk Logistics - Daren Farmer&amp;R&amp;8&amp;D
&amp;T</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1"/>
  <sheetViews>
    <sheetView showFormulas="false" showGridLines="true" showRowColHeaders="true" showZeros="true" rightToLeft="false" tabSelected="false" showOutlineSymbols="true" defaultGridColor="true" view="normal" topLeftCell="A3" colorId="64" zoomScale="90" zoomScaleNormal="90" zoomScalePageLayoutView="100" workbookViewId="0">
      <pane xSplit="1" ySplit="8" topLeftCell="B27" activePane="bottomRight" state="frozen"/>
      <selection pane="topLeft" activeCell="A3" activeCellId="0" sqref="A3"/>
      <selection pane="topRight" activeCell="B3" activeCellId="0" sqref="B3"/>
      <selection pane="bottomLeft" activeCell="A27" activeCellId="0" sqref="A27"/>
      <selection pane="bottomRight" activeCell="C35" activeCellId="0" sqref="C35"/>
    </sheetView>
  </sheetViews>
  <sheetFormatPr defaultColWidth="9.0546875" defaultRowHeight="12.75" customHeight="true" zeroHeight="false" outlineLevelRow="0" outlineLevelCol="0"/>
  <cols>
    <col collapsed="false" customWidth="true" hidden="false" outlineLevel="0" max="16" min="2" style="10" width="9.14"/>
  </cols>
  <sheetData>
    <row r="1" customFormat="false" ht="12.75" hidden="false" customHeight="false" outlineLevel="0" collapsed="false">
      <c r="A1" s="1" t="s">
        <v>0</v>
      </c>
    </row>
    <row r="2" customFormat="false" ht="12.75" hidden="false" customHeight="false" outlineLevel="0" collapsed="false">
      <c r="A2" s="1"/>
    </row>
    <row r="3" customFormat="false" ht="12.75" hidden="false" customHeight="false" outlineLevel="0" collapsed="false">
      <c r="A3" s="1" t="s">
        <v>257</v>
      </c>
    </row>
    <row r="4" customFormat="false" ht="12.75" hidden="false" customHeight="false" outlineLevel="0" collapsed="false">
      <c r="A4" s="1"/>
    </row>
    <row r="5" customFormat="false" ht="12.75" hidden="false" customHeight="false" outlineLevel="0" collapsed="false">
      <c r="A5" s="1" t="str">
        <f aca="false">Storage!A5</f>
        <v>July 2000</v>
      </c>
    </row>
    <row r="8" customFormat="false" ht="12.75" hidden="false" customHeight="false" outlineLevel="0" collapsed="false">
      <c r="H8" s="0"/>
    </row>
    <row r="9" customFormat="false" ht="12.75" hidden="false" customHeight="false" outlineLevel="0" collapsed="false">
      <c r="C9" s="24" t="s">
        <v>13</v>
      </c>
      <c r="D9" s="24"/>
      <c r="E9" s="24"/>
      <c r="G9" s="164" t="s">
        <v>258</v>
      </c>
      <c r="H9" s="164"/>
      <c r="J9" s="24" t="s">
        <v>116</v>
      </c>
      <c r="K9" s="24"/>
    </row>
    <row r="10" customFormat="false" ht="12.75" hidden="false" customHeight="false" outlineLevel="0" collapsed="false">
      <c r="A10" s="0" t="s">
        <v>12</v>
      </c>
      <c r="C10" s="10" t="s">
        <v>259</v>
      </c>
      <c r="D10" s="10" t="s">
        <v>260</v>
      </c>
      <c r="E10" s="10" t="s">
        <v>3</v>
      </c>
      <c r="G10" s="10" t="s">
        <v>259</v>
      </c>
      <c r="H10" s="10" t="s">
        <v>260</v>
      </c>
      <c r="J10" s="10" t="s">
        <v>259</v>
      </c>
      <c r="K10" s="10" t="s">
        <v>260</v>
      </c>
    </row>
    <row r="11" customFormat="false" ht="12.75" hidden="false" customHeight="false" outlineLevel="0" collapsed="false">
      <c r="A11" s="0" t="n">
        <v>1</v>
      </c>
      <c r="J11" s="10" t="n">
        <f aca="false">C11-G11</f>
        <v>0</v>
      </c>
      <c r="K11" s="10" t="n">
        <f aca="false">D11-H11</f>
        <v>0</v>
      </c>
    </row>
    <row r="12" customFormat="false" ht="12.75" hidden="false" customHeight="false" outlineLevel="0" collapsed="false">
      <c r="A12" s="0" t="n">
        <v>2</v>
      </c>
      <c r="J12" s="10" t="n">
        <f aca="false">C12-G12</f>
        <v>0</v>
      </c>
      <c r="K12" s="10" t="n">
        <f aca="false">D12-H12</f>
        <v>0</v>
      </c>
    </row>
    <row r="13" customFormat="false" ht="12.75" hidden="false" customHeight="false" outlineLevel="0" collapsed="false">
      <c r="A13" s="0" t="n">
        <v>3</v>
      </c>
      <c r="J13" s="10" t="n">
        <f aca="false">C13-G13</f>
        <v>0</v>
      </c>
      <c r="K13" s="10" t="n">
        <f aca="false">D13-H13</f>
        <v>0</v>
      </c>
    </row>
    <row r="14" customFormat="false" ht="12.75" hidden="false" customHeight="false" outlineLevel="0" collapsed="false">
      <c r="A14" s="0" t="n">
        <v>4</v>
      </c>
      <c r="J14" s="10" t="n">
        <f aca="false">C14-G14</f>
        <v>0</v>
      </c>
      <c r="K14" s="10" t="n">
        <f aca="false">D14-H14</f>
        <v>0</v>
      </c>
    </row>
    <row r="15" customFormat="false" ht="12.75" hidden="false" customHeight="false" outlineLevel="0" collapsed="false">
      <c r="A15" s="0" t="n">
        <v>5</v>
      </c>
      <c r="J15" s="10" t="n">
        <f aca="false">C15-G15</f>
        <v>0</v>
      </c>
      <c r="K15" s="10" t="n">
        <f aca="false">D15-H15</f>
        <v>0</v>
      </c>
    </row>
    <row r="16" customFormat="false" ht="12.75" hidden="false" customHeight="false" outlineLevel="0" collapsed="false">
      <c r="A16" s="0" t="n">
        <v>6</v>
      </c>
      <c r="J16" s="10" t="n">
        <f aca="false">C16-G16</f>
        <v>0</v>
      </c>
      <c r="K16" s="10" t="n">
        <f aca="false">D16-H16</f>
        <v>0</v>
      </c>
    </row>
    <row r="17" customFormat="false" ht="12.75" hidden="false" customHeight="false" outlineLevel="0" collapsed="false">
      <c r="A17" s="0" t="n">
        <v>7</v>
      </c>
      <c r="J17" s="10" t="n">
        <f aca="false">C17-G17</f>
        <v>0</v>
      </c>
      <c r="K17" s="10" t="n">
        <f aca="false">D17-H17</f>
        <v>0</v>
      </c>
    </row>
    <row r="18" customFormat="false" ht="12.75" hidden="false" customHeight="false" outlineLevel="0" collapsed="false">
      <c r="A18" s="0" t="n">
        <v>8</v>
      </c>
      <c r="C18" s="10" t="n">
        <v>90</v>
      </c>
      <c r="D18" s="10" t="n">
        <v>0</v>
      </c>
      <c r="G18" s="10" t="n">
        <v>90</v>
      </c>
      <c r="H18" s="10" t="n">
        <v>0</v>
      </c>
      <c r="J18" s="10" t="n">
        <f aca="false">C18-G18</f>
        <v>0</v>
      </c>
      <c r="K18" s="10" t="n">
        <f aca="false">D18-H18</f>
        <v>0</v>
      </c>
    </row>
    <row r="19" customFormat="false" ht="12.75" hidden="false" customHeight="false" outlineLevel="0" collapsed="false">
      <c r="A19" s="0" t="n">
        <v>9</v>
      </c>
      <c r="C19" s="10" t="n">
        <v>90</v>
      </c>
      <c r="D19" s="10" t="n">
        <v>20</v>
      </c>
      <c r="G19" s="10" t="n">
        <v>90</v>
      </c>
      <c r="H19" s="10" t="n">
        <v>55</v>
      </c>
      <c r="J19" s="10" t="n">
        <f aca="false">C19-G19</f>
        <v>0</v>
      </c>
      <c r="K19" s="10" t="n">
        <f aca="false">D19-H19</f>
        <v>-35</v>
      </c>
    </row>
    <row r="20" customFormat="false" ht="12.75" hidden="false" customHeight="false" outlineLevel="0" collapsed="false">
      <c r="A20" s="0" t="n">
        <v>10</v>
      </c>
      <c r="C20" s="10" t="n">
        <v>90</v>
      </c>
      <c r="D20" s="10" t="n">
        <v>10</v>
      </c>
      <c r="G20" s="10" t="n">
        <v>90</v>
      </c>
      <c r="H20" s="10" t="n">
        <v>60</v>
      </c>
      <c r="J20" s="10" t="n">
        <f aca="false">C20-G20</f>
        <v>0</v>
      </c>
      <c r="K20" s="10" t="n">
        <f aca="false">D20-H20</f>
        <v>-50</v>
      </c>
    </row>
    <row r="21" customFormat="false" ht="12.75" hidden="false" customHeight="false" outlineLevel="0" collapsed="false">
      <c r="A21" s="0" t="n">
        <v>11</v>
      </c>
      <c r="C21" s="10" t="n">
        <v>50</v>
      </c>
      <c r="D21" s="10" t="n">
        <v>30</v>
      </c>
      <c r="J21" s="10" t="n">
        <f aca="false">C21-G21</f>
        <v>50</v>
      </c>
      <c r="K21" s="10" t="n">
        <f aca="false">D21-H21</f>
        <v>30</v>
      </c>
    </row>
    <row r="22" customFormat="false" ht="12.75" hidden="false" customHeight="false" outlineLevel="0" collapsed="false">
      <c r="A22" s="0" t="n">
        <v>12</v>
      </c>
      <c r="C22" s="10" t="n">
        <v>50</v>
      </c>
      <c r="D22" s="10" t="n">
        <v>30</v>
      </c>
      <c r="J22" s="10" t="n">
        <f aca="false">C22-G22</f>
        <v>50</v>
      </c>
      <c r="K22" s="10" t="n">
        <f aca="false">D22-H22</f>
        <v>30</v>
      </c>
    </row>
    <row r="23" customFormat="false" ht="12.75" hidden="false" customHeight="false" outlineLevel="0" collapsed="false">
      <c r="A23" s="0" t="n">
        <v>13</v>
      </c>
      <c r="C23" s="10" t="n">
        <v>50</v>
      </c>
      <c r="D23" s="10" t="n">
        <v>30</v>
      </c>
      <c r="J23" s="10" t="n">
        <f aca="false">C23-G23</f>
        <v>50</v>
      </c>
      <c r="K23" s="10" t="n">
        <f aca="false">D23-H23</f>
        <v>30</v>
      </c>
    </row>
    <row r="24" customFormat="false" ht="12.75" hidden="false" customHeight="false" outlineLevel="0" collapsed="false">
      <c r="A24" s="0" t="n">
        <v>14</v>
      </c>
      <c r="J24" s="10" t="n">
        <f aca="false">C24-G24</f>
        <v>0</v>
      </c>
      <c r="K24" s="10" t="n">
        <f aca="false">D24-H24</f>
        <v>0</v>
      </c>
    </row>
    <row r="25" customFormat="false" ht="12.75" hidden="false" customHeight="false" outlineLevel="0" collapsed="false">
      <c r="A25" s="0" t="n">
        <v>15</v>
      </c>
      <c r="J25" s="10" t="n">
        <f aca="false">C25-G25</f>
        <v>0</v>
      </c>
      <c r="K25" s="10" t="n">
        <f aca="false">D25-H25</f>
        <v>0</v>
      </c>
    </row>
    <row r="26" customFormat="false" ht="12.75" hidden="false" customHeight="false" outlineLevel="0" collapsed="false">
      <c r="A26" s="0" t="n">
        <v>16</v>
      </c>
      <c r="J26" s="10" t="n">
        <f aca="false">C26-G26</f>
        <v>0</v>
      </c>
      <c r="K26" s="10" t="n">
        <f aca="false">D26-H26</f>
        <v>0</v>
      </c>
    </row>
    <row r="27" customFormat="false" ht="12.75" hidden="false" customHeight="false" outlineLevel="0" collapsed="false">
      <c r="A27" s="0" t="n">
        <v>17</v>
      </c>
      <c r="J27" s="10" t="n">
        <f aca="false">C27-G27</f>
        <v>0</v>
      </c>
      <c r="K27" s="10" t="n">
        <f aca="false">D27-H27</f>
        <v>0</v>
      </c>
    </row>
    <row r="28" customFormat="false" ht="12.75" hidden="false" customHeight="false" outlineLevel="0" collapsed="false">
      <c r="A28" s="0" t="n">
        <v>18</v>
      </c>
      <c r="C28" s="10" t="n">
        <v>50</v>
      </c>
      <c r="D28" s="10" t="n">
        <v>30</v>
      </c>
      <c r="E28" s="10" t="n">
        <v>30</v>
      </c>
      <c r="G28" s="10" t="n">
        <v>50</v>
      </c>
      <c r="H28" s="10" t="n">
        <v>75</v>
      </c>
      <c r="J28" s="10" t="n">
        <f aca="false">C28-G28</f>
        <v>0</v>
      </c>
      <c r="K28" s="10" t="n">
        <f aca="false">D28-H28</f>
        <v>-45</v>
      </c>
    </row>
    <row r="29" customFormat="false" ht="12.75" hidden="false" customHeight="false" outlineLevel="0" collapsed="false">
      <c r="A29" s="0" t="n">
        <v>19</v>
      </c>
      <c r="C29" s="10" t="n">
        <v>50</v>
      </c>
      <c r="D29" s="10" t="n">
        <v>30</v>
      </c>
      <c r="E29" s="10" t="n">
        <v>30</v>
      </c>
      <c r="G29" s="10" t="n">
        <v>50</v>
      </c>
      <c r="H29" s="10" t="n">
        <v>97.5</v>
      </c>
      <c r="J29" s="10" t="n">
        <f aca="false">C29-G29</f>
        <v>0</v>
      </c>
      <c r="K29" s="10" t="n">
        <f aca="false">D29-H29</f>
        <v>-67.5</v>
      </c>
    </row>
    <row r="30" customFormat="false" ht="12.75" hidden="false" customHeight="false" outlineLevel="0" collapsed="false">
      <c r="A30" s="0" t="n">
        <v>20</v>
      </c>
      <c r="C30" s="10" t="n">
        <v>90</v>
      </c>
      <c r="D30" s="10" t="n">
        <v>10</v>
      </c>
      <c r="E30" s="10" t="n">
        <v>10</v>
      </c>
      <c r="G30" s="10" t="n">
        <v>90</v>
      </c>
      <c r="H30" s="10" t="n">
        <v>65</v>
      </c>
      <c r="J30" s="10" t="n">
        <f aca="false">C30-G30</f>
        <v>0</v>
      </c>
      <c r="K30" s="10" t="n">
        <f aca="false">D30-H30</f>
        <v>-55</v>
      </c>
    </row>
    <row r="31" customFormat="false" ht="12.75" hidden="false" customHeight="false" outlineLevel="0" collapsed="false">
      <c r="A31" s="0" t="n">
        <v>21</v>
      </c>
      <c r="C31" s="10" t="n">
        <v>90</v>
      </c>
      <c r="D31" s="10" t="n">
        <v>30</v>
      </c>
      <c r="E31" s="10" t="n">
        <v>0</v>
      </c>
      <c r="G31" s="10" t="n">
        <v>14.583</v>
      </c>
      <c r="H31" s="10" t="n">
        <v>0</v>
      </c>
      <c r="J31" s="10" t="n">
        <f aca="false">C31-G31</f>
        <v>75.417</v>
      </c>
      <c r="K31" s="10" t="n">
        <f aca="false">D31-H31</f>
        <v>30</v>
      </c>
    </row>
    <row r="32" customFormat="false" ht="12.75" hidden="false" customHeight="false" outlineLevel="0" collapsed="false">
      <c r="A32" s="0" t="n">
        <v>22</v>
      </c>
      <c r="C32" s="10" t="n">
        <v>50</v>
      </c>
      <c r="D32" s="10" t="n">
        <v>30</v>
      </c>
      <c r="E32" s="10" t="n">
        <v>0</v>
      </c>
      <c r="G32" s="10" t="n">
        <v>50</v>
      </c>
      <c r="H32" s="10" t="n">
        <v>45</v>
      </c>
      <c r="J32" s="10" t="n">
        <f aca="false">C32-G32</f>
        <v>0</v>
      </c>
      <c r="K32" s="10" t="n">
        <f aca="false">D32-H32</f>
        <v>-15</v>
      </c>
    </row>
    <row r="33" customFormat="false" ht="12.75" hidden="false" customHeight="false" outlineLevel="0" collapsed="false">
      <c r="A33" s="0" t="n">
        <v>23</v>
      </c>
      <c r="C33" s="10" t="n">
        <v>50</v>
      </c>
      <c r="D33" s="10" t="n">
        <v>40</v>
      </c>
      <c r="E33" s="10" t="n">
        <v>30</v>
      </c>
      <c r="G33" s="10" t="n">
        <v>50</v>
      </c>
      <c r="J33" s="10" t="n">
        <f aca="false">C33-G33</f>
        <v>0</v>
      </c>
      <c r="K33" s="10" t="n">
        <f aca="false">D33-H33</f>
        <v>40</v>
      </c>
    </row>
    <row r="34" customFormat="false" ht="12.75" hidden="false" customHeight="false" outlineLevel="0" collapsed="false">
      <c r="A34" s="0" t="n">
        <v>24</v>
      </c>
      <c r="C34" s="10" t="n">
        <v>50</v>
      </c>
      <c r="D34" s="10" t="n">
        <v>30</v>
      </c>
      <c r="E34" s="10" t="n">
        <v>30</v>
      </c>
      <c r="J34" s="10" t="n">
        <f aca="false">C34-G34</f>
        <v>50</v>
      </c>
      <c r="K34" s="10" t="n">
        <f aca="false">D34-H34</f>
        <v>30</v>
      </c>
    </row>
    <row r="35" customFormat="false" ht="12.75" hidden="false" customHeight="false" outlineLevel="0" collapsed="false">
      <c r="A35" s="0" t="n">
        <v>25</v>
      </c>
      <c r="J35" s="10" t="n">
        <f aca="false">C35-G35</f>
        <v>0</v>
      </c>
      <c r="K35" s="10" t="n">
        <f aca="false">D35-H35</f>
        <v>0</v>
      </c>
    </row>
    <row r="36" customFormat="false" ht="12.75" hidden="false" customHeight="false" outlineLevel="0" collapsed="false">
      <c r="A36" s="0" t="n">
        <v>26</v>
      </c>
      <c r="J36" s="10" t="n">
        <f aca="false">C36-G36</f>
        <v>0</v>
      </c>
      <c r="K36" s="10" t="n">
        <f aca="false">D36-H36</f>
        <v>0</v>
      </c>
    </row>
    <row r="37" customFormat="false" ht="12.75" hidden="false" customHeight="false" outlineLevel="0" collapsed="false">
      <c r="A37" s="0" t="n">
        <v>27</v>
      </c>
      <c r="J37" s="10" t="n">
        <f aca="false">C37-G37</f>
        <v>0</v>
      </c>
      <c r="K37" s="10" t="n">
        <f aca="false">D37-H37</f>
        <v>0</v>
      </c>
    </row>
    <row r="38" customFormat="false" ht="12.75" hidden="false" customHeight="false" outlineLevel="0" collapsed="false">
      <c r="A38" s="0" t="n">
        <v>28</v>
      </c>
      <c r="J38" s="10" t="n">
        <f aca="false">C38-G38</f>
        <v>0</v>
      </c>
      <c r="K38" s="10" t="n">
        <f aca="false">D38-H38</f>
        <v>0</v>
      </c>
    </row>
    <row r="39" customFormat="false" ht="12.75" hidden="false" customHeight="false" outlineLevel="0" collapsed="false">
      <c r="A39" s="0" t="n">
        <v>29</v>
      </c>
      <c r="J39" s="10" t="n">
        <f aca="false">C39-G39</f>
        <v>0</v>
      </c>
      <c r="K39" s="10" t="n">
        <f aca="false">D39-H39</f>
        <v>0</v>
      </c>
    </row>
    <row r="40" customFormat="false" ht="12.75" hidden="false" customHeight="false" outlineLevel="0" collapsed="false">
      <c r="A40" s="0" t="n">
        <v>30</v>
      </c>
      <c r="J40" s="10" t="n">
        <f aca="false">C40-G40</f>
        <v>0</v>
      </c>
      <c r="K40" s="10" t="n">
        <f aca="false">D40-H40</f>
        <v>0</v>
      </c>
    </row>
    <row r="41" customFormat="false" ht="12.75" hidden="false" customHeight="false" outlineLevel="0" collapsed="false">
      <c r="A41" s="0" t="n">
        <v>31</v>
      </c>
      <c r="J41" s="10" t="n">
        <f aca="false">C41-G41</f>
        <v>0</v>
      </c>
      <c r="K41" s="10" t="n">
        <f aca="false">D41-H41</f>
        <v>0</v>
      </c>
    </row>
  </sheetData>
  <mergeCells count="3">
    <mergeCell ref="C9:D9"/>
    <mergeCell ref="G9:H9"/>
    <mergeCell ref="J9:K9"/>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1999-06-01T15:20:38Z</dcterms:created>
  <dc:creator>Daren Farmer</dc:creator>
  <dc:description/>
  <dc:language>en-US</dc:language>
  <cp:lastModifiedBy>robert r. cotten</cp:lastModifiedBy>
  <cp:lastPrinted>2001-02-07T14:37:43Z</cp:lastPrinted>
  <cp:revision>0</cp:revision>
  <dc:subject/>
  <dc:title/>
</cp:coreProperties>
</file>