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 Summary" sheetId="1" state="visible" r:id="rId3"/>
    <sheet name="Summary-Breakout" sheetId="2" state="visible" r:id="rId4"/>
    <sheet name="Prior Amount-Detail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2" authorId="0">
      <text>
        <r>
          <rPr>
            <b val="true"/>
            <sz val="8"/>
            <color rgb="FF000000"/>
            <rFont val="Tahoma"/>
            <family val="0"/>
          </rPr>
          <t xml:space="preserve">mgarza1:
</t>
        </r>
        <r>
          <rPr>
            <sz val="8"/>
            <color rgb="FF000000"/>
            <rFont val="Tahoma"/>
            <family val="0"/>
          </rPr>
          <t xml:space="preserve">Jul 2001 and Aug 2001 late charges/finance
and Comm charge/Vol assignement for Nov 01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30</xdr:row>
                <xdr:rowOff>8</xdr:rowOff>
              </xdr:from>
              <xdr:to>
                <xdr:col>5</xdr:col>
                <xdr:colOff>40</xdr:colOff>
                <xdr:row>34</xdr:row>
                <xdr:rowOff>21</xdr:rowOff>
              </xdr:to>
            </anchor>
          </commentPr>
        </mc:Choice>
        <mc:Fallback/>
      </mc:AlternateContent>
    </comment>
    <comment ref="E17" authorId="0">
      <text>
        <r>
          <rPr>
            <b val="true"/>
            <sz val="8"/>
            <color rgb="FF000000"/>
            <rFont val="Tahoma"/>
            <family val="0"/>
          </rPr>
          <t xml:space="preserve">mgarza1:
</t>
        </r>
        <r>
          <rPr>
            <sz val="8"/>
            <color rgb="FF000000"/>
            <rFont val="Tahoma"/>
            <family val="0"/>
          </rPr>
          <t xml:space="preserve">August 2000-Amount due for Gas Transp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15</xdr:row>
                <xdr:rowOff>8</xdr:rowOff>
              </xdr:from>
              <xdr:to>
                <xdr:col>6</xdr:col>
                <xdr:colOff>42</xdr:colOff>
                <xdr:row>19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mgarza1:
</t>
        </r>
        <r>
          <rPr>
            <sz val="8"/>
            <color rgb="FF000000"/>
            <rFont val="Tahoma"/>
            <family val="0"/>
          </rPr>
          <t xml:space="preserve">August 2000-Amount due for Gas Transp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73</xdr:colOff>
                <xdr:row>15</xdr:row>
                <xdr:rowOff>5</xdr:rowOff>
              </xdr:from>
              <xdr:to>
                <xdr:col>5</xdr:col>
                <xdr:colOff>65</xdr:colOff>
                <xdr:row>19</xdr:row>
                <xdr:rowOff>8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mgarza1:
</t>
        </r>
        <r>
          <rPr>
            <sz val="8"/>
            <color rgb="FF000000"/>
            <rFont val="Tahoma"/>
            <family val="0"/>
          </rPr>
          <t xml:space="preserve">Jul 2001 and Aug 2001 late charges/finance
and Comm charge/Vol assignement for Nov 01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</xdr:colOff>
                <xdr:row>42</xdr:row>
                <xdr:rowOff>0</xdr:rowOff>
              </xdr:from>
              <xdr:to>
                <xdr:col>5</xdr:col>
                <xdr:colOff>68</xdr:colOff>
                <xdr:row>48</xdr:row>
                <xdr:rowOff>5</xdr:rowOff>
              </xdr:to>
            </anchor>
          </commentPr>
        </mc:Choice>
        <mc:Fallback/>
      </mc:AlternateContent>
    </comment>
    <comment ref="J41" authorId="0">
      <text>
        <r>
          <rPr>
            <b val="true"/>
            <sz val="8"/>
            <color rgb="FF000000"/>
            <rFont val="Tahoma"/>
            <family val="0"/>
          </rPr>
          <t xml:space="preserve">mgarza1:
</t>
        </r>
        <r>
          <rPr>
            <sz val="8"/>
            <color rgb="FF000000"/>
            <rFont val="Tahoma"/>
            <family val="0"/>
          </rPr>
          <t xml:space="preserve">OFO Penalty Alert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40</xdr:row>
                <xdr:rowOff>0</xdr:rowOff>
              </xdr:from>
              <xdr:to>
                <xdr:col>11</xdr:col>
                <xdr:colOff>40</xdr:colOff>
                <xdr:row>45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<sst xmlns="http://schemas.openxmlformats.org/spreadsheetml/2006/main" count="351" uniqueCount="87">
  <si>
    <t xml:space="preserve">Entity</t>
  </si>
  <si>
    <t xml:space="preserve">Contract No.</t>
  </si>
  <si>
    <t xml:space="preserve">Rate Class</t>
  </si>
  <si>
    <t xml:space="preserve">Past Due</t>
  </si>
  <si>
    <t xml:space="preserve">Nov. 2001</t>
  </si>
  <si>
    <t xml:space="preserve">Dec. 2001</t>
  </si>
  <si>
    <t xml:space="preserve">Jan. 2002</t>
  </si>
  <si>
    <t xml:space="preserve">Totals</t>
  </si>
  <si>
    <t xml:space="preserve">Comments</t>
  </si>
  <si>
    <t xml:space="preserve">ENA Corp</t>
  </si>
  <si>
    <t xml:space="preserve">Park</t>
  </si>
  <si>
    <t xml:space="preserve">x</t>
  </si>
  <si>
    <t xml:space="preserve">Loan</t>
  </si>
  <si>
    <t xml:space="preserve">FT-A</t>
  </si>
  <si>
    <t xml:space="preserve">IT</t>
  </si>
  <si>
    <t xml:space="preserve">LMSMA</t>
  </si>
  <si>
    <t xml:space="preserve">ENA Corp (Bear Creek)</t>
  </si>
  <si>
    <t xml:space="preserve">IS-PA</t>
  </si>
  <si>
    <t xml:space="preserve">LMSPA</t>
  </si>
  <si>
    <t xml:space="preserve">SA</t>
  </si>
  <si>
    <t xml:space="preserve">no contract/description specified</t>
  </si>
  <si>
    <t xml:space="preserve">ENA Upstream</t>
  </si>
  <si>
    <t xml:space="preserve">EES </t>
  </si>
  <si>
    <t xml:space="preserve">EES (NYSEG)</t>
  </si>
  <si>
    <t xml:space="preserve">FS-MA</t>
  </si>
  <si>
    <t xml:space="preserve">EES</t>
  </si>
  <si>
    <t xml:space="preserve">PAST DUE?</t>
  </si>
  <si>
    <t xml:space="preserve">late charges/no specific contract</t>
  </si>
  <si>
    <t xml:space="preserve">ENA Corp (Boston Gas)</t>
  </si>
  <si>
    <t xml:space="preserve">NET-284</t>
  </si>
  <si>
    <t xml:space="preserve">Louisiana Gas Service</t>
  </si>
  <si>
    <t xml:space="preserve">FT-G</t>
  </si>
  <si>
    <t xml:space="preserve">not part of Tenn Filing</t>
  </si>
  <si>
    <t xml:space="preserve">Reliant</t>
  </si>
  <si>
    <t xml:space="preserve">Nov 2001 Prod</t>
  </si>
  <si>
    <t xml:space="preserve">Dec 01 Prod</t>
  </si>
  <si>
    <t xml:space="preserve">Jan 02 Prod</t>
  </si>
  <si>
    <t xml:space="preserve">Invoice Date - 12/13/2001</t>
  </si>
  <si>
    <t xml:space="preserve">Invoice Date - 1/14/2002</t>
  </si>
  <si>
    <t xml:space="preserve">Invoice Date - 2/13/2002</t>
  </si>
  <si>
    <t xml:space="preserve">Demand Comm</t>
  </si>
  <si>
    <t xml:space="preserve">Cashout  Imbalance</t>
  </si>
  <si>
    <r>
      <rPr>
        <sz val="10"/>
        <rFont val="Arial"/>
        <family val="0"/>
      </rPr>
      <t xml:space="preserve">none listed</t>
    </r>
    <r>
      <rPr>
        <vertAlign val="superscript"/>
        <sz val="8"/>
        <rFont val="Arial"/>
        <family val="2"/>
      </rPr>
      <t xml:space="preserve">1</t>
    </r>
  </si>
  <si>
    <t xml:space="preserve">none listed</t>
  </si>
  <si>
    <t xml:space="preserve">15692*</t>
  </si>
  <si>
    <r>
      <rPr>
        <vertAlign val="superscript"/>
        <sz val="8"/>
        <rFont val="Arial"/>
        <family val="2"/>
      </rPr>
      <t xml:space="preserve">1 </t>
    </r>
    <r>
      <rPr>
        <sz val="10"/>
        <rFont val="Arial"/>
        <family val="0"/>
      </rPr>
      <t xml:space="preserve">No contract indicated - past amounts for Aug 2001</t>
    </r>
  </si>
  <si>
    <t xml:space="preserve">* Bear Creek Storage -used and waiting for invoice to pay post-petition amount</t>
  </si>
  <si>
    <r>
      <rPr>
        <sz val="10"/>
        <rFont val="Arial"/>
        <family val="0"/>
      </rPr>
      <t xml:space="preserve">none listed</t>
    </r>
    <r>
      <rPr>
        <vertAlign val="superscript"/>
        <sz val="8"/>
        <rFont val="Arial"/>
        <family val="2"/>
      </rPr>
      <t xml:space="preserve">2</t>
    </r>
  </si>
  <si>
    <r>
      <rPr>
        <vertAlign val="superscript"/>
        <sz val="8"/>
        <rFont val="Arial"/>
        <family val="2"/>
      </rPr>
      <t xml:space="preserve">2</t>
    </r>
    <r>
      <rPr>
        <sz val="10"/>
        <rFont val="Arial"/>
        <family val="0"/>
      </rPr>
      <t xml:space="preserve"> No contract indicated-past amounts for various services for pre and post petition </t>
    </r>
  </si>
  <si>
    <t xml:space="preserve">38454**</t>
  </si>
  <si>
    <t xml:space="preserve">38535**</t>
  </si>
  <si>
    <t xml:space="preserve">38539**</t>
  </si>
  <si>
    <r>
      <rPr>
        <sz val="10"/>
        <rFont val="Arial"/>
        <family val="0"/>
      </rPr>
      <t xml:space="preserve">none listed</t>
    </r>
    <r>
      <rPr>
        <vertAlign val="superscript"/>
        <sz val="8"/>
        <rFont val="Arial"/>
        <family val="2"/>
      </rPr>
      <t xml:space="preserve">3</t>
    </r>
  </si>
  <si>
    <t xml:space="preserve">**NYSEG capacity release</t>
  </si>
  <si>
    <r>
      <rPr>
        <vertAlign val="superscript"/>
        <sz val="8"/>
        <rFont val="Arial"/>
        <family val="2"/>
      </rPr>
      <t xml:space="preserve">3</t>
    </r>
    <r>
      <rPr>
        <sz val="10"/>
        <rFont val="Arial"/>
        <family val="0"/>
      </rPr>
      <t xml:space="preserve"> Finance and late charges for Jul and Aug 2001</t>
    </r>
  </si>
  <si>
    <t xml:space="preserve">Capacity Realease</t>
  </si>
  <si>
    <t xml:space="preserve">Boston Gas</t>
  </si>
  <si>
    <t xml:space="preserve">ENA Agent-Nominates and Bills</t>
  </si>
  <si>
    <t xml:space="preserve">ENA CORP</t>
  </si>
  <si>
    <t xml:space="preserve">Invoice Date:</t>
  </si>
  <si>
    <t xml:space="preserve">December. 2001</t>
  </si>
  <si>
    <t xml:space="preserve">Cashout Imbalance</t>
  </si>
  <si>
    <t xml:space="preserve">Contract 80045 SA</t>
  </si>
  <si>
    <t xml:space="preserve">Cashout MDQ</t>
  </si>
  <si>
    <t xml:space="preserve">Zone 0, 100</t>
  </si>
  <si>
    <t xml:space="preserve">Zone L, 800</t>
  </si>
  <si>
    <t xml:space="preserve">Zone L, 500</t>
  </si>
  <si>
    <t xml:space="preserve">Cashout $</t>
  </si>
  <si>
    <t xml:space="preserve">Cash Out</t>
  </si>
  <si>
    <t xml:space="preserve">Level Charge</t>
  </si>
  <si>
    <t xml:space="preserve">PRIOR MONTHS</t>
  </si>
  <si>
    <t xml:space="preserve">Average $/Unit</t>
  </si>
  <si>
    <t xml:space="preserve">Apr. 2001</t>
  </si>
  <si>
    <t xml:space="preserve">Mar.2001 </t>
  </si>
  <si>
    <t xml:space="preserve">Feb.2001</t>
  </si>
  <si>
    <t xml:space="preserve">Jan.2001</t>
  </si>
  <si>
    <t xml:space="preserve">Dec. 2000</t>
  </si>
  <si>
    <t xml:space="preserve">Nov.2000</t>
  </si>
  <si>
    <t xml:space="preserve">Oct.2000</t>
  </si>
  <si>
    <t xml:space="preserve">November. 2001</t>
  </si>
  <si>
    <t xml:space="preserve">Nov.2001</t>
  </si>
  <si>
    <t xml:space="preserve">May. 2001</t>
  </si>
  <si>
    <t xml:space="preserve">ENA UPSTREAM</t>
  </si>
  <si>
    <t xml:space="preserve">Contract 80357 SA</t>
  </si>
  <si>
    <t xml:space="preserve">Oct.2001</t>
  </si>
  <si>
    <t xml:space="preserve">Aug.2001</t>
  </si>
  <si>
    <t xml:space="preserve">Jul.2001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</si>
</sst>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[$-409]m/d/yyyy"/>
    <numFmt numFmtId="167" formatCode="[$-409]mmm\-yy"/>
    <numFmt numFmtId="168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vertAlign val="superscript"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4.56"/>
    <col collapsed="false" customWidth="true" hidden="false" outlineLevel="0" max="7" min="7" style="0" width="13.99"/>
    <col collapsed="false" customWidth="true" hidden="false" outlineLevel="0" max="8" min="8" style="0" width="17.42"/>
    <col collapsed="false" customWidth="true" hidden="false" outlineLevel="0" max="9" min="9" style="0" width="28.85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3" t="s">
        <v>8</v>
      </c>
    </row>
    <row r="2" customFormat="false" ht="12.75" hidden="false" customHeight="false" outlineLevel="0" collapsed="false">
      <c r="A2" s="6" t="s">
        <v>9</v>
      </c>
      <c r="B2" s="7" t="n">
        <v>37875</v>
      </c>
      <c r="C2" s="8" t="s">
        <v>10</v>
      </c>
      <c r="D2" s="9"/>
      <c r="E2" s="10" t="n">
        <v>3000</v>
      </c>
      <c r="F2" s="11"/>
      <c r="G2" s="12"/>
      <c r="H2" s="13" t="n">
        <f aca="false">SUM(D2:G2)</f>
        <v>3000</v>
      </c>
      <c r="I2" s="14" t="s">
        <v>11</v>
      </c>
    </row>
    <row r="3" customFormat="false" ht="12.75" hidden="false" customHeight="false" outlineLevel="0" collapsed="false">
      <c r="A3" s="6" t="s">
        <v>9</v>
      </c>
      <c r="B3" s="7" t="n">
        <v>37876</v>
      </c>
      <c r="C3" s="8" t="s">
        <v>10</v>
      </c>
      <c r="D3" s="9"/>
      <c r="E3" s="10" t="n">
        <v>3000</v>
      </c>
      <c r="F3" s="11"/>
      <c r="G3" s="12"/>
      <c r="H3" s="13" t="n">
        <f aca="false">SUM(D3:G3)</f>
        <v>3000</v>
      </c>
      <c r="I3" s="14" t="s">
        <v>11</v>
      </c>
    </row>
    <row r="4" customFormat="false" ht="12.75" hidden="false" customHeight="false" outlineLevel="0" collapsed="false">
      <c r="A4" s="6" t="s">
        <v>9</v>
      </c>
      <c r="B4" s="7" t="n">
        <v>37877</v>
      </c>
      <c r="C4" s="8" t="s">
        <v>12</v>
      </c>
      <c r="D4" s="9"/>
      <c r="E4" s="10" t="n">
        <v>2500</v>
      </c>
      <c r="F4" s="11"/>
      <c r="G4" s="12"/>
      <c r="H4" s="13" t="n">
        <f aca="false">SUM(D4:G4)</f>
        <v>2500</v>
      </c>
      <c r="I4" s="14" t="s">
        <v>11</v>
      </c>
    </row>
    <row r="5" customFormat="false" ht="12.75" hidden="false" customHeight="false" outlineLevel="0" collapsed="false">
      <c r="A5" s="6" t="s">
        <v>9</v>
      </c>
      <c r="B5" s="7" t="n">
        <v>37878</v>
      </c>
      <c r="C5" s="8" t="s">
        <v>12</v>
      </c>
      <c r="D5" s="9"/>
      <c r="E5" s="10" t="n">
        <v>3000</v>
      </c>
      <c r="F5" s="11"/>
      <c r="G5" s="12"/>
      <c r="H5" s="13" t="n">
        <f aca="false">SUM(D5:G5)</f>
        <v>3000</v>
      </c>
      <c r="I5" s="14" t="s">
        <v>11</v>
      </c>
    </row>
    <row r="6" customFormat="false" ht="12.75" hidden="false" customHeight="false" outlineLevel="0" collapsed="false">
      <c r="A6" s="6" t="s">
        <v>9</v>
      </c>
      <c r="B6" s="7" t="n">
        <v>37879</v>
      </c>
      <c r="C6" s="8" t="s">
        <v>12</v>
      </c>
      <c r="D6" s="9"/>
      <c r="E6" s="10" t="n">
        <v>3000</v>
      </c>
      <c r="F6" s="11"/>
      <c r="G6" s="12"/>
      <c r="H6" s="13" t="n">
        <f aca="false">SUM(D6:G6)</f>
        <v>3000</v>
      </c>
      <c r="I6" s="14" t="s">
        <v>11</v>
      </c>
    </row>
    <row r="7" customFormat="false" ht="12.75" hidden="false" customHeight="false" outlineLevel="0" collapsed="false">
      <c r="A7" s="6" t="s">
        <v>9</v>
      </c>
      <c r="B7" s="7" t="n">
        <v>38498</v>
      </c>
      <c r="C7" s="8" t="s">
        <v>13</v>
      </c>
      <c r="D7" s="9"/>
      <c r="E7" s="10" t="n">
        <v>23395.18</v>
      </c>
      <c r="F7" s="11"/>
      <c r="G7" s="12"/>
      <c r="H7" s="13" t="n">
        <f aca="false">SUM(D7:G7)</f>
        <v>23395.18</v>
      </c>
      <c r="I7" s="14" t="s">
        <v>11</v>
      </c>
    </row>
    <row r="8" customFormat="false" ht="12.75" hidden="false" customHeight="false" outlineLevel="0" collapsed="false">
      <c r="A8" s="6" t="s">
        <v>9</v>
      </c>
      <c r="B8" s="7" t="n">
        <v>38499</v>
      </c>
      <c r="C8" s="8" t="s">
        <v>13</v>
      </c>
      <c r="D8" s="9"/>
      <c r="E8" s="10" t="n">
        <v>16523.9</v>
      </c>
      <c r="F8" s="11" t="n">
        <v>15100</v>
      </c>
      <c r="G8" s="12" t="n">
        <v>15100</v>
      </c>
      <c r="H8" s="13" t="n">
        <f aca="false">SUM(D8:G8)</f>
        <v>46723.9</v>
      </c>
      <c r="I8" s="14" t="s">
        <v>11</v>
      </c>
    </row>
    <row r="9" customFormat="false" ht="12.75" hidden="false" customHeight="false" outlineLevel="0" collapsed="false">
      <c r="A9" s="6" t="s">
        <v>9</v>
      </c>
      <c r="B9" s="7" t="n">
        <v>2891</v>
      </c>
      <c r="C9" s="8" t="s">
        <v>14</v>
      </c>
      <c r="D9" s="9"/>
      <c r="E9" s="15" t="n">
        <v>5294.07</v>
      </c>
      <c r="F9" s="11"/>
      <c r="G9" s="12"/>
      <c r="H9" s="13" t="n">
        <f aca="false">SUM(D9:G9)</f>
        <v>5294.07</v>
      </c>
      <c r="I9" s="14" t="s">
        <v>11</v>
      </c>
    </row>
    <row r="10" customFormat="false" ht="12.75" hidden="false" customHeight="false" outlineLevel="0" collapsed="false">
      <c r="A10" s="6" t="s">
        <v>9</v>
      </c>
      <c r="B10" s="7" t="n">
        <v>13274</v>
      </c>
      <c r="C10" s="8" t="s">
        <v>15</v>
      </c>
      <c r="D10" s="9"/>
      <c r="E10" s="15" t="n">
        <v>25.51</v>
      </c>
      <c r="F10" s="11" t="n">
        <v>4319.73</v>
      </c>
      <c r="G10" s="12" t="n">
        <v>2015.6</v>
      </c>
      <c r="H10" s="13" t="n">
        <f aca="false">SUM(D10:G10)</f>
        <v>6360.84</v>
      </c>
      <c r="I10" s="14" t="s">
        <v>11</v>
      </c>
    </row>
    <row r="11" customFormat="false" ht="12.75" hidden="false" customHeight="false" outlineLevel="0" collapsed="false">
      <c r="A11" s="6" t="s">
        <v>16</v>
      </c>
      <c r="B11" s="7" t="n">
        <v>15692</v>
      </c>
      <c r="C11" s="8" t="s">
        <v>17</v>
      </c>
      <c r="D11" s="9"/>
      <c r="E11" s="15" t="n">
        <v>7502.93</v>
      </c>
      <c r="F11" s="11" t="n">
        <v>7759.81</v>
      </c>
      <c r="G11" s="12" t="n">
        <v>25056.26</v>
      </c>
      <c r="H11" s="13" t="n">
        <f aca="false">SUM(D11:G11)</f>
        <v>40319</v>
      </c>
      <c r="I11" s="14" t="s">
        <v>11</v>
      </c>
    </row>
    <row r="12" customFormat="false" ht="12.75" hidden="false" customHeight="false" outlineLevel="0" collapsed="false">
      <c r="A12" s="6" t="s">
        <v>9</v>
      </c>
      <c r="B12" s="7" t="n">
        <v>18314</v>
      </c>
      <c r="C12" s="8" t="s">
        <v>18</v>
      </c>
      <c r="D12" s="9" t="n">
        <f aca="false">16659.76+553.68</f>
        <v>17213.44</v>
      </c>
      <c r="E12" s="15" t="n">
        <v>10005.89</v>
      </c>
      <c r="F12" s="11" t="n">
        <v>823.44</v>
      </c>
      <c r="G12" s="12"/>
      <c r="H12" s="13" t="n">
        <f aca="false">SUM(D12:G12)</f>
        <v>28042.77</v>
      </c>
      <c r="I12" s="14" t="s">
        <v>11</v>
      </c>
    </row>
    <row r="13" customFormat="false" ht="12.75" hidden="false" customHeight="false" outlineLevel="0" collapsed="false">
      <c r="A13" s="6" t="s">
        <v>9</v>
      </c>
      <c r="B13" s="7" t="n">
        <v>19787</v>
      </c>
      <c r="C13" s="8" t="s">
        <v>15</v>
      </c>
      <c r="D13" s="9" t="n">
        <v>84.45</v>
      </c>
      <c r="E13" s="15"/>
      <c r="F13" s="11"/>
      <c r="G13" s="12" t="n">
        <v>54.85</v>
      </c>
      <c r="H13" s="13" t="n">
        <f aca="false">SUM(D13:G13)</f>
        <v>139.3</v>
      </c>
      <c r="I13" s="14" t="s">
        <v>11</v>
      </c>
    </row>
    <row r="14" customFormat="false" ht="12.75" hidden="false" customHeight="false" outlineLevel="0" collapsed="false">
      <c r="A14" s="6" t="s">
        <v>9</v>
      </c>
      <c r="B14" s="7" t="n">
        <v>32748</v>
      </c>
      <c r="C14" s="8" t="s">
        <v>15</v>
      </c>
      <c r="D14" s="9"/>
      <c r="E14" s="15" t="n">
        <v>-14.37</v>
      </c>
      <c r="F14" s="11"/>
      <c r="G14" s="12"/>
      <c r="H14" s="13" t="n">
        <f aca="false">SUM(D14:G14)</f>
        <v>-14.37</v>
      </c>
      <c r="I14" s="14" t="s">
        <v>11</v>
      </c>
    </row>
    <row r="15" customFormat="false" ht="12.75" hidden="false" customHeight="false" outlineLevel="0" collapsed="false">
      <c r="A15" s="6" t="s">
        <v>9</v>
      </c>
      <c r="B15" s="7" t="n">
        <v>36621</v>
      </c>
      <c r="C15" s="8" t="s">
        <v>10</v>
      </c>
      <c r="D15" s="9"/>
      <c r="E15" s="15" t="n">
        <v>89.15</v>
      </c>
      <c r="F15" s="11"/>
      <c r="G15" s="12"/>
      <c r="H15" s="13" t="n">
        <f aca="false">SUM(D15:G15)</f>
        <v>89.15</v>
      </c>
      <c r="I15" s="14" t="s">
        <v>11</v>
      </c>
    </row>
    <row r="16" customFormat="false" ht="12.75" hidden="false" customHeight="false" outlineLevel="0" collapsed="false">
      <c r="A16" s="6" t="s">
        <v>9</v>
      </c>
      <c r="B16" s="7" t="n">
        <v>80045</v>
      </c>
      <c r="C16" s="8" t="s">
        <v>19</v>
      </c>
      <c r="D16" s="9" t="n">
        <f aca="false">-887821.2-70774.85</f>
        <v>-958596.05</v>
      </c>
      <c r="E16" s="15" t="n">
        <v>27286.69</v>
      </c>
      <c r="F16" s="11" t="n">
        <v>129320.62</v>
      </c>
      <c r="G16" s="12"/>
      <c r="H16" s="13" t="n">
        <f aca="false">SUM(D16:G16)</f>
        <v>-801988.74</v>
      </c>
      <c r="I16" s="14" t="s">
        <v>11</v>
      </c>
    </row>
    <row r="17" customFormat="false" ht="12.75" hidden="false" customHeight="false" outlineLevel="0" collapsed="false">
      <c r="A17" s="6" t="s">
        <v>9</v>
      </c>
      <c r="B17" s="7" t="n">
        <v>0</v>
      </c>
      <c r="C17" s="8"/>
      <c r="D17" s="9"/>
      <c r="E17" s="10" t="n">
        <v>37.6</v>
      </c>
      <c r="F17" s="11"/>
      <c r="G17" s="12"/>
      <c r="H17" s="13"/>
      <c r="I17" s="14" t="s">
        <v>20</v>
      </c>
    </row>
    <row r="18" customFormat="false" ht="12.75" hidden="false" customHeight="false" outlineLevel="0" collapsed="false">
      <c r="A18" s="1"/>
      <c r="B18" s="2"/>
      <c r="C18" s="1"/>
      <c r="D18" s="16" t="n">
        <f aca="false">SUM(D2:D16)</f>
        <v>-941298.16</v>
      </c>
      <c r="E18" s="17" t="n">
        <f aca="false">SUM(E2:E17)</f>
        <v>104646.55</v>
      </c>
      <c r="F18" s="17" t="n">
        <f aca="false">SUM(F2:F16)</f>
        <v>157323.6</v>
      </c>
      <c r="G18" s="18" t="n">
        <f aca="false">SUM(G2:G16)</f>
        <v>42226.71</v>
      </c>
      <c r="H18" s="16" t="n">
        <f aca="false">SUM(H2:H16)</f>
        <v>-637138.9</v>
      </c>
      <c r="I18" s="14"/>
    </row>
    <row r="19" customFormat="false" ht="12.75" hidden="false" customHeight="false" outlineLevel="0" collapsed="false">
      <c r="A19" s="19" t="s">
        <v>21</v>
      </c>
      <c r="B19" s="20" t="n">
        <v>38388</v>
      </c>
      <c r="C19" s="21" t="s">
        <v>13</v>
      </c>
      <c r="D19" s="22" t="n">
        <v>36.66</v>
      </c>
      <c r="E19" s="23" t="n">
        <v>56821.65</v>
      </c>
      <c r="F19" s="24"/>
      <c r="G19" s="25"/>
      <c r="H19" s="26" t="n">
        <f aca="false">SUM(D19:G19)</f>
        <v>56858.31</v>
      </c>
      <c r="I19" s="14" t="s">
        <v>11</v>
      </c>
    </row>
    <row r="20" customFormat="false" ht="12.75" hidden="false" customHeight="false" outlineLevel="0" collapsed="false">
      <c r="A20" s="6" t="s">
        <v>21</v>
      </c>
      <c r="B20" s="7" t="n">
        <v>38549</v>
      </c>
      <c r="C20" s="8" t="s">
        <v>15</v>
      </c>
      <c r="D20" s="27" t="n">
        <v>1700.22</v>
      </c>
      <c r="E20" s="15" t="n">
        <v>436.13</v>
      </c>
      <c r="F20" s="11"/>
      <c r="G20" s="12"/>
      <c r="H20" s="13" t="n">
        <f aca="false">SUM(D20:G20)</f>
        <v>2136.35</v>
      </c>
      <c r="I20" s="14" t="s">
        <v>11</v>
      </c>
    </row>
    <row r="21" customFormat="false" ht="12.75" hidden="false" customHeight="false" outlineLevel="0" collapsed="false">
      <c r="A21" s="6" t="s">
        <v>21</v>
      </c>
      <c r="B21" s="7" t="n">
        <v>36568</v>
      </c>
      <c r="C21" s="8" t="s">
        <v>14</v>
      </c>
      <c r="D21" s="9" t="n">
        <v>0.38</v>
      </c>
      <c r="E21" s="10" t="n">
        <f aca="false">15831.46+413.55</f>
        <v>16245.01</v>
      </c>
      <c r="F21" s="11"/>
      <c r="G21" s="12"/>
      <c r="H21" s="13" t="n">
        <f aca="false">SUM(D21:G21)</f>
        <v>16245.39</v>
      </c>
      <c r="I21" s="14" t="s">
        <v>11</v>
      </c>
    </row>
    <row r="22" customFormat="false" ht="12.75" hidden="false" customHeight="false" outlineLevel="0" collapsed="false">
      <c r="A22" s="6" t="s">
        <v>21</v>
      </c>
      <c r="B22" s="7" t="n">
        <v>37011</v>
      </c>
      <c r="C22" s="8" t="s">
        <v>17</v>
      </c>
      <c r="D22" s="9" t="n">
        <v>4173.69</v>
      </c>
      <c r="E22" s="10" t="n">
        <v>3591.78</v>
      </c>
      <c r="F22" s="11" t="n">
        <v>3591.78</v>
      </c>
      <c r="G22" s="12" t="n">
        <v>3591.78</v>
      </c>
      <c r="H22" s="13" t="n">
        <f aca="false">SUM(D22:G22)</f>
        <v>14949.03</v>
      </c>
      <c r="I22" s="14" t="s">
        <v>11</v>
      </c>
    </row>
    <row r="23" customFormat="false" ht="12.75" hidden="false" customHeight="false" outlineLevel="0" collapsed="false">
      <c r="A23" s="6" t="s">
        <v>21</v>
      </c>
      <c r="B23" s="7" t="n">
        <v>80357</v>
      </c>
      <c r="C23" s="8" t="s">
        <v>19</v>
      </c>
      <c r="D23" s="9" t="n">
        <f aca="false">81518.06-752.12</f>
        <v>80765.94</v>
      </c>
      <c r="E23" s="10" t="n">
        <f aca="false">275076.72+3079.96</f>
        <v>278156.68</v>
      </c>
      <c r="F23" s="11" t="n">
        <v>12496.63</v>
      </c>
      <c r="G23" s="12" t="n">
        <v>1221.99</v>
      </c>
      <c r="H23" s="13" t="n">
        <f aca="false">SUM(D23:G23)</f>
        <v>372641.24</v>
      </c>
      <c r="I23" s="14" t="s">
        <v>11</v>
      </c>
    </row>
    <row r="24" customFormat="false" ht="12.75" hidden="false" customHeight="false" outlineLevel="0" collapsed="false">
      <c r="A24" s="6" t="s">
        <v>21</v>
      </c>
      <c r="B24" s="7" t="n">
        <v>0</v>
      </c>
      <c r="C24" s="8"/>
      <c r="D24" s="9"/>
      <c r="F24" s="11"/>
      <c r="G24" s="12" t="n">
        <v>73245.22</v>
      </c>
      <c r="H24" s="13" t="n">
        <f aca="false">SUM(D24:G24)</f>
        <v>73245.22</v>
      </c>
      <c r="I24" s="14" t="s">
        <v>20</v>
      </c>
    </row>
    <row r="25" customFormat="false" ht="12.75" hidden="false" customHeight="false" outlineLevel="0" collapsed="false">
      <c r="A25" s="1"/>
      <c r="B25" s="2"/>
      <c r="C25" s="1"/>
      <c r="D25" s="28" t="n">
        <f aca="false">SUM(D19:D24)</f>
        <v>86676.89</v>
      </c>
      <c r="E25" s="29" t="n">
        <f aca="false">SUM(E19:E24)</f>
        <v>355251.25</v>
      </c>
      <c r="F25" s="30" t="n">
        <f aca="false">SUM(F22:F24)</f>
        <v>16088.41</v>
      </c>
      <c r="G25" s="31" t="n">
        <f aca="false">SUM(G22:G24)</f>
        <v>78058.99</v>
      </c>
      <c r="H25" s="18" t="n">
        <f aca="false">SUM(H19:H24)</f>
        <v>536075.54</v>
      </c>
      <c r="I25" s="14"/>
    </row>
    <row r="26" customFormat="false" ht="12.75" hidden="false" customHeight="false" outlineLevel="0" collapsed="false">
      <c r="A26" s="19" t="s">
        <v>22</v>
      </c>
      <c r="B26" s="20" t="n">
        <v>31905</v>
      </c>
      <c r="C26" s="21" t="s">
        <v>15</v>
      </c>
      <c r="D26" s="22"/>
      <c r="E26" s="23" t="n">
        <f aca="false">6459.23+6435.19</f>
        <v>12894.42</v>
      </c>
      <c r="F26" s="24" t="n">
        <v>22785.94</v>
      </c>
      <c r="G26" s="25" t="n">
        <v>2783.25</v>
      </c>
      <c r="H26" s="26" t="n">
        <f aca="false">SUM(D26:G26)</f>
        <v>38463.61</v>
      </c>
      <c r="I26" s="14" t="s">
        <v>11</v>
      </c>
    </row>
    <row r="27" customFormat="false" ht="12.75" hidden="false" customHeight="false" outlineLevel="0" collapsed="false">
      <c r="A27" s="6" t="s">
        <v>23</v>
      </c>
      <c r="B27" s="7" t="n">
        <v>38454</v>
      </c>
      <c r="C27" s="8" t="s">
        <v>24</v>
      </c>
      <c r="D27" s="9"/>
      <c r="E27" s="10" t="n">
        <v>36.91</v>
      </c>
      <c r="F27" s="11" t="n">
        <v>51.79</v>
      </c>
      <c r="G27" s="12" t="n">
        <v>36.91</v>
      </c>
      <c r="H27" s="13" t="n">
        <f aca="false">SUM(D27:G27)</f>
        <v>125.61</v>
      </c>
      <c r="I27" s="14" t="s">
        <v>11</v>
      </c>
    </row>
    <row r="28" customFormat="false" ht="12.75" hidden="false" customHeight="false" outlineLevel="0" collapsed="false">
      <c r="A28" s="6" t="s">
        <v>23</v>
      </c>
      <c r="B28" s="7" t="n">
        <v>38535</v>
      </c>
      <c r="C28" s="8" t="s">
        <v>13</v>
      </c>
      <c r="D28" s="9"/>
      <c r="E28" s="10" t="n">
        <v>43.55</v>
      </c>
      <c r="F28" s="11" t="n">
        <v>45.11</v>
      </c>
      <c r="G28" s="12" t="n">
        <v>45.11</v>
      </c>
      <c r="H28" s="13" t="n">
        <f aca="false">SUM(D28:G28)</f>
        <v>133.77</v>
      </c>
      <c r="I28" s="14" t="s">
        <v>11</v>
      </c>
    </row>
    <row r="29" customFormat="false" ht="12.75" hidden="false" customHeight="false" outlineLevel="0" collapsed="false">
      <c r="A29" s="6" t="s">
        <v>23</v>
      </c>
      <c r="B29" s="7" t="n">
        <v>38539</v>
      </c>
      <c r="C29" s="8" t="s">
        <v>13</v>
      </c>
      <c r="D29" s="9"/>
      <c r="E29" s="10" t="n">
        <v>615.5</v>
      </c>
      <c r="F29" s="11" t="n">
        <v>638.59</v>
      </c>
      <c r="G29" s="12" t="n">
        <v>636.5</v>
      </c>
      <c r="H29" s="13" t="n">
        <f aca="false">SUM(D29:G29)</f>
        <v>1890.59</v>
      </c>
      <c r="I29" s="14" t="s">
        <v>11</v>
      </c>
    </row>
    <row r="30" customFormat="false" ht="12.75" hidden="false" customHeight="false" outlineLevel="0" collapsed="false">
      <c r="A30" s="6" t="s">
        <v>25</v>
      </c>
      <c r="B30" s="7" t="n">
        <v>27848</v>
      </c>
      <c r="C30" s="8" t="s">
        <v>14</v>
      </c>
      <c r="D30" s="9"/>
      <c r="E30" s="10" t="n">
        <v>35109.91</v>
      </c>
      <c r="F30" s="11" t="n">
        <v>854.75</v>
      </c>
      <c r="G30" s="12"/>
      <c r="H30" s="13" t="n">
        <f aca="false">SUM(D30:G30)</f>
        <v>35964.66</v>
      </c>
      <c r="I30" s="14" t="s">
        <v>11</v>
      </c>
    </row>
    <row r="31" customFormat="false" ht="12.75" hidden="false" customHeight="false" outlineLevel="0" collapsed="false">
      <c r="A31" s="6" t="s">
        <v>25</v>
      </c>
      <c r="B31" s="7" t="n">
        <v>80265</v>
      </c>
      <c r="C31" s="8" t="s">
        <v>19</v>
      </c>
      <c r="D31" s="9"/>
      <c r="E31" s="10" t="n">
        <v>2485.3</v>
      </c>
      <c r="F31" s="11" t="n">
        <v>13555.9</v>
      </c>
      <c r="G31" s="12"/>
      <c r="H31" s="13" t="n">
        <f aca="false">SUM(D31:G31)</f>
        <v>16041.2</v>
      </c>
      <c r="I31" s="14" t="s">
        <v>11</v>
      </c>
    </row>
    <row r="32" customFormat="false" ht="12.75" hidden="false" customHeight="false" outlineLevel="0" collapsed="false">
      <c r="A32" s="6" t="s">
        <v>25</v>
      </c>
      <c r="B32" s="32" t="s">
        <v>26</v>
      </c>
      <c r="C32" s="33"/>
      <c r="D32" s="33" t="n">
        <f aca="false">736.66+39488.71</f>
        <v>40225.37</v>
      </c>
      <c r="E32" s="34"/>
      <c r="F32" s="34"/>
      <c r="G32" s="35"/>
      <c r="H32" s="13" t="n">
        <f aca="false">SUM(D32:G32)</f>
        <v>40225.37</v>
      </c>
      <c r="I32" s="36" t="s">
        <v>27</v>
      </c>
    </row>
    <row r="33" customFormat="false" ht="12.75" hidden="false" customHeight="false" outlineLevel="0" collapsed="false">
      <c r="A33" s="1"/>
      <c r="B33" s="2"/>
      <c r="C33" s="1"/>
      <c r="D33" s="16" t="n">
        <f aca="false">SUM(D26:D32)</f>
        <v>40225.37</v>
      </c>
      <c r="E33" s="17" t="n">
        <f aca="false">SUM(E26:E32)</f>
        <v>51185.59</v>
      </c>
      <c r="F33" s="17" t="n">
        <f aca="false">SUM(F26:F32)</f>
        <v>37932.08</v>
      </c>
      <c r="G33" s="18" t="n">
        <f aca="false">SUM(G26:G32)</f>
        <v>3501.77</v>
      </c>
      <c r="H33" s="16" t="n">
        <f aca="false">SUM(H26:H32)</f>
        <v>132844.81</v>
      </c>
    </row>
    <row r="34" customFormat="false" ht="13.5" hidden="false" customHeight="false" outlineLevel="0" collapsed="false">
      <c r="A34" s="37"/>
      <c r="B34" s="38"/>
      <c r="C34" s="39"/>
      <c r="D34" s="40"/>
      <c r="E34" s="41"/>
      <c r="F34" s="41"/>
      <c r="G34" s="42"/>
      <c r="H34" s="43"/>
    </row>
    <row r="35" customFormat="false" ht="15.75" hidden="false" customHeight="false" outlineLevel="0" collapsed="false">
      <c r="A35" s="44"/>
      <c r="B35" s="45"/>
      <c r="C35" s="46"/>
      <c r="D35" s="47" t="n">
        <f aca="false">D18+D25+D33</f>
        <v>-814395.9</v>
      </c>
      <c r="E35" s="48" t="n">
        <f aca="false">E18+E25+E33</f>
        <v>511083.39</v>
      </c>
      <c r="F35" s="48" t="n">
        <f aca="false">F18+F25+F33</f>
        <v>211344.09</v>
      </c>
      <c r="G35" s="49" t="n">
        <f aca="false">G18+G25+G33</f>
        <v>123787.47</v>
      </c>
      <c r="H35" s="50" t="n">
        <f aca="false">H18+H25+H33</f>
        <v>31781.45</v>
      </c>
    </row>
    <row r="36" customFormat="false" ht="12.75" hidden="false" customHeight="false" outlineLevel="0" collapsed="false">
      <c r="A36" s="37"/>
      <c r="B36" s="38"/>
      <c r="C36" s="39"/>
      <c r="D36" s="40"/>
      <c r="E36" s="41"/>
      <c r="F36" s="41"/>
      <c r="G36" s="42"/>
      <c r="H36" s="43"/>
    </row>
    <row r="37" customFormat="false" ht="12.75" hidden="false" customHeight="false" outlineLevel="0" collapsed="false">
      <c r="A37" s="37"/>
      <c r="B37" s="38"/>
      <c r="C37" s="39"/>
      <c r="D37" s="40"/>
      <c r="E37" s="41"/>
      <c r="F37" s="41"/>
      <c r="G37" s="42"/>
      <c r="H37" s="43"/>
    </row>
    <row r="38" customFormat="false" ht="12.75" hidden="false" customHeight="false" outlineLevel="0" collapsed="false">
      <c r="A38" s="37"/>
      <c r="B38" s="38"/>
      <c r="C38" s="39"/>
      <c r="D38" s="40"/>
      <c r="E38" s="41"/>
      <c r="F38" s="41"/>
      <c r="G38" s="42"/>
      <c r="H38" s="43"/>
    </row>
    <row r="39" customFormat="false" ht="12.75" hidden="false" customHeight="false" outlineLevel="0" collapsed="false">
      <c r="A39" s="19" t="s">
        <v>28</v>
      </c>
      <c r="B39" s="20" t="n">
        <v>29667</v>
      </c>
      <c r="C39" s="21" t="s">
        <v>29</v>
      </c>
      <c r="D39" s="22"/>
      <c r="E39" s="23" t="n">
        <v>376753.5</v>
      </c>
      <c r="F39" s="24" t="n">
        <v>374500</v>
      </c>
      <c r="G39" s="25" t="n">
        <v>373660</v>
      </c>
      <c r="H39" s="26" t="n">
        <f aca="false">SUM(D39:G39)</f>
        <v>1124913.5</v>
      </c>
      <c r="I39" s="14" t="s">
        <v>11</v>
      </c>
    </row>
    <row r="40" customFormat="false" ht="12.75" hidden="false" customHeight="false" outlineLevel="0" collapsed="false">
      <c r="A40" s="19" t="s">
        <v>30</v>
      </c>
      <c r="B40" s="20" t="n">
        <v>1339</v>
      </c>
      <c r="C40" s="21" t="s">
        <v>31</v>
      </c>
      <c r="D40" s="22"/>
      <c r="E40" s="23" t="n">
        <v>1177.17</v>
      </c>
      <c r="F40" s="24" t="n">
        <v>1949.88</v>
      </c>
      <c r="G40" s="25"/>
      <c r="H40" s="26" t="n">
        <f aca="false">SUM(D40:G40)</f>
        <v>3127.05</v>
      </c>
      <c r="I40" s="14" t="s">
        <v>32</v>
      </c>
    </row>
    <row r="41" customFormat="false" ht="12.75" hidden="false" customHeight="false" outlineLevel="0" collapsed="false">
      <c r="A41" s="6" t="s">
        <v>30</v>
      </c>
      <c r="B41" s="7" t="n">
        <v>2076</v>
      </c>
      <c r="C41" s="8" t="s">
        <v>24</v>
      </c>
      <c r="D41" s="9" t="n">
        <v>-0.34</v>
      </c>
      <c r="E41" s="10" t="n">
        <v>463.01</v>
      </c>
      <c r="F41" s="11" t="n">
        <v>314.88</v>
      </c>
      <c r="G41" s="12"/>
      <c r="H41" s="13" t="n">
        <f aca="false">SUM(D41:G41)</f>
        <v>777.55</v>
      </c>
      <c r="I41" s="14" t="s">
        <v>32</v>
      </c>
    </row>
    <row r="42" customFormat="false" ht="12.75" hidden="false" customHeight="false" outlineLevel="0" collapsed="false">
      <c r="A42" s="51" t="s">
        <v>33</v>
      </c>
      <c r="B42" s="52" t="n">
        <v>1440</v>
      </c>
      <c r="C42" s="53" t="s">
        <v>31</v>
      </c>
      <c r="D42" s="54"/>
      <c r="E42" s="55" t="n">
        <v>78226.02</v>
      </c>
      <c r="F42" s="56" t="n">
        <v>61308.24</v>
      </c>
      <c r="G42" s="57" t="n">
        <v>67226.12</v>
      </c>
      <c r="H42" s="58" t="n">
        <f aca="false">SUM(D42:G42)</f>
        <v>206760.38</v>
      </c>
      <c r="I42" s="14" t="s">
        <v>32</v>
      </c>
    </row>
    <row r="43" customFormat="false" ht="12.75" hidden="false" customHeight="false" outlineLevel="0" collapsed="false">
      <c r="A43" s="51" t="s">
        <v>33</v>
      </c>
      <c r="B43" s="52" t="n">
        <v>1548</v>
      </c>
      <c r="C43" s="53" t="s">
        <v>31</v>
      </c>
      <c r="D43" s="54"/>
      <c r="E43" s="55" t="n">
        <v>72516.69</v>
      </c>
      <c r="F43" s="56" t="n">
        <v>54455.95</v>
      </c>
      <c r="G43" s="57" t="n">
        <v>66498.09</v>
      </c>
      <c r="H43" s="58" t="n">
        <f aca="false">SUM(D43:G43)</f>
        <v>193470.73</v>
      </c>
      <c r="I43" s="14" t="s">
        <v>32</v>
      </c>
    </row>
    <row r="44" customFormat="false" ht="12.75" hidden="false" customHeight="false" outlineLevel="0" collapsed="false">
      <c r="A44" s="59" t="s">
        <v>33</v>
      </c>
      <c r="B44" s="60" t="n">
        <v>2210</v>
      </c>
      <c r="C44" s="61" t="s">
        <v>24</v>
      </c>
      <c r="D44" s="62"/>
      <c r="E44" s="63" t="n">
        <v>35954.1</v>
      </c>
      <c r="F44" s="64" t="n">
        <v>21275.44</v>
      </c>
      <c r="G44" s="65" t="n">
        <v>31281.62</v>
      </c>
      <c r="H44" s="66" t="n">
        <f aca="false">SUM(D44:G44)</f>
        <v>88511.16</v>
      </c>
      <c r="I44" s="14" t="s">
        <v>32</v>
      </c>
    </row>
    <row r="45" customFormat="false" ht="12.75" hidden="false" customHeight="false" outlineLevel="0" collapsed="false">
      <c r="A45" s="67"/>
      <c r="B45" s="68"/>
      <c r="C45" s="69"/>
      <c r="D45" s="70" t="n">
        <f aca="false">SUM(D40:D44)</f>
        <v>-0.34</v>
      </c>
      <c r="E45" s="71" t="n">
        <f aca="false">SUM(E39:E44)</f>
        <v>565090.49</v>
      </c>
      <c r="F45" s="72" t="n">
        <f aca="false">SUM(F39:F44)</f>
        <v>513804.39</v>
      </c>
      <c r="G45" s="73" t="n">
        <f aca="false">SUM(G39:G44)</f>
        <v>538665.83</v>
      </c>
      <c r="H45" s="73" t="n">
        <f aca="false">SUM(H39:H44)</f>
        <v>1617560.37</v>
      </c>
    </row>
    <row r="47" customFormat="false" ht="12.75" hidden="false" customHeight="false" outlineLevel="0" collapsed="false">
      <c r="H47" s="74" t="n">
        <f aca="false">H35+H45</f>
        <v>1649341.82</v>
      </c>
    </row>
  </sheetData>
  <printOptions headings="false" gridLines="false" gridLinesSet="true" horizontalCentered="false" verticalCentered="false"/>
  <pageMargins left="0.747916666666667" right="0.747916666666667" top="1.01180555555556" bottom="0.984027777777778" header="0.5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&amp;L&amp;"Arial,Bold"&amp;12Tennessee Pipeline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6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14" width="12.99"/>
    <col collapsed="false" customWidth="true" hidden="false" outlineLevel="0" max="3" min="3" style="0" width="11.28"/>
    <col collapsed="false" customWidth="true" hidden="false" outlineLevel="0" max="4" min="4" style="0" width="12.28"/>
    <col collapsed="false" customWidth="true" hidden="false" outlineLevel="0" max="5" min="5" style="0" width="12.7"/>
    <col collapsed="false" customWidth="true" hidden="false" outlineLevel="0" max="6" min="6" style="0" width="13.56"/>
    <col collapsed="false" customWidth="true" hidden="false" outlineLevel="0" max="8" min="7" style="0" width="14.56"/>
    <col collapsed="false" customWidth="true" hidden="false" outlineLevel="0" max="11" min="9" style="0" width="13.99"/>
    <col collapsed="false" customWidth="true" hidden="false" outlineLevel="0" max="12" min="12" style="0" width="12.7"/>
    <col collapsed="false" customWidth="true" hidden="false" outlineLevel="0" max="13" min="13" style="0" width="17.42"/>
    <col collapsed="false" customWidth="true" hidden="false" outlineLevel="0" max="16" min="16" style="0" width="13.41"/>
  </cols>
  <sheetData>
    <row r="1" customFormat="false" ht="15" hidden="false" customHeight="false" outlineLevel="0" collapsed="false">
      <c r="A1" s="75" t="s">
        <v>9</v>
      </c>
      <c r="B1" s="76"/>
      <c r="C1" s="77"/>
      <c r="D1" s="3" t="s">
        <v>34</v>
      </c>
      <c r="E1" s="3"/>
      <c r="F1" s="3"/>
      <c r="G1" s="3" t="s">
        <v>35</v>
      </c>
      <c r="H1" s="3"/>
      <c r="I1" s="3"/>
      <c r="J1" s="4" t="s">
        <v>36</v>
      </c>
      <c r="K1" s="4"/>
      <c r="L1" s="4"/>
      <c r="M1" s="78"/>
    </row>
    <row r="2" customFormat="false" ht="12.75" hidden="false" customHeight="false" outlineLevel="0" collapsed="false">
      <c r="A2" s="4" t="s">
        <v>1</v>
      </c>
      <c r="B2" s="3" t="s">
        <v>2</v>
      </c>
      <c r="C2" s="3" t="s">
        <v>3</v>
      </c>
      <c r="D2" s="79" t="s">
        <v>37</v>
      </c>
      <c r="E2" s="79"/>
      <c r="F2" s="79"/>
      <c r="G2" s="79" t="s">
        <v>38</v>
      </c>
      <c r="H2" s="79"/>
      <c r="I2" s="79"/>
      <c r="J2" s="80" t="s">
        <v>39</v>
      </c>
      <c r="K2" s="80"/>
      <c r="L2" s="80"/>
      <c r="M2" s="81" t="s">
        <v>7</v>
      </c>
      <c r="N2" s="82"/>
    </row>
    <row r="3" customFormat="false" ht="25.5" hidden="false" customHeight="false" outlineLevel="0" collapsed="false">
      <c r="A3" s="83"/>
      <c r="B3" s="84"/>
      <c r="C3" s="84"/>
      <c r="D3" s="85" t="s">
        <v>40</v>
      </c>
      <c r="E3" s="86" t="s">
        <v>41</v>
      </c>
      <c r="F3" s="87" t="s">
        <v>41</v>
      </c>
      <c r="G3" s="85" t="s">
        <v>40</v>
      </c>
      <c r="H3" s="86" t="s">
        <v>41</v>
      </c>
      <c r="I3" s="86" t="s">
        <v>41</v>
      </c>
      <c r="J3" s="85" t="s">
        <v>40</v>
      </c>
      <c r="K3" s="86" t="s">
        <v>41</v>
      </c>
      <c r="L3" s="87" t="s">
        <v>41</v>
      </c>
      <c r="M3" s="88"/>
      <c r="N3" s="82"/>
    </row>
    <row r="4" customFormat="false" ht="12.75" hidden="false" customHeight="false" outlineLevel="0" collapsed="false">
      <c r="A4" s="89" t="n">
        <v>37875</v>
      </c>
      <c r="B4" s="90" t="s">
        <v>10</v>
      </c>
      <c r="C4" s="9"/>
      <c r="D4" s="10" t="n">
        <v>3000</v>
      </c>
      <c r="E4" s="11"/>
      <c r="F4" s="91"/>
      <c r="G4" s="10"/>
      <c r="H4" s="11"/>
      <c r="I4" s="11"/>
      <c r="J4" s="10"/>
      <c r="K4" s="11"/>
      <c r="L4" s="12"/>
      <c r="M4" s="12" t="n">
        <f aca="false">SUM(C4:L4)</f>
        <v>3000</v>
      </c>
      <c r="P4" s="92"/>
    </row>
    <row r="5" customFormat="false" ht="12.75" hidden="false" customHeight="false" outlineLevel="0" collapsed="false">
      <c r="A5" s="89" t="n">
        <v>37876</v>
      </c>
      <c r="B5" s="90" t="s">
        <v>10</v>
      </c>
      <c r="C5" s="9"/>
      <c r="D5" s="10" t="n">
        <v>3000</v>
      </c>
      <c r="E5" s="11"/>
      <c r="F5" s="91"/>
      <c r="G5" s="10"/>
      <c r="H5" s="11"/>
      <c r="I5" s="11"/>
      <c r="J5" s="10"/>
      <c r="K5" s="11"/>
      <c r="L5" s="12"/>
      <c r="M5" s="12" t="n">
        <f aca="false">SUM(C5:L5)</f>
        <v>3000</v>
      </c>
      <c r="P5" s="92"/>
    </row>
    <row r="6" customFormat="false" ht="12.75" hidden="false" customHeight="false" outlineLevel="0" collapsed="false">
      <c r="A6" s="89" t="n">
        <v>37877</v>
      </c>
      <c r="B6" s="90" t="s">
        <v>12</v>
      </c>
      <c r="C6" s="9"/>
      <c r="D6" s="10" t="n">
        <v>2500</v>
      </c>
      <c r="E6" s="11"/>
      <c r="F6" s="91"/>
      <c r="G6" s="10"/>
      <c r="H6" s="11"/>
      <c r="I6" s="11"/>
      <c r="J6" s="10"/>
      <c r="K6" s="11"/>
      <c r="L6" s="12"/>
      <c r="M6" s="12" t="n">
        <f aca="false">SUM(C6:L6)</f>
        <v>2500</v>
      </c>
      <c r="P6" s="92"/>
    </row>
    <row r="7" customFormat="false" ht="12.75" hidden="false" customHeight="false" outlineLevel="0" collapsed="false">
      <c r="A7" s="89" t="n">
        <v>37878</v>
      </c>
      <c r="B7" s="90" t="s">
        <v>12</v>
      </c>
      <c r="C7" s="9"/>
      <c r="D7" s="10" t="n">
        <v>3000</v>
      </c>
      <c r="E7" s="11"/>
      <c r="F7" s="93"/>
      <c r="G7" s="10"/>
      <c r="H7" s="11"/>
      <c r="I7" s="11"/>
      <c r="J7" s="10"/>
      <c r="K7" s="11"/>
      <c r="L7" s="12"/>
      <c r="M7" s="12" t="n">
        <f aca="false">SUM(C7:L7)</f>
        <v>3000</v>
      </c>
      <c r="P7" s="92"/>
    </row>
    <row r="8" customFormat="false" ht="12.75" hidden="false" customHeight="false" outlineLevel="0" collapsed="false">
      <c r="A8" s="89" t="n">
        <v>37879</v>
      </c>
      <c r="B8" s="90" t="s">
        <v>12</v>
      </c>
      <c r="C8" s="9"/>
      <c r="D8" s="10" t="n">
        <v>3000</v>
      </c>
      <c r="E8" s="11"/>
      <c r="F8" s="91"/>
      <c r="G8" s="10"/>
      <c r="H8" s="11"/>
      <c r="I8" s="11"/>
      <c r="J8" s="10"/>
      <c r="K8" s="11"/>
      <c r="L8" s="12"/>
      <c r="M8" s="12" t="n">
        <f aca="false">SUM(C8:L8)</f>
        <v>3000</v>
      </c>
      <c r="P8" s="92"/>
    </row>
    <row r="9" customFormat="false" ht="12.75" hidden="false" customHeight="false" outlineLevel="0" collapsed="false">
      <c r="A9" s="89" t="n">
        <v>38498</v>
      </c>
      <c r="B9" s="90" t="s">
        <v>13</v>
      </c>
      <c r="C9" s="9"/>
      <c r="D9" s="10" t="n">
        <v>23395.18</v>
      </c>
      <c r="E9" s="11"/>
      <c r="F9" s="91"/>
      <c r="G9" s="10"/>
      <c r="H9" s="11"/>
      <c r="I9" s="11"/>
      <c r="J9" s="10"/>
      <c r="K9" s="11"/>
      <c r="L9" s="12"/>
      <c r="M9" s="12" t="n">
        <f aca="false">SUM(C9:L9)</f>
        <v>23395.18</v>
      </c>
      <c r="P9" s="92"/>
    </row>
    <row r="10" customFormat="false" ht="12.75" hidden="false" customHeight="false" outlineLevel="0" collapsed="false">
      <c r="A10" s="89" t="n">
        <v>38499</v>
      </c>
      <c r="B10" s="90" t="s">
        <v>13</v>
      </c>
      <c r="C10" s="9"/>
      <c r="D10" s="10" t="n">
        <v>16523.9</v>
      </c>
      <c r="E10" s="11"/>
      <c r="F10" s="91"/>
      <c r="G10" s="10" t="n">
        <v>15100</v>
      </c>
      <c r="H10" s="11"/>
      <c r="I10" s="11"/>
      <c r="J10" s="10" t="n">
        <v>15100</v>
      </c>
      <c r="K10" s="11"/>
      <c r="L10" s="12"/>
      <c r="M10" s="12" t="n">
        <f aca="false">SUM(C10:L10)</f>
        <v>46723.9</v>
      </c>
      <c r="P10" s="92"/>
    </row>
    <row r="11" customFormat="false" ht="12.75" hidden="false" customHeight="false" outlineLevel="0" collapsed="false">
      <c r="A11" s="89" t="n">
        <v>2891</v>
      </c>
      <c r="B11" s="90" t="s">
        <v>14</v>
      </c>
      <c r="C11" s="9"/>
      <c r="D11" s="10" t="n">
        <v>5294.07</v>
      </c>
      <c r="E11" s="94"/>
      <c r="F11" s="91"/>
      <c r="G11" s="10"/>
      <c r="H11" s="11"/>
      <c r="I11" s="11"/>
      <c r="J11" s="10"/>
      <c r="K11" s="11"/>
      <c r="L11" s="12"/>
      <c r="M11" s="12" t="n">
        <f aca="false">SUM(C11:L11)</f>
        <v>5294.07</v>
      </c>
      <c r="P11" s="92"/>
    </row>
    <row r="12" customFormat="false" ht="12.75" hidden="false" customHeight="false" outlineLevel="0" collapsed="false">
      <c r="A12" s="89" t="n">
        <v>13274</v>
      </c>
      <c r="B12" s="90" t="s">
        <v>15</v>
      </c>
      <c r="C12" s="9"/>
      <c r="D12" s="15"/>
      <c r="E12" s="94" t="n">
        <v>25.51</v>
      </c>
      <c r="F12" s="91"/>
      <c r="G12" s="10"/>
      <c r="H12" s="11" t="n">
        <v>4319.73</v>
      </c>
      <c r="I12" s="11"/>
      <c r="J12" s="10"/>
      <c r="K12" s="11" t="n">
        <v>2015.6</v>
      </c>
      <c r="L12" s="12"/>
      <c r="M12" s="12" t="n">
        <f aca="false">SUM(C12:L12)</f>
        <v>6360.84</v>
      </c>
      <c r="P12" s="92"/>
    </row>
    <row r="13" customFormat="false" ht="12.75" hidden="false" customHeight="false" outlineLevel="0" collapsed="false">
      <c r="A13" s="89" t="n">
        <v>18314</v>
      </c>
      <c r="B13" s="90" t="s">
        <v>18</v>
      </c>
      <c r="C13" s="27"/>
      <c r="D13" s="15"/>
      <c r="E13" s="94" t="n">
        <f aca="false">10005.89+16659.76</f>
        <v>26665.65</v>
      </c>
      <c r="F13" s="91"/>
      <c r="G13" s="10"/>
      <c r="H13" s="11" t="n">
        <v>823.44</v>
      </c>
      <c r="I13" s="11"/>
      <c r="J13" s="10"/>
      <c r="K13" s="11" t="n">
        <v>553.68</v>
      </c>
      <c r="L13" s="12"/>
      <c r="M13" s="12" t="n">
        <f aca="false">SUM(C13:L13)</f>
        <v>28042.77</v>
      </c>
      <c r="P13" s="92"/>
    </row>
    <row r="14" customFormat="false" ht="12.75" hidden="false" customHeight="false" outlineLevel="0" collapsed="false">
      <c r="A14" s="89" t="n">
        <v>19787</v>
      </c>
      <c r="B14" s="90" t="s">
        <v>15</v>
      </c>
      <c r="C14" s="9"/>
      <c r="D14" s="10"/>
      <c r="F14" s="91"/>
      <c r="G14" s="10"/>
      <c r="H14" s="11" t="n">
        <v>84.45</v>
      </c>
      <c r="I14" s="11"/>
      <c r="J14" s="10"/>
      <c r="K14" s="11" t="n">
        <v>54.85</v>
      </c>
      <c r="L14" s="12"/>
      <c r="M14" s="12" t="n">
        <f aca="false">SUM(C14:L14)</f>
        <v>139.3</v>
      </c>
      <c r="P14" s="92"/>
    </row>
    <row r="15" customFormat="false" ht="12.75" hidden="false" customHeight="false" outlineLevel="0" collapsed="false">
      <c r="A15" s="89" t="n">
        <v>32748</v>
      </c>
      <c r="B15" s="90" t="s">
        <v>15</v>
      </c>
      <c r="C15" s="9"/>
      <c r="E15" s="94"/>
      <c r="F15" s="93" t="n">
        <v>-14.37</v>
      </c>
      <c r="G15" s="10"/>
      <c r="H15" s="11"/>
      <c r="I15" s="11"/>
      <c r="J15" s="10"/>
      <c r="K15" s="11"/>
      <c r="L15" s="12"/>
      <c r="M15" s="12" t="n">
        <f aca="false">SUM(C15:L15)</f>
        <v>-14.37</v>
      </c>
      <c r="P15" s="92"/>
    </row>
    <row r="16" customFormat="false" ht="12.75" hidden="false" customHeight="false" outlineLevel="0" collapsed="false">
      <c r="A16" s="89" t="n">
        <v>36621</v>
      </c>
      <c r="B16" s="90" t="s">
        <v>10</v>
      </c>
      <c r="C16" s="9"/>
      <c r="D16" s="10" t="n">
        <v>89.15</v>
      </c>
      <c r="E16" s="94"/>
      <c r="F16" s="93"/>
      <c r="G16" s="10"/>
      <c r="H16" s="11"/>
      <c r="I16" s="11"/>
      <c r="J16" s="10"/>
      <c r="K16" s="11"/>
      <c r="L16" s="12"/>
      <c r="M16" s="12" t="n">
        <f aca="false">SUM(C16:L16)</f>
        <v>89.15</v>
      </c>
      <c r="P16" s="92"/>
    </row>
    <row r="17" customFormat="false" ht="12.75" hidden="false" customHeight="false" outlineLevel="0" collapsed="false">
      <c r="A17" s="89" t="n">
        <v>80045</v>
      </c>
      <c r="B17" s="90" t="s">
        <v>19</v>
      </c>
      <c r="C17" s="9"/>
      <c r="D17" s="95"/>
      <c r="E17" s="11" t="n">
        <f aca="false">1342.01+27117.88</f>
        <v>28459.89</v>
      </c>
      <c r="F17" s="93" t="n">
        <f aca="false">-1173.2-70774.85</f>
        <v>-71948.05</v>
      </c>
      <c r="G17" s="10"/>
      <c r="H17" s="94" t="n">
        <v>129320.62</v>
      </c>
      <c r="I17" s="94" t="n">
        <f aca="false">-54882.82-22458.11-43338.68-299589.96-279045.98-115396.9-73108.75</f>
        <v>-887821.2</v>
      </c>
      <c r="J17" s="10"/>
      <c r="K17" s="11"/>
      <c r="L17" s="12"/>
      <c r="M17" s="12" t="n">
        <f aca="false">SUM(C17:L17)</f>
        <v>-801988.74</v>
      </c>
      <c r="P17" s="92"/>
    </row>
    <row r="18" customFormat="false" ht="12.75" hidden="false" customHeight="false" outlineLevel="0" collapsed="false">
      <c r="A18" s="89" t="s">
        <v>42</v>
      </c>
      <c r="B18" s="90" t="s">
        <v>43</v>
      </c>
      <c r="C18" s="9" t="n">
        <v>37.6</v>
      </c>
      <c r="E18" s="11"/>
      <c r="F18" s="93"/>
      <c r="G18" s="10"/>
      <c r="H18" s="11"/>
      <c r="I18" s="11"/>
      <c r="J18" s="10"/>
      <c r="K18" s="11"/>
      <c r="L18" s="12"/>
      <c r="M18" s="12" t="n">
        <f aca="false">SUM(C18:L18)</f>
        <v>37.6</v>
      </c>
    </row>
    <row r="19" customFormat="false" ht="12.75" hidden="false" customHeight="false" outlineLevel="0" collapsed="false">
      <c r="A19" s="89" t="s">
        <v>44</v>
      </c>
      <c r="B19" s="90" t="s">
        <v>17</v>
      </c>
      <c r="C19" s="9"/>
      <c r="D19" s="10" t="n">
        <v>7502.93</v>
      </c>
      <c r="E19" s="11"/>
      <c r="F19" s="12"/>
      <c r="G19" s="10" t="n">
        <v>7759.81</v>
      </c>
      <c r="H19" s="11"/>
      <c r="I19" s="11"/>
      <c r="J19" s="10" t="n">
        <f aca="false">23144.35+1911.91</f>
        <v>25056.26</v>
      </c>
      <c r="K19" s="11"/>
      <c r="L19" s="12"/>
      <c r="M19" s="12" t="n">
        <f aca="false">SUM(C19:L19)</f>
        <v>40319</v>
      </c>
      <c r="P19" s="92"/>
    </row>
    <row r="20" customFormat="false" ht="12.75" hidden="false" customHeight="false" outlineLevel="0" collapsed="false">
      <c r="A20" s="4"/>
      <c r="B20" s="3"/>
      <c r="C20" s="29" t="n">
        <f aca="false">SUM(C4:C19)</f>
        <v>37.6</v>
      </c>
      <c r="D20" s="29" t="n">
        <f aca="false">SUM(D4:D19)</f>
        <v>67305.23</v>
      </c>
      <c r="E20" s="30" t="n">
        <f aca="false">SUM(E4:E19)</f>
        <v>55151.05</v>
      </c>
      <c r="F20" s="31" t="n">
        <f aca="false">SUM(F4:F19)</f>
        <v>-71962.42</v>
      </c>
      <c r="G20" s="17" t="n">
        <f aca="false">SUM(G4:G19)</f>
        <v>22859.81</v>
      </c>
      <c r="H20" s="17" t="n">
        <f aca="false">SUM(H4:H19)</f>
        <v>134548.24</v>
      </c>
      <c r="I20" s="18" t="n">
        <f aca="false">SUM(I4:I19)</f>
        <v>-887821.2</v>
      </c>
      <c r="J20" s="30" t="n">
        <f aca="false">SUM(J4:J19)</f>
        <v>40156.26</v>
      </c>
      <c r="K20" s="30" t="n">
        <f aca="false">SUM(K4:K19)</f>
        <v>2624.13</v>
      </c>
      <c r="L20" s="31" t="n">
        <f aca="false">SUM(L4:L19)</f>
        <v>0</v>
      </c>
      <c r="M20" s="31" t="n">
        <f aca="false">SUM(M4:M19)</f>
        <v>-637101.3</v>
      </c>
    </row>
    <row r="22" customFormat="false" ht="12.75" hidden="false" customHeight="false" outlineLevel="0" collapsed="false">
      <c r="A22" s="96" t="s">
        <v>45</v>
      </c>
    </row>
    <row r="23" customFormat="false" ht="12.75" hidden="false" customHeight="false" outlineLevel="0" collapsed="false">
      <c r="A23" s="0" t="s">
        <v>46</v>
      </c>
    </row>
    <row r="25" customFormat="false" ht="15" hidden="false" customHeight="false" outlineLevel="0" collapsed="false">
      <c r="A25" s="75" t="s">
        <v>21</v>
      </c>
      <c r="B25" s="76"/>
      <c r="C25" s="77"/>
      <c r="D25" s="3" t="s">
        <v>34</v>
      </c>
      <c r="E25" s="3"/>
      <c r="F25" s="3"/>
      <c r="G25" s="3" t="s">
        <v>35</v>
      </c>
      <c r="H25" s="3"/>
      <c r="I25" s="3"/>
      <c r="J25" s="4" t="s">
        <v>36</v>
      </c>
      <c r="K25" s="4"/>
      <c r="L25" s="4"/>
      <c r="M25" s="78"/>
    </row>
    <row r="26" customFormat="false" ht="12.75" hidden="false" customHeight="false" outlineLevel="0" collapsed="false">
      <c r="A26" s="4" t="s">
        <v>1</v>
      </c>
      <c r="B26" s="3" t="s">
        <v>2</v>
      </c>
      <c r="C26" s="3" t="s">
        <v>3</v>
      </c>
      <c r="D26" s="79" t="s">
        <v>37</v>
      </c>
      <c r="E26" s="79"/>
      <c r="F26" s="79"/>
      <c r="G26" s="79" t="s">
        <v>38</v>
      </c>
      <c r="H26" s="79"/>
      <c r="I26" s="79"/>
      <c r="J26" s="80" t="s">
        <v>39</v>
      </c>
      <c r="K26" s="80"/>
      <c r="L26" s="80"/>
      <c r="M26" s="81" t="s">
        <v>7</v>
      </c>
    </row>
    <row r="27" customFormat="false" ht="25.5" hidden="false" customHeight="false" outlineLevel="0" collapsed="false">
      <c r="A27" s="97"/>
      <c r="B27" s="98"/>
      <c r="C27" s="98"/>
      <c r="D27" s="85" t="s">
        <v>40</v>
      </c>
      <c r="E27" s="86" t="s">
        <v>41</v>
      </c>
      <c r="F27" s="87" t="s">
        <v>41</v>
      </c>
      <c r="G27" s="99" t="s">
        <v>40</v>
      </c>
      <c r="H27" s="100" t="s">
        <v>41</v>
      </c>
      <c r="I27" s="100" t="s">
        <v>41</v>
      </c>
      <c r="J27" s="101" t="s">
        <v>40</v>
      </c>
      <c r="K27" s="102" t="s">
        <v>41</v>
      </c>
      <c r="L27" s="103" t="s">
        <v>41</v>
      </c>
      <c r="M27" s="104"/>
    </row>
    <row r="28" customFormat="false" ht="12.75" hidden="false" customHeight="false" outlineLevel="0" collapsed="false">
      <c r="A28" s="105" t="n">
        <v>38388</v>
      </c>
      <c r="B28" s="106" t="s">
        <v>13</v>
      </c>
      <c r="C28" s="23"/>
      <c r="D28" s="10" t="n">
        <v>44746.12</v>
      </c>
      <c r="E28" s="11" t="n">
        <f aca="false">12075.53</f>
        <v>12075.53</v>
      </c>
      <c r="F28" s="12"/>
      <c r="G28" s="23" t="n">
        <v>39.16</v>
      </c>
      <c r="H28" s="24"/>
      <c r="I28" s="25" t="n">
        <v>-2.5</v>
      </c>
      <c r="J28" s="23"/>
      <c r="K28" s="24"/>
      <c r="L28" s="24"/>
      <c r="M28" s="22" t="n">
        <f aca="false">SUM(C28:L28)</f>
        <v>56858.31</v>
      </c>
      <c r="O28" s="92"/>
    </row>
    <row r="29" customFormat="false" ht="12.75" hidden="false" customHeight="false" outlineLevel="0" collapsed="false">
      <c r="A29" s="89" t="n">
        <v>38549</v>
      </c>
      <c r="B29" s="90" t="s">
        <v>15</v>
      </c>
      <c r="C29" s="27"/>
      <c r="D29" s="10"/>
      <c r="E29" s="11" t="n">
        <v>2136.35</v>
      </c>
      <c r="F29" s="12"/>
      <c r="G29" s="10"/>
      <c r="H29" s="11"/>
      <c r="I29" s="12"/>
      <c r="J29" s="10"/>
      <c r="K29" s="11"/>
      <c r="L29" s="11"/>
      <c r="M29" s="9" t="n">
        <f aca="false">SUM(C29:L29)</f>
        <v>2136.35</v>
      </c>
      <c r="O29" s="92"/>
    </row>
    <row r="30" customFormat="false" ht="12.75" hidden="false" customHeight="false" outlineLevel="0" collapsed="false">
      <c r="A30" s="89" t="n">
        <v>36568</v>
      </c>
      <c r="B30" s="90" t="s">
        <v>14</v>
      </c>
      <c r="C30" s="9"/>
      <c r="D30" s="10" t="n">
        <f aca="false">13851+0.38</f>
        <v>13851.38</v>
      </c>
      <c r="E30" s="11" t="n">
        <v>1980.46</v>
      </c>
      <c r="F30" s="12"/>
      <c r="G30" s="10" t="n">
        <v>456.67</v>
      </c>
      <c r="H30" s="11"/>
      <c r="I30" s="12" t="n">
        <v>-43.12</v>
      </c>
      <c r="J30" s="10"/>
      <c r="K30" s="11"/>
      <c r="L30" s="11"/>
      <c r="M30" s="9" t="n">
        <f aca="false">SUM(C30:L30)</f>
        <v>16245.39</v>
      </c>
      <c r="O30" s="92"/>
    </row>
    <row r="31" customFormat="false" ht="12.75" hidden="false" customHeight="false" outlineLevel="0" collapsed="false">
      <c r="A31" s="89" t="n">
        <v>37011</v>
      </c>
      <c r="B31" s="90" t="s">
        <v>17</v>
      </c>
      <c r="C31" s="9"/>
      <c r="D31" s="10" t="n">
        <f aca="false">3591.78+1265.98+1432.37+1475.34</f>
        <v>7765.47</v>
      </c>
      <c r="E31" s="11"/>
      <c r="F31" s="12"/>
      <c r="G31" s="10" t="n">
        <v>3591.78</v>
      </c>
      <c r="H31" s="11"/>
      <c r="I31" s="12"/>
      <c r="J31" s="10" t="n">
        <v>3591.78</v>
      </c>
      <c r="K31" s="11"/>
      <c r="L31" s="11"/>
      <c r="M31" s="9" t="n">
        <f aca="false">SUM(C31:L31)</f>
        <v>14949.03</v>
      </c>
      <c r="O31" s="92"/>
    </row>
    <row r="32" customFormat="false" ht="12.75" hidden="false" customHeight="false" outlineLevel="0" collapsed="false">
      <c r="A32" s="89" t="n">
        <v>80357</v>
      </c>
      <c r="B32" s="90" t="s">
        <v>19</v>
      </c>
      <c r="C32" s="9"/>
      <c r="D32" s="10"/>
      <c r="E32" s="94" t="n">
        <f aca="false">275076.72+82760.17</f>
        <v>357836.89</v>
      </c>
      <c r="F32" s="12" t="n">
        <f aca="false">-685.84-556.27</f>
        <v>-1242.11</v>
      </c>
      <c r="G32" s="10"/>
      <c r="H32" s="11" t="n">
        <f aca="false">12496.63+3079.96</f>
        <v>15576.59</v>
      </c>
      <c r="I32" s="12" t="n">
        <v>-752.12</v>
      </c>
      <c r="J32" s="10"/>
      <c r="K32" s="11" t="n">
        <v>1221.99</v>
      </c>
      <c r="L32" s="11"/>
      <c r="M32" s="9" t="n">
        <f aca="false">SUM(C32:L32)</f>
        <v>372641.24</v>
      </c>
      <c r="O32" s="92"/>
    </row>
    <row r="33" customFormat="false" ht="12.75" hidden="false" customHeight="false" outlineLevel="0" collapsed="false">
      <c r="A33" s="89" t="s">
        <v>47</v>
      </c>
      <c r="B33" s="90" t="s">
        <v>43</v>
      </c>
      <c r="C33" s="107"/>
      <c r="D33" s="107"/>
      <c r="E33" s="34"/>
      <c r="F33" s="108"/>
      <c r="G33" s="107"/>
      <c r="H33" s="34"/>
      <c r="I33" s="108"/>
      <c r="J33" s="107" t="n">
        <v>73245.22</v>
      </c>
      <c r="K33" s="34"/>
      <c r="L33" s="34"/>
      <c r="M33" s="109" t="n">
        <f aca="false">SUM(C33:L33)</f>
        <v>73245.22</v>
      </c>
      <c r="O33" s="92"/>
    </row>
    <row r="34" customFormat="false" ht="12.75" hidden="false" customHeight="false" outlineLevel="0" collapsed="false">
      <c r="A34" s="4"/>
      <c r="B34" s="3"/>
      <c r="C34" s="29" t="n">
        <f aca="false">SUM(C28:C33)</f>
        <v>0</v>
      </c>
      <c r="D34" s="29" t="n">
        <f aca="false">SUM(D28:D33)</f>
        <v>66362.97</v>
      </c>
      <c r="E34" s="30" t="n">
        <f aca="false">SUM(E28:E33)</f>
        <v>374029.23</v>
      </c>
      <c r="F34" s="31" t="n">
        <f aca="false">SUM(F28:F33)</f>
        <v>-1242.11</v>
      </c>
      <c r="G34" s="29" t="n">
        <f aca="false">SUM(G28:G33)</f>
        <v>4087.61</v>
      </c>
      <c r="H34" s="30" t="n">
        <f aca="false">SUM(H28:H33)</f>
        <v>15576.59</v>
      </c>
      <c r="I34" s="31" t="n">
        <f aca="false">SUM(I28:I33)</f>
        <v>-797.74</v>
      </c>
      <c r="J34" s="110" t="n">
        <f aca="false">SUM(J28:J33)</f>
        <v>76837</v>
      </c>
      <c r="K34" s="111" t="n">
        <f aca="false">SUM(K28:K33)</f>
        <v>1221.99</v>
      </c>
      <c r="L34" s="112" t="n">
        <f aca="false">SUM(L28:L33)</f>
        <v>0</v>
      </c>
      <c r="M34" s="110" t="n">
        <f aca="false">SUM(M28:M33)</f>
        <v>536075.54</v>
      </c>
    </row>
    <row r="35" customFormat="false" ht="12.75" hidden="false" customHeight="false" outlineLevel="0" collapsed="false">
      <c r="A35" s="7"/>
      <c r="B35" s="7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3"/>
    </row>
    <row r="36" customFormat="false" ht="12.75" hidden="false" customHeight="false" outlineLevel="0" collapsed="false">
      <c r="A36" s="114" t="s">
        <v>48</v>
      </c>
      <c r="B36" s="7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3"/>
    </row>
    <row r="37" customFormat="false" ht="12.75" hidden="false" customHeight="false" outlineLevel="0" collapsed="false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3"/>
    </row>
    <row r="38" customFormat="false" ht="15" hidden="false" customHeight="false" outlineLevel="0" collapsed="false">
      <c r="A38" s="75" t="s">
        <v>25</v>
      </c>
      <c r="B38" s="76"/>
      <c r="C38" s="77"/>
      <c r="D38" s="3" t="s">
        <v>34</v>
      </c>
      <c r="E38" s="3"/>
      <c r="F38" s="3"/>
      <c r="G38" s="3" t="s">
        <v>35</v>
      </c>
      <c r="H38" s="3"/>
      <c r="I38" s="3"/>
      <c r="J38" s="3" t="s">
        <v>36</v>
      </c>
      <c r="K38" s="3"/>
      <c r="L38" s="3"/>
      <c r="M38" s="78"/>
    </row>
    <row r="39" customFormat="false" ht="12.75" hidden="false" customHeight="false" outlineLevel="0" collapsed="false">
      <c r="A39" s="4" t="s">
        <v>1</v>
      </c>
      <c r="B39" s="3" t="s">
        <v>2</v>
      </c>
      <c r="C39" s="3" t="s">
        <v>3</v>
      </c>
      <c r="D39" s="79" t="s">
        <v>37</v>
      </c>
      <c r="E39" s="79"/>
      <c r="F39" s="79"/>
      <c r="G39" s="79" t="s">
        <v>38</v>
      </c>
      <c r="H39" s="79"/>
      <c r="I39" s="79"/>
      <c r="J39" s="80" t="s">
        <v>39</v>
      </c>
      <c r="K39" s="80"/>
      <c r="L39" s="80"/>
      <c r="M39" s="81" t="s">
        <v>7</v>
      </c>
    </row>
    <row r="40" customFormat="false" ht="25.5" hidden="false" customHeight="false" outlineLevel="0" collapsed="false">
      <c r="A40" s="97"/>
      <c r="B40" s="98"/>
      <c r="C40" s="98"/>
      <c r="D40" s="85" t="s">
        <v>40</v>
      </c>
      <c r="E40" s="86" t="s">
        <v>41</v>
      </c>
      <c r="F40" s="87" t="s">
        <v>41</v>
      </c>
      <c r="G40" s="99" t="s">
        <v>40</v>
      </c>
      <c r="H40" s="100" t="s">
        <v>41</v>
      </c>
      <c r="I40" s="100" t="s">
        <v>41</v>
      </c>
      <c r="J40" s="101" t="s">
        <v>40</v>
      </c>
      <c r="K40" s="102" t="s">
        <v>41</v>
      </c>
      <c r="L40" s="103" t="s">
        <v>41</v>
      </c>
      <c r="M40" s="104"/>
    </row>
    <row r="41" customFormat="false" ht="12.75" hidden="false" customHeight="false" outlineLevel="0" collapsed="false">
      <c r="A41" s="105" t="n">
        <v>31905</v>
      </c>
      <c r="B41" s="106" t="s">
        <v>15</v>
      </c>
      <c r="C41" s="22"/>
      <c r="D41" s="23"/>
      <c r="E41" s="24" t="n">
        <v>6459.23</v>
      </c>
      <c r="F41" s="25"/>
      <c r="G41" s="23"/>
      <c r="H41" s="24" t="n">
        <v>22785.94</v>
      </c>
      <c r="I41" s="24"/>
      <c r="J41" s="23" t="n">
        <v>6435.19</v>
      </c>
      <c r="K41" s="24" t="n">
        <v>2783.25</v>
      </c>
      <c r="L41" s="24"/>
      <c r="M41" s="115" t="n">
        <f aca="false">SUM(C41:L41)</f>
        <v>38463.61</v>
      </c>
    </row>
    <row r="42" customFormat="false" ht="12.75" hidden="false" customHeight="false" outlineLevel="0" collapsed="false">
      <c r="A42" s="89" t="s">
        <v>49</v>
      </c>
      <c r="B42" s="90" t="s">
        <v>24</v>
      </c>
      <c r="C42" s="9"/>
      <c r="D42" s="10" t="n">
        <v>36.91</v>
      </c>
      <c r="E42" s="11"/>
      <c r="F42" s="12"/>
      <c r="G42" s="10" t="n">
        <v>51.79</v>
      </c>
      <c r="H42" s="11"/>
      <c r="I42" s="11"/>
      <c r="J42" s="10" t="n">
        <v>36.91</v>
      </c>
      <c r="K42" s="11"/>
      <c r="L42" s="11"/>
      <c r="M42" s="116" t="n">
        <f aca="false">SUM(C42:L42)</f>
        <v>125.61</v>
      </c>
    </row>
    <row r="43" customFormat="false" ht="12.75" hidden="false" customHeight="false" outlineLevel="0" collapsed="false">
      <c r="A43" s="89" t="s">
        <v>50</v>
      </c>
      <c r="B43" s="90" t="s">
        <v>13</v>
      </c>
      <c r="C43" s="9"/>
      <c r="D43" s="10" t="n">
        <v>43.55</v>
      </c>
      <c r="E43" s="11"/>
      <c r="F43" s="12"/>
      <c r="G43" s="10" t="n">
        <v>45.11</v>
      </c>
      <c r="H43" s="11"/>
      <c r="I43" s="11"/>
      <c r="J43" s="10" t="n">
        <v>45.11</v>
      </c>
      <c r="K43" s="11"/>
      <c r="L43" s="11"/>
      <c r="M43" s="116" t="n">
        <f aca="false">SUM(C43:L43)</f>
        <v>133.77</v>
      </c>
    </row>
    <row r="44" customFormat="false" ht="12.75" hidden="false" customHeight="false" outlineLevel="0" collapsed="false">
      <c r="A44" s="89" t="s">
        <v>51</v>
      </c>
      <c r="B44" s="90" t="s">
        <v>13</v>
      </c>
      <c r="C44" s="9"/>
      <c r="D44" s="10" t="n">
        <v>615.5</v>
      </c>
      <c r="E44" s="11"/>
      <c r="F44" s="12"/>
      <c r="G44" s="10" t="n">
        <v>638.59</v>
      </c>
      <c r="H44" s="11"/>
      <c r="I44" s="11"/>
      <c r="J44" s="10" t="n">
        <v>636.5</v>
      </c>
      <c r="K44" s="11"/>
      <c r="L44" s="11"/>
      <c r="M44" s="116" t="n">
        <f aca="false">SUM(C44:L44)</f>
        <v>1890.59</v>
      </c>
    </row>
    <row r="45" customFormat="false" ht="12.75" hidden="false" customHeight="false" outlineLevel="0" collapsed="false">
      <c r="A45" s="89" t="n">
        <v>27848</v>
      </c>
      <c r="B45" s="90" t="s">
        <v>14</v>
      </c>
      <c r="C45" s="9"/>
      <c r="D45" s="10" t="n">
        <v>35109.91</v>
      </c>
      <c r="E45" s="11"/>
      <c r="F45" s="12"/>
      <c r="G45" s="10" t="n">
        <v>854.75</v>
      </c>
      <c r="H45" s="11"/>
      <c r="I45" s="11"/>
      <c r="J45" s="10"/>
      <c r="K45" s="11"/>
      <c r="L45" s="11"/>
      <c r="M45" s="116" t="n">
        <f aca="false">SUM(C45:L45)</f>
        <v>35964.66</v>
      </c>
    </row>
    <row r="46" customFormat="false" ht="12.75" hidden="false" customHeight="false" outlineLevel="0" collapsed="false">
      <c r="A46" s="89" t="n">
        <v>80265</v>
      </c>
      <c r="B46" s="90" t="s">
        <v>19</v>
      </c>
      <c r="C46" s="9"/>
      <c r="D46" s="10"/>
      <c r="E46" s="11" t="n">
        <v>2485.3</v>
      </c>
      <c r="F46" s="12"/>
      <c r="G46" s="10"/>
      <c r="H46" s="11" t="n">
        <v>13555.9</v>
      </c>
      <c r="I46" s="11"/>
      <c r="J46" s="10"/>
      <c r="K46" s="11"/>
      <c r="L46" s="11"/>
      <c r="M46" s="116" t="n">
        <f aca="false">SUM(C46:L46)</f>
        <v>16041.2</v>
      </c>
    </row>
    <row r="47" customFormat="false" ht="12.75" hidden="false" customHeight="false" outlineLevel="0" collapsed="false">
      <c r="A47" s="89" t="s">
        <v>52</v>
      </c>
      <c r="B47" s="90" t="s">
        <v>43</v>
      </c>
      <c r="C47" s="10" t="n">
        <f aca="false">736.66+39488.71</f>
        <v>40225.37</v>
      </c>
      <c r="D47" s="10"/>
      <c r="E47" s="11"/>
      <c r="F47" s="12"/>
      <c r="G47" s="107"/>
      <c r="H47" s="34"/>
      <c r="I47" s="34"/>
      <c r="J47" s="95"/>
      <c r="K47" s="117"/>
      <c r="L47" s="117"/>
      <c r="M47" s="118" t="n">
        <f aca="false">SUM(C47:L47)</f>
        <v>40225.37</v>
      </c>
    </row>
    <row r="48" customFormat="false" ht="12.75" hidden="false" customHeight="false" outlineLevel="0" collapsed="false">
      <c r="A48" s="4"/>
      <c r="B48" s="3"/>
      <c r="C48" s="119" t="n">
        <f aca="false">SUM(C41:C47)</f>
        <v>40225.37</v>
      </c>
      <c r="D48" s="119" t="n">
        <f aca="false">SUM(D41:D47)</f>
        <v>35805.87</v>
      </c>
      <c r="E48" s="17" t="n">
        <f aca="false">SUM(E41:E47)</f>
        <v>8944.53</v>
      </c>
      <c r="F48" s="18" t="n">
        <f aca="false">SUM(F41:F47)</f>
        <v>0</v>
      </c>
      <c r="G48" s="119" t="n">
        <f aca="false">SUM(G41:G47)</f>
        <v>1590.24</v>
      </c>
      <c r="H48" s="17" t="n">
        <f aca="false">SUM(H41:H47)</f>
        <v>36341.84</v>
      </c>
      <c r="I48" s="18" t="n">
        <f aca="false">SUM(I41:I47)</f>
        <v>0</v>
      </c>
      <c r="J48" s="119" t="n">
        <f aca="false">SUM(J41:J47)</f>
        <v>7153.71</v>
      </c>
      <c r="K48" s="17" t="n">
        <f aca="false">SUM(K41:K47)</f>
        <v>2783.25</v>
      </c>
      <c r="L48" s="18" t="n">
        <f aca="false">SUM(L41:L47)</f>
        <v>0</v>
      </c>
      <c r="M48" s="120" t="n">
        <f aca="false">SUM(M41:M47)</f>
        <v>132844.81</v>
      </c>
    </row>
    <row r="49" customFormat="false" ht="12.75" hidden="false" customHeight="false" outlineLevel="0" collapsed="false">
      <c r="B49" s="38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121"/>
    </row>
    <row r="50" customFormat="false" ht="13.5" hidden="false" customHeight="false" outlineLevel="0" collapsed="false">
      <c r="A50" s="122" t="s">
        <v>53</v>
      </c>
      <c r="B50" s="38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21"/>
    </row>
    <row r="51" customFormat="false" ht="13.5" hidden="false" customHeight="false" outlineLevel="0" collapsed="false">
      <c r="A51" s="96" t="s">
        <v>54</v>
      </c>
      <c r="B51" s="38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123" t="n">
        <f aca="false">M20+M34+M48</f>
        <v>31819.0499999998</v>
      </c>
    </row>
    <row r="52" customFormat="false" ht="12.75" hidden="false" customHeight="false" outlineLevel="0" collapsed="false">
      <c r="A52" s="38"/>
      <c r="B52" s="38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121"/>
    </row>
    <row r="53" customFormat="false" ht="12.75" hidden="false" customHeight="false" outlineLevel="0" collapsed="false">
      <c r="A53" s="38"/>
      <c r="B53" s="38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121"/>
    </row>
    <row r="54" customFormat="false" ht="12.75" hidden="false" customHeight="false" outlineLevel="0" collapsed="false">
      <c r="A54" s="38"/>
      <c r="B54" s="38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121"/>
    </row>
    <row r="55" customFormat="false" ht="12.75" hidden="false" customHeight="false" outlineLevel="0" collapsed="false">
      <c r="A55" s="38"/>
      <c r="B55" s="38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121"/>
    </row>
    <row r="56" customFormat="false" ht="12.75" hidden="false" customHeight="false" outlineLevel="0" collapsed="false">
      <c r="A56" s="124" t="s">
        <v>55</v>
      </c>
      <c r="F56" s="125" t="str">
        <f aca="false">D38</f>
        <v>Nov 2001 Prod</v>
      </c>
      <c r="G56" s="125" t="str">
        <f aca="false">G38</f>
        <v>Dec 01 Prod</v>
      </c>
      <c r="H56" s="125" t="str">
        <f aca="false">J38</f>
        <v>Jan 02 Prod</v>
      </c>
      <c r="I56" s="125" t="str">
        <f aca="false">M39</f>
        <v>Totals</v>
      </c>
      <c r="J56" s="41"/>
      <c r="K56" s="41"/>
      <c r="L56" s="41"/>
      <c r="M56" s="121"/>
      <c r="N56" s="126"/>
    </row>
    <row r="57" customFormat="false" ht="12.75" hidden="false" customHeight="false" outlineLevel="0" collapsed="false">
      <c r="A57" s="127" t="s">
        <v>56</v>
      </c>
      <c r="B57" s="68"/>
      <c r="C57" s="68" t="n">
        <v>29667</v>
      </c>
      <c r="D57" s="68" t="s">
        <v>29</v>
      </c>
      <c r="E57" s="128"/>
      <c r="F57" s="128" t="n">
        <v>376753.5</v>
      </c>
      <c r="G57" s="128" t="n">
        <v>374500</v>
      </c>
      <c r="H57" s="128" t="n">
        <v>373660</v>
      </c>
      <c r="I57" s="73" t="n">
        <f aca="false">SUM(E57:H57)</f>
        <v>1124913.5</v>
      </c>
      <c r="J57" s="41"/>
      <c r="K57" s="41"/>
      <c r="L57" s="41"/>
      <c r="M57" s="121"/>
      <c r="N57" s="126"/>
    </row>
    <row r="58" customFormat="false" ht="12.75" hidden="false" customHeight="false" outlineLevel="0" collapsed="false">
      <c r="J58" s="126"/>
      <c r="K58" s="94"/>
      <c r="L58" s="94"/>
      <c r="M58" s="126"/>
      <c r="N58" s="126"/>
    </row>
    <row r="59" customFormat="false" ht="12.75" hidden="false" customHeight="false" outlineLevel="0" collapsed="false">
      <c r="A59" s="124" t="s">
        <v>57</v>
      </c>
      <c r="J59" s="126"/>
      <c r="K59" s="94"/>
      <c r="L59" s="94"/>
      <c r="M59" s="126"/>
      <c r="N59" s="126"/>
    </row>
    <row r="60" customFormat="false" ht="12.75" hidden="false" customHeight="false" outlineLevel="0" collapsed="false">
      <c r="A60" s="129" t="s">
        <v>30</v>
      </c>
      <c r="B60" s="130"/>
      <c r="C60" s="20" t="n">
        <v>1339</v>
      </c>
      <c r="D60" s="106" t="s">
        <v>31</v>
      </c>
      <c r="E60" s="22"/>
      <c r="F60" s="23" t="n">
        <v>1177.17</v>
      </c>
      <c r="G60" s="24" t="n">
        <v>1949.88</v>
      </c>
      <c r="H60" s="25"/>
      <c r="I60" s="115" t="n">
        <f aca="false">SUM(E60:H60)</f>
        <v>3127.05</v>
      </c>
      <c r="J60" s="126"/>
      <c r="K60" s="94"/>
      <c r="L60" s="94"/>
      <c r="M60" s="126"/>
      <c r="N60" s="126"/>
    </row>
    <row r="61" customFormat="false" ht="12.75" hidden="false" customHeight="false" outlineLevel="0" collapsed="false">
      <c r="A61" s="131" t="s">
        <v>30</v>
      </c>
      <c r="B61" s="132"/>
      <c r="C61" s="7" t="n">
        <v>2076</v>
      </c>
      <c r="D61" s="90" t="s">
        <v>24</v>
      </c>
      <c r="E61" s="9" t="n">
        <v>-0.34</v>
      </c>
      <c r="F61" s="10" t="n">
        <v>463.01</v>
      </c>
      <c r="G61" s="11" t="n">
        <v>314.88</v>
      </c>
      <c r="H61" s="12"/>
      <c r="I61" s="116" t="n">
        <f aca="false">SUM(E61:H61)</f>
        <v>777.55</v>
      </c>
      <c r="J61" s="126"/>
      <c r="K61" s="94"/>
      <c r="L61" s="94"/>
      <c r="M61" s="126"/>
      <c r="N61" s="126"/>
    </row>
    <row r="62" customFormat="false" ht="12.75" hidden="false" customHeight="false" outlineLevel="0" collapsed="false">
      <c r="A62" s="133" t="s">
        <v>33</v>
      </c>
      <c r="B62" s="134"/>
      <c r="C62" s="38" t="n">
        <v>1440</v>
      </c>
      <c r="D62" s="135" t="s">
        <v>31</v>
      </c>
      <c r="E62" s="27"/>
      <c r="F62" s="15" t="n">
        <v>78226.02</v>
      </c>
      <c r="G62" s="94" t="n">
        <v>61308.24</v>
      </c>
      <c r="H62" s="93" t="n">
        <v>67226.12</v>
      </c>
      <c r="I62" s="40" t="n">
        <f aca="false">SUM(E62:H62)</f>
        <v>206760.38</v>
      </c>
      <c r="J62" s="126"/>
      <c r="K62" s="41"/>
      <c r="L62" s="41"/>
      <c r="M62" s="126"/>
      <c r="N62" s="126"/>
    </row>
    <row r="63" customFormat="false" ht="12.75" hidden="false" customHeight="false" outlineLevel="0" collapsed="false">
      <c r="A63" s="133" t="s">
        <v>33</v>
      </c>
      <c r="B63" s="134"/>
      <c r="C63" s="38" t="n">
        <v>1548</v>
      </c>
      <c r="D63" s="135" t="s">
        <v>31</v>
      </c>
      <c r="E63" s="27"/>
      <c r="F63" s="15" t="n">
        <v>72516.69</v>
      </c>
      <c r="G63" s="94" t="n">
        <v>54455.95</v>
      </c>
      <c r="H63" s="93" t="n">
        <v>66498.09</v>
      </c>
      <c r="I63" s="40" t="n">
        <f aca="false">SUM(E63:H63)</f>
        <v>193470.73</v>
      </c>
      <c r="J63" s="126"/>
      <c r="K63" s="126"/>
      <c r="L63" s="126"/>
      <c r="M63" s="126"/>
      <c r="N63" s="126"/>
    </row>
    <row r="64" customFormat="false" ht="12.75" hidden="false" customHeight="false" outlineLevel="0" collapsed="false">
      <c r="A64" s="136" t="s">
        <v>33</v>
      </c>
      <c r="B64" s="137"/>
      <c r="C64" s="138" t="n">
        <v>2210</v>
      </c>
      <c r="D64" s="139" t="s">
        <v>24</v>
      </c>
      <c r="E64" s="140"/>
      <c r="F64" s="141" t="n">
        <v>35954.1</v>
      </c>
      <c r="G64" s="142" t="n">
        <v>21275.44</v>
      </c>
      <c r="H64" s="143" t="n">
        <v>31281.62</v>
      </c>
      <c r="I64" s="144" t="n">
        <f aca="false">SUM(E64:H64)</f>
        <v>88511.16</v>
      </c>
      <c r="J64" s="126"/>
      <c r="K64" s="126"/>
      <c r="L64" s="126"/>
      <c r="M64" s="126"/>
      <c r="N64" s="126"/>
    </row>
    <row r="65" customFormat="false" ht="12.75" hidden="false" customHeight="false" outlineLevel="0" collapsed="false">
      <c r="J65" s="126"/>
      <c r="K65" s="126"/>
      <c r="L65" s="126"/>
      <c r="M65" s="126"/>
      <c r="N65" s="126"/>
    </row>
    <row r="66" customFormat="false" ht="12.75" hidden="false" customHeight="false" outlineLevel="0" collapsed="false">
      <c r="A66" s="145"/>
      <c r="B66" s="146"/>
      <c r="C66" s="146"/>
      <c r="D66" s="147"/>
      <c r="E66" s="148" t="n">
        <f aca="false">SUM(E60:E64)</f>
        <v>-0.34</v>
      </c>
      <c r="F66" s="149" t="n">
        <f aca="false">SUM(F57:F64)</f>
        <v>565090.49</v>
      </c>
      <c r="G66" s="150" t="n">
        <f aca="false">SUM(G57:G64)</f>
        <v>513804.39</v>
      </c>
      <c r="H66" s="151" t="n">
        <f aca="false">SUM(H57:H64)</f>
        <v>538665.83</v>
      </c>
      <c r="I66" s="152" t="n">
        <f aca="false">SUM(I57:I64)</f>
        <v>1617560.37</v>
      </c>
    </row>
  </sheetData>
  <mergeCells count="18">
    <mergeCell ref="D1:F1"/>
    <mergeCell ref="G1:I1"/>
    <mergeCell ref="J1:L1"/>
    <mergeCell ref="D2:F2"/>
    <mergeCell ref="G2:I2"/>
    <mergeCell ref="J2:L2"/>
    <mergeCell ref="D25:F25"/>
    <mergeCell ref="G25:I25"/>
    <mergeCell ref="J25:L25"/>
    <mergeCell ref="D26:F26"/>
    <mergeCell ref="G26:I26"/>
    <mergeCell ref="J26:L26"/>
    <mergeCell ref="D38:F38"/>
    <mergeCell ref="G38:I38"/>
    <mergeCell ref="J38:L38"/>
    <mergeCell ref="D39:F39"/>
    <mergeCell ref="G39:I39"/>
    <mergeCell ref="J39:L39"/>
  </mergeCells>
  <printOptions headings="false" gridLines="false" gridLinesSet="true" horizontalCentered="false" verticalCentered="false"/>
  <pageMargins left="0.747916666666667" right="0.747916666666667" top="0.857638888888889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&amp;L&amp;"Arial,Bold"&amp;12Tennessee Pipeline</oddHeader>
    <oddFooter>&amp;L&amp;F&amp;R&amp;D&amp;T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2" activeCellId="0" sqref="K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85"/>
    <col collapsed="false" customWidth="true" hidden="false" outlineLevel="0" max="3" min="3" style="0" width="12.28"/>
    <col collapsed="false" customWidth="true" hidden="false" outlineLevel="0" max="4" min="4" style="0" width="11.56"/>
    <col collapsed="false" customWidth="true" hidden="false" outlineLevel="0" max="5" min="5" style="0" width="10.13"/>
    <col collapsed="false" customWidth="true" hidden="false" outlineLevel="0" max="7" min="6" style="0" width="2.56"/>
    <col collapsed="false" customWidth="true" hidden="false" outlineLevel="0" max="8" min="8" style="0" width="14.41"/>
    <col collapsed="false" customWidth="true" hidden="false" outlineLevel="0" max="9" min="9" style="0" width="12.7"/>
    <col collapsed="false" customWidth="true" hidden="false" outlineLevel="0" max="10" min="10" style="0" width="14.14"/>
    <col collapsed="false" customWidth="true" hidden="false" outlineLevel="0" max="11" min="11" style="0" width="12.7"/>
    <col collapsed="false" customWidth="true" hidden="false" outlineLevel="0" max="12" min="12" style="0" width="13.41"/>
  </cols>
  <sheetData>
    <row r="1" customFormat="false" ht="15" hidden="false" customHeight="false" outlineLevel="0" collapsed="false">
      <c r="A1" s="153" t="s">
        <v>58</v>
      </c>
    </row>
    <row r="2" customFormat="false" ht="12.75" hidden="false" customHeight="false" outlineLevel="0" collapsed="false">
      <c r="A2" s="124" t="s">
        <v>59</v>
      </c>
      <c r="B2" s="154" t="n">
        <v>37270</v>
      </c>
      <c r="C2" s="124"/>
    </row>
    <row r="3" customFormat="false" ht="12.75" hidden="false" customHeight="false" outlineLevel="0" collapsed="false">
      <c r="A3" s="155" t="s">
        <v>60</v>
      </c>
      <c r="B3" s="124" t="s">
        <v>61</v>
      </c>
      <c r="C3" s="124"/>
      <c r="D3" s="124" t="s">
        <v>62</v>
      </c>
    </row>
    <row r="4" customFormat="false" ht="12.75" hidden="false" customHeight="false" outlineLevel="0" collapsed="false">
      <c r="H4" s="125" t="s">
        <v>5</v>
      </c>
    </row>
    <row r="5" customFormat="false" ht="12.75" hidden="false" customHeight="false" outlineLevel="0" collapsed="false">
      <c r="A5" s="156" t="s">
        <v>63</v>
      </c>
      <c r="B5" s="156" t="s">
        <v>64</v>
      </c>
      <c r="C5" s="157" t="s">
        <v>65</v>
      </c>
      <c r="D5" s="147" t="s">
        <v>66</v>
      </c>
      <c r="E5" s="157" t="s">
        <v>7</v>
      </c>
      <c r="F5" s="125"/>
      <c r="H5" s="157" t="s">
        <v>67</v>
      </c>
      <c r="I5" s="146" t="s">
        <v>64</v>
      </c>
      <c r="J5" s="157" t="s">
        <v>65</v>
      </c>
      <c r="K5" s="147" t="s">
        <v>66</v>
      </c>
      <c r="L5" s="157" t="s">
        <v>7</v>
      </c>
    </row>
    <row r="6" customFormat="false" ht="12.75" hidden="false" customHeight="false" outlineLevel="0" collapsed="false">
      <c r="A6" s="157" t="s">
        <v>5</v>
      </c>
      <c r="B6" s="158" t="n">
        <v>11712</v>
      </c>
      <c r="C6" s="159" t="n">
        <v>14570</v>
      </c>
      <c r="D6" s="159" t="n">
        <v>7984</v>
      </c>
      <c r="E6" s="160" t="n">
        <f aca="false">SUM(B6:D6)</f>
        <v>34266</v>
      </c>
      <c r="H6" s="161" t="s">
        <v>68</v>
      </c>
      <c r="I6" s="162" t="n">
        <v>31446.72</v>
      </c>
      <c r="J6" s="162" t="n">
        <v>39439.53</v>
      </c>
      <c r="K6" s="162" t="n">
        <v>21437.04</v>
      </c>
      <c r="L6" s="115" t="n">
        <f aca="false">SUM(I6:K6)</f>
        <v>92323.29</v>
      </c>
    </row>
    <row r="7" customFormat="false" ht="12.75" hidden="false" customHeight="false" outlineLevel="0" collapsed="false">
      <c r="A7" s="157" t="s">
        <v>7</v>
      </c>
      <c r="B7" s="163" t="n">
        <f aca="false">B6</f>
        <v>11712</v>
      </c>
      <c r="C7" s="164" t="n">
        <f aca="false">C6</f>
        <v>14570</v>
      </c>
      <c r="D7" s="163" t="n">
        <f aca="false">D6</f>
        <v>7984</v>
      </c>
      <c r="E7" s="165" t="n">
        <f aca="false">E6</f>
        <v>34266</v>
      </c>
      <c r="F7" s="166"/>
      <c r="H7" s="167" t="s">
        <v>69</v>
      </c>
      <c r="I7" s="168" t="n">
        <v>15204.62</v>
      </c>
      <c r="J7" s="168" t="n">
        <v>16224.48</v>
      </c>
      <c r="K7" s="168" t="n">
        <v>5568.23</v>
      </c>
      <c r="L7" s="116" t="n">
        <f aca="false">SUM(I7:K7)</f>
        <v>36997.33</v>
      </c>
    </row>
    <row r="8" customFormat="false" ht="12.75" hidden="false" customHeight="false" outlineLevel="0" collapsed="false">
      <c r="A8" s="125"/>
      <c r="B8" s="166"/>
      <c r="C8" s="166"/>
      <c r="D8" s="166"/>
      <c r="E8" s="166"/>
      <c r="F8" s="166"/>
      <c r="H8" s="169"/>
      <c r="I8" s="170" t="n">
        <f aca="false">SUM(I6:I7)</f>
        <v>46651.34</v>
      </c>
      <c r="J8" s="170" t="n">
        <f aca="false">SUM(J6:J7)</f>
        <v>55664.01</v>
      </c>
      <c r="K8" s="170" t="n">
        <f aca="false">SUM(K6:K7)</f>
        <v>27005.27</v>
      </c>
      <c r="L8" s="171" t="n">
        <f aca="false">SUM(I8:K8)</f>
        <v>129320.62</v>
      </c>
    </row>
    <row r="9" customFormat="false" ht="12.75" hidden="false" customHeight="false" outlineLevel="0" collapsed="false">
      <c r="A9" s="125"/>
      <c r="B9" s="166"/>
      <c r="C9" s="166"/>
      <c r="D9" s="166"/>
      <c r="E9" s="166"/>
      <c r="F9" s="166"/>
      <c r="H9" s="172"/>
      <c r="I9" s="168"/>
      <c r="J9" s="168"/>
      <c r="K9" s="168"/>
      <c r="L9" s="121"/>
    </row>
    <row r="11" customFormat="false" ht="12.75" hidden="false" customHeight="false" outlineLevel="0" collapsed="false">
      <c r="A11" s="173" t="s">
        <v>70</v>
      </c>
      <c r="B11" s="174"/>
      <c r="C11" s="174"/>
      <c r="D11" s="174"/>
      <c r="E11" s="174"/>
      <c r="F11" s="174"/>
      <c r="G11" s="175"/>
      <c r="H11" s="175"/>
      <c r="I11" s="175"/>
      <c r="J11" s="175"/>
      <c r="K11" s="175"/>
      <c r="L11" s="175"/>
      <c r="M11" s="176"/>
    </row>
    <row r="12" customFormat="false" ht="25.5" hidden="false" customHeight="false" outlineLevel="0" collapsed="false">
      <c r="A12" s="177" t="s">
        <v>63</v>
      </c>
      <c r="B12" s="177" t="s">
        <v>64</v>
      </c>
      <c r="C12" s="178" t="s">
        <v>65</v>
      </c>
      <c r="D12" s="179" t="s">
        <v>66</v>
      </c>
      <c r="E12" s="178" t="s">
        <v>7</v>
      </c>
      <c r="F12" s="125"/>
      <c r="H12" s="177" t="s">
        <v>67</v>
      </c>
      <c r="I12" s="177" t="s">
        <v>64</v>
      </c>
      <c r="J12" s="178" t="s">
        <v>65</v>
      </c>
      <c r="K12" s="179" t="s">
        <v>66</v>
      </c>
      <c r="L12" s="180" t="s">
        <v>7</v>
      </c>
      <c r="M12" s="181" t="s">
        <v>71</v>
      </c>
    </row>
    <row r="13" customFormat="false" ht="12.75" hidden="false" customHeight="false" outlineLevel="0" collapsed="false">
      <c r="A13" s="182" t="s">
        <v>72</v>
      </c>
      <c r="B13" s="183"/>
      <c r="C13" s="183" t="n">
        <v>-10380</v>
      </c>
      <c r="D13" s="184"/>
      <c r="E13" s="185" t="n">
        <f aca="false">C13</f>
        <v>-10380</v>
      </c>
      <c r="F13" s="166"/>
      <c r="H13" s="182" t="s">
        <v>72</v>
      </c>
      <c r="I13" s="162"/>
      <c r="J13" s="162" t="n">
        <v>-54882.82</v>
      </c>
      <c r="K13" s="162"/>
      <c r="L13" s="9" t="n">
        <f aca="false">J13</f>
        <v>-54882.82</v>
      </c>
      <c r="M13" s="116" t="n">
        <f aca="false">L13/E13</f>
        <v>5.28736223506744</v>
      </c>
    </row>
    <row r="14" customFormat="false" ht="12.75" hidden="false" customHeight="false" outlineLevel="0" collapsed="false">
      <c r="A14" s="182" t="s">
        <v>73</v>
      </c>
      <c r="B14" s="183"/>
      <c r="C14" s="183" t="n">
        <v>-4452</v>
      </c>
      <c r="D14" s="184"/>
      <c r="E14" s="185" t="n">
        <f aca="false">C14</f>
        <v>-4452</v>
      </c>
      <c r="F14" s="166"/>
      <c r="H14" s="182" t="s">
        <v>73</v>
      </c>
      <c r="I14" s="168"/>
      <c r="J14" s="168" t="n">
        <v>-22458.11</v>
      </c>
      <c r="K14" s="168"/>
      <c r="L14" s="9" t="n">
        <f aca="false">J14</f>
        <v>-22458.11</v>
      </c>
      <c r="M14" s="116" t="n">
        <f aca="false">L14/E14</f>
        <v>5.0444991015274</v>
      </c>
    </row>
    <row r="15" customFormat="false" ht="12.75" hidden="false" customHeight="false" outlineLevel="0" collapsed="false">
      <c r="A15" s="182" t="s">
        <v>74</v>
      </c>
      <c r="B15" s="183"/>
      <c r="C15" s="183" t="n">
        <v>-8226</v>
      </c>
      <c r="D15" s="184"/>
      <c r="E15" s="185" t="n">
        <f aca="false">C15</f>
        <v>-8226</v>
      </c>
      <c r="F15" s="166"/>
      <c r="H15" s="182" t="s">
        <v>74</v>
      </c>
      <c r="I15" s="168"/>
      <c r="J15" s="168" t="n">
        <v>-43338.68</v>
      </c>
      <c r="K15" s="168"/>
      <c r="L15" s="9" t="n">
        <f aca="false">J15</f>
        <v>-43338.68</v>
      </c>
      <c r="M15" s="116" t="n">
        <f aca="false">L15/E15</f>
        <v>5.26849987843423</v>
      </c>
    </row>
    <row r="16" customFormat="false" ht="12.75" hidden="false" customHeight="false" outlineLevel="0" collapsed="false">
      <c r="A16" s="182" t="s">
        <v>75</v>
      </c>
      <c r="B16" s="183"/>
      <c r="C16" s="183" t="n">
        <v>-39989</v>
      </c>
      <c r="D16" s="184"/>
      <c r="E16" s="185" t="n">
        <f aca="false">C16</f>
        <v>-39989</v>
      </c>
      <c r="F16" s="166"/>
      <c r="H16" s="182" t="s">
        <v>75</v>
      </c>
      <c r="I16" s="168"/>
      <c r="J16" s="168" t="n">
        <v>-299589.96</v>
      </c>
      <c r="K16" s="168"/>
      <c r="L16" s="9" t="n">
        <f aca="false">J16</f>
        <v>-299589.96</v>
      </c>
      <c r="M16" s="116" t="n">
        <f aca="false">L16/E16</f>
        <v>7.49180924754308</v>
      </c>
    </row>
    <row r="17" customFormat="false" ht="12.75" hidden="false" customHeight="false" outlineLevel="0" collapsed="false">
      <c r="A17" s="182" t="s">
        <v>76</v>
      </c>
      <c r="B17" s="183"/>
      <c r="C17" s="183" t="n">
        <v>-34699</v>
      </c>
      <c r="D17" s="184"/>
      <c r="E17" s="185" t="n">
        <f aca="false">C17</f>
        <v>-34699</v>
      </c>
      <c r="F17" s="166"/>
      <c r="H17" s="182" t="s">
        <v>76</v>
      </c>
      <c r="I17" s="168"/>
      <c r="J17" s="168" t="n">
        <v>-279045.98</v>
      </c>
      <c r="K17" s="168"/>
      <c r="L17" s="9" t="n">
        <f aca="false">J17</f>
        <v>-279045.98</v>
      </c>
      <c r="M17" s="116" t="n">
        <f aca="false">L17/E17</f>
        <v>8.04190264849131</v>
      </c>
    </row>
    <row r="18" customFormat="false" ht="12.75" hidden="false" customHeight="false" outlineLevel="0" collapsed="false">
      <c r="A18" s="182" t="s">
        <v>77</v>
      </c>
      <c r="B18" s="183"/>
      <c r="C18" s="183" t="n">
        <v>-21773</v>
      </c>
      <c r="D18" s="184"/>
      <c r="E18" s="185" t="n">
        <f aca="false">C18</f>
        <v>-21773</v>
      </c>
      <c r="F18" s="166"/>
      <c r="H18" s="182" t="s">
        <v>77</v>
      </c>
      <c r="I18" s="168"/>
      <c r="J18" s="168" t="n">
        <v>-115396.9</v>
      </c>
      <c r="K18" s="168"/>
      <c r="L18" s="9" t="n">
        <f aca="false">J18</f>
        <v>-115396.9</v>
      </c>
      <c r="M18" s="116" t="n">
        <f aca="false">L18/E18</f>
        <v>5.3</v>
      </c>
    </row>
    <row r="19" customFormat="false" ht="12.75" hidden="false" customHeight="false" outlineLevel="0" collapsed="false">
      <c r="A19" s="182" t="s">
        <v>78</v>
      </c>
      <c r="B19" s="183"/>
      <c r="C19" s="183" t="n">
        <v>-15350</v>
      </c>
      <c r="D19" s="184"/>
      <c r="E19" s="185" t="n">
        <f aca="false">C19</f>
        <v>-15350</v>
      </c>
      <c r="F19" s="166"/>
      <c r="H19" s="182" t="s">
        <v>78</v>
      </c>
      <c r="I19" s="168"/>
      <c r="J19" s="168" t="n">
        <v>-73108.75</v>
      </c>
      <c r="K19" s="168"/>
      <c r="L19" s="9" t="n">
        <f aca="false">J19</f>
        <v>-73108.75</v>
      </c>
      <c r="M19" s="116" t="n">
        <f aca="false">L19/E19</f>
        <v>4.76278501628665</v>
      </c>
    </row>
    <row r="20" customFormat="false" ht="12.75" hidden="false" customHeight="false" outlineLevel="0" collapsed="false">
      <c r="A20" s="157" t="s">
        <v>7</v>
      </c>
      <c r="B20" s="163"/>
      <c r="C20" s="164" t="n">
        <f aca="false">SUM(C13:C19)</f>
        <v>-134869</v>
      </c>
      <c r="D20" s="186"/>
      <c r="E20" s="187" t="n">
        <f aca="false">SUM(B20:D20)</f>
        <v>-134869</v>
      </c>
      <c r="F20" s="159"/>
      <c r="G20" s="188"/>
      <c r="H20" s="157" t="s">
        <v>7</v>
      </c>
      <c r="I20" s="189"/>
      <c r="J20" s="170" t="n">
        <f aca="false">SUM(J13:J19)</f>
        <v>-887821.2</v>
      </c>
      <c r="K20" s="189"/>
      <c r="L20" s="190" t="n">
        <f aca="false">SUM(I20:K20)</f>
        <v>-887821.2</v>
      </c>
      <c r="M20" s="33"/>
    </row>
    <row r="21" customFormat="false" ht="12.75" hidden="false" customHeight="false" outlineLevel="0" collapsed="false">
      <c r="A21" s="125"/>
      <c r="B21" s="166"/>
      <c r="C21" s="166"/>
      <c r="D21" s="166"/>
      <c r="E21" s="166"/>
      <c r="F21" s="166"/>
    </row>
    <row r="22" customFormat="false" ht="15" hidden="false" customHeight="false" outlineLevel="0" collapsed="false">
      <c r="A22" s="153" t="s">
        <v>58</v>
      </c>
      <c r="B22" s="166"/>
      <c r="C22" s="166"/>
      <c r="D22" s="166"/>
      <c r="J22" s="191"/>
    </row>
    <row r="23" customFormat="false" ht="12.75" hidden="false" customHeight="false" outlineLevel="0" collapsed="false">
      <c r="A23" s="124" t="s">
        <v>59</v>
      </c>
      <c r="B23" s="154" t="n">
        <v>37603</v>
      </c>
      <c r="C23" s="124"/>
      <c r="J23" s="92"/>
    </row>
    <row r="24" customFormat="false" ht="12.75" hidden="false" customHeight="false" outlineLevel="0" collapsed="false">
      <c r="A24" s="155" t="s">
        <v>79</v>
      </c>
      <c r="B24" s="124" t="s">
        <v>61</v>
      </c>
      <c r="C24" s="124"/>
      <c r="D24" s="124" t="s">
        <v>62</v>
      </c>
    </row>
    <row r="25" customFormat="false" ht="12.75" hidden="false" customHeight="false" outlineLevel="0" collapsed="false">
      <c r="H25" s="124" t="s">
        <v>80</v>
      </c>
    </row>
    <row r="26" customFormat="false" ht="12.75" hidden="false" customHeight="false" outlineLevel="0" collapsed="false">
      <c r="A26" s="156" t="s">
        <v>63</v>
      </c>
      <c r="B26" s="156" t="s">
        <v>64</v>
      </c>
      <c r="C26" s="157" t="s">
        <v>65</v>
      </c>
      <c r="D26" s="147" t="s">
        <v>66</v>
      </c>
      <c r="E26" s="157" t="s">
        <v>7</v>
      </c>
      <c r="H26" s="157" t="s">
        <v>67</v>
      </c>
      <c r="I26" s="146" t="s">
        <v>64</v>
      </c>
      <c r="J26" s="157" t="s">
        <v>65</v>
      </c>
      <c r="K26" s="147" t="s">
        <v>66</v>
      </c>
      <c r="L26" s="157" t="s">
        <v>7</v>
      </c>
    </row>
    <row r="27" customFormat="false" ht="12.75" hidden="false" customHeight="false" outlineLevel="0" collapsed="false">
      <c r="A27" s="157" t="s">
        <v>4</v>
      </c>
      <c r="B27" s="158" t="n">
        <v>540</v>
      </c>
      <c r="C27" s="159" t="n">
        <v>-472</v>
      </c>
      <c r="D27" s="159" t="n">
        <v>9361</v>
      </c>
      <c r="E27" s="160" t="n">
        <f aca="false">SUM(B27:D27)</f>
        <v>9429</v>
      </c>
      <c r="H27" s="161" t="s">
        <v>68</v>
      </c>
      <c r="I27" s="162" t="n">
        <v>1342.01</v>
      </c>
      <c r="J27" s="162" t="n">
        <v>-1173.2</v>
      </c>
      <c r="K27" s="162" t="n">
        <v>27117.88</v>
      </c>
      <c r="L27" s="115" t="n">
        <f aca="false">SUM(I27:K27)</f>
        <v>27286.69</v>
      </c>
    </row>
    <row r="28" customFormat="false" ht="12.75" hidden="false" customHeight="false" outlineLevel="0" collapsed="false">
      <c r="A28" s="157" t="s">
        <v>7</v>
      </c>
      <c r="B28" s="163" t="n">
        <f aca="false">B27</f>
        <v>540</v>
      </c>
      <c r="C28" s="164" t="n">
        <f aca="false">C27</f>
        <v>-472</v>
      </c>
      <c r="D28" s="163" t="n">
        <f aca="false">D27</f>
        <v>9361</v>
      </c>
      <c r="E28" s="165" t="n">
        <f aca="false">E27</f>
        <v>9429</v>
      </c>
      <c r="H28" s="157" t="s">
        <v>7</v>
      </c>
      <c r="I28" s="170" t="n">
        <f aca="false">I27</f>
        <v>1342.01</v>
      </c>
      <c r="J28" s="170" t="n">
        <f aca="false">J27</f>
        <v>-1173.2</v>
      </c>
      <c r="K28" s="170" t="n">
        <f aca="false">K27</f>
        <v>27117.88</v>
      </c>
      <c r="L28" s="171" t="n">
        <f aca="false">L27</f>
        <v>27286.69</v>
      </c>
    </row>
    <row r="31" customFormat="false" ht="12.75" hidden="false" customHeight="false" outlineLevel="0" collapsed="false">
      <c r="A31" s="173" t="s">
        <v>70</v>
      </c>
      <c r="B31" s="174"/>
      <c r="C31" s="174"/>
      <c r="D31" s="174"/>
      <c r="E31" s="174"/>
      <c r="F31" s="174"/>
      <c r="G31" s="175"/>
      <c r="H31" s="175"/>
      <c r="I31" s="175"/>
      <c r="J31" s="175"/>
      <c r="K31" s="175"/>
      <c r="L31" s="175"/>
      <c r="M31" s="176"/>
    </row>
    <row r="32" customFormat="false" ht="25.5" hidden="false" customHeight="false" outlineLevel="0" collapsed="false">
      <c r="A32" s="156" t="s">
        <v>63</v>
      </c>
      <c r="B32" s="156" t="s">
        <v>64</v>
      </c>
      <c r="C32" s="157" t="s">
        <v>65</v>
      </c>
      <c r="D32" s="147" t="s">
        <v>66</v>
      </c>
      <c r="E32" s="157" t="s">
        <v>7</v>
      </c>
      <c r="H32" s="157" t="s">
        <v>67</v>
      </c>
      <c r="I32" s="146" t="s">
        <v>64</v>
      </c>
      <c r="J32" s="157" t="s">
        <v>65</v>
      </c>
      <c r="K32" s="147" t="s">
        <v>66</v>
      </c>
      <c r="L32" s="157" t="s">
        <v>7</v>
      </c>
      <c r="M32" s="192" t="s">
        <v>71</v>
      </c>
    </row>
    <row r="33" customFormat="false" ht="12.75" hidden="false" customHeight="false" outlineLevel="0" collapsed="false">
      <c r="A33" s="157" t="s">
        <v>81</v>
      </c>
      <c r="B33" s="158" t="n">
        <v>0</v>
      </c>
      <c r="C33" s="159" t="n">
        <v>-16452</v>
      </c>
      <c r="D33" s="159" t="n">
        <v>0</v>
      </c>
      <c r="E33" s="160" t="n">
        <f aca="false">SUM(B33:D33)</f>
        <v>-16452</v>
      </c>
      <c r="H33" s="161" t="s">
        <v>68</v>
      </c>
      <c r="I33" s="162" t="n">
        <v>0</v>
      </c>
      <c r="J33" s="162" t="n">
        <v>-70774.85</v>
      </c>
      <c r="K33" s="162" t="n">
        <v>0</v>
      </c>
      <c r="L33" s="115" t="n">
        <f aca="false">SUM(I33:K33)</f>
        <v>-70774.85</v>
      </c>
      <c r="M33" s="115" t="n">
        <f aca="false">L33/E33</f>
        <v>4.30189946511063</v>
      </c>
    </row>
    <row r="34" customFormat="false" ht="12.75" hidden="false" customHeight="false" outlineLevel="0" collapsed="false">
      <c r="A34" s="157" t="s">
        <v>7</v>
      </c>
      <c r="B34" s="163" t="n">
        <f aca="false">B33</f>
        <v>0</v>
      </c>
      <c r="C34" s="164" t="n">
        <f aca="false">C33</f>
        <v>-16452</v>
      </c>
      <c r="D34" s="163" t="n">
        <f aca="false">D33</f>
        <v>0</v>
      </c>
      <c r="E34" s="187" t="n">
        <f aca="false">E33</f>
        <v>-16452</v>
      </c>
      <c r="F34" s="188"/>
      <c r="G34" s="188"/>
      <c r="H34" s="157" t="s">
        <v>7</v>
      </c>
      <c r="I34" s="170" t="n">
        <f aca="false">I33</f>
        <v>0</v>
      </c>
      <c r="J34" s="170" t="n">
        <f aca="false">J33</f>
        <v>-70774.85</v>
      </c>
      <c r="K34" s="170" t="n">
        <f aca="false">K33</f>
        <v>0</v>
      </c>
      <c r="L34" s="190" t="n">
        <f aca="false">L33</f>
        <v>-70774.85</v>
      </c>
      <c r="M34" s="33"/>
    </row>
    <row r="39" customFormat="false" ht="15" hidden="false" customHeight="false" outlineLevel="0" collapsed="false">
      <c r="A39" s="153" t="s">
        <v>82</v>
      </c>
    </row>
    <row r="40" customFormat="false" ht="12.75" hidden="false" customHeight="false" outlineLevel="0" collapsed="false">
      <c r="A40" s="124" t="s">
        <v>59</v>
      </c>
      <c r="B40" s="154" t="n">
        <v>37603</v>
      </c>
      <c r="C40" s="124"/>
      <c r="J40" s="92"/>
    </row>
    <row r="41" customFormat="false" ht="12.75" hidden="false" customHeight="false" outlineLevel="0" collapsed="false">
      <c r="A41" s="155" t="s">
        <v>79</v>
      </c>
      <c r="B41" s="124" t="s">
        <v>61</v>
      </c>
      <c r="C41" s="124"/>
      <c r="D41" s="124" t="s">
        <v>83</v>
      </c>
    </row>
    <row r="42" customFormat="false" ht="12.75" hidden="false" customHeight="false" outlineLevel="0" collapsed="false">
      <c r="H42" s="124" t="s">
        <v>80</v>
      </c>
    </row>
    <row r="43" customFormat="false" ht="12.75" hidden="false" customHeight="false" outlineLevel="0" collapsed="false">
      <c r="A43" s="156" t="s">
        <v>63</v>
      </c>
      <c r="B43" s="156" t="s">
        <v>64</v>
      </c>
      <c r="C43" s="157" t="s">
        <v>65</v>
      </c>
      <c r="D43" s="147" t="s">
        <v>66</v>
      </c>
      <c r="E43" s="157" t="s">
        <v>7</v>
      </c>
      <c r="H43" s="157" t="s">
        <v>67</v>
      </c>
      <c r="I43" s="146" t="s">
        <v>64</v>
      </c>
      <c r="J43" s="157" t="s">
        <v>65</v>
      </c>
      <c r="K43" s="147" t="s">
        <v>66</v>
      </c>
      <c r="L43" s="157" t="s">
        <v>7</v>
      </c>
    </row>
    <row r="44" customFormat="false" ht="12.75" hidden="false" customHeight="false" outlineLevel="0" collapsed="false">
      <c r="A44" s="157" t="s">
        <v>4</v>
      </c>
      <c r="B44" s="158" t="n">
        <v>4045</v>
      </c>
      <c r="C44" s="159" t="n">
        <v>36925</v>
      </c>
      <c r="D44" s="159" t="n">
        <v>53491</v>
      </c>
      <c r="E44" s="160" t="n">
        <f aca="false">SUM(B44:D44)</f>
        <v>94461</v>
      </c>
      <c r="H44" s="161" t="s">
        <v>68</v>
      </c>
      <c r="I44" s="162" t="n">
        <v>11707.04</v>
      </c>
      <c r="J44" s="162" t="n">
        <v>107208.05</v>
      </c>
      <c r="K44" s="162" t="n">
        <v>156161.63</v>
      </c>
      <c r="L44" s="115" t="n">
        <f aca="false">SUM(I44:K44)</f>
        <v>275076.72</v>
      </c>
    </row>
    <row r="45" customFormat="false" ht="12.75" hidden="false" customHeight="false" outlineLevel="0" collapsed="false">
      <c r="A45" s="157" t="s">
        <v>7</v>
      </c>
      <c r="B45" s="163" t="n">
        <f aca="false">B44</f>
        <v>4045</v>
      </c>
      <c r="C45" s="164" t="n">
        <f aca="false">C44</f>
        <v>36925</v>
      </c>
      <c r="D45" s="163" t="n">
        <f aca="false">D44</f>
        <v>53491</v>
      </c>
      <c r="E45" s="165" t="n">
        <f aca="false">E44</f>
        <v>94461</v>
      </c>
      <c r="H45" s="157" t="s">
        <v>7</v>
      </c>
      <c r="I45" s="170" t="n">
        <f aca="false">I44</f>
        <v>11707.04</v>
      </c>
      <c r="J45" s="170" t="n">
        <f aca="false">J44</f>
        <v>107208.05</v>
      </c>
      <c r="K45" s="170" t="n">
        <f aca="false">K44</f>
        <v>156161.63</v>
      </c>
      <c r="L45" s="171" t="n">
        <f aca="false">L44</f>
        <v>275076.72</v>
      </c>
    </row>
    <row r="47" customFormat="false" ht="12.75" hidden="false" customHeight="false" outlineLevel="0" collapsed="false">
      <c r="A47" s="173" t="s">
        <v>70</v>
      </c>
      <c r="B47" s="174"/>
      <c r="C47" s="174"/>
      <c r="D47" s="174"/>
      <c r="E47" s="174"/>
      <c r="F47" s="174"/>
      <c r="G47" s="175"/>
      <c r="H47" s="175"/>
      <c r="I47" s="175"/>
      <c r="J47" s="175"/>
      <c r="K47" s="175"/>
      <c r="L47" s="175"/>
      <c r="M47" s="176"/>
    </row>
    <row r="48" customFormat="false" ht="25.5" hidden="false" customHeight="false" outlineLevel="0" collapsed="false">
      <c r="A48" s="177" t="s">
        <v>63</v>
      </c>
      <c r="B48" s="177" t="s">
        <v>64</v>
      </c>
      <c r="C48" s="178" t="s">
        <v>65</v>
      </c>
      <c r="D48" s="179" t="s">
        <v>66</v>
      </c>
      <c r="E48" s="178" t="s">
        <v>7</v>
      </c>
      <c r="F48" s="125"/>
      <c r="H48" s="177" t="s">
        <v>67</v>
      </c>
      <c r="I48" s="177" t="s">
        <v>64</v>
      </c>
      <c r="J48" s="178" t="s">
        <v>65</v>
      </c>
      <c r="K48" s="179" t="s">
        <v>66</v>
      </c>
      <c r="L48" s="180" t="s">
        <v>7</v>
      </c>
      <c r="M48" s="181" t="s">
        <v>71</v>
      </c>
    </row>
    <row r="49" customFormat="false" ht="12.75" hidden="false" customHeight="false" outlineLevel="0" collapsed="false">
      <c r="A49" s="182" t="s">
        <v>84</v>
      </c>
      <c r="B49" s="183"/>
      <c r="C49" s="183" t="n">
        <v>-173</v>
      </c>
      <c r="D49" s="184" t="n">
        <v>-117</v>
      </c>
      <c r="E49" s="185" t="n">
        <f aca="false">C49</f>
        <v>-173</v>
      </c>
      <c r="F49" s="166"/>
      <c r="H49" s="182" t="s">
        <v>84</v>
      </c>
      <c r="I49" s="162"/>
      <c r="J49" s="162" t="n">
        <v>-387.99</v>
      </c>
      <c r="K49" s="162" t="n">
        <v>-297.85</v>
      </c>
      <c r="L49" s="9" t="n">
        <f aca="false">SUM(J49:K49)</f>
        <v>-685.84</v>
      </c>
      <c r="M49" s="116" t="n">
        <f aca="false">L49/E49</f>
        <v>3.96439306358382</v>
      </c>
    </row>
    <row r="50" customFormat="false" ht="12.75" hidden="false" customHeight="false" outlineLevel="0" collapsed="false">
      <c r="A50" s="182" t="s">
        <v>85</v>
      </c>
      <c r="B50" s="183"/>
      <c r="C50" s="183" t="n">
        <v>27436</v>
      </c>
      <c r="D50" s="184"/>
      <c r="E50" s="185" t="n">
        <f aca="false">C50</f>
        <v>27436</v>
      </c>
      <c r="F50" s="166"/>
      <c r="H50" s="182" t="s">
        <v>85</v>
      </c>
      <c r="I50" s="168"/>
      <c r="J50" s="168" t="n">
        <v>82760.17</v>
      </c>
      <c r="K50" s="168"/>
      <c r="L50" s="9" t="n">
        <f aca="false">J50</f>
        <v>82760.17</v>
      </c>
      <c r="M50" s="116" t="n">
        <f aca="false">L50/E50</f>
        <v>3.01648090100598</v>
      </c>
    </row>
    <row r="51" customFormat="false" ht="12.75" hidden="false" customHeight="false" outlineLevel="0" collapsed="false">
      <c r="A51" s="193" t="s">
        <v>86</v>
      </c>
      <c r="C51" s="183" t="n">
        <v>-180</v>
      </c>
      <c r="D51" s="184"/>
      <c r="E51" s="185" t="n">
        <f aca="false">C51</f>
        <v>-180</v>
      </c>
      <c r="F51" s="166"/>
      <c r="H51" s="193" t="s">
        <v>86</v>
      </c>
      <c r="I51" s="168"/>
      <c r="J51" s="168" t="n">
        <v>-556.27</v>
      </c>
      <c r="K51" s="168"/>
      <c r="L51" s="9" t="n">
        <f aca="false">J51</f>
        <v>-556.27</v>
      </c>
      <c r="M51" s="116" t="n">
        <f aca="false">L51/E51</f>
        <v>3.09038888888889</v>
      </c>
    </row>
    <row r="52" customFormat="false" ht="12.75" hidden="false" customHeight="false" outlineLevel="0" collapsed="false">
      <c r="A52" s="157" t="s">
        <v>7</v>
      </c>
      <c r="B52" s="163" t="n">
        <v>0</v>
      </c>
      <c r="C52" s="164" t="n">
        <f aca="false">SUM(C49:C51)</f>
        <v>27083</v>
      </c>
      <c r="D52" s="186" t="n">
        <v>0</v>
      </c>
      <c r="E52" s="187" t="n">
        <f aca="false">SUM(B52:D52)</f>
        <v>27083</v>
      </c>
      <c r="F52" s="159"/>
      <c r="G52" s="188"/>
      <c r="H52" s="157" t="s">
        <v>7</v>
      </c>
      <c r="I52" s="189" t="n">
        <v>0</v>
      </c>
      <c r="J52" s="170" t="n">
        <f aca="false">SUM(J49:J51)</f>
        <v>81815.91</v>
      </c>
      <c r="K52" s="189" t="n">
        <v>0</v>
      </c>
      <c r="L52" s="190" t="n">
        <f aca="false">SUM(L49:L51)</f>
        <v>81518.06</v>
      </c>
      <c r="M52" s="33"/>
    </row>
    <row r="54" customFormat="false" ht="12.75" hidden="false" customHeight="false" outlineLevel="0" collapsed="false">
      <c r="L54" s="92"/>
    </row>
    <row r="55" customFormat="false" ht="12.75" hidden="false" customHeight="false" outlineLevel="0" collapsed="false">
      <c r="L55" s="92"/>
    </row>
  </sheetData>
  <printOptions headings="false" gridLines="false" gridLinesSet="true" horizontalCentered="false" verticalCentered="false"/>
  <pageMargins left="0.747916666666667" right="0.747916666666667" top="0.659722222222222" bottom="0.659722222222222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&amp;L&amp;"Arial,Bold"&amp;11Tennesse Pipeline</oddHeader>
    <oddFooter>&amp;L&amp;F&amp;R&amp;D&amp;T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2002-02-28T14:50:24Z</dcterms:created>
  <dc:creator>mgarza1</dc:creator>
  <dc:description/>
  <dc:language>en-US</dc:language>
  <cp:lastModifiedBy>rconcan</cp:lastModifiedBy>
  <cp:lastPrinted>2002-03-07T14:21:01Z</cp:lastPrinted>
  <dcterms:modified xsi:type="dcterms:W3CDTF">2002-03-07T17:51:44Z</dcterms:modified>
  <cp:revision>0</cp:revision>
  <dc:subject/>
  <dc:title/>
</cp:coreProperties>
</file>