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<sst xmlns="http://schemas.openxmlformats.org/spreadsheetml/2006/main" count="22" uniqueCount="21">
  <si>
    <t xml:space="preserve">ERCOT Scehduling Services:</t>
  </si>
  <si>
    <t xml:space="preserve">APX</t>
  </si>
  <si>
    <t xml:space="preserve">EPMI</t>
  </si>
  <si>
    <t xml:space="preserve">minimum monthly charge</t>
  </si>
  <si>
    <t xml:space="preserve">N/A</t>
  </si>
  <si>
    <t xml:space="preserve">maximum monthly charge</t>
  </si>
  <si>
    <t xml:space="preserve">Assumption of Future NewPower ERCOT Loads:</t>
  </si>
  <si>
    <t xml:space="preserve">maximum annual charge </t>
  </si>
  <si>
    <t xml:space="preserve">Base</t>
  </si>
  <si>
    <t xml:space="preserve">Annual</t>
  </si>
  <si>
    <t xml:space="preserve">Total</t>
  </si>
  <si>
    <t xml:space="preserve">Peak to</t>
  </si>
  <si>
    <t xml:space="preserve">per MWH Charges</t>
  </si>
  <si>
    <t xml:space="preserve">Load</t>
  </si>
  <si>
    <t xml:space="preserve">Shape</t>
  </si>
  <si>
    <t xml:space="preserve">Peak Load</t>
  </si>
  <si>
    <t xml:space="preserve">Energy Ratio</t>
  </si>
  <si>
    <t xml:space="preserve">Energy</t>
  </si>
  <si>
    <t xml:space="preserve">Differences</t>
  </si>
  <si>
    <t xml:space="preserve">Annual Limits</t>
  </si>
  <si>
    <t xml:space="preserve">Multi year Sum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</si>
</sst>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(* #,##0.00_);_(* \(#,##0.00\);_(* \-??_);_(@_)"/>
    <numFmt numFmtId="166" formatCode="_(* #,##0_);_(* \(#,##0\);_(* \-??_);_(@_)"/>
    <numFmt numFmtId="167" formatCode="_(* #,##0.0_);_(* \(#,##0.0\);_(* \-??_);_(@_)"/>
    <numFmt numFmtId="168" formatCode="_(\$* #,##0.00_);_(\$* \(#,##0.00\);_(\$* \-??_);_(@_)"/>
    <numFmt numFmtId="169" formatCode="[$-409]mmm\-yy"/>
    <numFmt numFmtId="170" formatCode="0"/>
    <numFmt numFmtId="171" formatCode="0%"/>
    <numFmt numFmtId="172" formatCode="0.0"/>
    <numFmt numFmtId="173" formatCode="_(\$* #,##0_);_(\$* \(#,##0\);_(\$* \-??_);_(@_)"/>
    <numFmt numFmtId="174" formatCode="[$-409]d\-mmm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Courier New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u val="singl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">
    <border diagonalUp="false" diagonalDown="false">
      <left/>
      <right/>
      <top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5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  <cellStyle name="Normal_Sheet2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7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7.14"/>
    <col collapsed="false" customWidth="true" hidden="false" outlineLevel="0" max="2" min="2" style="1" width="9.14"/>
    <col collapsed="false" customWidth="true" hidden="false" outlineLevel="0" max="3" min="3" style="1" width="9.85"/>
    <col collapsed="false" customWidth="true" hidden="false" outlineLevel="0" max="4" min="4" style="1" width="9.7"/>
    <col collapsed="false" customWidth="true" hidden="false" outlineLevel="0" max="5" min="5" style="1" width="6.7"/>
    <col collapsed="false" customWidth="true" hidden="false" outlineLevel="0" max="6" min="6" style="1" width="9.14"/>
    <col collapsed="false" customWidth="true" hidden="false" outlineLevel="0" max="7" min="7" style="1" width="7.7"/>
    <col collapsed="false" customWidth="true" hidden="false" outlineLevel="0" max="8" min="8" style="1" width="8.7"/>
    <col collapsed="false" customWidth="true" hidden="false" outlineLevel="0" max="9" min="9" style="1" width="6.7"/>
    <col collapsed="false" customWidth="true" hidden="false" outlineLevel="0" max="10" min="10" style="2" width="10.56"/>
    <col collapsed="false" customWidth="true" hidden="false" outlineLevel="0" max="11" min="11" style="2" width="8.7"/>
    <col collapsed="false" customWidth="true" hidden="false" outlineLevel="0" max="13" min="12" style="1" width="9.7"/>
    <col collapsed="false" customWidth="true" hidden="false" outlineLevel="0" max="14" min="14" style="3" width="9.14"/>
  </cols>
  <sheetData>
    <row r="1" customFormat="false" ht="12.75" hidden="false" customHeight="false" outlineLevel="0" collapsed="false">
      <c r="G1" s="4" t="s">
        <v>0</v>
      </c>
      <c r="J1" s="5" t="s">
        <v>1</v>
      </c>
      <c r="K1" s="5" t="s">
        <v>2</v>
      </c>
    </row>
    <row r="2" customFormat="false" ht="12.75" hidden="false" customHeight="false" outlineLevel="0" collapsed="false">
      <c r="J2" s="6" t="n">
        <v>3500</v>
      </c>
      <c r="K2" s="6" t="n">
        <v>2000</v>
      </c>
      <c r="L2" s="1" t="s">
        <v>3</v>
      </c>
    </row>
    <row r="3" customFormat="false" ht="12.75" hidden="false" customHeight="false" outlineLevel="0" collapsed="false">
      <c r="J3" s="6" t="s">
        <v>4</v>
      </c>
      <c r="K3" s="6" t="n">
        <v>25000</v>
      </c>
      <c r="L3" s="1" t="s">
        <v>5</v>
      </c>
    </row>
    <row r="4" customFormat="false" ht="12.75" hidden="false" customHeight="false" outlineLevel="0" collapsed="false">
      <c r="B4" s="4" t="s">
        <v>6</v>
      </c>
      <c r="J4" s="6" t="n">
        <v>400000</v>
      </c>
      <c r="K4" s="6" t="n">
        <f aca="false">25000*12</f>
        <v>300000</v>
      </c>
      <c r="L4" s="1" t="s">
        <v>7</v>
      </c>
    </row>
    <row r="5" customFormat="false" ht="12.75" hidden="false" customHeight="false" outlineLevel="0" collapsed="false">
      <c r="J5" s="7"/>
      <c r="K5" s="7"/>
    </row>
    <row r="6" customFormat="false" ht="12.75" hidden="false" customHeight="false" outlineLevel="0" collapsed="false">
      <c r="A6" s="4"/>
      <c r="B6" s="8" t="s">
        <v>8</v>
      </c>
      <c r="C6" s="8" t="s">
        <v>9</v>
      </c>
      <c r="D6" s="8" t="s">
        <v>10</v>
      </c>
      <c r="E6" s="4"/>
      <c r="F6" s="4" t="s">
        <v>11</v>
      </c>
      <c r="G6" s="4"/>
      <c r="H6" s="4" t="s">
        <v>10</v>
      </c>
      <c r="I6" s="4"/>
      <c r="J6" s="9" t="s">
        <v>12</v>
      </c>
      <c r="K6" s="10"/>
      <c r="L6" s="4"/>
      <c r="M6" s="4"/>
      <c r="N6" s="11"/>
    </row>
    <row r="7" customFormat="false" ht="12.75" hidden="false" customHeight="false" outlineLevel="0" collapsed="false">
      <c r="A7" s="4"/>
      <c r="B7" s="8" t="s">
        <v>13</v>
      </c>
      <c r="C7" s="8" t="s">
        <v>14</v>
      </c>
      <c r="D7" s="8" t="s">
        <v>15</v>
      </c>
      <c r="E7" s="4"/>
      <c r="F7" s="4" t="s">
        <v>16</v>
      </c>
      <c r="G7" s="4"/>
      <c r="H7" s="4" t="s">
        <v>17</v>
      </c>
      <c r="I7" s="4"/>
      <c r="J7" s="12" t="n">
        <v>0.13</v>
      </c>
      <c r="K7" s="12" t="n">
        <v>0.1</v>
      </c>
      <c r="L7" s="4"/>
      <c r="M7" s="4" t="s">
        <v>18</v>
      </c>
      <c r="N7" s="11"/>
    </row>
    <row r="9" customFormat="false" ht="12.75" hidden="false" customHeight="false" outlineLevel="0" collapsed="false">
      <c r="A9" s="13" t="n">
        <v>37226</v>
      </c>
      <c r="B9" s="14" t="n">
        <v>50</v>
      </c>
      <c r="C9" s="15" t="n">
        <v>0.914087453745412</v>
      </c>
      <c r="D9" s="16" t="n">
        <f aca="false">B9*C9</f>
        <v>45.7043726872706</v>
      </c>
      <c r="E9" s="17"/>
      <c r="F9" s="18" t="n">
        <v>542.5302505124</v>
      </c>
      <c r="G9" s="17"/>
      <c r="H9" s="19" t="n">
        <f aca="false">F9*D9</f>
        <v>24796.004763537</v>
      </c>
      <c r="I9" s="17"/>
      <c r="J9" s="20" t="n">
        <f aca="false">H9*J$7</f>
        <v>3223.48061925981</v>
      </c>
      <c r="K9" s="20" t="n">
        <f aca="false">H9*K$7</f>
        <v>2479.6004763537</v>
      </c>
      <c r="L9" s="17"/>
      <c r="M9" s="21" t="n">
        <f aca="false">+J9-K9</f>
        <v>743.88014290611</v>
      </c>
    </row>
    <row r="10" customFormat="false" ht="12.75" hidden="false" customHeight="false" outlineLevel="0" collapsed="false">
      <c r="A10" s="22"/>
      <c r="B10" s="23"/>
      <c r="D10" s="24"/>
    </row>
    <row r="11" customFormat="false" ht="12.75" hidden="false" customHeight="false" outlineLevel="0" collapsed="false">
      <c r="A11" s="22" t="n">
        <v>37257</v>
      </c>
      <c r="B11" s="23" t="n">
        <f aca="false">+B9+15</f>
        <v>65</v>
      </c>
      <c r="C11" s="25" t="n">
        <v>0.899747600717737</v>
      </c>
      <c r="D11" s="26" t="n">
        <f aca="false">B11*C11</f>
        <v>58.4835940466529</v>
      </c>
      <c r="F11" s="27" t="n">
        <v>534.329815138571</v>
      </c>
      <c r="G11" s="28"/>
      <c r="H11" s="29" t="n">
        <f aca="false">F11*D11</f>
        <v>31249.5279955873</v>
      </c>
      <c r="I11" s="28"/>
      <c r="J11" s="6" t="n">
        <f aca="false">H11*J$7</f>
        <v>4062.43863942635</v>
      </c>
      <c r="K11" s="6" t="n">
        <f aca="false">H11*K$7</f>
        <v>3124.95279955873</v>
      </c>
      <c r="L11" s="28"/>
      <c r="M11" s="28"/>
      <c r="N11" s="30"/>
    </row>
    <row r="12" customFormat="false" ht="12.75" hidden="false" customHeight="false" outlineLevel="0" collapsed="false">
      <c r="A12" s="22" t="n">
        <v>37288</v>
      </c>
      <c r="B12" s="23" t="n">
        <f aca="false">+B11+15</f>
        <v>80</v>
      </c>
      <c r="C12" s="25" t="n">
        <v>0.765506920505394</v>
      </c>
      <c r="D12" s="26" t="n">
        <f aca="false">B12*C12</f>
        <v>61.2405536404315</v>
      </c>
      <c r="F12" s="27" t="n">
        <v>493.074285621712</v>
      </c>
      <c r="H12" s="29" t="n">
        <f aca="false">F12*D12</f>
        <v>30196.1422373339</v>
      </c>
      <c r="J12" s="6" t="n">
        <f aca="false">H12*J$7</f>
        <v>3925.49849085341</v>
      </c>
      <c r="K12" s="6" t="n">
        <f aca="false">H12*K$7</f>
        <v>3019.61422373339</v>
      </c>
    </row>
    <row r="13" customFormat="false" ht="12.75" hidden="false" customHeight="false" outlineLevel="0" collapsed="false">
      <c r="A13" s="22" t="n">
        <v>37316</v>
      </c>
      <c r="B13" s="23" t="n">
        <f aca="false">+B12+15</f>
        <v>95</v>
      </c>
      <c r="C13" s="25" t="n">
        <v>0.83617871953898</v>
      </c>
      <c r="D13" s="26" t="n">
        <f aca="false">B13*C13</f>
        <v>79.4369783562031</v>
      </c>
      <c r="F13" s="27" t="n">
        <v>550.27243075611</v>
      </c>
      <c r="H13" s="29" t="n">
        <f aca="false">F13*D13</f>
        <v>43711.9791719884</v>
      </c>
      <c r="J13" s="6" t="n">
        <f aca="false">H13*J$7</f>
        <v>5682.5572923585</v>
      </c>
      <c r="K13" s="6" t="n">
        <f aca="false">H13*K$7</f>
        <v>4371.19791719884</v>
      </c>
    </row>
    <row r="14" customFormat="false" ht="12.75" hidden="false" customHeight="false" outlineLevel="0" collapsed="false">
      <c r="A14" s="22" t="n">
        <v>37347</v>
      </c>
      <c r="B14" s="23" t="n">
        <f aca="false">+B13+15</f>
        <v>110</v>
      </c>
      <c r="C14" s="25" t="n">
        <v>0.890500405774657</v>
      </c>
      <c r="D14" s="26" t="n">
        <f aca="false">B14*C14</f>
        <v>97.9550446352123</v>
      </c>
      <c r="F14" s="27" t="n">
        <v>504.70338715289</v>
      </c>
      <c r="H14" s="29" t="n">
        <f aca="false">F14*D14</f>
        <v>49438.2428161042</v>
      </c>
      <c r="J14" s="6" t="n">
        <f aca="false">H14*J$7</f>
        <v>6426.97156609355</v>
      </c>
      <c r="K14" s="6" t="n">
        <f aca="false">H14*K$7</f>
        <v>4943.82428161042</v>
      </c>
    </row>
    <row r="15" customFormat="false" ht="12.75" hidden="false" customHeight="false" outlineLevel="0" collapsed="false">
      <c r="A15" s="22" t="n">
        <v>37377</v>
      </c>
      <c r="B15" s="23" t="n">
        <f aca="false">+B14+15</f>
        <v>125</v>
      </c>
      <c r="C15" s="25" t="n">
        <v>1.00776555903835</v>
      </c>
      <c r="D15" s="26" t="n">
        <f aca="false">B15*C15</f>
        <v>125.970694879794</v>
      </c>
      <c r="F15" s="27" t="n">
        <v>509.766764260394</v>
      </c>
      <c r="H15" s="29" t="n">
        <f aca="false">F15*D15</f>
        <v>64215.6735205059</v>
      </c>
      <c r="J15" s="6" t="n">
        <f aca="false">H15*J$7</f>
        <v>8348.03755766577</v>
      </c>
      <c r="K15" s="6" t="n">
        <f aca="false">H15*K$7</f>
        <v>6421.56735205059</v>
      </c>
    </row>
    <row r="16" customFormat="false" ht="12.75" hidden="false" customHeight="false" outlineLevel="0" collapsed="false">
      <c r="A16" s="22" t="n">
        <v>37408</v>
      </c>
      <c r="B16" s="23" t="n">
        <f aca="false">+B15+15</f>
        <v>140</v>
      </c>
      <c r="C16" s="25" t="n">
        <v>1.14245296364408</v>
      </c>
      <c r="D16" s="26" t="n">
        <f aca="false">B16*C16</f>
        <v>159.943414910171</v>
      </c>
      <c r="F16" s="27" t="n">
        <v>513.113074067594</v>
      </c>
      <c r="H16" s="29" t="n">
        <f aca="false">F16*D16</f>
        <v>82069.0573014265</v>
      </c>
      <c r="J16" s="6" t="n">
        <f aca="false">H16*J$7</f>
        <v>10668.9774491854</v>
      </c>
      <c r="K16" s="6" t="n">
        <f aca="false">H16*K$7</f>
        <v>8206.90573014265</v>
      </c>
    </row>
    <row r="17" customFormat="false" ht="12.75" hidden="false" customHeight="false" outlineLevel="0" collapsed="false">
      <c r="A17" s="22" t="n">
        <v>37438</v>
      </c>
      <c r="B17" s="23" t="n">
        <f aca="false">+B16+15</f>
        <v>155</v>
      </c>
      <c r="C17" s="25" t="n">
        <v>1.25869065080299</v>
      </c>
      <c r="D17" s="26" t="n">
        <f aca="false">B17*C17</f>
        <v>195.097050874463</v>
      </c>
      <c r="F17" s="27" t="n">
        <v>538.172187758823</v>
      </c>
      <c r="H17" s="29" t="n">
        <f aca="false">F17*D17</f>
        <v>104995.806694404</v>
      </c>
      <c r="J17" s="6" t="n">
        <f aca="false">H17*J$7</f>
        <v>13649.4548702725</v>
      </c>
      <c r="K17" s="6" t="n">
        <f aca="false">H17*K$7</f>
        <v>10499.5806694404</v>
      </c>
    </row>
    <row r="18" customFormat="false" ht="12.75" hidden="false" customHeight="false" outlineLevel="0" collapsed="false">
      <c r="A18" s="22" t="n">
        <v>37469</v>
      </c>
      <c r="B18" s="23" t="n">
        <f aca="false">+B17+15</f>
        <v>170</v>
      </c>
      <c r="C18" s="25" t="n">
        <v>1.38529234388844</v>
      </c>
      <c r="D18" s="26" t="n">
        <f aca="false">B18*C18</f>
        <v>235.499698461034</v>
      </c>
      <c r="F18" s="27" t="n">
        <v>545.117824074749</v>
      </c>
      <c r="H18" s="29" t="n">
        <f aca="false">F18*D18</f>
        <v>128375.083195338</v>
      </c>
      <c r="J18" s="6" t="n">
        <f aca="false">H18*J$7</f>
        <v>16688.760815394</v>
      </c>
      <c r="K18" s="6" t="n">
        <f aca="false">H18*K$7</f>
        <v>12837.5083195339</v>
      </c>
    </row>
    <row r="19" customFormat="false" ht="12.75" hidden="false" customHeight="false" outlineLevel="0" collapsed="false">
      <c r="A19" s="22" t="n">
        <v>37500</v>
      </c>
      <c r="B19" s="23" t="n">
        <f aca="false">+B18+15</f>
        <v>185</v>
      </c>
      <c r="C19" s="25" t="n">
        <v>1.11520277564756</v>
      </c>
      <c r="D19" s="26" t="n">
        <f aca="false">B19*C19</f>
        <v>206.312513494799</v>
      </c>
      <c r="F19" s="27" t="n">
        <v>492.207483923938</v>
      </c>
      <c r="H19" s="29" t="n">
        <f aca="false">F19*D19</f>
        <v>101548.563169299</v>
      </c>
      <c r="J19" s="6" t="n">
        <f aca="false">H19*J$7</f>
        <v>13201.3132120088</v>
      </c>
      <c r="K19" s="6" t="n">
        <f aca="false">H19*K$7</f>
        <v>10154.8563169299</v>
      </c>
    </row>
    <row r="20" customFormat="false" ht="12.75" hidden="false" customHeight="false" outlineLevel="0" collapsed="false">
      <c r="A20" s="22" t="n">
        <v>37530</v>
      </c>
      <c r="B20" s="23" t="n">
        <f aca="false">+B19+15</f>
        <v>200</v>
      </c>
      <c r="C20" s="25" t="n">
        <v>0.951344268153763</v>
      </c>
      <c r="D20" s="26" t="n">
        <f aca="false">B20*C20</f>
        <v>190.268853630753</v>
      </c>
      <c r="F20" s="27" t="n">
        <v>492.345852145311</v>
      </c>
      <c r="H20" s="29" t="n">
        <f aca="false">F20*D20</f>
        <v>93678.0808775443</v>
      </c>
      <c r="J20" s="6" t="n">
        <f aca="false">H20*J$7</f>
        <v>12178.1505140808</v>
      </c>
      <c r="K20" s="6" t="n">
        <f aca="false">H20*K$7</f>
        <v>9367.80808775443</v>
      </c>
    </row>
    <row r="21" customFormat="false" ht="12.75" hidden="false" customHeight="false" outlineLevel="0" collapsed="false">
      <c r="A21" s="22" t="n">
        <v>37561</v>
      </c>
      <c r="B21" s="23" t="n">
        <f aca="false">+B20+15</f>
        <v>215</v>
      </c>
      <c r="C21" s="25" t="n">
        <v>0.833230338542636</v>
      </c>
      <c r="D21" s="26" t="n">
        <f aca="false">B21*C21</f>
        <v>179.144522786667</v>
      </c>
      <c r="F21" s="27" t="n">
        <v>530.935055291419</v>
      </c>
      <c r="H21" s="29" t="n">
        <f aca="false">F21*D21</f>
        <v>95114.1071108938</v>
      </c>
      <c r="J21" s="6" t="n">
        <f aca="false">H21*J$7</f>
        <v>12364.8339244162</v>
      </c>
      <c r="K21" s="6" t="n">
        <f aca="false">H21*K$7</f>
        <v>9511.41071108938</v>
      </c>
    </row>
    <row r="22" customFormat="false" ht="12.75" hidden="false" customHeight="false" outlineLevel="0" collapsed="false">
      <c r="A22" s="22" t="n">
        <v>37591</v>
      </c>
      <c r="B22" s="23" t="n">
        <f aca="false">+B21+15</f>
        <v>230</v>
      </c>
      <c r="C22" s="25" t="n">
        <v>0.914087453745412</v>
      </c>
      <c r="D22" s="26" t="n">
        <f aca="false">B22*C22</f>
        <v>210.240114361445</v>
      </c>
      <c r="F22" s="27" t="n">
        <v>542.5302505124</v>
      </c>
      <c r="H22" s="29" t="n">
        <f aca="false">F22*D22</f>
        <v>114061.62191227</v>
      </c>
      <c r="J22" s="6" t="n">
        <f aca="false">H22*J$7</f>
        <v>14828.0108485951</v>
      </c>
      <c r="K22" s="6" t="n">
        <f aca="false">H22*K$7</f>
        <v>11406.162191227</v>
      </c>
    </row>
    <row r="23" customFormat="false" ht="12.75" hidden="false" customHeight="false" outlineLevel="0" collapsed="false">
      <c r="A23" s="13"/>
      <c r="B23" s="14"/>
      <c r="C23" s="31"/>
      <c r="D23" s="18" t="n">
        <f aca="false">AVERAGE(D11:D22)</f>
        <v>149.966086173135</v>
      </c>
      <c r="E23" s="17"/>
      <c r="F23" s="18"/>
      <c r="G23" s="31"/>
      <c r="H23" s="19" t="n">
        <f aca="false">AVERAGE(H11:H22)</f>
        <v>78221.1571668913</v>
      </c>
      <c r="I23" s="17"/>
      <c r="J23" s="32" t="n">
        <f aca="false">SUM(J11:J22)</f>
        <v>122025.00518035</v>
      </c>
      <c r="K23" s="32" t="n">
        <f aca="false">SUM(K11:K22)</f>
        <v>93865.3886002696</v>
      </c>
      <c r="L23" s="17"/>
      <c r="M23" s="21" t="n">
        <f aca="false">+J23-K23</f>
        <v>28159.6165800809</v>
      </c>
    </row>
    <row r="24" customFormat="false" ht="12.75" hidden="false" customHeight="false" outlineLevel="0" collapsed="false">
      <c r="A24" s="22"/>
      <c r="B24" s="23"/>
      <c r="C24" s="25"/>
      <c r="D24" s="26"/>
      <c r="F24" s="27"/>
      <c r="H24" s="29"/>
      <c r="J24" s="6"/>
      <c r="K24" s="6"/>
    </row>
    <row r="25" customFormat="false" ht="12.75" hidden="false" customHeight="false" outlineLevel="0" collapsed="false">
      <c r="A25" s="22" t="n">
        <v>37622</v>
      </c>
      <c r="B25" s="23" t="n">
        <f aca="false">+B22+15</f>
        <v>245</v>
      </c>
      <c r="C25" s="25" t="n">
        <v>0.899747600717737</v>
      </c>
      <c r="D25" s="27" t="n">
        <f aca="false">B25*C25</f>
        <v>220.438162175846</v>
      </c>
      <c r="F25" s="27" t="n">
        <v>534.329815138571</v>
      </c>
      <c r="H25" s="29" t="n">
        <f aca="false">F25*D25</f>
        <v>117786.682444906</v>
      </c>
      <c r="I25" s="28"/>
      <c r="J25" s="6" t="n">
        <f aca="false">H25*J$7</f>
        <v>15312.2687178378</v>
      </c>
      <c r="K25" s="6" t="n">
        <f aca="false">H25*K$7</f>
        <v>11778.6682444906</v>
      </c>
    </row>
    <row r="26" customFormat="false" ht="12.75" hidden="false" customHeight="false" outlineLevel="0" collapsed="false">
      <c r="A26" s="22" t="n">
        <v>37653</v>
      </c>
      <c r="B26" s="23" t="n">
        <f aca="false">+B25+15</f>
        <v>260</v>
      </c>
      <c r="C26" s="25" t="n">
        <v>0.765506920505394</v>
      </c>
      <c r="D26" s="27" t="n">
        <f aca="false">B26*C26</f>
        <v>199.031799331402</v>
      </c>
      <c r="F26" s="27" t="n">
        <v>493.074285621712</v>
      </c>
      <c r="H26" s="29" t="n">
        <f aca="false">F26*D26</f>
        <v>98137.4622713351</v>
      </c>
      <c r="J26" s="6" t="n">
        <f aca="false">H26*J$7</f>
        <v>12757.8700952736</v>
      </c>
      <c r="K26" s="6" t="n">
        <f aca="false">H26*K$7</f>
        <v>9813.74622713352</v>
      </c>
    </row>
    <row r="27" customFormat="false" ht="12.75" hidden="false" customHeight="false" outlineLevel="0" collapsed="false">
      <c r="A27" s="22" t="n">
        <v>37681</v>
      </c>
      <c r="B27" s="23" t="n">
        <f aca="false">+B26+15</f>
        <v>275</v>
      </c>
      <c r="C27" s="25" t="n">
        <v>0.83617871953898</v>
      </c>
      <c r="D27" s="27" t="n">
        <f aca="false">B27*C27</f>
        <v>229.94914787322</v>
      </c>
      <c r="F27" s="27" t="n">
        <v>550.27243075611</v>
      </c>
      <c r="H27" s="29" t="n">
        <f aca="false">F27*D27</f>
        <v>126534.676550493</v>
      </c>
      <c r="J27" s="6" t="n">
        <f aca="false">H27*J$7</f>
        <v>16449.5079515641</v>
      </c>
      <c r="K27" s="6" t="n">
        <f aca="false">H27*K$7</f>
        <v>12653.4676550493</v>
      </c>
    </row>
    <row r="28" customFormat="false" ht="12.75" hidden="false" customHeight="false" outlineLevel="0" collapsed="false">
      <c r="A28" s="22" t="n">
        <v>37712</v>
      </c>
      <c r="B28" s="23" t="n">
        <f aca="false">+B27+15</f>
        <v>290</v>
      </c>
      <c r="C28" s="25" t="n">
        <v>0.890500405774657</v>
      </c>
      <c r="D28" s="27" t="n">
        <f aca="false">B28*C28</f>
        <v>258.245117674651</v>
      </c>
      <c r="F28" s="27" t="n">
        <v>504.70338715289</v>
      </c>
      <c r="H28" s="29" t="n">
        <f aca="false">F28*D28</f>
        <v>130337.185606093</v>
      </c>
      <c r="J28" s="6" t="n">
        <f aca="false">H28*J$7</f>
        <v>16943.8341287921</v>
      </c>
      <c r="K28" s="6" t="n">
        <f aca="false">H28*K$7</f>
        <v>13033.7185606093</v>
      </c>
    </row>
    <row r="29" customFormat="false" ht="12.75" hidden="false" customHeight="false" outlineLevel="0" collapsed="false">
      <c r="A29" s="22" t="n">
        <v>37742</v>
      </c>
      <c r="B29" s="23" t="n">
        <f aca="false">+B28+15</f>
        <v>305</v>
      </c>
      <c r="C29" s="25" t="n">
        <v>1.00776555903835</v>
      </c>
      <c r="D29" s="27" t="n">
        <f aca="false">B29*C29</f>
        <v>307.368495506697</v>
      </c>
      <c r="F29" s="27" t="n">
        <v>509.766764260394</v>
      </c>
      <c r="H29" s="29" t="n">
        <f aca="false">F29*D29</f>
        <v>156686.243390034</v>
      </c>
      <c r="J29" s="6" t="n">
        <f aca="false">H29*J$7</f>
        <v>20369.2116407045</v>
      </c>
      <c r="K29" s="6" t="n">
        <f aca="false">H29*K$7</f>
        <v>15668.6243390034</v>
      </c>
    </row>
    <row r="30" customFormat="false" ht="12.75" hidden="false" customHeight="false" outlineLevel="0" collapsed="false">
      <c r="A30" s="22" t="n">
        <v>37773</v>
      </c>
      <c r="B30" s="23" t="n">
        <f aca="false">+B29+15</f>
        <v>320</v>
      </c>
      <c r="C30" s="25" t="n">
        <v>1.14245296364408</v>
      </c>
      <c r="D30" s="27" t="n">
        <f aca="false">B30*C30</f>
        <v>365.584948366106</v>
      </c>
      <c r="F30" s="27" t="n">
        <v>513.113074067594</v>
      </c>
      <c r="H30" s="29" t="n">
        <f aca="false">F30*D30</f>
        <v>187586.416688975</v>
      </c>
      <c r="J30" s="6" t="n">
        <f aca="false">H30*J$7</f>
        <v>24386.2341695667</v>
      </c>
      <c r="K30" s="6" t="n">
        <f aca="false">H30*K$7</f>
        <v>18758.6416688975</v>
      </c>
    </row>
    <row r="31" customFormat="false" ht="12.75" hidden="false" customHeight="false" outlineLevel="0" collapsed="false">
      <c r="A31" s="22" t="n">
        <v>37803</v>
      </c>
      <c r="B31" s="23" t="n">
        <f aca="false">+B30+15</f>
        <v>335</v>
      </c>
      <c r="C31" s="25" t="n">
        <v>1.25869065080299</v>
      </c>
      <c r="D31" s="27" t="n">
        <f aca="false">B31*C31</f>
        <v>421.661368019001</v>
      </c>
      <c r="F31" s="27" t="n">
        <v>538.172187758823</v>
      </c>
      <c r="H31" s="29" t="n">
        <f aca="false">F31*D31</f>
        <v>226926.420920164</v>
      </c>
      <c r="J31" s="6" t="n">
        <f aca="false">H31*J$7</f>
        <v>29500.4347196213</v>
      </c>
      <c r="K31" s="6" t="n">
        <f aca="false">H31*K$7</f>
        <v>22692.6420920164</v>
      </c>
    </row>
    <row r="32" customFormat="false" ht="12.75" hidden="false" customHeight="false" outlineLevel="0" collapsed="false">
      <c r="A32" s="22" t="n">
        <v>37834</v>
      </c>
      <c r="B32" s="23" t="n">
        <f aca="false">+B31+15</f>
        <v>350</v>
      </c>
      <c r="C32" s="25" t="n">
        <v>1.38529234388844</v>
      </c>
      <c r="D32" s="27" t="n">
        <f aca="false">B32*C32</f>
        <v>484.852320360953</v>
      </c>
      <c r="F32" s="27" t="n">
        <v>545.117824074749</v>
      </c>
      <c r="H32" s="29" t="n">
        <f aca="false">F32*D32</f>
        <v>264301.641872756</v>
      </c>
      <c r="J32" s="6" t="n">
        <f aca="false">H32*J$7</f>
        <v>34359.2134434583</v>
      </c>
      <c r="K32" s="6" t="n">
        <v>25000</v>
      </c>
    </row>
    <row r="33" customFormat="false" ht="12.75" hidden="false" customHeight="false" outlineLevel="0" collapsed="false">
      <c r="A33" s="22" t="n">
        <v>37865</v>
      </c>
      <c r="B33" s="23" t="n">
        <f aca="false">+B32+15</f>
        <v>365</v>
      </c>
      <c r="C33" s="25" t="n">
        <v>1.11520277564756</v>
      </c>
      <c r="D33" s="27" t="n">
        <f aca="false">B33*C33</f>
        <v>407.049013111361</v>
      </c>
      <c r="F33" s="27" t="n">
        <v>492.207483923938</v>
      </c>
      <c r="H33" s="29" t="n">
        <f aca="false">F33*D33</f>
        <v>200352.570577265</v>
      </c>
      <c r="J33" s="6" t="n">
        <f aca="false">H33*J$7</f>
        <v>26045.8341750445</v>
      </c>
      <c r="K33" s="6" t="n">
        <f aca="false">H33*K$7</f>
        <v>20035.2570577265</v>
      </c>
    </row>
    <row r="34" customFormat="false" ht="12.75" hidden="false" customHeight="false" outlineLevel="0" collapsed="false">
      <c r="A34" s="22" t="n">
        <v>37895</v>
      </c>
      <c r="B34" s="23" t="n">
        <f aca="false">+B33+15</f>
        <v>380</v>
      </c>
      <c r="C34" s="25" t="n">
        <v>0.951344268153763</v>
      </c>
      <c r="D34" s="27" t="n">
        <f aca="false">B34*C34</f>
        <v>361.51082189843</v>
      </c>
      <c r="F34" s="27" t="n">
        <v>492.345852145311</v>
      </c>
      <c r="H34" s="29" t="n">
        <f aca="false">F34*D34</f>
        <v>177988.353667334</v>
      </c>
      <c r="J34" s="6" t="n">
        <f aca="false">H34*J$7</f>
        <v>23138.4859767534</v>
      </c>
      <c r="K34" s="6" t="n">
        <f aca="false">H34*K$7</f>
        <v>17798.8353667334</v>
      </c>
    </row>
    <row r="35" customFormat="false" ht="12.75" hidden="false" customHeight="false" outlineLevel="0" collapsed="false">
      <c r="A35" s="22" t="n">
        <v>37926</v>
      </c>
      <c r="B35" s="23" t="n">
        <f aca="false">+B34+15</f>
        <v>395</v>
      </c>
      <c r="C35" s="25" t="n">
        <v>0.833230338542636</v>
      </c>
      <c r="D35" s="27" t="n">
        <f aca="false">B35*C35</f>
        <v>329.125983724341</v>
      </c>
      <c r="F35" s="27" t="n">
        <v>530.935055291419</v>
      </c>
      <c r="H35" s="29" t="n">
        <f aca="false">F35*D35</f>
        <v>174744.522366526</v>
      </c>
      <c r="J35" s="6" t="n">
        <f aca="false">H35*J$7</f>
        <v>22716.7879076484</v>
      </c>
      <c r="K35" s="6" t="n">
        <f aca="false">H35*K$7</f>
        <v>17474.4522366526</v>
      </c>
    </row>
    <row r="36" customFormat="false" ht="12.75" hidden="false" customHeight="false" outlineLevel="0" collapsed="false">
      <c r="A36" s="22" t="n">
        <v>37956</v>
      </c>
      <c r="B36" s="23" t="n">
        <f aca="false">+B35+15</f>
        <v>410</v>
      </c>
      <c r="C36" s="25" t="n">
        <v>0.914087453745412</v>
      </c>
      <c r="D36" s="27" t="n">
        <f aca="false">B36*C36</f>
        <v>374.775856035619</v>
      </c>
      <c r="F36" s="27" t="n">
        <v>542.5302505124</v>
      </c>
      <c r="H36" s="29" t="n">
        <f aca="false">F36*D36</f>
        <v>203327.239061003</v>
      </c>
      <c r="J36" s="6" t="n">
        <f aca="false">H36*J$7</f>
        <v>26432.5410779304</v>
      </c>
      <c r="K36" s="6" t="n">
        <f aca="false">H36*K$7</f>
        <v>20332.7239061003</v>
      </c>
    </row>
    <row r="37" customFormat="false" ht="12.75" hidden="false" customHeight="false" outlineLevel="0" collapsed="false">
      <c r="A37" s="13"/>
      <c r="B37" s="17"/>
      <c r="C37" s="17"/>
      <c r="D37" s="33" t="n">
        <f aca="false">AVERAGE(D25:D36)</f>
        <v>329.966086173135</v>
      </c>
      <c r="E37" s="17"/>
      <c r="F37" s="17"/>
      <c r="G37" s="17"/>
      <c r="H37" s="17"/>
      <c r="I37" s="17"/>
      <c r="J37" s="34" t="n">
        <f aca="false">SUM(J25:J36)</f>
        <v>268412.224004195</v>
      </c>
      <c r="K37" s="34" t="n">
        <f aca="false">SUM(K25:K36)</f>
        <v>205040.777354413</v>
      </c>
      <c r="L37" s="17"/>
      <c r="M37" s="35" t="n">
        <f aca="false">+J37-K37</f>
        <v>63371.4466497821</v>
      </c>
      <c r="N37" s="36"/>
    </row>
    <row r="38" customFormat="false" ht="12.75" hidden="false" customHeight="false" outlineLevel="0" collapsed="false">
      <c r="A38" s="22"/>
      <c r="M38" s="37"/>
    </row>
    <row r="39" customFormat="false" ht="12.75" hidden="false" customHeight="false" outlineLevel="0" collapsed="false">
      <c r="A39" s="22" t="n">
        <v>37987</v>
      </c>
      <c r="B39" s="23" t="n">
        <f aca="false">+B36+10</f>
        <v>420</v>
      </c>
      <c r="C39" s="25" t="n">
        <v>0.899747600717737</v>
      </c>
      <c r="D39" s="27" t="n">
        <f aca="false">B39*C39</f>
        <v>377.89399230145</v>
      </c>
      <c r="F39" s="27" t="n">
        <v>534.329815138571</v>
      </c>
      <c r="H39" s="29" t="n">
        <f aca="false">F39*D39</f>
        <v>201920.02704841</v>
      </c>
      <c r="I39" s="28"/>
      <c r="J39" s="6" t="n">
        <f aca="false">H39*J$7</f>
        <v>26249.6035162933</v>
      </c>
      <c r="K39" s="6" t="n">
        <f aca="false">IF((H39*K$7)&gt;25000,25000,(H39*K$7))</f>
        <v>20192.002704841</v>
      </c>
    </row>
    <row r="40" customFormat="false" ht="12.75" hidden="false" customHeight="false" outlineLevel="0" collapsed="false">
      <c r="A40" s="22" t="n">
        <v>38018</v>
      </c>
      <c r="B40" s="23" t="n">
        <f aca="false">+B39+10</f>
        <v>430</v>
      </c>
      <c r="C40" s="25" t="n">
        <v>0.765506920505394</v>
      </c>
      <c r="D40" s="27" t="n">
        <f aca="false">B40*C40</f>
        <v>329.16797581732</v>
      </c>
      <c r="F40" s="27" t="n">
        <v>493.074285621712</v>
      </c>
      <c r="H40" s="29" t="n">
        <f aca="false">F40*D40</f>
        <v>162304.26452567</v>
      </c>
      <c r="J40" s="6" t="n">
        <f aca="false">H40*J$7</f>
        <v>21099.5543883371</v>
      </c>
      <c r="K40" s="6" t="n">
        <f aca="false">IF((H40*K$7)&gt;25000,25000,(H40*K$7))</f>
        <v>16230.426452567</v>
      </c>
    </row>
    <row r="41" customFormat="false" ht="12.75" hidden="false" customHeight="false" outlineLevel="0" collapsed="false">
      <c r="A41" s="22" t="n">
        <v>38047</v>
      </c>
      <c r="B41" s="23" t="n">
        <f aca="false">+B40+10</f>
        <v>440</v>
      </c>
      <c r="C41" s="25" t="n">
        <v>0.83617871953898</v>
      </c>
      <c r="D41" s="27" t="n">
        <f aca="false">B41*C41</f>
        <v>367.918636597151</v>
      </c>
      <c r="F41" s="27" t="n">
        <v>550.27243075611</v>
      </c>
      <c r="H41" s="29" t="n">
        <f aca="false">F41*D41</f>
        <v>202455.482480788</v>
      </c>
      <c r="J41" s="6" t="n">
        <f aca="false">H41*J$7</f>
        <v>26319.2127225025</v>
      </c>
      <c r="K41" s="6" t="n">
        <f aca="false">IF((H41*K$7)&gt;25000,25000,(H41*K$7))</f>
        <v>20245.5482480789</v>
      </c>
    </row>
    <row r="42" customFormat="false" ht="12.75" hidden="false" customHeight="false" outlineLevel="0" collapsed="false">
      <c r="A42" s="22" t="n">
        <v>38078</v>
      </c>
      <c r="B42" s="23" t="n">
        <f aca="false">+B41+10</f>
        <v>450</v>
      </c>
      <c r="C42" s="25" t="n">
        <v>0.890500405774657</v>
      </c>
      <c r="D42" s="27" t="n">
        <f aca="false">B42*C42</f>
        <v>400.725182598596</v>
      </c>
      <c r="F42" s="27" t="n">
        <v>504.70338715289</v>
      </c>
      <c r="H42" s="29" t="n">
        <f aca="false">F42*D42</f>
        <v>202247.356974972</v>
      </c>
      <c r="J42" s="6" t="n">
        <f aca="false">H42*J$7</f>
        <v>26292.1564067463</v>
      </c>
      <c r="K42" s="6" t="n">
        <f aca="false">IF((H42*K$7)&gt;25000,25000,(H42*K$7))</f>
        <v>20224.7356974972</v>
      </c>
    </row>
    <row r="43" customFormat="false" ht="12.75" hidden="false" customHeight="false" outlineLevel="0" collapsed="false">
      <c r="A43" s="22" t="n">
        <v>38108</v>
      </c>
      <c r="B43" s="23" t="n">
        <f aca="false">+B42+10</f>
        <v>460</v>
      </c>
      <c r="C43" s="25" t="n">
        <v>1.00776555903835</v>
      </c>
      <c r="D43" s="27" t="n">
        <f aca="false">B43*C43</f>
        <v>463.572157157642</v>
      </c>
      <c r="F43" s="27" t="n">
        <v>509.766764260394</v>
      </c>
      <c r="H43" s="29" t="n">
        <f aca="false">F43*D43</f>
        <v>236313.678555462</v>
      </c>
      <c r="J43" s="6" t="n">
        <f aca="false">H43*J$7</f>
        <v>30720.77821221</v>
      </c>
      <c r="K43" s="6" t="n">
        <f aca="false">IF((H43*K$7)&gt;25000,25000,(H43*K$7))</f>
        <v>23631.3678555462</v>
      </c>
    </row>
    <row r="44" customFormat="false" ht="12.75" hidden="false" customHeight="false" outlineLevel="0" collapsed="false">
      <c r="A44" s="22" t="n">
        <v>38139</v>
      </c>
      <c r="B44" s="23" t="n">
        <f aca="false">+B43+10</f>
        <v>470</v>
      </c>
      <c r="C44" s="25" t="n">
        <v>1.14245296364408</v>
      </c>
      <c r="D44" s="27" t="n">
        <f aca="false">B44*C44</f>
        <v>536.952892912717</v>
      </c>
      <c r="F44" s="27" t="n">
        <v>513.113074067594</v>
      </c>
      <c r="H44" s="29" t="n">
        <f aca="false">F44*D44</f>
        <v>275517.549511932</v>
      </c>
      <c r="J44" s="6" t="n">
        <f aca="false">H44*J$7</f>
        <v>35817.2814365511</v>
      </c>
      <c r="K44" s="6" t="n">
        <f aca="false">IF((H44*K$7)&gt;25000,25000,(H44*K$7))</f>
        <v>25000</v>
      </c>
    </row>
    <row r="45" customFormat="false" ht="12.75" hidden="false" customHeight="false" outlineLevel="0" collapsed="false">
      <c r="A45" s="22" t="n">
        <v>38169</v>
      </c>
      <c r="B45" s="23" t="n">
        <f aca="false">+B44+10</f>
        <v>480</v>
      </c>
      <c r="C45" s="25" t="n">
        <v>1.25869065080299</v>
      </c>
      <c r="D45" s="27" t="n">
        <f aca="false">B45*C45</f>
        <v>604.171512385434</v>
      </c>
      <c r="F45" s="27" t="n">
        <v>538.172187758823</v>
      </c>
      <c r="H45" s="29" t="n">
        <f aca="false">F45*D45</f>
        <v>325148.304602026</v>
      </c>
      <c r="J45" s="6" t="n">
        <f aca="false">H45*J$7</f>
        <v>42269.2795982634</v>
      </c>
      <c r="K45" s="6" t="n">
        <f aca="false">IF((H45*K$7)&gt;25000,25000,(H45*K$7))</f>
        <v>25000</v>
      </c>
    </row>
    <row r="46" customFormat="false" ht="12.75" hidden="false" customHeight="false" outlineLevel="0" collapsed="false">
      <c r="A46" s="22" t="n">
        <v>38200</v>
      </c>
      <c r="B46" s="23" t="n">
        <f aca="false">+B45+10</f>
        <v>490</v>
      </c>
      <c r="C46" s="25" t="n">
        <v>1.38529234388844</v>
      </c>
      <c r="D46" s="27" t="n">
        <f aca="false">B46*C46</f>
        <v>678.793248505335</v>
      </c>
      <c r="F46" s="27" t="n">
        <v>545.117824074749</v>
      </c>
      <c r="H46" s="29" t="n">
        <f aca="false">F46*D46</f>
        <v>370022.298621858</v>
      </c>
      <c r="J46" s="6" t="n">
        <f aca="false">H46*J$7</f>
        <v>48102.8988208415</v>
      </c>
      <c r="K46" s="6" t="n">
        <f aca="false">IF((H46*K$7)&gt;25000,25000,(H46*K$7))</f>
        <v>25000</v>
      </c>
    </row>
    <row r="47" customFormat="false" ht="12.75" hidden="false" customHeight="false" outlineLevel="0" collapsed="false">
      <c r="A47" s="22" t="n">
        <v>38231</v>
      </c>
      <c r="B47" s="23" t="n">
        <f aca="false">+B46+10</f>
        <v>500</v>
      </c>
      <c r="C47" s="25" t="n">
        <v>1.11520277564756</v>
      </c>
      <c r="D47" s="27" t="n">
        <f aca="false">B47*C47</f>
        <v>557.601387823782</v>
      </c>
      <c r="F47" s="27" t="n">
        <v>492.207483923938</v>
      </c>
      <c r="H47" s="29" t="n">
        <f aca="false">F47*D47</f>
        <v>274455.57613324</v>
      </c>
      <c r="J47" s="6" t="n">
        <f aca="false">H47*J$7</f>
        <v>35679.2248973212</v>
      </c>
      <c r="K47" s="6" t="n">
        <f aca="false">IF((H47*K$7)&gt;25000,25000,(H47*K$7))</f>
        <v>25000</v>
      </c>
    </row>
    <row r="48" customFormat="false" ht="12.75" hidden="false" customHeight="false" outlineLevel="0" collapsed="false">
      <c r="A48" s="22" t="n">
        <v>38261</v>
      </c>
      <c r="B48" s="23" t="n">
        <f aca="false">+B47+10</f>
        <v>510</v>
      </c>
      <c r="C48" s="25" t="n">
        <v>0.951344268153763</v>
      </c>
      <c r="D48" s="27" t="n">
        <f aca="false">B48*C48</f>
        <v>485.185576758419</v>
      </c>
      <c r="F48" s="27" t="n">
        <v>492.345852145311</v>
      </c>
      <c r="H48" s="29" t="n">
        <f aca="false">F48*D48</f>
        <v>238879.106237738</v>
      </c>
      <c r="J48" s="6" t="n">
        <f aca="false">H48*J$7</f>
        <v>31054.2838109059</v>
      </c>
      <c r="K48" s="6" t="n">
        <f aca="false">IF((H48*K$7)&gt;25000,25000,(H48*K$7))</f>
        <v>23887.9106237738</v>
      </c>
    </row>
    <row r="49" customFormat="false" ht="12.75" hidden="false" customHeight="false" outlineLevel="0" collapsed="false">
      <c r="A49" s="22" t="n">
        <v>38292</v>
      </c>
      <c r="B49" s="23" t="n">
        <f aca="false">+B48+10</f>
        <v>520</v>
      </c>
      <c r="C49" s="25" t="n">
        <v>0.833230338542636</v>
      </c>
      <c r="D49" s="27" t="n">
        <f aca="false">B49*C49</f>
        <v>433.279776042171</v>
      </c>
      <c r="F49" s="27" t="n">
        <v>530.935055291419</v>
      </c>
      <c r="H49" s="29" t="n">
        <f aca="false">F49*D49</f>
        <v>230043.421849604</v>
      </c>
      <c r="J49" s="6" t="n">
        <f aca="false">H49*J$7</f>
        <v>29905.6448404485</v>
      </c>
      <c r="K49" s="6" t="n">
        <f aca="false">IF((H49*K$7)&gt;25000,25000,(H49*K$7))</f>
        <v>23004.3421849604</v>
      </c>
    </row>
    <row r="50" customFormat="false" ht="12.75" hidden="false" customHeight="false" outlineLevel="0" collapsed="false">
      <c r="A50" s="22" t="n">
        <v>38322</v>
      </c>
      <c r="B50" s="23" t="n">
        <f aca="false">+B49+10</f>
        <v>530</v>
      </c>
      <c r="C50" s="25" t="n">
        <v>0.914087453745412</v>
      </c>
      <c r="D50" s="27" t="n">
        <f aca="false">B50*C50</f>
        <v>484.466350485068</v>
      </c>
      <c r="F50" s="27" t="n">
        <v>542.5302505124</v>
      </c>
      <c r="H50" s="29" t="n">
        <f aca="false">F50*D50</f>
        <v>262837.650493492</v>
      </c>
      <c r="J50" s="6" t="n">
        <f aca="false">H50*J$7</f>
        <v>34168.894564154</v>
      </c>
      <c r="K50" s="6" t="n">
        <f aca="false">IF((H50*K$7)&gt;25000,25000,(H50*K$7))</f>
        <v>25000</v>
      </c>
    </row>
    <row r="51" customFormat="false" ht="12.75" hidden="false" customHeight="false" outlineLevel="0" collapsed="false">
      <c r="A51" s="13"/>
      <c r="B51" s="17"/>
      <c r="C51" s="17"/>
      <c r="D51" s="33" t="n">
        <f aca="false">AVERAGE(D39:D50)</f>
        <v>476.644057448757</v>
      </c>
      <c r="E51" s="17"/>
      <c r="F51" s="17"/>
      <c r="G51" s="17"/>
      <c r="H51" s="17"/>
      <c r="I51" s="17"/>
      <c r="J51" s="34" t="n">
        <f aca="false">SUM(J39:J50)</f>
        <v>387678.813214575</v>
      </c>
      <c r="K51" s="34" t="n">
        <f aca="false">SUM(K39:K50)</f>
        <v>272416.333767264</v>
      </c>
      <c r="L51" s="19"/>
      <c r="M51" s="35" t="n">
        <f aca="false">+J51-K51</f>
        <v>115262.47944731</v>
      </c>
      <c r="N51" s="38"/>
    </row>
    <row r="52" customFormat="false" ht="12.75" hidden="false" customHeight="false" outlineLevel="0" collapsed="false">
      <c r="A52" s="22"/>
    </row>
    <row r="53" customFormat="false" ht="12.75" hidden="false" customHeight="false" outlineLevel="0" collapsed="false">
      <c r="A53" s="22" t="n">
        <v>38353</v>
      </c>
      <c r="B53" s="23" t="n">
        <f aca="false">+B50+10</f>
        <v>540</v>
      </c>
      <c r="C53" s="25" t="n">
        <v>0.899747600717737</v>
      </c>
      <c r="D53" s="27" t="n">
        <f aca="false">B53*C53</f>
        <v>485.863704387578</v>
      </c>
      <c r="F53" s="27" t="n">
        <v>534.329815138571</v>
      </c>
      <c r="H53" s="29" t="n">
        <f aca="false">F53*D53</f>
        <v>259611.463347956</v>
      </c>
      <c r="I53" s="28"/>
      <c r="J53" s="6" t="n">
        <f aca="false">H53*J$7</f>
        <v>33749.4902352343</v>
      </c>
      <c r="K53" s="6" t="n">
        <f aca="false">IF((H53*K$7)&gt;25000,25000,(H53*K$7))</f>
        <v>25000</v>
      </c>
    </row>
    <row r="54" customFormat="false" ht="12.75" hidden="false" customHeight="false" outlineLevel="0" collapsed="false">
      <c r="A54" s="22" t="n">
        <v>38384</v>
      </c>
      <c r="B54" s="23" t="n">
        <f aca="false">+B53+10</f>
        <v>550</v>
      </c>
      <c r="C54" s="25" t="n">
        <v>0.765506920505394</v>
      </c>
      <c r="D54" s="27" t="n">
        <f aca="false">B54*C54</f>
        <v>421.028806277967</v>
      </c>
      <c r="F54" s="27" t="n">
        <v>493.074285621712</v>
      </c>
      <c r="H54" s="29" t="n">
        <f aca="false">F54*D54</f>
        <v>207598.477881671</v>
      </c>
      <c r="J54" s="6" t="n">
        <f aca="false">H54*J$7</f>
        <v>26987.8021246172</v>
      </c>
      <c r="K54" s="6" t="n">
        <f aca="false">IF((H54*K$7)&gt;25000,25000,(H54*K$7))</f>
        <v>20759.8477881671</v>
      </c>
    </row>
    <row r="55" customFormat="false" ht="12.75" hidden="false" customHeight="false" outlineLevel="0" collapsed="false">
      <c r="A55" s="22" t="n">
        <v>38412</v>
      </c>
      <c r="B55" s="23" t="n">
        <f aca="false">+B54+10</f>
        <v>560</v>
      </c>
      <c r="C55" s="25" t="n">
        <v>0.83617871953898</v>
      </c>
      <c r="D55" s="27" t="n">
        <f aca="false">B55*C55</f>
        <v>468.260082941829</v>
      </c>
      <c r="F55" s="27" t="n">
        <v>550.27243075611</v>
      </c>
      <c r="H55" s="29" t="n">
        <f aca="false">F55*D55</f>
        <v>257670.614066458</v>
      </c>
      <c r="J55" s="6" t="n">
        <f aca="false">H55*J$7</f>
        <v>33497.1798286396</v>
      </c>
      <c r="K55" s="6" t="n">
        <f aca="false">IF((H55*K$7)&gt;25000,25000,(H55*K$7))</f>
        <v>25000</v>
      </c>
    </row>
    <row r="56" customFormat="false" ht="12.75" hidden="false" customHeight="false" outlineLevel="0" collapsed="false">
      <c r="A56" s="22" t="n">
        <v>38443</v>
      </c>
      <c r="B56" s="23" t="n">
        <f aca="false">+B55+10</f>
        <v>570</v>
      </c>
      <c r="C56" s="25" t="n">
        <v>0.890500405774657</v>
      </c>
      <c r="D56" s="27" t="n">
        <f aca="false">B56*C56</f>
        <v>507.585231291555</v>
      </c>
      <c r="F56" s="27" t="n">
        <v>504.70338715289</v>
      </c>
      <c r="H56" s="29" t="n">
        <f aca="false">F56*D56</f>
        <v>256179.985501631</v>
      </c>
      <c r="J56" s="6" t="n">
        <f aca="false">H56*J$7</f>
        <v>33303.398115212</v>
      </c>
      <c r="K56" s="6" t="n">
        <f aca="false">IF((H56*K$7)&gt;25000,25000,(H56*K$7))</f>
        <v>25000</v>
      </c>
    </row>
    <row r="57" customFormat="false" ht="12.75" hidden="false" customHeight="false" outlineLevel="0" collapsed="false">
      <c r="A57" s="22" t="n">
        <v>38473</v>
      </c>
      <c r="B57" s="23" t="n">
        <f aca="false">+B56+10</f>
        <v>580</v>
      </c>
      <c r="C57" s="25" t="n">
        <v>1.00776555903835</v>
      </c>
      <c r="D57" s="27" t="n">
        <f aca="false">B57*C57</f>
        <v>584.504024242244</v>
      </c>
      <c r="F57" s="27" t="n">
        <v>509.766764260394</v>
      </c>
      <c r="H57" s="29" t="n">
        <f aca="false">F57*D57</f>
        <v>297960.725135147</v>
      </c>
      <c r="J57" s="6" t="n">
        <f aca="false">H57*J$7</f>
        <v>38734.8942675692</v>
      </c>
      <c r="K57" s="6" t="n">
        <f aca="false">IF((H57*K$7)&gt;25000,25000,(H57*K$7))</f>
        <v>25000</v>
      </c>
    </row>
    <row r="58" customFormat="false" ht="12.75" hidden="false" customHeight="false" outlineLevel="0" collapsed="false">
      <c r="A58" s="22" t="n">
        <v>38504</v>
      </c>
      <c r="B58" s="23" t="n">
        <f aca="false">+B57+10</f>
        <v>590</v>
      </c>
      <c r="C58" s="25" t="n">
        <v>1.14245296364408</v>
      </c>
      <c r="D58" s="27" t="n">
        <f aca="false">B58*C58</f>
        <v>674.047248550007</v>
      </c>
      <c r="F58" s="27" t="n">
        <v>513.113074067594</v>
      </c>
      <c r="H58" s="29" t="n">
        <f aca="false">F58*D58</f>
        <v>345862.455770298</v>
      </c>
      <c r="J58" s="6" t="n">
        <f aca="false">H58*J$7</f>
        <v>44962.1192501387</v>
      </c>
      <c r="K58" s="6" t="n">
        <f aca="false">IF((H58*K$7)&gt;25000,25000,(H58*K$7))</f>
        <v>25000</v>
      </c>
    </row>
    <row r="59" customFormat="false" ht="12.75" hidden="false" customHeight="false" outlineLevel="0" collapsed="false">
      <c r="A59" s="22" t="n">
        <v>38534</v>
      </c>
      <c r="B59" s="23" t="n">
        <f aca="false">+B58+10</f>
        <v>600</v>
      </c>
      <c r="C59" s="25" t="n">
        <v>1.25869065080299</v>
      </c>
      <c r="D59" s="27" t="n">
        <f aca="false">B59*C59</f>
        <v>755.214390481792</v>
      </c>
      <c r="F59" s="27" t="n">
        <v>538.172187758823</v>
      </c>
      <c r="H59" s="29" t="n">
        <f aca="false">F59*D59</f>
        <v>406435.380752532</v>
      </c>
      <c r="J59" s="6" t="n">
        <f aca="false">H59*J$7</f>
        <v>52836.5994978292</v>
      </c>
      <c r="K59" s="6" t="n">
        <f aca="false">IF((H59*K$7)&gt;25000,25000,(H59*K$7))</f>
        <v>25000</v>
      </c>
    </row>
    <row r="60" customFormat="false" ht="12.75" hidden="false" customHeight="false" outlineLevel="0" collapsed="false">
      <c r="A60" s="22" t="n">
        <v>38565</v>
      </c>
      <c r="B60" s="23" t="n">
        <f aca="false">+B59+10</f>
        <v>610</v>
      </c>
      <c r="C60" s="25" t="n">
        <v>1.38529234388844</v>
      </c>
      <c r="D60" s="27" t="n">
        <f aca="false">B60*C60</f>
        <v>845.028329771947</v>
      </c>
      <c r="F60" s="27" t="n">
        <v>545.117824074749</v>
      </c>
      <c r="H60" s="29" t="n">
        <f aca="false">F60*D60</f>
        <v>460640.004406803</v>
      </c>
      <c r="J60" s="6" t="n">
        <f aca="false">H60*J$7</f>
        <v>59883.2005728844</v>
      </c>
      <c r="K60" s="6" t="n">
        <f aca="false">IF((H60*K$7)&gt;25000,25000,(H60*K$7))</f>
        <v>25000</v>
      </c>
    </row>
    <row r="61" customFormat="false" ht="12.75" hidden="false" customHeight="false" outlineLevel="0" collapsed="false">
      <c r="A61" s="22" t="n">
        <v>38596</v>
      </c>
      <c r="B61" s="23" t="n">
        <f aca="false">+B60+10</f>
        <v>620</v>
      </c>
      <c r="C61" s="25" t="n">
        <v>1.11520277564756</v>
      </c>
      <c r="D61" s="27" t="n">
        <f aca="false">B61*C61</f>
        <v>691.42572090149</v>
      </c>
      <c r="F61" s="27" t="n">
        <v>492.207483923938</v>
      </c>
      <c r="H61" s="29" t="n">
        <f aca="false">F61*D61</f>
        <v>340324.914405218</v>
      </c>
      <c r="J61" s="6" t="n">
        <f aca="false">H61*J$7</f>
        <v>44242.2388726783</v>
      </c>
      <c r="K61" s="6" t="n">
        <f aca="false">IF((H61*K$7)&gt;25000,25000,(H61*K$7))</f>
        <v>25000</v>
      </c>
    </row>
    <row r="62" customFormat="false" ht="12.75" hidden="false" customHeight="false" outlineLevel="0" collapsed="false">
      <c r="A62" s="22" t="n">
        <v>38626</v>
      </c>
      <c r="B62" s="23" t="n">
        <f aca="false">+B61+10</f>
        <v>630</v>
      </c>
      <c r="C62" s="25" t="n">
        <v>0.951344268153763</v>
      </c>
      <c r="D62" s="27" t="n">
        <f aca="false">B62*C62</f>
        <v>599.34688893687</v>
      </c>
      <c r="F62" s="27" t="n">
        <v>492.345852145311</v>
      </c>
      <c r="H62" s="29" t="n">
        <f aca="false">F62*D62</f>
        <v>295085.954764264</v>
      </c>
      <c r="J62" s="6" t="n">
        <f aca="false">H62*J$7</f>
        <v>38361.1741193544</v>
      </c>
      <c r="K62" s="6" t="n">
        <f aca="false">IF((H62*K$7)&gt;25000,25000,(H62*K$7))</f>
        <v>25000</v>
      </c>
    </row>
    <row r="63" customFormat="false" ht="12.75" hidden="false" customHeight="false" outlineLevel="0" collapsed="false">
      <c r="A63" s="22" t="n">
        <v>38657</v>
      </c>
      <c r="B63" s="23" t="n">
        <f aca="false">+B62+10</f>
        <v>640</v>
      </c>
      <c r="C63" s="25" t="n">
        <v>0.833230338542636</v>
      </c>
      <c r="D63" s="27" t="n">
        <f aca="false">B63*C63</f>
        <v>533.267416667287</v>
      </c>
      <c r="F63" s="27" t="n">
        <v>530.935055291419</v>
      </c>
      <c r="H63" s="29" t="n">
        <f aca="false">F63*D63</f>
        <v>283130.365353358</v>
      </c>
      <c r="J63" s="6" t="n">
        <f aca="false">H63*J$7</f>
        <v>36806.9474959366</v>
      </c>
      <c r="K63" s="6" t="n">
        <f aca="false">IF((H63*K$7)&gt;25000,25000,(H63*K$7))</f>
        <v>25000</v>
      </c>
    </row>
    <row r="64" customFormat="false" ht="12.75" hidden="false" customHeight="false" outlineLevel="0" collapsed="false">
      <c r="A64" s="22" t="n">
        <v>38687</v>
      </c>
      <c r="B64" s="23" t="n">
        <f aca="false">+B63+10</f>
        <v>650</v>
      </c>
      <c r="C64" s="25" t="n">
        <v>0.914087453745412</v>
      </c>
      <c r="D64" s="27" t="n">
        <f aca="false">B64*C64</f>
        <v>594.156844934518</v>
      </c>
      <c r="F64" s="27" t="n">
        <v>542.5302505124</v>
      </c>
      <c r="H64" s="29" t="n">
        <f aca="false">F64*D64</f>
        <v>322348.061925981</v>
      </c>
      <c r="J64" s="6" t="n">
        <f aca="false">H64*J$7</f>
        <v>41905.2480503775</v>
      </c>
      <c r="K64" s="6" t="n">
        <f aca="false">IF((H64*K$7)&gt;25000,25000,(H64*K$7))</f>
        <v>25000</v>
      </c>
    </row>
    <row r="65" customFormat="false" ht="12.75" hidden="false" customHeight="false" outlineLevel="0" collapsed="false">
      <c r="A65" s="22"/>
      <c r="D65" s="39" t="n">
        <f aca="false">AVERAGE(D53:D64)</f>
        <v>596.644057448757</v>
      </c>
      <c r="J65" s="40" t="n">
        <f aca="false">SUM(J53:J64)</f>
        <v>485270.292430471</v>
      </c>
      <c r="K65" s="40" t="n">
        <f aca="false">SUM(K53:K64)</f>
        <v>295759.847788167</v>
      </c>
      <c r="M65" s="41"/>
      <c r="N65" s="38"/>
    </row>
    <row r="66" customFormat="false" ht="12.75" hidden="false" customHeight="false" outlineLevel="0" collapsed="false">
      <c r="A66" s="17"/>
      <c r="B66" s="17"/>
      <c r="C66" s="17"/>
      <c r="D66" s="17"/>
      <c r="E66" s="17"/>
      <c r="F66" s="17"/>
      <c r="G66" s="17"/>
      <c r="H66" s="17" t="s">
        <v>19</v>
      </c>
      <c r="I66" s="17"/>
      <c r="J66" s="20" t="n">
        <v>400000</v>
      </c>
      <c r="K66" s="34" t="n">
        <f aca="false">+K65</f>
        <v>295759.847788167</v>
      </c>
      <c r="L66" s="17"/>
      <c r="M66" s="35" t="n">
        <f aca="false">+J66-K66</f>
        <v>104240.152211833</v>
      </c>
    </row>
    <row r="68" customFormat="false" ht="12.75" hidden="false" customHeight="false" outlineLevel="0" collapsed="false">
      <c r="A68" s="22" t="n">
        <v>38718</v>
      </c>
      <c r="B68" s="23" t="n">
        <f aca="false">+B64+10</f>
        <v>660</v>
      </c>
      <c r="C68" s="25" t="n">
        <v>0.899747600717737</v>
      </c>
      <c r="D68" s="27" t="n">
        <f aca="false">B68*C68</f>
        <v>593.833416473707</v>
      </c>
      <c r="F68" s="27" t="n">
        <v>534.329815138571</v>
      </c>
      <c r="H68" s="29" t="n">
        <f aca="false">F68*D68</f>
        <v>317302.899647502</v>
      </c>
      <c r="I68" s="28"/>
      <c r="J68" s="6" t="n">
        <f aca="false">H68*J$7</f>
        <v>41249.3769541752</v>
      </c>
      <c r="K68" s="6" t="n">
        <f aca="false">IF((H68*K$7)&gt;25000,25000,(H68*K$7))</f>
        <v>25000</v>
      </c>
      <c r="M68" s="37"/>
    </row>
    <row r="69" customFormat="false" ht="12.75" hidden="false" customHeight="false" outlineLevel="0" collapsed="false">
      <c r="A69" s="22" t="n">
        <v>38749</v>
      </c>
      <c r="B69" s="23" t="n">
        <f aca="false">+B68+10</f>
        <v>670</v>
      </c>
      <c r="C69" s="25" t="n">
        <v>0.765506920505394</v>
      </c>
      <c r="D69" s="27" t="n">
        <f aca="false">B69*C69</f>
        <v>512.889636738614</v>
      </c>
      <c r="F69" s="27" t="n">
        <v>493.074285621712</v>
      </c>
      <c r="H69" s="29" t="n">
        <f aca="false">F69*D69</f>
        <v>252892.691237671</v>
      </c>
      <c r="J69" s="6" t="n">
        <f aca="false">H69*J$7</f>
        <v>32876.0498608973</v>
      </c>
      <c r="K69" s="6" t="n">
        <f aca="false">IF((H69*K$7)&gt;25000,25000,(H69*K$7))</f>
        <v>25000</v>
      </c>
    </row>
    <row r="70" customFormat="false" ht="12.75" hidden="false" customHeight="false" outlineLevel="0" collapsed="false">
      <c r="A70" s="22" t="n">
        <v>38777</v>
      </c>
      <c r="B70" s="23" t="n">
        <f aca="false">+B69+10</f>
        <v>680</v>
      </c>
      <c r="C70" s="25" t="n">
        <v>0.83617871953898</v>
      </c>
      <c r="D70" s="27" t="n">
        <f aca="false">B70*C70</f>
        <v>568.601529286507</v>
      </c>
      <c r="F70" s="27" t="n">
        <v>550.27243075611</v>
      </c>
      <c r="H70" s="29" t="n">
        <f aca="false">F70*D70</f>
        <v>312885.745652128</v>
      </c>
      <c r="J70" s="6" t="n">
        <f aca="false">H70*J$7</f>
        <v>40675.1469347766</v>
      </c>
      <c r="K70" s="6" t="n">
        <f aca="false">IF((H70*K$7)&gt;25000,25000,(H70*K$7))</f>
        <v>25000</v>
      </c>
    </row>
    <row r="71" customFormat="false" ht="12.75" hidden="false" customHeight="false" outlineLevel="0" collapsed="false">
      <c r="A71" s="22" t="n">
        <v>38808</v>
      </c>
      <c r="B71" s="23" t="n">
        <f aca="false">+B70+10</f>
        <v>690</v>
      </c>
      <c r="C71" s="25" t="n">
        <v>0.890500405774657</v>
      </c>
      <c r="D71" s="27" t="n">
        <f aca="false">B71*C71</f>
        <v>614.445279984514</v>
      </c>
      <c r="F71" s="27" t="n">
        <v>504.70338715289</v>
      </c>
      <c r="H71" s="29" t="n">
        <f aca="false">F71*D71</f>
        <v>310112.61402829</v>
      </c>
      <c r="J71" s="6" t="n">
        <f aca="false">H71*J$7</f>
        <v>40314.6398236777</v>
      </c>
      <c r="K71" s="6" t="n">
        <f aca="false">IF((H71*K$7)&gt;25000,25000,(H71*K$7))</f>
        <v>25000</v>
      </c>
    </row>
    <row r="72" customFormat="false" ht="12.75" hidden="false" customHeight="false" outlineLevel="0" collapsed="false">
      <c r="A72" s="22" t="n">
        <v>38838</v>
      </c>
      <c r="B72" s="23" t="n">
        <f aca="false">+B71+10</f>
        <v>700</v>
      </c>
      <c r="C72" s="25" t="n">
        <v>1.00776555903835</v>
      </c>
      <c r="D72" s="27" t="n">
        <f aca="false">B72*C72</f>
        <v>705.435891326846</v>
      </c>
      <c r="F72" s="27" t="n">
        <v>509.766764260394</v>
      </c>
      <c r="H72" s="29" t="n">
        <f aca="false">F72*D72</f>
        <v>359607.771714833</v>
      </c>
      <c r="J72" s="6" t="n">
        <f aca="false">H72*J$7</f>
        <v>46749.0103229283</v>
      </c>
      <c r="K72" s="6" t="n">
        <f aca="false">IF((H72*K$7)&gt;25000,25000,(H72*K$7))</f>
        <v>25000</v>
      </c>
    </row>
    <row r="73" customFormat="false" ht="12.75" hidden="false" customHeight="false" outlineLevel="0" collapsed="false">
      <c r="A73" s="17"/>
      <c r="B73" s="17"/>
      <c r="C73" s="17"/>
      <c r="D73" s="17"/>
      <c r="E73" s="17"/>
      <c r="F73" s="17"/>
      <c r="G73" s="17"/>
      <c r="H73" s="17"/>
      <c r="I73" s="17"/>
      <c r="J73" s="34" t="n">
        <f aca="false">SUM(J68:J72)</f>
        <v>201864.223896455</v>
      </c>
      <c r="K73" s="34" t="n">
        <f aca="false">SUM(K68:K72)</f>
        <v>125000</v>
      </c>
      <c r="L73" s="17"/>
      <c r="M73" s="35" t="n">
        <f aca="false">+J73-K73</f>
        <v>76864.2238964551</v>
      </c>
    </row>
    <row r="74" customFormat="false" ht="15" hidden="false" customHeight="false" outlineLevel="0" collapsed="false">
      <c r="A74" s="42"/>
      <c r="B74" s="42"/>
      <c r="C74" s="42"/>
      <c r="D74" s="42"/>
      <c r="E74" s="42"/>
      <c r="F74" s="42"/>
      <c r="G74" s="42"/>
      <c r="H74" s="42"/>
      <c r="I74" s="42"/>
      <c r="J74" s="43" t="s">
        <v>20</v>
      </c>
      <c r="K74" s="43"/>
      <c r="L74" s="42"/>
      <c r="M74" s="44" t="n">
        <f aca="false">SUM(M9:M73)</f>
        <v>388641.798928368</v>
      </c>
      <c r="N74" s="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&amp;LNewPower&amp;CQSE Scheduling Agreement Default&amp;RTab 9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M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2" customFormat="false" ht="15.75" hidden="false" customHeight="false" outlineLevel="0" collapsed="false">
      <c r="B2" s="45" t="n">
        <v>20141</v>
      </c>
      <c r="C2" s="45" t="n">
        <v>17136</v>
      </c>
      <c r="D2" s="45" t="n">
        <v>18718</v>
      </c>
      <c r="E2" s="45" t="n">
        <v>19934</v>
      </c>
      <c r="F2" s="45" t="n">
        <v>22559</v>
      </c>
      <c r="G2" s="45" t="n">
        <v>25574</v>
      </c>
      <c r="H2" s="45" t="n">
        <v>28176</v>
      </c>
      <c r="I2" s="45" t="n">
        <v>31010</v>
      </c>
      <c r="J2" s="45" t="n">
        <v>24964</v>
      </c>
      <c r="K2" s="45" t="n">
        <v>21296</v>
      </c>
      <c r="L2" s="45" t="n">
        <v>18652</v>
      </c>
      <c r="M2" s="45" t="n">
        <v>20462</v>
      </c>
    </row>
    <row r="4" customFormat="false" ht="12.75" hidden="false" customHeight="false" outlineLevel="0" collapsed="false">
      <c r="B4" s="0" t="n">
        <f aca="false">AVERAGE(B2:M2)</f>
        <v>22385.1666666667</v>
      </c>
    </row>
    <row r="6" customFormat="false" ht="12.75" hidden="false" customHeight="false" outlineLevel="0" collapsed="false">
      <c r="B6" s="0" t="n">
        <f aca="false">B2/$B4</f>
        <v>0.899747600717737</v>
      </c>
      <c r="C6" s="0" t="n">
        <f aca="false">C2/$B4</f>
        <v>0.765506920505394</v>
      </c>
      <c r="D6" s="0" t="n">
        <f aca="false">D2/$B4</f>
        <v>0.83617871953898</v>
      </c>
      <c r="E6" s="0" t="n">
        <f aca="false">E2/$B4</f>
        <v>0.890500405774657</v>
      </c>
      <c r="F6" s="0" t="n">
        <f aca="false">F2/$B4</f>
        <v>1.00776555903835</v>
      </c>
      <c r="G6" s="0" t="n">
        <f aca="false">G2/$B4</f>
        <v>1.14245296364408</v>
      </c>
      <c r="H6" s="0" t="n">
        <f aca="false">H2/$B4</f>
        <v>1.25869065080299</v>
      </c>
      <c r="I6" s="0" t="n">
        <f aca="false">I2/$B4</f>
        <v>1.38529234388844</v>
      </c>
      <c r="J6" s="0" t="n">
        <f aca="false">J2/$B4</f>
        <v>1.11520277564756</v>
      </c>
      <c r="K6" s="0" t="n">
        <f aca="false">K2/$B4</f>
        <v>0.951344268153763</v>
      </c>
      <c r="L6" s="0" t="n">
        <f aca="false">L2/$B4</f>
        <v>0.833230338542636</v>
      </c>
      <c r="M6" s="0" t="n">
        <f aca="false">M2/$B4</f>
        <v>0.914087453745412</v>
      </c>
    </row>
    <row r="9" customFormat="false" ht="12.75" hidden="false" customHeight="false" outlineLevel="0" collapsed="false">
      <c r="B9" s="0" t="n">
        <v>0.899747600717737</v>
      </c>
    </row>
    <row r="10" customFormat="false" ht="12.75" hidden="false" customHeight="false" outlineLevel="0" collapsed="false">
      <c r="B10" s="0" t="n">
        <v>0.765506920505394</v>
      </c>
    </row>
    <row r="11" customFormat="false" ht="12.75" hidden="false" customHeight="false" outlineLevel="0" collapsed="false">
      <c r="B11" s="0" t="n">
        <v>0.83617871953898</v>
      </c>
    </row>
    <row r="12" customFormat="false" ht="12.75" hidden="false" customHeight="false" outlineLevel="0" collapsed="false">
      <c r="B12" s="0" t="n">
        <v>0.890500405774657</v>
      </c>
    </row>
    <row r="13" customFormat="false" ht="12.75" hidden="false" customHeight="false" outlineLevel="0" collapsed="false">
      <c r="B13" s="0" t="n">
        <v>1.00776555903835</v>
      </c>
    </row>
    <row r="14" customFormat="false" ht="12.75" hidden="false" customHeight="false" outlineLevel="0" collapsed="false">
      <c r="B14" s="0" t="n">
        <v>1.14245296364408</v>
      </c>
    </row>
    <row r="15" customFormat="false" ht="12.75" hidden="false" customHeight="false" outlineLevel="0" collapsed="false">
      <c r="B15" s="0" t="n">
        <v>1.25869065080299</v>
      </c>
    </row>
    <row r="16" customFormat="false" ht="12.75" hidden="false" customHeight="false" outlineLevel="0" collapsed="false">
      <c r="B16" s="0" t="n">
        <v>1.38529234388844</v>
      </c>
    </row>
    <row r="17" customFormat="false" ht="12.75" hidden="false" customHeight="false" outlineLevel="0" collapsed="false">
      <c r="B17" s="0" t="n">
        <v>1.11520277564756</v>
      </c>
    </row>
    <row r="18" customFormat="false" ht="12.75" hidden="false" customHeight="false" outlineLevel="0" collapsed="false">
      <c r="B18" s="0" t="n">
        <v>0.951344268153763</v>
      </c>
    </row>
    <row r="19" customFormat="false" ht="12.75" hidden="false" customHeight="false" outlineLevel="0" collapsed="false">
      <c r="B19" s="0" t="n">
        <v>0.833230338542636</v>
      </c>
    </row>
    <row r="20" customFormat="false" ht="12.75" hidden="false" customHeight="false" outlineLevel="0" collapsed="false">
      <c r="B20" s="0" t="n">
        <v>0.914087453745412</v>
      </c>
    </row>
    <row r="24" customFormat="false" ht="12.75" hidden="false" customHeight="false" outlineLevel="0" collapsed="false">
      <c r="A24" s="0" t="n">
        <v>1</v>
      </c>
      <c r="B24" s="46" t="n">
        <v>37539</v>
      </c>
      <c r="C24" s="47" t="n">
        <f aca="false">B24/B$49</f>
        <v>0.862225522922856</v>
      </c>
    </row>
    <row r="25" customFormat="false" ht="12.75" hidden="false" customHeight="false" outlineLevel="0" collapsed="false">
      <c r="A25" s="0" t="n">
        <v>2</v>
      </c>
      <c r="B25" s="46" t="n">
        <v>35634</v>
      </c>
      <c r="C25" s="47" t="n">
        <f aca="false">B25/B$49</f>
        <v>0.818469972131198</v>
      </c>
    </row>
    <row r="26" customFormat="false" ht="12.75" hidden="false" customHeight="false" outlineLevel="0" collapsed="false">
      <c r="A26" s="0" t="n">
        <v>3</v>
      </c>
      <c r="B26" s="46" t="n">
        <v>33878</v>
      </c>
      <c r="C26" s="47" t="n">
        <f aca="false">B26/B$49</f>
        <v>0.778136771506447</v>
      </c>
    </row>
    <row r="27" customFormat="false" ht="12.75" hidden="false" customHeight="false" outlineLevel="0" collapsed="false">
      <c r="A27" s="0" t="n">
        <v>4</v>
      </c>
      <c r="B27" s="46" t="n">
        <v>33637</v>
      </c>
      <c r="C27" s="47" t="n">
        <f aca="false">B27/B$49</f>
        <v>0.772601292377423</v>
      </c>
    </row>
    <row r="28" customFormat="false" ht="12.75" hidden="false" customHeight="false" outlineLevel="0" collapsed="false">
      <c r="A28" s="0" t="n">
        <v>5</v>
      </c>
      <c r="B28" s="46" t="n">
        <v>33149</v>
      </c>
      <c r="C28" s="47" t="n">
        <f aca="false">B28/B$49</f>
        <v>0.761392521360978</v>
      </c>
    </row>
    <row r="29" customFormat="false" ht="12.75" hidden="false" customHeight="false" outlineLevel="0" collapsed="false">
      <c r="A29" s="0" t="n">
        <v>6</v>
      </c>
      <c r="B29" s="46" t="n">
        <v>33807</v>
      </c>
      <c r="C29" s="47" t="n">
        <f aca="false">B29/B$49</f>
        <v>0.776505987198726</v>
      </c>
    </row>
    <row r="30" customFormat="false" ht="12.75" hidden="false" customHeight="false" outlineLevel="0" collapsed="false">
      <c r="A30" s="0" t="n">
        <v>7</v>
      </c>
      <c r="B30" s="46" t="n">
        <v>35624</v>
      </c>
      <c r="C30" s="47" t="n">
        <f aca="false">B30/B$49</f>
        <v>0.818240284200533</v>
      </c>
    </row>
    <row r="31" customFormat="false" ht="12.75" hidden="false" customHeight="false" outlineLevel="0" collapsed="false">
      <c r="A31" s="0" t="n">
        <v>8</v>
      </c>
      <c r="B31" s="46" t="n">
        <v>36393</v>
      </c>
      <c r="C31" s="47" t="n">
        <f aca="false">B31/B$49</f>
        <v>0.835903286068661</v>
      </c>
    </row>
    <row r="32" customFormat="false" ht="12.75" hidden="false" customHeight="false" outlineLevel="0" collapsed="false">
      <c r="A32" s="0" t="n">
        <v>9</v>
      </c>
      <c r="B32" s="46" t="n">
        <v>38598</v>
      </c>
      <c r="C32" s="47" t="n">
        <f aca="false">B32/B$49</f>
        <v>0.886549474780265</v>
      </c>
    </row>
    <row r="33" customFormat="false" ht="12.75" hidden="false" customHeight="false" outlineLevel="0" collapsed="false">
      <c r="A33" s="0" t="n">
        <v>10</v>
      </c>
      <c r="B33" s="46" t="n">
        <v>41598</v>
      </c>
      <c r="C33" s="47" t="n">
        <f aca="false">B33/B$49</f>
        <v>0.955455853979726</v>
      </c>
    </row>
    <row r="34" customFormat="false" ht="12.75" hidden="false" customHeight="false" outlineLevel="0" collapsed="false">
      <c r="A34" s="0" t="n">
        <v>11</v>
      </c>
      <c r="B34" s="46" t="n">
        <v>44557</v>
      </c>
      <c r="C34" s="47" t="n">
        <f aca="false">B34/B$49</f>
        <v>1.02342051266346</v>
      </c>
    </row>
    <row r="35" customFormat="false" ht="12.75" hidden="false" customHeight="false" outlineLevel="0" collapsed="false">
      <c r="A35" s="0" t="n">
        <v>12</v>
      </c>
      <c r="B35" s="46" t="n">
        <v>46742</v>
      </c>
      <c r="C35" s="47" t="n">
        <f aca="false">B35/B$49</f>
        <v>1.07360732551374</v>
      </c>
    </row>
    <row r="36" customFormat="false" ht="12.75" hidden="false" customHeight="false" outlineLevel="0" collapsed="false">
      <c r="A36" s="0" t="n">
        <v>13</v>
      </c>
      <c r="B36" s="46" t="n">
        <v>48860</v>
      </c>
      <c r="C36" s="47" t="n">
        <f aca="false">B36/B$49</f>
        <v>1.12225522922855</v>
      </c>
    </row>
    <row r="37" customFormat="false" ht="12.75" hidden="false" customHeight="false" outlineLevel="0" collapsed="false">
      <c r="A37" s="0" t="n">
        <v>14</v>
      </c>
      <c r="B37" s="46" t="n">
        <v>50565</v>
      </c>
      <c r="C37" s="47" t="n">
        <f aca="false">B37/B$49</f>
        <v>1.16141702140692</v>
      </c>
    </row>
    <row r="38" customFormat="false" ht="12.75" hidden="false" customHeight="false" outlineLevel="0" collapsed="false">
      <c r="A38" s="0" t="n">
        <v>15</v>
      </c>
      <c r="B38" s="46" t="n">
        <v>52553</v>
      </c>
      <c r="C38" s="47" t="n">
        <f aca="false">B38/B$49</f>
        <v>1.20707898202309</v>
      </c>
    </row>
    <row r="39" customFormat="false" ht="12.75" hidden="false" customHeight="false" outlineLevel="0" collapsed="false">
      <c r="A39" s="0" t="n">
        <v>16</v>
      </c>
      <c r="B39" s="46" t="n">
        <v>52528</v>
      </c>
      <c r="C39" s="47" t="n">
        <f aca="false">B39/B$49</f>
        <v>1.20650476219643</v>
      </c>
    </row>
    <row r="40" customFormat="false" ht="12.75" hidden="false" customHeight="false" outlineLevel="0" collapsed="false">
      <c r="A40" s="0" t="n">
        <v>17</v>
      </c>
      <c r="B40" s="46" t="n">
        <v>53425</v>
      </c>
      <c r="C40" s="47" t="n">
        <f aca="false">B40/B$49</f>
        <v>1.22710776957707</v>
      </c>
    </row>
    <row r="41" customFormat="false" ht="12.75" hidden="false" customHeight="false" outlineLevel="0" collapsed="false">
      <c r="A41" s="0" t="n">
        <v>18</v>
      </c>
      <c r="B41" s="46" t="n">
        <v>52544</v>
      </c>
      <c r="C41" s="47" t="n">
        <f aca="false">B41/B$49</f>
        <v>1.20687226288549</v>
      </c>
    </row>
    <row r="42" customFormat="false" ht="12.75" hidden="false" customHeight="false" outlineLevel="0" collapsed="false">
      <c r="A42" s="0" t="n">
        <v>19</v>
      </c>
      <c r="B42" s="46" t="n">
        <v>52437</v>
      </c>
      <c r="C42" s="47" t="n">
        <f aca="false">B42/B$49</f>
        <v>1.20441460202738</v>
      </c>
    </row>
    <row r="43" customFormat="false" ht="12.75" hidden="false" customHeight="false" outlineLevel="0" collapsed="false">
      <c r="A43" s="0" t="n">
        <v>20</v>
      </c>
      <c r="B43" s="46" t="n">
        <v>49847</v>
      </c>
      <c r="C43" s="47" t="n">
        <f aca="false">B43/B$49</f>
        <v>1.14492542798518</v>
      </c>
    </row>
    <row r="44" customFormat="false" ht="12.75" hidden="false" customHeight="false" outlineLevel="0" collapsed="false">
      <c r="A44" s="0" t="n">
        <v>21</v>
      </c>
      <c r="B44" s="46" t="n">
        <v>48094</v>
      </c>
      <c r="C44" s="47" t="n">
        <f aca="false">B44/B$49</f>
        <v>1.10466113373963</v>
      </c>
    </row>
    <row r="45" customFormat="false" ht="12.75" hidden="false" customHeight="false" outlineLevel="0" collapsed="false">
      <c r="A45" s="0" t="n">
        <v>22</v>
      </c>
      <c r="B45" s="46" t="n">
        <v>47107</v>
      </c>
      <c r="C45" s="47" t="n">
        <f aca="false">B45/B$49</f>
        <v>1.081990934983</v>
      </c>
    </row>
    <row r="46" customFormat="false" ht="12.75" hidden="false" customHeight="false" outlineLevel="0" collapsed="false">
      <c r="A46" s="0" t="n">
        <v>23</v>
      </c>
      <c r="B46" s="46" t="n">
        <v>44455</v>
      </c>
      <c r="C46" s="47" t="n">
        <f aca="false">B46/B$49</f>
        <v>1.02107769577068</v>
      </c>
    </row>
    <row r="47" customFormat="false" ht="12.75" hidden="false" customHeight="false" outlineLevel="0" collapsed="false">
      <c r="A47" s="0" t="n">
        <v>24</v>
      </c>
      <c r="B47" s="46" t="n">
        <v>41325</v>
      </c>
      <c r="C47" s="47" t="n">
        <f aca="false">B47/B$49</f>
        <v>0.949185373472575</v>
      </c>
    </row>
    <row r="49" customFormat="false" ht="12.75" hidden="false" customHeight="false" outlineLevel="0" collapsed="false">
      <c r="B49" s="46" t="n">
        <f aca="false">AVERAGE(B24:B47)</f>
        <v>43537.3333333333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C1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2001-12-12T12:23:04Z</dcterms:created>
  <dc:creator>ghopley</dc:creator>
  <dc:description/>
  <dc:language>en-US</dc:language>
  <cp:lastModifiedBy>Gail A. Dapoliite</cp:lastModifiedBy>
  <cp:lastPrinted>2002-01-02T22:37:13Z</cp:lastPrinted>
  <cp:revision>0</cp:revision>
  <dc:subject/>
  <dc:title/>
</cp:coreProperties>
</file>