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2001 &amp; 2002 DTH COMPARISON" sheetId="1" state="visible" r:id="rId3"/>
    <sheet name="TW DTH past 12-Month" sheetId="2" state="visible" r:id="rId4"/>
    <sheet name="TW Corrections" sheetId="3" state="visible" r:id="rId5"/>
  </sheets>
  <definedNames>
    <definedName function="false" hidden="false" localSheetId="1" name="_xlnm.Print_Area" vbProcedure="false">'TW DTH past 12-Month'!$A$1:$X$25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<sst xmlns="http://schemas.openxmlformats.org/spreadsheetml/2006/main" count="133" uniqueCount="53">
  <si>
    <t xml:space="preserve">Transwestern Pipeline</t>
  </si>
  <si>
    <t xml:space="preserve">Calculation of System Gain or (Loss) - in Dth</t>
  </si>
  <si>
    <t xml:space="preserve">12 Month History</t>
  </si>
  <si>
    <t xml:space="preserve">JANAURY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</si>
  <si>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</si>
  <si>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</si>
  <si>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</si>
  <si>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</si>
  <si>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</si>
  <si>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</si>
  <si>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</si>
  <si>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</si>
  <si>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</si>
  <si>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</si>
  <si>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</si>
  <si>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</si>
  <si>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Measured Rec.</t>
  </si>
  <si>
    <t xml:space="preserve">Measured Del.</t>
  </si>
  <si>
    <t xml:space="preserve">Del. Subtotal</t>
  </si>
  <si>
    <t xml:space="preserve">Measured Imbal.</t>
  </si>
  <si>
    <t xml:space="preserve">%</t>
  </si>
  <si>
    <t xml:space="preserve">Measured Adj. Imbal</t>
  </si>
  <si>
    <t xml:space="preserve"> </t>
  </si>
  <si>
    <t xml:space="preserve">Pipeline Receipts</t>
  </si>
  <si>
    <t xml:space="preserve">Pipeline Deliveries</t>
  </si>
  <si>
    <t xml:space="preserve">Pipeline Company Use</t>
  </si>
  <si>
    <t xml:space="preserve">Pipeline Line Pack</t>
  </si>
  <si>
    <t xml:space="preserve">Shrinkage</t>
  </si>
  <si>
    <t xml:space="preserve">Starting Imbalance Dth</t>
  </si>
  <si>
    <t xml:space="preserve">             Revised: </t>
  </si>
  <si>
    <t xml:space="preserve">               R. Panzer</t>
  </si>
  <si>
    <t xml:space="preserve">JANUARY</t>
  </si>
  <si>
    <t xml:space="preserve">12 MONTH</t>
  </si>
  <si>
    <t xml:space="preserve">MCF @ 14.73</t>
  </si>
  <si>
    <t xml:space="preserve">MMBTU @ 14.73</t>
  </si>
  <si>
    <t xml:space="preserve">Corr</t>
  </si>
  <si>
    <t xml:space="preserve">Reason for Correction</t>
  </si>
  <si>
    <t xml:space="preserve">Station ID</t>
  </si>
  <si>
    <t xml:space="preserve">POI</t>
  </si>
  <si>
    <t xml:space="preserve">R/D</t>
  </si>
  <si>
    <t xml:space="preserve">Station Name</t>
  </si>
  <si>
    <t xml:space="preserve">Original</t>
  </si>
  <si>
    <t xml:space="preserve">Corrrected</t>
  </si>
  <si>
    <t xml:space="preserve">Difference</t>
  </si>
  <si>
    <t xml:space="preserve">Corrected</t>
  </si>
  <si>
    <t xml:space="preserve">Hrs</t>
  </si>
  <si>
    <t xml:space="preserve">MM/YY</t>
  </si>
  <si>
    <t xml:space="preserve">By</t>
  </si>
  <si>
    <t xml:space="preserve">Code and Description</t>
  </si>
  <si>
    <t xml:space="preserve">D</t>
  </si>
  <si>
    <t xml:space="preserve">OASIS BLOCK 16-DEL</t>
  </si>
  <si>
    <t xml:space="preserve">V. METZLER</t>
  </si>
  <si>
    <t xml:space="preserve">MNV-O MISSING VOLUME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</si>
</sst>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[$-409]#,##0_);\(#,##0\)"/>
    <numFmt numFmtId="167" formatCode="0.00%"/>
    <numFmt numFmtId="168" formatCode="[$-409]m/d/yyyy"/>
    <numFmt numFmtId="169" formatCode="_(* #,##0.00_);_(* \(#,##0.00\);_(* \-??_);_(@_)"/>
    <numFmt numFmtId="170" formatCode="_(* #,##0_);_(* \(#,##0\);_(* \-??_);_(@_)"/>
    <numFmt numFmtId="171" formatCode="0.0"/>
    <numFmt numFmtId="172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0"/>
    </font>
    <font>
      <sz val="10"/>
      <name val="Arial Narrow"/>
      <family val="2"/>
    </font>
    <font>
      <b val="true"/>
      <sz val="8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sz val="8"/>
      <color rgb="FF000000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0" width="10.13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2.75" hidden="false" customHeight="false" outlineLevel="0" collapsed="false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3.5" hidden="false" customHeight="false" outlineLevel="0" collapsed="false">
      <c r="A5" s="1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4"/>
    </row>
    <row r="6" customFormat="false" ht="13.5" hidden="false" customHeight="false" outlineLevel="0" collapsed="false">
      <c r="A6" s="1"/>
      <c r="B6" s="3" t="n">
        <v>2002</v>
      </c>
      <c r="C6" s="3" t="n">
        <v>2002</v>
      </c>
      <c r="D6" s="3" t="n">
        <v>2002</v>
      </c>
      <c r="E6" s="3" t="n">
        <v>2002</v>
      </c>
      <c r="F6" s="3" t="n">
        <v>2002</v>
      </c>
      <c r="G6" s="3" t="n">
        <v>2002</v>
      </c>
      <c r="H6" s="3" t="n">
        <v>2002</v>
      </c>
      <c r="I6" s="3" t="n">
        <v>2002</v>
      </c>
      <c r="J6" s="3" t="n">
        <v>2002</v>
      </c>
      <c r="K6" s="3" t="n">
        <v>2002</v>
      </c>
      <c r="L6" s="3" t="n">
        <v>2002</v>
      </c>
      <c r="M6" s="3" t="n">
        <v>2002</v>
      </c>
      <c r="N6" s="4" t="s">
        <v>15</v>
      </c>
    </row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</row>
    <row r="8" customFormat="false" ht="13.5" hidden="false" customHeight="false" outlineLevel="0" collapsed="false">
      <c r="A8" s="1" t="s">
        <v>16</v>
      </c>
      <c r="B8" s="6" t="n">
        <f aca="false">55561689+35107682</f>
        <v>90669371</v>
      </c>
      <c r="C8" s="6"/>
      <c r="D8" s="6"/>
      <c r="E8" s="5"/>
      <c r="F8" s="5"/>
      <c r="G8" s="5"/>
      <c r="H8" s="5"/>
      <c r="I8" s="5"/>
      <c r="J8" s="5"/>
      <c r="K8" s="5"/>
      <c r="L8" s="6"/>
      <c r="M8" s="6"/>
      <c r="N8" s="5" t="n">
        <f aca="false">SUM(B8:M8)</f>
        <v>90669371</v>
      </c>
    </row>
    <row r="9" customFormat="false" ht="13.5" hidden="false" customHeight="false" outlineLevel="0" collapsed="false">
      <c r="A9" s="1" t="s">
        <v>17</v>
      </c>
      <c r="B9" s="6" t="n">
        <f aca="false">55740249+35107682</f>
        <v>90847931</v>
      </c>
      <c r="C9" s="6"/>
      <c r="D9" s="6"/>
      <c r="E9" s="5"/>
      <c r="F9" s="5"/>
      <c r="G9" s="5"/>
      <c r="H9" s="5"/>
      <c r="I9" s="5"/>
      <c r="J9" s="5"/>
      <c r="K9" s="5"/>
      <c r="L9" s="6"/>
      <c r="M9" s="6"/>
      <c r="N9" s="5" t="n">
        <f aca="false">SUM(B9:M9)</f>
        <v>90847931</v>
      </c>
    </row>
    <row r="10" customFormat="false" ht="12.75" hidden="false" customHeight="false" outlineLevel="0" collapsed="false">
      <c r="A10" s="1" t="s">
        <v>18</v>
      </c>
      <c r="B10" s="5" t="n">
        <f aca="false">+B9+B19+B20+B21</f>
        <v>90847931</v>
      </c>
      <c r="C10" s="5" t="n">
        <f aca="false">+C9+C19+C20+C21</f>
        <v>0</v>
      </c>
      <c r="D10" s="5" t="n">
        <f aca="false">+D9+D19+D20+D21</f>
        <v>0</v>
      </c>
      <c r="E10" s="5" t="n">
        <f aca="false">+E9+E19+E20+E21</f>
        <v>0</v>
      </c>
      <c r="F10" s="5" t="n">
        <f aca="false">+F9+F19+F20+F21</f>
        <v>0</v>
      </c>
      <c r="G10" s="5" t="n">
        <f aca="false">+G9+G19+G20+G21</f>
        <v>0</v>
      </c>
      <c r="H10" s="5" t="n">
        <f aca="false">+H9+H19+H20+H21</f>
        <v>0</v>
      </c>
      <c r="I10" s="5" t="n">
        <f aca="false">+I9+I19+I20+I21</f>
        <v>0</v>
      </c>
      <c r="J10" s="5" t="n">
        <f aca="false">+J9+J19+J20+J21</f>
        <v>0</v>
      </c>
      <c r="K10" s="5" t="n">
        <f aca="false">+K9+K19+K20+K21</f>
        <v>0</v>
      </c>
      <c r="L10" s="5" t="n">
        <f aca="false">+L9+L19+L20+L21</f>
        <v>0</v>
      </c>
      <c r="M10" s="5" t="n">
        <f aca="false">+M9+M19+M20+M21</f>
        <v>0</v>
      </c>
      <c r="N10" s="5" t="n">
        <f aca="false">SUM(B10:M10)</f>
        <v>90847931</v>
      </c>
    </row>
    <row r="11" customFormat="false" ht="12.75" hidden="false" customHeight="false" outlineLevel="0" collapsed="false">
      <c r="A11" s="1" t="s">
        <v>19</v>
      </c>
      <c r="B11" s="5" t="n">
        <f aca="false">-B8+B10</f>
        <v>178560</v>
      </c>
      <c r="C11" s="5" t="n">
        <f aca="false">-C8+C10</f>
        <v>0</v>
      </c>
      <c r="D11" s="5" t="n">
        <f aca="false">-D8+D10</f>
        <v>0</v>
      </c>
      <c r="E11" s="5" t="n">
        <f aca="false">-E8+E10</f>
        <v>0</v>
      </c>
      <c r="F11" s="5" t="n">
        <f aca="false">-F8+F10</f>
        <v>0</v>
      </c>
      <c r="G11" s="5" t="n">
        <f aca="false">-G8+G10</f>
        <v>0</v>
      </c>
      <c r="H11" s="5" t="n">
        <f aca="false">-H8+H10</f>
        <v>0</v>
      </c>
      <c r="I11" s="5" t="n">
        <f aca="false">-I8+I10</f>
        <v>0</v>
      </c>
      <c r="J11" s="5" t="n">
        <f aca="false">-J8+J10</f>
        <v>0</v>
      </c>
      <c r="K11" s="5" t="n">
        <f aca="false">-K8+K10</f>
        <v>0</v>
      </c>
      <c r="L11" s="5" t="n">
        <f aca="false">-L8+L10</f>
        <v>0</v>
      </c>
      <c r="M11" s="5" t="n">
        <f aca="false">-M8+M10</f>
        <v>0</v>
      </c>
      <c r="N11" s="5" t="n">
        <f aca="false">SUM(B11:M11)</f>
        <v>178560</v>
      </c>
    </row>
    <row r="12" customFormat="false" ht="12.75" hidden="false" customHeight="false" outlineLevel="0" collapsed="false">
      <c r="A12" s="7" t="s">
        <v>20</v>
      </c>
      <c r="B12" s="8" t="n">
        <f aca="false">2*B11/(B8+B10)</f>
        <v>0.00196741575632278</v>
      </c>
      <c r="C12" s="8" t="e">
        <f aca="false">2*C11/(C8+C10)</f>
        <v>#DIV/0!</v>
      </c>
      <c r="D12" s="8" t="e">
        <f aca="false">2*D11/(D8+D10)</f>
        <v>#DIV/0!</v>
      </c>
      <c r="E12" s="8" t="e">
        <f aca="false">E11/E8</f>
        <v>#DIV/0!</v>
      </c>
      <c r="F12" s="8" t="e">
        <f aca="false">F11/F8</f>
        <v>#DIV/0!</v>
      </c>
      <c r="G12" s="8" t="e">
        <f aca="false">G11/G8</f>
        <v>#DIV/0!</v>
      </c>
      <c r="H12" s="8" t="e">
        <f aca="false">H11/H8</f>
        <v>#DIV/0!</v>
      </c>
      <c r="I12" s="8" t="e">
        <f aca="false">I11/I8</f>
        <v>#DIV/0!</v>
      </c>
      <c r="J12" s="8" t="e">
        <f aca="false">J11/J8</f>
        <v>#DIV/0!</v>
      </c>
      <c r="K12" s="8" t="e">
        <f aca="false">K11/K8</f>
        <v>#DIV/0!</v>
      </c>
      <c r="L12" s="8" t="e">
        <f aca="false">L11/L8</f>
        <v>#DIV/0!</v>
      </c>
      <c r="M12" s="8" t="e">
        <f aca="false">M11/M8</f>
        <v>#DIV/0!</v>
      </c>
      <c r="N12" s="8" t="n">
        <f aca="false">2*N11/(N8+N10)</f>
        <v>0.00196741575632278</v>
      </c>
    </row>
    <row r="13" customFormat="false" ht="12.75" hidden="false" customHeight="false" outlineLevel="0" collapsed="false">
      <c r="A13" s="1" t="s">
        <v>21</v>
      </c>
      <c r="B13" s="5" t="n">
        <f aca="false">-B8+B10</f>
        <v>178560</v>
      </c>
      <c r="C13" s="5" t="n">
        <f aca="false">-C8+C10</f>
        <v>0</v>
      </c>
      <c r="D13" s="5" t="n">
        <f aca="false">-D8+D10</f>
        <v>0</v>
      </c>
      <c r="E13" s="5" t="n">
        <f aca="false">-E8+E10</f>
        <v>0</v>
      </c>
      <c r="F13" s="5" t="n">
        <f aca="false">-F8+F10</f>
        <v>0</v>
      </c>
      <c r="G13" s="5" t="n">
        <f aca="false">-G8+G10</f>
        <v>0</v>
      </c>
      <c r="H13" s="5" t="n">
        <f aca="false">-H8+H10</f>
        <v>0</v>
      </c>
      <c r="I13" s="5" t="n">
        <f aca="false">-I8+I10</f>
        <v>0</v>
      </c>
      <c r="J13" s="5" t="n">
        <f aca="false">-J8+J10</f>
        <v>0</v>
      </c>
      <c r="K13" s="5" t="n">
        <f aca="false">-K8+K10</f>
        <v>0</v>
      </c>
      <c r="L13" s="5" t="n">
        <f aca="false">-L8+L10</f>
        <v>0</v>
      </c>
      <c r="M13" s="5" t="n">
        <f aca="false">-M8+M10</f>
        <v>0</v>
      </c>
      <c r="N13" s="5" t="n">
        <f aca="false">SUM(B13:M13)</f>
        <v>178560</v>
      </c>
    </row>
    <row r="14" customFormat="false" ht="12.75" hidden="false" customHeight="false" outlineLevel="0" collapsed="false">
      <c r="A14" s="7" t="s">
        <v>20</v>
      </c>
      <c r="B14" s="8" t="n">
        <f aca="false">2*B13/(B8+B10)</f>
        <v>0.00196741575632278</v>
      </c>
      <c r="C14" s="8" t="e">
        <f aca="false">2*C13/(C8+C10)</f>
        <v>#DIV/0!</v>
      </c>
      <c r="D14" s="8" t="e">
        <f aca="false">2*D13/(D8+D10)</f>
        <v>#DIV/0!</v>
      </c>
      <c r="E14" s="8" t="e">
        <f aca="false">E13/E8</f>
        <v>#DIV/0!</v>
      </c>
      <c r="F14" s="8" t="e">
        <f aca="false">F13/F8</f>
        <v>#DIV/0!</v>
      </c>
      <c r="G14" s="8" t="e">
        <f aca="false">G13/G8</f>
        <v>#DIV/0!</v>
      </c>
      <c r="H14" s="8" t="e">
        <f aca="false">H13/H8</f>
        <v>#DIV/0!</v>
      </c>
      <c r="I14" s="8" t="e">
        <f aca="false">I13/I8</f>
        <v>#DIV/0!</v>
      </c>
      <c r="J14" s="8" t="e">
        <f aca="false">J13/J8</f>
        <v>#DIV/0!</v>
      </c>
      <c r="K14" s="8" t="e">
        <f aca="false">K13/K8</f>
        <v>#DIV/0!</v>
      </c>
      <c r="L14" s="8" t="e">
        <f aca="false">L13/L8</f>
        <v>#DIV/0!</v>
      </c>
      <c r="M14" s="8" t="e">
        <f aca="false">M13/M8</f>
        <v>#DIV/0!</v>
      </c>
      <c r="N14" s="8" t="n">
        <f aca="false">2*N13/(N8+N10)</f>
        <v>0.00196741575632278</v>
      </c>
    </row>
    <row r="15" customFormat="false" ht="13.5" hidden="false" customHeight="false" outlineLevel="0" collapsed="false">
      <c r="A15" s="1"/>
      <c r="B15" s="2"/>
      <c r="C15" s="2"/>
      <c r="D15" s="2"/>
      <c r="E15" s="5"/>
      <c r="F15" s="5"/>
      <c r="G15" s="5"/>
      <c r="H15" s="5"/>
      <c r="I15" s="5"/>
      <c r="J15" s="5"/>
      <c r="K15" s="5"/>
      <c r="L15" s="9"/>
      <c r="M15" s="9"/>
      <c r="N15" s="5" t="s">
        <v>22</v>
      </c>
    </row>
    <row r="16" customFormat="false" ht="12.75" hidden="false" customHeight="false" outlineLevel="0" collapsed="false">
      <c r="A16" s="1" t="s">
        <v>23</v>
      </c>
      <c r="B16" s="5" t="n">
        <v>55561689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n">
        <f aca="false">SUM(B16:M16)</f>
        <v>55561689</v>
      </c>
    </row>
    <row r="17" customFormat="false" ht="12.75" hidden="false" customHeight="false" outlineLevel="0" collapsed="false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">
        <v>22</v>
      </c>
    </row>
    <row r="18" customFormat="false" ht="12.75" hidden="false" customHeight="false" outlineLevel="0" collapsed="false">
      <c r="A18" s="1" t="s">
        <v>24</v>
      </c>
      <c r="B18" s="5" t="n">
        <v>55740249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n">
        <f aca="false">SUM(B18:M18)</f>
        <v>55740249</v>
      </c>
    </row>
    <row r="19" customFormat="false" ht="12.75" hidden="false" customHeight="false" outlineLevel="0" collapsed="false">
      <c r="A19" s="1" t="s">
        <v>25</v>
      </c>
      <c r="B19" s="5" t="n">
        <v>0</v>
      </c>
      <c r="C19" s="5" t="n">
        <v>0</v>
      </c>
      <c r="D19" s="5" t="n">
        <v>0</v>
      </c>
      <c r="E19" s="5" t="n">
        <v>0</v>
      </c>
      <c r="F19" s="5" t="n">
        <v>0</v>
      </c>
      <c r="G19" s="5" t="n">
        <v>0</v>
      </c>
      <c r="H19" s="5" t="n">
        <v>0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0</v>
      </c>
      <c r="N19" s="5" t="n">
        <f aca="false">SUM(B19:M19)</f>
        <v>0</v>
      </c>
    </row>
    <row r="20" customFormat="false" ht="12.75" hidden="false" customHeight="false" outlineLevel="0" collapsed="false">
      <c r="A20" s="1" t="s">
        <v>26</v>
      </c>
      <c r="B20" s="5" t="n">
        <v>0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0</v>
      </c>
      <c r="H20" s="5" t="n">
        <v>0</v>
      </c>
      <c r="I20" s="5" t="n">
        <v>0</v>
      </c>
      <c r="J20" s="5" t="n">
        <v>0</v>
      </c>
      <c r="K20" s="5" t="n">
        <v>0</v>
      </c>
      <c r="L20" s="5" t="n">
        <v>0</v>
      </c>
      <c r="M20" s="5" t="n">
        <v>0</v>
      </c>
      <c r="N20" s="5" t="n">
        <f aca="false">SUM(B20:M20)</f>
        <v>0</v>
      </c>
    </row>
    <row r="21" customFormat="false" ht="12.75" hidden="false" customHeight="false" outlineLevel="0" collapsed="false">
      <c r="A21" s="1" t="s">
        <v>27</v>
      </c>
      <c r="B21" s="5" t="n">
        <v>0</v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f aca="false">SUM(B21:M21)</f>
        <v>0</v>
      </c>
    </row>
    <row r="22" customFormat="false" ht="12.75" hidden="false" customHeight="false" outlineLevel="0" collapsed="false">
      <c r="A22" s="1" t="s">
        <v>18</v>
      </c>
      <c r="B22" s="5" t="n">
        <f aca="false">SUM(B18:B21)</f>
        <v>55740249</v>
      </c>
      <c r="C22" s="5" t="n">
        <f aca="false">SUM(C18:C21)</f>
        <v>0</v>
      </c>
      <c r="D22" s="5" t="n">
        <f aca="false">SUM(D18:D21)</f>
        <v>0</v>
      </c>
      <c r="E22" s="5" t="n">
        <f aca="false">SUM(E18:E21)</f>
        <v>0</v>
      </c>
      <c r="F22" s="5" t="n">
        <f aca="false">SUM(F18:F21)</f>
        <v>0</v>
      </c>
      <c r="G22" s="5" t="n">
        <f aca="false">SUM(G18:G21)</f>
        <v>0</v>
      </c>
      <c r="H22" s="5" t="n">
        <f aca="false">SUM(H18:H21)</f>
        <v>0</v>
      </c>
      <c r="I22" s="5" t="n">
        <f aca="false">SUM(I18:I21)</f>
        <v>0</v>
      </c>
      <c r="J22" s="5" t="n">
        <f aca="false">SUM(J18:J21)</f>
        <v>0</v>
      </c>
      <c r="K22" s="5" t="n">
        <f aca="false">SUM(K18:K21)</f>
        <v>0</v>
      </c>
      <c r="L22" s="5" t="n">
        <f aca="false">SUM(L18:L21)</f>
        <v>0</v>
      </c>
      <c r="M22" s="5" t="n">
        <f aca="false">SUM(M18:M21)</f>
        <v>0</v>
      </c>
      <c r="N22" s="5" t="n">
        <f aca="false">SUM(B22:M22)</f>
        <v>55740249</v>
      </c>
    </row>
    <row r="23" customFormat="false" ht="12.75" hidden="false" customHeight="false" outlineLevel="0" collapsed="false">
      <c r="A23" s="1" t="s">
        <v>28</v>
      </c>
      <c r="B23" s="5" t="n">
        <f aca="false">-B16+B22</f>
        <v>178560</v>
      </c>
      <c r="C23" s="5" t="n">
        <f aca="false">-C16+C22</f>
        <v>0</v>
      </c>
      <c r="D23" s="5" t="n">
        <f aca="false">-D16+D22</f>
        <v>0</v>
      </c>
      <c r="E23" s="5" t="n">
        <f aca="false">-E16+E22</f>
        <v>0</v>
      </c>
      <c r="F23" s="5" t="n">
        <f aca="false">-F16+F22</f>
        <v>0</v>
      </c>
      <c r="G23" s="5" t="n">
        <f aca="false">-G16+G22</f>
        <v>0</v>
      </c>
      <c r="H23" s="5" t="n">
        <f aca="false">-H16+H22</f>
        <v>0</v>
      </c>
      <c r="I23" s="5" t="n">
        <f aca="false">-I16+I22</f>
        <v>0</v>
      </c>
      <c r="J23" s="5" t="n">
        <f aca="false">-J16+J22</f>
        <v>0</v>
      </c>
      <c r="K23" s="5" t="n">
        <f aca="false">-K16+K22</f>
        <v>0</v>
      </c>
      <c r="L23" s="5" t="n">
        <f aca="false">-L16+L22</f>
        <v>0</v>
      </c>
      <c r="M23" s="5" t="n">
        <f aca="false">-M16+M22</f>
        <v>0</v>
      </c>
      <c r="N23" s="5" t="n">
        <f aca="false">SUM(B23:M23)</f>
        <v>178560</v>
      </c>
    </row>
    <row r="24" customFormat="false" ht="12.75" hidden="false" customHeight="false" outlineLevel="0" collapsed="false">
      <c r="A24" s="7" t="s">
        <v>20</v>
      </c>
      <c r="B24" s="8" t="n">
        <f aca="false">B23/B16</f>
        <v>0.00321372519831066</v>
      </c>
      <c r="C24" s="8" t="e">
        <f aca="false">C23/C16</f>
        <v>#DIV/0!</v>
      </c>
      <c r="D24" s="8" t="e">
        <f aca="false">D23/D16</f>
        <v>#DIV/0!</v>
      </c>
      <c r="E24" s="8" t="e">
        <f aca="false">E23/E16</f>
        <v>#DIV/0!</v>
      </c>
      <c r="F24" s="8" t="e">
        <f aca="false">F23/F16</f>
        <v>#DIV/0!</v>
      </c>
      <c r="G24" s="8" t="e">
        <f aca="false">G23/G16</f>
        <v>#DIV/0!</v>
      </c>
      <c r="H24" s="8" t="e">
        <f aca="false">H23/H16</f>
        <v>#DIV/0!</v>
      </c>
      <c r="I24" s="8" t="e">
        <f aca="false">I23/I16</f>
        <v>#DIV/0!</v>
      </c>
      <c r="J24" s="8" t="e">
        <f aca="false">J23/J16</f>
        <v>#DIV/0!</v>
      </c>
      <c r="K24" s="8" t="e">
        <f aca="false">K23/K16</f>
        <v>#DIV/0!</v>
      </c>
      <c r="L24" s="8" t="e">
        <f aca="false">L23/L16</f>
        <v>#DIV/0!</v>
      </c>
      <c r="M24" s="8" t="e">
        <f aca="false">M23/M16</f>
        <v>#DIV/0!</v>
      </c>
      <c r="N24" s="8" t="n">
        <f aca="false">N23/N16</f>
        <v>0.00321372519831066</v>
      </c>
    </row>
    <row r="28" customFormat="false" ht="13.5" hidden="false" customHeight="false" outlineLevel="0" collapsed="false">
      <c r="A28" s="1"/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4"/>
    </row>
    <row r="29" customFormat="false" ht="13.5" hidden="false" customHeight="false" outlineLevel="0" collapsed="false">
      <c r="A29" s="1"/>
      <c r="B29" s="3" t="n">
        <v>2001</v>
      </c>
      <c r="C29" s="3" t="n">
        <v>2001</v>
      </c>
      <c r="D29" s="3" t="n">
        <v>2001</v>
      </c>
      <c r="E29" s="3" t="n">
        <v>2001</v>
      </c>
      <c r="F29" s="3" t="n">
        <v>2001</v>
      </c>
      <c r="G29" s="3" t="n">
        <v>2001</v>
      </c>
      <c r="H29" s="3" t="n">
        <v>2001</v>
      </c>
      <c r="I29" s="3" t="n">
        <v>2001</v>
      </c>
      <c r="J29" s="3" t="n">
        <v>2001</v>
      </c>
      <c r="K29" s="3" t="n">
        <v>2001</v>
      </c>
      <c r="L29" s="3" t="n">
        <v>2001</v>
      </c>
      <c r="M29" s="3" t="n">
        <v>2001</v>
      </c>
      <c r="N29" s="4" t="s">
        <v>15</v>
      </c>
    </row>
    <row r="30" customFormat="false" ht="12.75" hidden="false" customHeight="false" outlineLevel="0" collapsed="false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/>
    </row>
    <row r="31" customFormat="false" ht="13.5" hidden="false" customHeight="false" outlineLevel="0" collapsed="false">
      <c r="A31" s="1" t="s">
        <v>16</v>
      </c>
      <c r="B31" s="6" t="n">
        <v>103863226</v>
      </c>
      <c r="C31" s="6" t="n">
        <v>94543519</v>
      </c>
      <c r="D31" s="6" t="n">
        <v>101491769</v>
      </c>
      <c r="E31" s="5" t="n">
        <f aca="false">55269884+28678561</f>
        <v>83948445</v>
      </c>
      <c r="F31" s="5" t="n">
        <f aca="false">57033458+32020754</f>
        <v>89054212</v>
      </c>
      <c r="G31" s="5" t="n">
        <f aca="false">57524028+29335559</f>
        <v>86859587</v>
      </c>
      <c r="H31" s="5" t="n">
        <f aca="false">58769535+32437043</f>
        <v>91206578</v>
      </c>
      <c r="I31" s="5" t="n">
        <f aca="false">60167358+32819369</f>
        <v>92986727</v>
      </c>
      <c r="J31" s="5" t="n">
        <f aca="false">54918872+32333952</f>
        <v>87252824</v>
      </c>
      <c r="K31" s="5" t="n">
        <f aca="false">57465244+33719539</f>
        <v>91184783</v>
      </c>
      <c r="L31" s="6" t="n">
        <f aca="false">53537114+34877849</f>
        <v>88414963</v>
      </c>
      <c r="M31" s="6" t="n">
        <f aca="false">53276035+32863677</f>
        <v>86139712</v>
      </c>
      <c r="N31" s="5" t="n">
        <f aca="false">SUM(B31:M31)</f>
        <v>1096946345</v>
      </c>
    </row>
    <row r="32" customFormat="false" ht="13.5" hidden="false" customHeight="false" outlineLevel="0" collapsed="false">
      <c r="A32" s="1" t="s">
        <v>17</v>
      </c>
      <c r="B32" s="6" t="n">
        <v>103317284</v>
      </c>
      <c r="C32" s="6" t="n">
        <v>93929128</v>
      </c>
      <c r="D32" s="6" t="n">
        <v>100893159</v>
      </c>
      <c r="E32" s="5" t="n">
        <f aca="false">55433633+28678561</f>
        <v>84112194</v>
      </c>
      <c r="F32" s="5" t="n">
        <f aca="false">57229431+32020754</f>
        <v>89250185</v>
      </c>
      <c r="G32" s="5" t="n">
        <f aca="false">57797568+29335559</f>
        <v>87133127</v>
      </c>
      <c r="H32" s="5" t="n">
        <f aca="false">58805612+32437043</f>
        <v>91242655</v>
      </c>
      <c r="I32" s="5" t="n">
        <f aca="false">60237555+32819369</f>
        <v>93056924</v>
      </c>
      <c r="J32" s="5" t="n">
        <f aca="false">54912793+32333952</f>
        <v>87246745</v>
      </c>
      <c r="K32" s="5" t="n">
        <f aca="false">57539595+33719539</f>
        <v>91259134</v>
      </c>
      <c r="L32" s="6" t="n">
        <f aca="false">53555769+34877849</f>
        <v>88433618</v>
      </c>
      <c r="M32" s="6" t="n">
        <f aca="false">53309276+32863677</f>
        <v>86172953</v>
      </c>
      <c r="N32" s="5" t="n">
        <f aca="false">SUM(B32:M32)</f>
        <v>1096047106</v>
      </c>
    </row>
    <row r="33" customFormat="false" ht="12.75" hidden="false" customHeight="false" outlineLevel="0" collapsed="false">
      <c r="A33" s="1" t="s">
        <v>18</v>
      </c>
      <c r="B33" s="5" t="n">
        <f aca="false">+B32+B42+B43+B44</f>
        <v>103943495</v>
      </c>
      <c r="C33" s="5" t="n">
        <f aca="false">+C32+C42+C43+C44</f>
        <v>94536878</v>
      </c>
      <c r="D33" s="5" t="n">
        <f aca="false">+D32+D42+D43+D44</f>
        <v>101668576</v>
      </c>
      <c r="E33" s="5" t="n">
        <f aca="false">+E32+E42+E43+E44</f>
        <v>84112194</v>
      </c>
      <c r="F33" s="5" t="n">
        <f aca="false">+F32+F42+F43+F44</f>
        <v>89250185</v>
      </c>
      <c r="G33" s="5" t="n">
        <f aca="false">+G32+G42+G43+G44</f>
        <v>87133127</v>
      </c>
      <c r="H33" s="5" t="n">
        <f aca="false">+H32+H42+H43+H44</f>
        <v>91242655</v>
      </c>
      <c r="I33" s="5" t="n">
        <f aca="false">+I32+I42+I43+I44</f>
        <v>93056924</v>
      </c>
      <c r="J33" s="5" t="n">
        <f aca="false">+J32+J42+J43+J44</f>
        <v>87246745</v>
      </c>
      <c r="K33" s="5" t="n">
        <f aca="false">+K32+K42+K43+K44</f>
        <v>91259134</v>
      </c>
      <c r="L33" s="5" t="n">
        <f aca="false">+L32+L42+L43+L44</f>
        <v>88433618</v>
      </c>
      <c r="M33" s="5" t="n">
        <f aca="false">+M32+M42+M43+M44</f>
        <v>86172953</v>
      </c>
      <c r="N33" s="5" t="n">
        <f aca="false">SUM(B33:M33)</f>
        <v>1098056484</v>
      </c>
    </row>
    <row r="34" customFormat="false" ht="12.75" hidden="false" customHeight="false" outlineLevel="0" collapsed="false">
      <c r="A34" s="1" t="s">
        <v>19</v>
      </c>
      <c r="B34" s="5" t="n">
        <f aca="false">-B31+B33</f>
        <v>80269</v>
      </c>
      <c r="C34" s="5" t="n">
        <f aca="false">-C31+C33</f>
        <v>-6641</v>
      </c>
      <c r="D34" s="5" t="n">
        <f aca="false">-D31+D33</f>
        <v>176807</v>
      </c>
      <c r="E34" s="5" t="n">
        <f aca="false">-E31+E33</f>
        <v>163749</v>
      </c>
      <c r="F34" s="5" t="n">
        <f aca="false">-F31+F33</f>
        <v>195973</v>
      </c>
      <c r="G34" s="5" t="n">
        <f aca="false">-G31+G33</f>
        <v>273540</v>
      </c>
      <c r="H34" s="5" t="n">
        <f aca="false">-H31+H33</f>
        <v>36077</v>
      </c>
      <c r="I34" s="5" t="n">
        <f aca="false">-I31+I33</f>
        <v>70197</v>
      </c>
      <c r="J34" s="5" t="n">
        <f aca="false">-J31+J33</f>
        <v>-6079</v>
      </c>
      <c r="K34" s="5" t="n">
        <f aca="false">-K31+K33</f>
        <v>74351</v>
      </c>
      <c r="L34" s="5" t="n">
        <f aca="false">-L31+L33</f>
        <v>18655</v>
      </c>
      <c r="M34" s="5" t="n">
        <f aca="false">-M31+M33</f>
        <v>33241</v>
      </c>
      <c r="N34" s="5" t="n">
        <f aca="false">SUM(B34:M34)</f>
        <v>1110139</v>
      </c>
    </row>
    <row r="35" customFormat="false" ht="12.75" hidden="false" customHeight="false" outlineLevel="0" collapsed="false">
      <c r="A35" s="7" t="s">
        <v>20</v>
      </c>
      <c r="B35" s="8" t="n">
        <f aca="false">2*B34/(B31+B33)</f>
        <v>0.000772535167426081</v>
      </c>
      <c r="C35" s="8" t="n">
        <f aca="false">2*C34/(C31+C33)</f>
        <v>-7.02452512832412E-005</v>
      </c>
      <c r="D35" s="8" t="n">
        <f aca="false">2*D34/(D31+D33)</f>
        <v>0.00174056605387237</v>
      </c>
      <c r="E35" s="8" t="n">
        <f aca="false">E34/E31</f>
        <v>0.00195059003177486</v>
      </c>
      <c r="F35" s="8" t="n">
        <f aca="false">F34/F31</f>
        <v>0.00220060338078114</v>
      </c>
      <c r="G35" s="8" t="n">
        <f aca="false">G34/G31</f>
        <v>0.00314922059208041</v>
      </c>
      <c r="H35" s="8" t="n">
        <f aca="false">H34/H31</f>
        <v>0.000395552610251423</v>
      </c>
      <c r="I35" s="8" t="n">
        <f aca="false">I34/I31</f>
        <v>0.000754914193291264</v>
      </c>
      <c r="J35" s="8" t="n">
        <f aca="false">J34/J31</f>
        <v>-6.96710974076896E-005</v>
      </c>
      <c r="K35" s="8" t="n">
        <f aca="false">K34/K31</f>
        <v>0.000815388243014188</v>
      </c>
      <c r="L35" s="8" t="n">
        <f aca="false">L34/L31</f>
        <v>0.000210993697978475</v>
      </c>
      <c r="M35" s="8" t="n">
        <f aca="false">M34/M31</f>
        <v>0.000385896344766047</v>
      </c>
      <c r="N35" s="8" t="n">
        <f aca="false">2*N34/(N31+N33)</f>
        <v>0.00101151486944166</v>
      </c>
    </row>
    <row r="36" customFormat="false" ht="12.75" hidden="false" customHeight="false" outlineLevel="0" collapsed="false">
      <c r="A36" s="1" t="s">
        <v>21</v>
      </c>
      <c r="B36" s="5" t="n">
        <f aca="false">-B31+B33</f>
        <v>80269</v>
      </c>
      <c r="C36" s="5" t="n">
        <f aca="false">-C31+C33</f>
        <v>-6641</v>
      </c>
      <c r="D36" s="5" t="n">
        <f aca="false">-D31+D33</f>
        <v>176807</v>
      </c>
      <c r="E36" s="5" t="n">
        <f aca="false">-E31+E33</f>
        <v>163749</v>
      </c>
      <c r="F36" s="5" t="n">
        <f aca="false">-F31+F33</f>
        <v>195973</v>
      </c>
      <c r="G36" s="5" t="n">
        <f aca="false">-G31+G33</f>
        <v>273540</v>
      </c>
      <c r="H36" s="5" t="n">
        <f aca="false">-H31+H33</f>
        <v>36077</v>
      </c>
      <c r="I36" s="5" t="n">
        <f aca="false">-I31+I33</f>
        <v>70197</v>
      </c>
      <c r="J36" s="5" t="n">
        <f aca="false">-J31+J33</f>
        <v>-6079</v>
      </c>
      <c r="K36" s="5" t="n">
        <f aca="false">-K31+K33</f>
        <v>74351</v>
      </c>
      <c r="L36" s="5" t="n">
        <f aca="false">-L31+L33</f>
        <v>18655</v>
      </c>
      <c r="M36" s="5" t="n">
        <f aca="false">-M31+M33</f>
        <v>33241</v>
      </c>
      <c r="N36" s="5" t="n">
        <f aca="false">SUM(B36:M36)</f>
        <v>1110139</v>
      </c>
    </row>
    <row r="37" customFormat="false" ht="12.75" hidden="false" customHeight="false" outlineLevel="0" collapsed="false">
      <c r="A37" s="7" t="s">
        <v>20</v>
      </c>
      <c r="B37" s="8" t="n">
        <f aca="false">2*B36/(B31+B33)</f>
        <v>0.000772535167426081</v>
      </c>
      <c r="C37" s="8" t="n">
        <f aca="false">2*C36/(C31+C33)</f>
        <v>-7.02452512832412E-005</v>
      </c>
      <c r="D37" s="8" t="n">
        <f aca="false">2*D36/(D31+D33)</f>
        <v>0.00174056605387237</v>
      </c>
      <c r="E37" s="8" t="n">
        <f aca="false">E36/E31</f>
        <v>0.00195059003177486</v>
      </c>
      <c r="F37" s="8" t="n">
        <f aca="false">F36/F31</f>
        <v>0.00220060338078114</v>
      </c>
      <c r="G37" s="8" t="n">
        <f aca="false">G36/G31</f>
        <v>0.00314922059208041</v>
      </c>
      <c r="H37" s="8" t="n">
        <f aca="false">H36/H31</f>
        <v>0.000395552610251423</v>
      </c>
      <c r="I37" s="8" t="n">
        <f aca="false">I36/I31</f>
        <v>0.000754914193291264</v>
      </c>
      <c r="J37" s="8" t="n">
        <f aca="false">J36/J31</f>
        <v>-6.96710974076896E-005</v>
      </c>
      <c r="K37" s="8" t="n">
        <f aca="false">K36/K31</f>
        <v>0.000815388243014188</v>
      </c>
      <c r="L37" s="8" t="n">
        <f aca="false">L36/L31</f>
        <v>0.000210993697978475</v>
      </c>
      <c r="M37" s="8" t="n">
        <f aca="false">M36/M31</f>
        <v>0.000385896344766047</v>
      </c>
      <c r="N37" s="8" t="n">
        <f aca="false">2*N36/(N31+N33)</f>
        <v>0.00101151486944166</v>
      </c>
    </row>
    <row r="38" customFormat="false" ht="13.5" hidden="false" customHeight="false" outlineLevel="0" collapsed="false">
      <c r="A38" s="1"/>
      <c r="B38" s="2"/>
      <c r="C38" s="2"/>
      <c r="D38" s="2"/>
      <c r="E38" s="5"/>
      <c r="F38" s="5"/>
      <c r="G38" s="5"/>
      <c r="H38" s="5"/>
      <c r="I38" s="5"/>
      <c r="J38" s="5"/>
      <c r="K38" s="5"/>
      <c r="L38" s="9"/>
      <c r="M38" s="9"/>
      <c r="N38" s="5" t="s">
        <v>22</v>
      </c>
    </row>
    <row r="39" customFormat="false" ht="12.75" hidden="false" customHeight="false" outlineLevel="0" collapsed="false">
      <c r="A39" s="1" t="s">
        <v>23</v>
      </c>
      <c r="B39" s="5" t="n">
        <v>56357459</v>
      </c>
      <c r="C39" s="5" t="n">
        <v>50983916</v>
      </c>
      <c r="D39" s="5" t="n">
        <v>56484047</v>
      </c>
      <c r="E39" s="5" t="n">
        <v>55269884</v>
      </c>
      <c r="F39" s="5" t="n">
        <v>57033458</v>
      </c>
      <c r="G39" s="5" t="n">
        <v>57524028</v>
      </c>
      <c r="H39" s="5" t="n">
        <v>58769535</v>
      </c>
      <c r="I39" s="5" t="n">
        <v>60167358</v>
      </c>
      <c r="J39" s="5" t="n">
        <v>54918872</v>
      </c>
      <c r="K39" s="5" t="n">
        <v>57465244</v>
      </c>
      <c r="L39" s="5" t="n">
        <v>53537114</v>
      </c>
      <c r="M39" s="5" t="n">
        <v>53276035</v>
      </c>
      <c r="N39" s="5" t="n">
        <f aca="false">SUM(B39:M39)</f>
        <v>671786950</v>
      </c>
    </row>
    <row r="40" customFormat="false" ht="12.75" hidden="false" customHeight="false" outlineLevel="0" collapsed="false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 t="s">
        <v>22</v>
      </c>
    </row>
    <row r="41" customFormat="false" ht="12.75" hidden="false" customHeight="false" outlineLevel="0" collapsed="false">
      <c r="A41" s="1" t="s">
        <v>24</v>
      </c>
      <c r="B41" s="5" t="n">
        <v>55811517</v>
      </c>
      <c r="C41" s="5" t="n">
        <v>50369525</v>
      </c>
      <c r="D41" s="5" t="n">
        <v>55885437</v>
      </c>
      <c r="E41" s="5" t="n">
        <v>55433633</v>
      </c>
      <c r="F41" s="5" t="n">
        <v>57229431</v>
      </c>
      <c r="G41" s="5" t="n">
        <v>57797568</v>
      </c>
      <c r="H41" s="5" t="n">
        <v>58805612</v>
      </c>
      <c r="I41" s="5" t="n">
        <v>60237555</v>
      </c>
      <c r="J41" s="5" t="n">
        <v>54912793</v>
      </c>
      <c r="K41" s="5" t="n">
        <v>57539595</v>
      </c>
      <c r="L41" s="5" t="n">
        <v>53555769</v>
      </c>
      <c r="M41" s="5" t="n">
        <v>53309276</v>
      </c>
      <c r="N41" s="5" t="n">
        <f aca="false">SUM(B41:M41)</f>
        <v>670887711</v>
      </c>
    </row>
    <row r="42" customFormat="false" ht="12.75" hidden="false" customHeight="false" outlineLevel="0" collapsed="false">
      <c r="A42" s="1" t="s">
        <v>25</v>
      </c>
      <c r="B42" s="5" t="n">
        <v>635520</v>
      </c>
      <c r="C42" s="5" t="n">
        <v>570076</v>
      </c>
      <c r="D42" s="5" t="n">
        <v>638720</v>
      </c>
      <c r="E42" s="5" t="n">
        <v>0</v>
      </c>
      <c r="F42" s="5" t="n">
        <v>0</v>
      </c>
      <c r="G42" s="5" t="n">
        <v>0</v>
      </c>
      <c r="H42" s="5" t="n">
        <v>0</v>
      </c>
      <c r="I42" s="5" t="n">
        <v>0</v>
      </c>
      <c r="J42" s="5" t="n">
        <v>0</v>
      </c>
      <c r="K42" s="5" t="n">
        <v>0</v>
      </c>
      <c r="L42" s="5" t="n">
        <v>0</v>
      </c>
      <c r="M42" s="5" t="n">
        <v>0</v>
      </c>
      <c r="N42" s="5" t="n">
        <f aca="false">SUM(B42:M42)</f>
        <v>1844316</v>
      </c>
    </row>
    <row r="43" customFormat="false" ht="12.75" hidden="false" customHeight="false" outlineLevel="0" collapsed="false">
      <c r="A43" s="1" t="s">
        <v>26</v>
      </c>
      <c r="B43" s="5" t="n">
        <v>-17746</v>
      </c>
      <c r="C43" s="5" t="n">
        <v>33996</v>
      </c>
      <c r="D43" s="5" t="n">
        <v>107280</v>
      </c>
      <c r="E43" s="5" t="n">
        <v>0</v>
      </c>
      <c r="F43" s="5" t="n">
        <v>0</v>
      </c>
      <c r="G43" s="5" t="n">
        <v>0</v>
      </c>
      <c r="H43" s="5" t="n">
        <v>0</v>
      </c>
      <c r="I43" s="5" t="n">
        <v>0</v>
      </c>
      <c r="J43" s="5" t="n">
        <v>0</v>
      </c>
      <c r="K43" s="5" t="n">
        <v>0</v>
      </c>
      <c r="L43" s="5" t="n">
        <v>0</v>
      </c>
      <c r="M43" s="5" t="n">
        <v>0</v>
      </c>
      <c r="N43" s="5" t="n">
        <f aca="false">SUM(B43:M43)</f>
        <v>123530</v>
      </c>
    </row>
    <row r="44" customFormat="false" ht="12.75" hidden="false" customHeight="false" outlineLevel="0" collapsed="false">
      <c r="A44" s="1" t="s">
        <v>27</v>
      </c>
      <c r="B44" s="5" t="n">
        <v>8437</v>
      </c>
      <c r="C44" s="5" t="n">
        <v>3678</v>
      </c>
      <c r="D44" s="5" t="n">
        <v>29417</v>
      </c>
      <c r="E44" s="5" t="n">
        <v>0</v>
      </c>
      <c r="F44" s="5" t="n">
        <v>0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f aca="false">SUM(B44:M44)</f>
        <v>41532</v>
      </c>
    </row>
    <row r="45" customFormat="false" ht="12.75" hidden="false" customHeight="false" outlineLevel="0" collapsed="false">
      <c r="A45" s="1" t="s">
        <v>18</v>
      </c>
      <c r="B45" s="5" t="n">
        <f aca="false">SUM(B41:B44)</f>
        <v>56437728</v>
      </c>
      <c r="C45" s="5" t="n">
        <f aca="false">SUM(C41:C44)</f>
        <v>50977275</v>
      </c>
      <c r="D45" s="5" t="n">
        <f aca="false">SUM(D41:D44)</f>
        <v>56660854</v>
      </c>
      <c r="E45" s="5" t="n">
        <f aca="false">SUM(E41:E44)</f>
        <v>55433633</v>
      </c>
      <c r="F45" s="5" t="n">
        <f aca="false">SUM(F41:F44)</f>
        <v>57229431</v>
      </c>
      <c r="G45" s="5" t="n">
        <f aca="false">SUM(G41:G44)</f>
        <v>57797568</v>
      </c>
      <c r="H45" s="5" t="n">
        <f aca="false">SUM(H41:H44)</f>
        <v>58805612</v>
      </c>
      <c r="I45" s="5" t="n">
        <f aca="false">SUM(I41:I44)</f>
        <v>60237555</v>
      </c>
      <c r="J45" s="5" t="n">
        <f aca="false">SUM(J41:J44)</f>
        <v>54912793</v>
      </c>
      <c r="K45" s="5" t="n">
        <f aca="false">SUM(K41:K44)</f>
        <v>57539595</v>
      </c>
      <c r="L45" s="5" t="n">
        <f aca="false">SUM(L41:L44)</f>
        <v>53555769</v>
      </c>
      <c r="M45" s="5" t="n">
        <f aca="false">SUM(M41:M44)</f>
        <v>53309276</v>
      </c>
      <c r="N45" s="5" t="n">
        <f aca="false">SUM(B45:M45)</f>
        <v>672897089</v>
      </c>
    </row>
    <row r="46" customFormat="false" ht="12.75" hidden="false" customHeight="false" outlineLevel="0" collapsed="false">
      <c r="A46" s="1" t="s">
        <v>28</v>
      </c>
      <c r="B46" s="5" t="n">
        <f aca="false">-B39+B45</f>
        <v>80269</v>
      </c>
      <c r="C46" s="5" t="n">
        <f aca="false">-C39+C45</f>
        <v>-6641</v>
      </c>
      <c r="D46" s="5" t="n">
        <f aca="false">-D39+D45</f>
        <v>176807</v>
      </c>
      <c r="E46" s="5" t="n">
        <f aca="false">-E39+E45</f>
        <v>163749</v>
      </c>
      <c r="F46" s="5" t="n">
        <f aca="false">-F39+F45</f>
        <v>195973</v>
      </c>
      <c r="G46" s="5" t="n">
        <f aca="false">-G39+G45</f>
        <v>273540</v>
      </c>
      <c r="H46" s="5" t="n">
        <f aca="false">-H39+H45</f>
        <v>36077</v>
      </c>
      <c r="I46" s="5" t="n">
        <f aca="false">-I39+I45</f>
        <v>70197</v>
      </c>
      <c r="J46" s="5" t="n">
        <f aca="false">-J39+J45</f>
        <v>-6079</v>
      </c>
      <c r="K46" s="5" t="n">
        <f aca="false">-K39+K45</f>
        <v>74351</v>
      </c>
      <c r="L46" s="5" t="n">
        <f aca="false">-L39+L45</f>
        <v>18655</v>
      </c>
      <c r="M46" s="5" t="n">
        <f aca="false">-M39+M45</f>
        <v>33241</v>
      </c>
      <c r="N46" s="5" t="n">
        <f aca="false">SUM(B46:M46)</f>
        <v>1110139</v>
      </c>
    </row>
    <row r="47" customFormat="false" ht="12.75" hidden="false" customHeight="false" outlineLevel="0" collapsed="false">
      <c r="A47" s="7" t="s">
        <v>20</v>
      </c>
      <c r="B47" s="8" t="n">
        <f aca="false">B46/B39</f>
        <v>0.00142428351853124</v>
      </c>
      <c r="C47" s="8" t="n">
        <f aca="false">C46/C39</f>
        <v>-0.00013025676568273</v>
      </c>
      <c r="D47" s="8" t="n">
        <f aca="false">D46/D39</f>
        <v>0.00313021126124337</v>
      </c>
      <c r="E47" s="8" t="n">
        <f aca="false">E46/E39</f>
        <v>0.00296271654921512</v>
      </c>
      <c r="F47" s="8" t="n">
        <f aca="false">F46/F39</f>
        <v>0.00343610587315256</v>
      </c>
      <c r="G47" s="8" t="n">
        <f aca="false">G46/G39</f>
        <v>0.00475523028394326</v>
      </c>
      <c r="H47" s="8" t="n">
        <f aca="false">H46/H39</f>
        <v>0.000613872476615648</v>
      </c>
      <c r="I47" s="8" t="n">
        <f aca="false">I46/I39</f>
        <v>0.00116669573558473</v>
      </c>
      <c r="J47" s="8" t="n">
        <f aca="false">J46/J39</f>
        <v>-0.000110690547322239</v>
      </c>
      <c r="K47" s="8" t="n">
        <f aca="false">K46/K39</f>
        <v>0.00129384293574043</v>
      </c>
      <c r="L47" s="8" t="n">
        <f aca="false">L46/L39</f>
        <v>0.00034844986227685</v>
      </c>
      <c r="M47" s="8" t="n">
        <f aca="false">M46/M39</f>
        <v>0.000623939075045656</v>
      </c>
      <c r="N47" s="8" t="n">
        <f aca="false">N46/N39</f>
        <v>0.00165251647118182</v>
      </c>
    </row>
  </sheetData>
  <printOptions headings="false" gridLines="true" gridLinesSet="true" horizontalCentered="false" verticalCentered="false"/>
  <pageMargins left="0.5" right="0.5" top="0.7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6.13"/>
    <col collapsed="false" customWidth="true" hidden="true" outlineLevel="0" max="11" min="2" style="2" width="11.56"/>
    <col collapsed="false" customWidth="true" hidden="false" outlineLevel="0" max="24" min="12" style="2" width="11.56"/>
    <col collapsed="false" customWidth="false" hidden="false" outlineLevel="0" max="257" min="25" style="2" width="9.14"/>
  </cols>
  <sheetData>
    <row r="1" customFormat="false" ht="12" hidden="false" customHeight="true" outlineLevel="0" collapsed="false">
      <c r="A1" s="10" t="s">
        <v>0</v>
      </c>
      <c r="B1" s="5"/>
      <c r="C1" s="5"/>
      <c r="D1" s="5"/>
      <c r="E1" s="5"/>
      <c r="F1" s="5"/>
      <c r="G1" s="5"/>
      <c r="H1" s="11" t="s">
        <v>29</v>
      </c>
      <c r="I1" s="12" t="n">
        <f aca="true">NOW()</f>
        <v>45926.8909531154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" hidden="false" customHeight="true" outlineLevel="0" collapsed="false">
      <c r="A2" s="10" t="s">
        <v>1</v>
      </c>
      <c r="B2" s="5"/>
      <c r="C2" s="5"/>
      <c r="D2" s="5"/>
      <c r="E2" s="5"/>
      <c r="F2" s="5"/>
      <c r="G2" s="5"/>
      <c r="H2" s="5" t="s">
        <v>30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customFormat="false" ht="12" hidden="false" customHeight="true" outlineLevel="0" collapsed="false">
      <c r="A3" s="10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12" hidden="false" customHeight="true" outlineLevel="0" collapsed="false">
      <c r="A4" s="1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12" hidden="false" customHeight="true" outlineLevel="0" collapsed="false">
      <c r="A5" s="10"/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31</v>
      </c>
      <c r="L5" s="3" t="s">
        <v>4</v>
      </c>
      <c r="M5" s="3" t="s">
        <v>5</v>
      </c>
      <c r="N5" s="3" t="s">
        <v>6</v>
      </c>
      <c r="O5" s="3" t="s">
        <v>7</v>
      </c>
      <c r="P5" s="3" t="s">
        <v>8</v>
      </c>
      <c r="Q5" s="3" t="s">
        <v>9</v>
      </c>
      <c r="R5" s="3" t="s">
        <v>10</v>
      </c>
      <c r="S5" s="3" t="s">
        <v>11</v>
      </c>
      <c r="T5" s="3" t="s">
        <v>12</v>
      </c>
      <c r="U5" s="3" t="s">
        <v>13</v>
      </c>
      <c r="V5" s="3" t="s">
        <v>14</v>
      </c>
      <c r="W5" s="3" t="s">
        <v>31</v>
      </c>
      <c r="X5" s="4" t="s">
        <v>32</v>
      </c>
    </row>
    <row r="6" customFormat="false" ht="12" hidden="false" customHeight="true" outlineLevel="0" collapsed="false">
      <c r="A6" s="10"/>
      <c r="B6" s="3" t="n">
        <v>2000</v>
      </c>
      <c r="C6" s="3" t="n">
        <v>2000</v>
      </c>
      <c r="D6" s="3" t="n">
        <v>2000</v>
      </c>
      <c r="E6" s="3" t="n">
        <v>2000</v>
      </c>
      <c r="F6" s="3" t="n">
        <v>2000</v>
      </c>
      <c r="G6" s="3" t="n">
        <v>2000</v>
      </c>
      <c r="H6" s="3" t="n">
        <v>2000</v>
      </c>
      <c r="I6" s="3" t="n">
        <v>2000</v>
      </c>
      <c r="J6" s="3" t="n">
        <v>2000</v>
      </c>
      <c r="K6" s="3" t="n">
        <v>2001</v>
      </c>
      <c r="L6" s="3" t="n">
        <v>2001</v>
      </c>
      <c r="M6" s="3" t="n">
        <v>2001</v>
      </c>
      <c r="N6" s="3" t="n">
        <v>2001</v>
      </c>
      <c r="O6" s="3" t="n">
        <v>2001</v>
      </c>
      <c r="P6" s="3" t="n">
        <v>2001</v>
      </c>
      <c r="Q6" s="3" t="n">
        <v>2001</v>
      </c>
      <c r="R6" s="3" t="n">
        <v>2001</v>
      </c>
      <c r="S6" s="3" t="n">
        <v>2001</v>
      </c>
      <c r="T6" s="3" t="n">
        <v>2001</v>
      </c>
      <c r="U6" s="3" t="n">
        <v>2001</v>
      </c>
      <c r="V6" s="3" t="n">
        <v>2001</v>
      </c>
      <c r="W6" s="3" t="n">
        <v>2002</v>
      </c>
      <c r="X6" s="4" t="s">
        <v>15</v>
      </c>
    </row>
    <row r="7" customFormat="false" ht="12" hidden="false" customHeight="true" outlineLevel="0" collapsed="false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customFormat="false" ht="12" hidden="false" customHeight="true" outlineLevel="0" collapsed="false">
      <c r="A8" s="13" t="s">
        <v>16</v>
      </c>
      <c r="B8" s="5" t="n">
        <v>83808480</v>
      </c>
      <c r="C8" s="5" t="n">
        <v>98257638</v>
      </c>
      <c r="D8" s="5" t="n">
        <v>88215990</v>
      </c>
      <c r="E8" s="5" t="n">
        <v>93125811</v>
      </c>
      <c r="F8" s="5" t="n">
        <v>97179378</v>
      </c>
      <c r="G8" s="5" t="n">
        <v>94491622</v>
      </c>
      <c r="H8" s="5" t="n">
        <v>95061107</v>
      </c>
      <c r="I8" s="5" t="n">
        <v>91327806</v>
      </c>
      <c r="J8" s="5" t="n">
        <v>99945386</v>
      </c>
      <c r="K8" s="5" t="n">
        <v>103863226</v>
      </c>
      <c r="L8" s="5" t="n">
        <v>94543519</v>
      </c>
      <c r="M8" s="5" t="n">
        <v>101491769</v>
      </c>
      <c r="N8" s="5" t="n">
        <f aca="false">55269884+28678561</f>
        <v>83948445</v>
      </c>
      <c r="O8" s="5" t="n">
        <f aca="false">57033458+32020754</f>
        <v>89054212</v>
      </c>
      <c r="P8" s="5" t="n">
        <f aca="false">57524028+29335559</f>
        <v>86859587</v>
      </c>
      <c r="Q8" s="5" t="n">
        <f aca="false">58769535+32437043</f>
        <v>91206578</v>
      </c>
      <c r="R8" s="5" t="n">
        <f aca="false">60167358+32819369</f>
        <v>92986727</v>
      </c>
      <c r="S8" s="5" t="n">
        <f aca="false">54918872+32333952</f>
        <v>87252824</v>
      </c>
      <c r="T8" s="5" t="n">
        <f aca="false">57465244+33719539</f>
        <v>91184783</v>
      </c>
      <c r="U8" s="6" t="n">
        <f aca="false">53537114+34877849</f>
        <v>88414963</v>
      </c>
      <c r="V8" s="6" t="n">
        <f aca="false">53276035+32863677</f>
        <v>86139712</v>
      </c>
      <c r="W8" s="6" t="n">
        <f aca="false">53276035+32863677</f>
        <v>86139712</v>
      </c>
      <c r="X8" s="5" t="n">
        <f aca="false">SUM(L8:W8)</f>
        <v>1079222831</v>
      </c>
    </row>
    <row r="9" customFormat="false" ht="12" hidden="false" customHeight="true" outlineLevel="0" collapsed="false">
      <c r="A9" s="13" t="s">
        <v>17</v>
      </c>
      <c r="B9" s="5" t="n">
        <v>83500185</v>
      </c>
      <c r="C9" s="5" t="n">
        <v>97814100</v>
      </c>
      <c r="D9" s="5" t="n">
        <v>87510873</v>
      </c>
      <c r="E9" s="5" t="n">
        <v>92478136</v>
      </c>
      <c r="F9" s="5" t="n">
        <v>96436796</v>
      </c>
      <c r="G9" s="5" t="n">
        <v>93802901</v>
      </c>
      <c r="H9" s="5" t="n">
        <v>94444434</v>
      </c>
      <c r="I9" s="5" t="n">
        <v>90781179</v>
      </c>
      <c r="J9" s="5" t="n">
        <v>99276695</v>
      </c>
      <c r="K9" s="5" t="n">
        <v>103317284</v>
      </c>
      <c r="L9" s="5" t="n">
        <v>93929128</v>
      </c>
      <c r="M9" s="5" t="n">
        <v>100893159</v>
      </c>
      <c r="N9" s="5" t="n">
        <f aca="false">55433633+28678561</f>
        <v>84112194</v>
      </c>
      <c r="O9" s="5" t="n">
        <f aca="false">57229431+32020754</f>
        <v>89250185</v>
      </c>
      <c r="P9" s="5" t="n">
        <f aca="false">57797568+29335559</f>
        <v>87133127</v>
      </c>
      <c r="Q9" s="5" t="n">
        <f aca="false">58805612+32437043</f>
        <v>91242655</v>
      </c>
      <c r="R9" s="5" t="n">
        <f aca="false">60237555+32819369</f>
        <v>93056924</v>
      </c>
      <c r="S9" s="5" t="n">
        <f aca="false">54912793+32333952</f>
        <v>87246745</v>
      </c>
      <c r="T9" s="5" t="n">
        <f aca="false">57539595+33719539</f>
        <v>91259134</v>
      </c>
      <c r="U9" s="6" t="n">
        <f aca="false">53523149+34877849</f>
        <v>88400998</v>
      </c>
      <c r="V9" s="6" t="n">
        <f aca="false">53309276+32863677</f>
        <v>86172953</v>
      </c>
      <c r="W9" s="6" t="n">
        <f aca="false">53309276+32863677</f>
        <v>86172953</v>
      </c>
      <c r="X9" s="5" t="n">
        <f aca="false">SUM(L9:W9)</f>
        <v>1078870155</v>
      </c>
    </row>
    <row r="10" customFormat="false" ht="12" hidden="false" customHeight="true" outlineLevel="0" collapsed="false">
      <c r="A10" s="13" t="s">
        <v>18</v>
      </c>
      <c r="B10" s="5" t="n">
        <f aca="false">+B9+B19+B20+B21</f>
        <v>83921474</v>
      </c>
      <c r="C10" s="5" t="n">
        <f aca="false">+C9+C19+C20+C21</f>
        <v>98293526</v>
      </c>
      <c r="D10" s="5" t="n">
        <f aca="false">+D9+D19+D20+D21</f>
        <v>88149547</v>
      </c>
      <c r="E10" s="5" t="n">
        <f aca="false">+E9+E19+E20+E21</f>
        <v>93030416</v>
      </c>
      <c r="F10" s="5" t="n">
        <f aca="false">+F9+F19+F20+F21</f>
        <v>97148430</v>
      </c>
      <c r="G10" s="5" t="n">
        <f aca="false">+G9+G19+G20+G21</f>
        <v>94435904</v>
      </c>
      <c r="H10" s="5" t="n">
        <f aca="false">+H9+H19+H20+H21</f>
        <v>95133706</v>
      </c>
      <c r="I10" s="5" t="n">
        <f aca="false">+I9+I19+I20+I21</f>
        <v>91266727</v>
      </c>
      <c r="J10" s="5" t="n">
        <f aca="false">+J9+J19+J20+J21</f>
        <v>99932139</v>
      </c>
      <c r="K10" s="5" t="n">
        <f aca="false">+K9+K19+K20+K21</f>
        <v>103943495</v>
      </c>
      <c r="L10" s="5" t="n">
        <f aca="false">+L9+L19+L20+L21</f>
        <v>94536878</v>
      </c>
      <c r="M10" s="5" t="n">
        <f aca="false">+M9+M19+M20+M21</f>
        <v>101668576</v>
      </c>
      <c r="N10" s="5" t="n">
        <f aca="false">+N9+N19+N20+N21</f>
        <v>84112194</v>
      </c>
      <c r="O10" s="5" t="n">
        <f aca="false">+O9+O19+O20+O21</f>
        <v>89250185</v>
      </c>
      <c r="P10" s="5" t="n">
        <f aca="false">+P9+P19+P20+P21</f>
        <v>87133127</v>
      </c>
      <c r="Q10" s="5" t="n">
        <f aca="false">+Q9+Q19+Q20+Q21</f>
        <v>91242655</v>
      </c>
      <c r="R10" s="5" t="n">
        <f aca="false">+R9+R19+R20+R21</f>
        <v>93056924</v>
      </c>
      <c r="S10" s="5" t="n">
        <f aca="false">+S9+S19+S20+S21</f>
        <v>87246745</v>
      </c>
      <c r="T10" s="5" t="n">
        <f aca="false">+T9+T19+T20+T21</f>
        <v>91259134</v>
      </c>
      <c r="U10" s="5" t="n">
        <f aca="false">+U9+U19+U20+U21</f>
        <v>88400998</v>
      </c>
      <c r="V10" s="5" t="n">
        <f aca="false">+V9+V19+V20+V21</f>
        <v>86172953</v>
      </c>
      <c r="W10" s="5" t="n">
        <f aca="false">+W9+W19+W20+W21</f>
        <v>86172953</v>
      </c>
      <c r="X10" s="5" t="n">
        <f aca="false">SUM(L10:W10)</f>
        <v>1080253322</v>
      </c>
    </row>
    <row r="11" customFormat="false" ht="12" hidden="false" customHeight="true" outlineLevel="0" collapsed="false">
      <c r="A11" s="13" t="s">
        <v>19</v>
      </c>
      <c r="B11" s="5" t="n">
        <f aca="false">-B8+B10</f>
        <v>112994</v>
      </c>
      <c r="C11" s="5" t="n">
        <f aca="false">-C8+C10</f>
        <v>35888</v>
      </c>
      <c r="D11" s="5" t="n">
        <f aca="false">-D8+D10</f>
        <v>-66443</v>
      </c>
      <c r="E11" s="5" t="n">
        <f aca="false">-E8+E10</f>
        <v>-95395</v>
      </c>
      <c r="F11" s="5" t="n">
        <f aca="false">-F8+F10</f>
        <v>-30948</v>
      </c>
      <c r="G11" s="5" t="n">
        <f aca="false">-G8+G10</f>
        <v>-55718</v>
      </c>
      <c r="H11" s="5" t="n">
        <f aca="false">-H8+H10</f>
        <v>72599</v>
      </c>
      <c r="I11" s="5" t="n">
        <f aca="false">-I8+I10</f>
        <v>-61079</v>
      </c>
      <c r="J11" s="5" t="n">
        <f aca="false">-J8+J10</f>
        <v>-13247</v>
      </c>
      <c r="K11" s="5" t="n">
        <f aca="false">-K8+K10</f>
        <v>80269</v>
      </c>
      <c r="L11" s="5" t="n">
        <f aca="false">-L8+L10</f>
        <v>-6641</v>
      </c>
      <c r="M11" s="5" t="n">
        <f aca="false">-M8+M10</f>
        <v>176807</v>
      </c>
      <c r="N11" s="5" t="n">
        <f aca="false">-N8+N10</f>
        <v>163749</v>
      </c>
      <c r="O11" s="5" t="n">
        <f aca="false">-O8+O10</f>
        <v>195973</v>
      </c>
      <c r="P11" s="5" t="n">
        <f aca="false">-P8+P10</f>
        <v>273540</v>
      </c>
      <c r="Q11" s="5" t="n">
        <f aca="false">-Q8+Q10</f>
        <v>36077</v>
      </c>
      <c r="R11" s="5" t="n">
        <f aca="false">-R8+R10</f>
        <v>70197</v>
      </c>
      <c r="S11" s="5" t="n">
        <f aca="false">-S8+S10</f>
        <v>-6079</v>
      </c>
      <c r="T11" s="5" t="n">
        <f aca="false">-T8+T10</f>
        <v>74351</v>
      </c>
      <c r="U11" s="5" t="n">
        <f aca="false">-U8+U10</f>
        <v>-13965</v>
      </c>
      <c r="V11" s="5" t="n">
        <f aca="false">-V8+V10</f>
        <v>33241</v>
      </c>
      <c r="W11" s="5" t="n">
        <f aca="false">-W8+W10</f>
        <v>33241</v>
      </c>
      <c r="X11" s="5" t="n">
        <f aca="false">SUM(L11:W11)</f>
        <v>1030491</v>
      </c>
    </row>
    <row r="12" customFormat="false" ht="12" hidden="false" customHeight="true" outlineLevel="0" collapsed="false">
      <c r="A12" s="14" t="s">
        <v>20</v>
      </c>
      <c r="B12" s="8" t="n">
        <f aca="false">2*B11/(B8+B10)</f>
        <v>0.00134733239120783</v>
      </c>
      <c r="C12" s="8" t="n">
        <f aca="false">2*C11/(C8+C10)</f>
        <v>0.000365177181041777</v>
      </c>
      <c r="D12" s="8" t="n">
        <f aca="false">2*D11/(D8+D10)</f>
        <v>-0.000753469199597652</v>
      </c>
      <c r="E12" s="8" t="n">
        <f aca="false">2*E11/(E8+E10)</f>
        <v>-0.00102489185064972</v>
      </c>
      <c r="F12" s="8" t="n">
        <f aca="false">2*F11/(F8+F10)</f>
        <v>-0.000318513344214741</v>
      </c>
      <c r="G12" s="8" t="n">
        <f aca="false">G11/G8</f>
        <v>-0.000589660742621182</v>
      </c>
      <c r="H12" s="8" t="n">
        <f aca="false">H11/H8</f>
        <v>0.000763708758409472</v>
      </c>
      <c r="I12" s="8" t="n">
        <f aca="false">I11/I8</f>
        <v>-0.000668788649099925</v>
      </c>
      <c r="J12" s="8" t="n">
        <f aca="false">J11/J8</f>
        <v>-0.000132542386699072</v>
      </c>
      <c r="K12" s="8" t="n">
        <f aca="false">K11/K8</f>
        <v>0.000772833688027368</v>
      </c>
      <c r="L12" s="8" t="n">
        <f aca="false">L11/L8</f>
        <v>-7.02427841722287E-005</v>
      </c>
      <c r="M12" s="8" t="n">
        <f aca="false">M11/M8</f>
        <v>0.00174208215840636</v>
      </c>
      <c r="N12" s="8" t="n">
        <f aca="false">N11/N8</f>
        <v>0.00195059003177486</v>
      </c>
      <c r="O12" s="8" t="n">
        <f aca="false">O11/O8</f>
        <v>0.00220060338078114</v>
      </c>
      <c r="P12" s="8" t="n">
        <f aca="false">P11/P8</f>
        <v>0.00314922059208041</v>
      </c>
      <c r="Q12" s="8" t="n">
        <f aca="false">Q11/Q8</f>
        <v>0.000395552610251423</v>
      </c>
      <c r="R12" s="8" t="n">
        <f aca="false">R11/R8</f>
        <v>0.000754914193291264</v>
      </c>
      <c r="S12" s="8" t="n">
        <f aca="false">S11/S8</f>
        <v>-6.96710974076896E-005</v>
      </c>
      <c r="T12" s="8" t="n">
        <f aca="false">T11/T8</f>
        <v>0.000815388243014188</v>
      </c>
      <c r="U12" s="8" t="n">
        <f aca="false">U11/U8</f>
        <v>-0.000157948378036419</v>
      </c>
      <c r="V12" s="8" t="n">
        <f aca="false">V11/V8</f>
        <v>0.000385896344766047</v>
      </c>
      <c r="W12" s="8" t="n">
        <f aca="false">W11/W8</f>
        <v>0.000385896344766047</v>
      </c>
      <c r="X12" s="8" t="n">
        <f aca="false">X11/X8</f>
        <v>0.000954845440996791</v>
      </c>
    </row>
    <row r="13" customFormat="false" ht="12" hidden="false" customHeight="true" outlineLevel="0" collapsed="false">
      <c r="A13" s="13" t="s">
        <v>21</v>
      </c>
      <c r="B13" s="5" t="n">
        <f aca="false">-B8+B10</f>
        <v>112994</v>
      </c>
      <c r="C13" s="5" t="n">
        <f aca="false">-C8+C10</f>
        <v>35888</v>
      </c>
      <c r="D13" s="5" t="n">
        <f aca="false">-D8+D10</f>
        <v>-66443</v>
      </c>
      <c r="E13" s="5" t="n">
        <f aca="false">-E8+E10</f>
        <v>-95395</v>
      </c>
      <c r="F13" s="5" t="n">
        <f aca="false">-F8+F10</f>
        <v>-30948</v>
      </c>
      <c r="G13" s="5" t="n">
        <f aca="false">-G8+G10</f>
        <v>-55718</v>
      </c>
      <c r="H13" s="5" t="n">
        <f aca="false">-H8+H10</f>
        <v>72599</v>
      </c>
      <c r="I13" s="5" t="n">
        <f aca="false">-I8+I10</f>
        <v>-61079</v>
      </c>
      <c r="J13" s="5" t="n">
        <f aca="false">-J8+J10</f>
        <v>-13247</v>
      </c>
      <c r="K13" s="5" t="n">
        <f aca="false">-K8+K10</f>
        <v>80269</v>
      </c>
      <c r="L13" s="5" t="n">
        <f aca="false">-L8+L10</f>
        <v>-6641</v>
      </c>
      <c r="M13" s="5" t="n">
        <f aca="false">-M8+M10</f>
        <v>176807</v>
      </c>
      <c r="N13" s="5" t="n">
        <f aca="false">-N8+N10</f>
        <v>163749</v>
      </c>
      <c r="O13" s="5" t="n">
        <f aca="false">-O8+O10</f>
        <v>195973</v>
      </c>
      <c r="P13" s="5" t="n">
        <f aca="false">-P8+P10</f>
        <v>273540</v>
      </c>
      <c r="Q13" s="5" t="n">
        <f aca="false">-Q8+Q10</f>
        <v>36077</v>
      </c>
      <c r="R13" s="5" t="n">
        <f aca="false">-R8+R10</f>
        <v>70197</v>
      </c>
      <c r="S13" s="5" t="n">
        <f aca="false">-S8+S10</f>
        <v>-6079</v>
      </c>
      <c r="T13" s="5" t="n">
        <f aca="false">-T8+T10</f>
        <v>74351</v>
      </c>
      <c r="U13" s="5" t="n">
        <f aca="false">-U8+U10</f>
        <v>-13965</v>
      </c>
      <c r="V13" s="5" t="n">
        <f aca="false">-V8+V10</f>
        <v>33241</v>
      </c>
      <c r="W13" s="5" t="n">
        <f aca="false">-W8+W10</f>
        <v>33241</v>
      </c>
      <c r="X13" s="5" t="n">
        <f aca="false">SUM(L13:W13)</f>
        <v>1030491</v>
      </c>
    </row>
    <row r="14" customFormat="false" ht="12" hidden="false" customHeight="true" outlineLevel="0" collapsed="false">
      <c r="A14" s="14" t="s">
        <v>20</v>
      </c>
      <c r="B14" s="8" t="n">
        <f aca="false">2*B13/(B8+B10)</f>
        <v>0.00134733239120783</v>
      </c>
      <c r="C14" s="8" t="n">
        <f aca="false">2*C13/(C8+C10)</f>
        <v>0.000365177181041777</v>
      </c>
      <c r="D14" s="8" t="n">
        <f aca="false">2*D13/(D8+D10)</f>
        <v>-0.000753469199597652</v>
      </c>
      <c r="E14" s="8" t="n">
        <f aca="false">2*E13/(E8+E10)</f>
        <v>-0.00102489185064972</v>
      </c>
      <c r="F14" s="8" t="n">
        <f aca="false">2*F13/(F8+F10)</f>
        <v>-0.000318513344214741</v>
      </c>
      <c r="G14" s="8" t="n">
        <f aca="false">G13/G8</f>
        <v>-0.000589660742621182</v>
      </c>
      <c r="H14" s="8" t="n">
        <f aca="false">H13/H8</f>
        <v>0.000763708758409472</v>
      </c>
      <c r="I14" s="8" t="n">
        <f aca="false">I13/I8</f>
        <v>-0.000668788649099925</v>
      </c>
      <c r="J14" s="8" t="n">
        <f aca="false">J13/J8</f>
        <v>-0.000132542386699072</v>
      </c>
      <c r="K14" s="8" t="n">
        <f aca="false">K13/K8</f>
        <v>0.000772833688027368</v>
      </c>
      <c r="L14" s="8" t="n">
        <f aca="false">L13/L8</f>
        <v>-7.02427841722287E-005</v>
      </c>
      <c r="M14" s="8" t="n">
        <f aca="false">M13/M8</f>
        <v>0.00174208215840636</v>
      </c>
      <c r="N14" s="8" t="n">
        <f aca="false">N13/N8</f>
        <v>0.00195059003177486</v>
      </c>
      <c r="O14" s="8" t="n">
        <f aca="false">O13/O8</f>
        <v>0.00220060338078114</v>
      </c>
      <c r="P14" s="8" t="n">
        <f aca="false">P13/P8</f>
        <v>0.00314922059208041</v>
      </c>
      <c r="Q14" s="8" t="n">
        <f aca="false">Q13/Q8</f>
        <v>0.000395552610251423</v>
      </c>
      <c r="R14" s="8" t="n">
        <f aca="false">R13/R8</f>
        <v>0.000754914193291264</v>
      </c>
      <c r="S14" s="8" t="n">
        <f aca="false">S13/S8</f>
        <v>-6.96710974076896E-005</v>
      </c>
      <c r="T14" s="8" t="n">
        <f aca="false">T13/T8</f>
        <v>0.000815388243014188</v>
      </c>
      <c r="U14" s="8" t="n">
        <f aca="false">U13/U8</f>
        <v>-0.000157948378036419</v>
      </c>
      <c r="V14" s="8" t="n">
        <f aca="false">V13/V8</f>
        <v>0.000385896344766047</v>
      </c>
      <c r="W14" s="8" t="n">
        <f aca="false">W13/W8</f>
        <v>0.000385896344766047</v>
      </c>
      <c r="X14" s="8" t="n">
        <f aca="false">X13/X8</f>
        <v>0.000954845440996791</v>
      </c>
    </row>
    <row r="15" customFormat="false" ht="12" hidden="false" customHeight="true" outlineLevel="0" collapsed="false">
      <c r="A15" s="1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9"/>
      <c r="V15" s="9"/>
      <c r="W15" s="9"/>
      <c r="X15" s="5" t="s">
        <v>22</v>
      </c>
    </row>
    <row r="16" customFormat="false" ht="12" hidden="false" customHeight="true" outlineLevel="0" collapsed="false">
      <c r="A16" s="13" t="s">
        <v>23</v>
      </c>
      <c r="B16" s="5" t="n">
        <v>44743883</v>
      </c>
      <c r="C16" s="5" t="n">
        <v>55158369</v>
      </c>
      <c r="D16" s="5" t="n">
        <v>51571722</v>
      </c>
      <c r="E16" s="5" t="n">
        <v>55346032</v>
      </c>
      <c r="F16" s="5" t="n">
        <v>56694530</v>
      </c>
      <c r="G16" s="5" t="n">
        <v>53117206</v>
      </c>
      <c r="H16" s="5" t="n">
        <v>53458381</v>
      </c>
      <c r="I16" s="5" t="n">
        <v>51629561</v>
      </c>
      <c r="J16" s="5" t="n">
        <v>56121622</v>
      </c>
      <c r="K16" s="5" t="n">
        <v>56357459</v>
      </c>
      <c r="L16" s="5" t="n">
        <v>50983916</v>
      </c>
      <c r="M16" s="5" t="n">
        <v>56484047</v>
      </c>
      <c r="N16" s="5" t="n">
        <v>55269884</v>
      </c>
      <c r="O16" s="5" t="n">
        <v>57033458</v>
      </c>
      <c r="P16" s="5" t="n">
        <v>57524028</v>
      </c>
      <c r="Q16" s="5" t="n">
        <v>58769535</v>
      </c>
      <c r="R16" s="5" t="n">
        <v>60167358</v>
      </c>
      <c r="S16" s="5" t="n">
        <v>54918872</v>
      </c>
      <c r="T16" s="5" t="n">
        <v>57465244</v>
      </c>
      <c r="U16" s="5" t="n">
        <v>53537114</v>
      </c>
      <c r="V16" s="5" t="n">
        <v>53276035</v>
      </c>
      <c r="W16" s="5" t="n">
        <v>53276035</v>
      </c>
      <c r="X16" s="5" t="n">
        <f aca="false">SUM(L16:W16)</f>
        <v>668705526</v>
      </c>
    </row>
    <row r="17" customFormat="false" ht="12" hidden="false" customHeight="true" outlineLevel="0" collapsed="false">
      <c r="A17" s="1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">
        <v>22</v>
      </c>
    </row>
    <row r="18" customFormat="false" ht="12" hidden="false" customHeight="true" outlineLevel="0" collapsed="false">
      <c r="A18" s="13" t="s">
        <v>24</v>
      </c>
      <c r="B18" s="5" t="n">
        <v>44435588</v>
      </c>
      <c r="C18" s="5" t="n">
        <v>54714831</v>
      </c>
      <c r="D18" s="5" t="n">
        <v>50866605</v>
      </c>
      <c r="E18" s="5" t="n">
        <v>54698357</v>
      </c>
      <c r="F18" s="5" t="n">
        <v>55951948</v>
      </c>
      <c r="G18" s="5" t="n">
        <v>52428485</v>
      </c>
      <c r="H18" s="5" t="n">
        <v>52841708</v>
      </c>
      <c r="I18" s="5" t="n">
        <v>51629561</v>
      </c>
      <c r="J18" s="5" t="n">
        <v>55452931</v>
      </c>
      <c r="K18" s="5" t="n">
        <v>55811517</v>
      </c>
      <c r="L18" s="5" t="n">
        <v>50369525</v>
      </c>
      <c r="M18" s="5" t="n">
        <v>55885437</v>
      </c>
      <c r="N18" s="5" t="n">
        <v>55433633</v>
      </c>
      <c r="O18" s="5" t="n">
        <v>57229431</v>
      </c>
      <c r="P18" s="5" t="n">
        <v>57797568</v>
      </c>
      <c r="Q18" s="5" t="n">
        <v>58805612</v>
      </c>
      <c r="R18" s="5" t="n">
        <v>60237555</v>
      </c>
      <c r="S18" s="5" t="n">
        <v>54912793</v>
      </c>
      <c r="T18" s="5" t="n">
        <v>57539595</v>
      </c>
      <c r="U18" s="5" t="n">
        <v>53523149</v>
      </c>
      <c r="V18" s="5" t="n">
        <v>53309276</v>
      </c>
      <c r="W18" s="5" t="n">
        <v>53309276</v>
      </c>
      <c r="X18" s="5" t="n">
        <f aca="false">SUM(L18:W18)</f>
        <v>668352850</v>
      </c>
    </row>
    <row r="19" customFormat="false" ht="12" hidden="false" customHeight="true" outlineLevel="0" collapsed="false">
      <c r="A19" s="13" t="s">
        <v>25</v>
      </c>
      <c r="B19" s="5" t="n">
        <v>424330</v>
      </c>
      <c r="C19" s="5" t="n">
        <v>534647</v>
      </c>
      <c r="D19" s="5" t="n">
        <v>551826</v>
      </c>
      <c r="E19" s="5" t="n">
        <v>605933</v>
      </c>
      <c r="F19" s="5" t="n">
        <v>602302</v>
      </c>
      <c r="G19" s="5" t="n">
        <v>568144</v>
      </c>
      <c r="H19" s="5" t="n">
        <v>651860</v>
      </c>
      <c r="I19" s="5" t="n">
        <v>493675</v>
      </c>
      <c r="J19" s="5" t="n">
        <v>635714</v>
      </c>
      <c r="K19" s="5" t="n">
        <v>635520</v>
      </c>
      <c r="L19" s="5" t="n">
        <v>570076</v>
      </c>
      <c r="M19" s="5" t="n">
        <v>638720</v>
      </c>
      <c r="N19" s="5" t="n">
        <v>0</v>
      </c>
      <c r="O19" s="5" t="n">
        <v>0</v>
      </c>
      <c r="P19" s="5" t="n">
        <v>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f aca="false">SUM(L19:W19)</f>
        <v>1208796</v>
      </c>
    </row>
    <row r="20" customFormat="false" ht="12" hidden="false" customHeight="true" outlineLevel="0" collapsed="false">
      <c r="A20" s="13" t="s">
        <v>26</v>
      </c>
      <c r="B20" s="5" t="n">
        <v>-4177</v>
      </c>
      <c r="C20" s="5" t="n">
        <v>-55221</v>
      </c>
      <c r="D20" s="5" t="n">
        <v>86848</v>
      </c>
      <c r="E20" s="5" t="n">
        <v>-58455</v>
      </c>
      <c r="F20" s="5" t="n">
        <v>107934</v>
      </c>
      <c r="G20" s="5" t="n">
        <v>60400</v>
      </c>
      <c r="H20" s="5" t="n">
        <v>30132</v>
      </c>
      <c r="I20" s="5" t="n">
        <v>-13937</v>
      </c>
      <c r="J20" s="5" t="n">
        <v>15232</v>
      </c>
      <c r="K20" s="5" t="n">
        <v>-17746</v>
      </c>
      <c r="L20" s="5" t="n">
        <v>33996</v>
      </c>
      <c r="M20" s="5" t="n">
        <v>107280</v>
      </c>
      <c r="N20" s="5" t="n">
        <v>0</v>
      </c>
      <c r="O20" s="5" t="n">
        <v>0</v>
      </c>
      <c r="P20" s="5" t="n">
        <v>0</v>
      </c>
      <c r="Q20" s="5" t="n">
        <v>0</v>
      </c>
      <c r="R20" s="5" t="n">
        <v>0</v>
      </c>
      <c r="S20" s="5" t="n">
        <v>0</v>
      </c>
      <c r="T20" s="5" t="n">
        <v>0</v>
      </c>
      <c r="U20" s="5" t="n">
        <v>0</v>
      </c>
      <c r="V20" s="5" t="n">
        <v>0</v>
      </c>
      <c r="W20" s="5" t="n">
        <v>0</v>
      </c>
      <c r="X20" s="5" t="n">
        <f aca="false">SUM(L20:W20)</f>
        <v>141276</v>
      </c>
    </row>
    <row r="21" customFormat="false" ht="12" hidden="false" customHeight="true" outlineLevel="0" collapsed="false">
      <c r="A21" s="13" t="s">
        <v>27</v>
      </c>
      <c r="B21" s="5" t="n">
        <v>1136</v>
      </c>
      <c r="C21" s="5" t="n">
        <v>0</v>
      </c>
      <c r="D21" s="5" t="n">
        <v>0</v>
      </c>
      <c r="E21" s="5" t="n">
        <v>4802</v>
      </c>
      <c r="F21" s="5" t="n">
        <v>1398</v>
      </c>
      <c r="G21" s="5" t="n">
        <v>4459</v>
      </c>
      <c r="H21" s="5" t="n">
        <v>7280</v>
      </c>
      <c r="I21" s="5" t="n">
        <v>5810</v>
      </c>
      <c r="J21" s="5" t="n">
        <v>4498</v>
      </c>
      <c r="K21" s="5" t="n">
        <v>8437</v>
      </c>
      <c r="L21" s="5" t="n">
        <v>3678</v>
      </c>
      <c r="M21" s="5" t="n">
        <v>29417</v>
      </c>
      <c r="N21" s="5" t="n">
        <v>0</v>
      </c>
      <c r="O21" s="5" t="n">
        <v>0</v>
      </c>
      <c r="P21" s="5" t="n">
        <v>0</v>
      </c>
      <c r="Q21" s="5" t="n">
        <v>0</v>
      </c>
      <c r="R21" s="5" t="n">
        <v>0</v>
      </c>
      <c r="S21" s="5" t="n">
        <v>0</v>
      </c>
      <c r="T21" s="5" t="n">
        <v>0</v>
      </c>
      <c r="U21" s="5" t="n">
        <v>0</v>
      </c>
      <c r="V21" s="5" t="n">
        <v>0</v>
      </c>
      <c r="W21" s="5" t="n">
        <v>0</v>
      </c>
      <c r="X21" s="5" t="n">
        <f aca="false">SUM(L21:W21)</f>
        <v>33095</v>
      </c>
    </row>
    <row r="22" customFormat="false" ht="12" hidden="false" customHeight="true" outlineLevel="0" collapsed="false">
      <c r="A22" s="13" t="s">
        <v>18</v>
      </c>
      <c r="B22" s="5" t="n">
        <f aca="false">SUM(B18:B21)</f>
        <v>44856877</v>
      </c>
      <c r="C22" s="5" t="n">
        <f aca="false">SUM(C18:C21)</f>
        <v>55194257</v>
      </c>
      <c r="D22" s="5" t="n">
        <f aca="false">SUM(D18:D21)</f>
        <v>51505279</v>
      </c>
      <c r="E22" s="5" t="n">
        <f aca="false">SUM(E18:E21)</f>
        <v>55250637</v>
      </c>
      <c r="F22" s="5" t="n">
        <f aca="false">SUM(F18:F21)</f>
        <v>56663582</v>
      </c>
      <c r="G22" s="5" t="n">
        <f aca="false">SUM(G18:G21)</f>
        <v>53061488</v>
      </c>
      <c r="H22" s="5" t="n">
        <f aca="false">SUM(H18:H21)</f>
        <v>53530980</v>
      </c>
      <c r="I22" s="5" t="n">
        <f aca="false">SUM(I18:I21)</f>
        <v>52115109</v>
      </c>
      <c r="J22" s="5" t="n">
        <f aca="false">SUM(J18:J21)</f>
        <v>56108375</v>
      </c>
      <c r="K22" s="5" t="n">
        <f aca="false">SUM(K18:K21)</f>
        <v>56437728</v>
      </c>
      <c r="L22" s="5" t="n">
        <f aca="false">SUM(L18:L21)</f>
        <v>50977275</v>
      </c>
      <c r="M22" s="5" t="n">
        <f aca="false">SUM(M18:M21)</f>
        <v>56660854</v>
      </c>
      <c r="N22" s="5" t="n">
        <f aca="false">SUM(N18:N21)</f>
        <v>55433633</v>
      </c>
      <c r="O22" s="5" t="n">
        <f aca="false">SUM(O18:O21)</f>
        <v>57229431</v>
      </c>
      <c r="P22" s="5" t="n">
        <f aca="false">SUM(P18:P21)</f>
        <v>57797568</v>
      </c>
      <c r="Q22" s="5" t="n">
        <f aca="false">SUM(Q18:Q21)</f>
        <v>58805612</v>
      </c>
      <c r="R22" s="5" t="n">
        <f aca="false">SUM(R18:R21)</f>
        <v>60237555</v>
      </c>
      <c r="S22" s="5" t="n">
        <f aca="false">SUM(S18:S21)</f>
        <v>54912793</v>
      </c>
      <c r="T22" s="5" t="n">
        <f aca="false">SUM(T18:T21)</f>
        <v>57539595</v>
      </c>
      <c r="U22" s="5" t="n">
        <f aca="false">SUM(U18:U21)</f>
        <v>53523149</v>
      </c>
      <c r="V22" s="5" t="n">
        <f aca="false">SUM(V18:V21)</f>
        <v>53309276</v>
      </c>
      <c r="W22" s="5" t="n">
        <f aca="false">SUM(W18:W21)</f>
        <v>53309276</v>
      </c>
      <c r="X22" s="5" t="n">
        <f aca="false">SUM(L22:W22)</f>
        <v>669736017</v>
      </c>
    </row>
    <row r="23" customFormat="false" ht="12" hidden="false" customHeight="true" outlineLevel="0" collapsed="false">
      <c r="A23" s="13" t="s">
        <v>28</v>
      </c>
      <c r="B23" s="5" t="n">
        <f aca="false">-B16+B22</f>
        <v>112994</v>
      </c>
      <c r="C23" s="5" t="n">
        <f aca="false">-C16+C22</f>
        <v>35888</v>
      </c>
      <c r="D23" s="5" t="n">
        <f aca="false">-D16+D22</f>
        <v>-66443</v>
      </c>
      <c r="E23" s="5" t="n">
        <f aca="false">-E16+E22</f>
        <v>-95395</v>
      </c>
      <c r="F23" s="5" t="n">
        <f aca="false">-F16+F22</f>
        <v>-30948</v>
      </c>
      <c r="G23" s="5" t="n">
        <f aca="false">-G16+G22</f>
        <v>-55718</v>
      </c>
      <c r="H23" s="5" t="n">
        <f aca="false">-H16+H22</f>
        <v>72599</v>
      </c>
      <c r="I23" s="5" t="n">
        <v>-61079</v>
      </c>
      <c r="J23" s="5" t="n">
        <f aca="false">-J16+J22</f>
        <v>-13247</v>
      </c>
      <c r="K23" s="5" t="n">
        <f aca="false">-K16+K22</f>
        <v>80269</v>
      </c>
      <c r="L23" s="5" t="n">
        <f aca="false">-L16+L22</f>
        <v>-6641</v>
      </c>
      <c r="M23" s="5" t="n">
        <f aca="false">-M16+M22</f>
        <v>176807</v>
      </c>
      <c r="N23" s="5" t="n">
        <f aca="false">-N16+N22</f>
        <v>163749</v>
      </c>
      <c r="O23" s="5" t="n">
        <f aca="false">-O16+O22</f>
        <v>195973</v>
      </c>
      <c r="P23" s="5" t="n">
        <f aca="false">-P16+P22</f>
        <v>273540</v>
      </c>
      <c r="Q23" s="5" t="n">
        <f aca="false">-Q16+Q22</f>
        <v>36077</v>
      </c>
      <c r="R23" s="5" t="n">
        <f aca="false">-R16+R22</f>
        <v>70197</v>
      </c>
      <c r="S23" s="5" t="n">
        <f aca="false">-S16+S22</f>
        <v>-6079</v>
      </c>
      <c r="T23" s="5" t="n">
        <f aca="false">-T16+T22</f>
        <v>74351</v>
      </c>
      <c r="U23" s="5" t="n">
        <f aca="false">-U16+U22</f>
        <v>-13965</v>
      </c>
      <c r="V23" s="5" t="n">
        <f aca="false">-V16+V22</f>
        <v>33241</v>
      </c>
      <c r="W23" s="5" t="n">
        <f aca="false">-W16+W22</f>
        <v>33241</v>
      </c>
      <c r="X23" s="5" t="n">
        <f aca="false">SUM(L23:W23)</f>
        <v>1030491</v>
      </c>
    </row>
    <row r="24" customFormat="false" ht="12" hidden="false" customHeight="true" outlineLevel="0" collapsed="false">
      <c r="A24" s="14" t="s">
        <v>20</v>
      </c>
      <c r="B24" s="8" t="n">
        <f aca="false">2*B23/(B16+B22)</f>
        <v>0.00252216610662677</v>
      </c>
      <c r="C24" s="8" t="n">
        <f aca="false">2*C23/(C16+C22)</f>
        <v>0.000650424032501048</v>
      </c>
      <c r="D24" s="8" t="n">
        <f aca="false">2*D23/(D16+D22)</f>
        <v>-0.00128919156272309</v>
      </c>
      <c r="E24" s="8" t="n">
        <f aca="false">2*E23/(E16+E22)</f>
        <v>-0.00172509716364062</v>
      </c>
      <c r="F24" s="8" t="n">
        <f aca="false">2*F23/(F16+F22)</f>
        <v>-0.000546021796834443</v>
      </c>
      <c r="G24" s="8" t="n">
        <f aca="false">G23/G16</f>
        <v>-0.00104896330578834</v>
      </c>
      <c r="H24" s="8" t="n">
        <f aca="false">H23/H16</f>
        <v>0.00135804711332354</v>
      </c>
      <c r="I24" s="8" t="n">
        <f aca="false">I23/I16</f>
        <v>-0.0011830238107196</v>
      </c>
      <c r="J24" s="8" t="n">
        <f aca="false">J23/J16</f>
        <v>-0.000236040932672972</v>
      </c>
      <c r="K24" s="8" t="n">
        <f aca="false">K23/K16</f>
        <v>0.00142428351853124</v>
      </c>
      <c r="L24" s="8" t="n">
        <f aca="false">L23/L16</f>
        <v>-0.00013025676568273</v>
      </c>
      <c r="M24" s="8" t="n">
        <f aca="false">M23/M16</f>
        <v>0.00313021126124337</v>
      </c>
      <c r="N24" s="8" t="n">
        <f aca="false">N23/N16</f>
        <v>0.00296271654921512</v>
      </c>
      <c r="O24" s="8" t="n">
        <f aca="false">O23/O16</f>
        <v>0.00343610587315256</v>
      </c>
      <c r="P24" s="8" t="n">
        <f aca="false">P23/P16</f>
        <v>0.00475523028394326</v>
      </c>
      <c r="Q24" s="8" t="n">
        <f aca="false">Q23/Q16</f>
        <v>0.000613872476615648</v>
      </c>
      <c r="R24" s="8" t="n">
        <f aca="false">R23/R16</f>
        <v>0.00116669573558473</v>
      </c>
      <c r="S24" s="8" t="n">
        <f aca="false">S23/S16</f>
        <v>-0.000110690547322239</v>
      </c>
      <c r="T24" s="8" t="n">
        <f aca="false">T23/T16</f>
        <v>0.00129384293574043</v>
      </c>
      <c r="U24" s="8" t="n">
        <f aca="false">U23/U16</f>
        <v>-0.00026084708264252</v>
      </c>
      <c r="V24" s="8" t="n">
        <f aca="false">V23/V16</f>
        <v>0.000623939075045656</v>
      </c>
      <c r="W24" s="8" t="n">
        <f aca="false">W23/W16</f>
        <v>0.000623939075045656</v>
      </c>
      <c r="X24" s="8" t="n">
        <f aca="false">X23/X16</f>
        <v>0.00154102360446173</v>
      </c>
    </row>
    <row r="25" customFormat="false" ht="12.75" hidden="false" customHeight="false" outlineLevel="0" collapsed="false">
      <c r="A25" s="1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customFormat="false" ht="13.5" hidden="false" customHeight="false" outlineLevel="0" collapsed="false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customFormat="false" ht="12.75" hidden="false" customHeight="false" outlineLevel="0" collapsed="false">
      <c r="A27" s="1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3.5" hidden="false" customHeight="false" outlineLevel="0" collapsed="false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customFormat="false" ht="13.5" hidden="false" customHeight="false" outlineLevel="0" collapsed="false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1" customFormat="false" ht="12.75" hidden="false" customHeight="false" outlineLevel="0" collapsed="false">
      <c r="L31" s="0"/>
    </row>
    <row r="32" customFormat="false" ht="12.75" hidden="false" customHeight="false" outlineLevel="0" collapsed="false">
      <c r="L32" s="0"/>
    </row>
    <row r="33" customFormat="false" ht="12.75" hidden="false" customHeight="false" outlineLevel="0" collapsed="false">
      <c r="L33" s="0"/>
    </row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DTH PRA (00)12 Month Historical</oddHeader>
    <oddFooter>&amp;L&amp;F&amp;CPage &amp;P&amp;R&amp;D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4" activeCellId="0" sqref="N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9" width="8.14"/>
    <col collapsed="false" customWidth="true" hidden="false" outlineLevel="0" max="2" min="2" style="19" width="6.56"/>
    <col collapsed="false" customWidth="true" hidden="false" outlineLevel="0" max="3" min="3" style="19" width="3.28"/>
    <col collapsed="false" customWidth="true" hidden="false" outlineLevel="0" max="4" min="4" style="20" width="25.13"/>
    <col collapsed="false" customWidth="true" hidden="false" outlineLevel="0" max="5" min="5" style="20" width="9.41"/>
    <col collapsed="false" customWidth="true" hidden="false" outlineLevel="0" max="6" min="6" style="20" width="9.56"/>
    <col collapsed="false" customWidth="true" hidden="false" outlineLevel="0" max="7" min="7" style="20" width="7.56"/>
    <col collapsed="false" customWidth="true" hidden="false" outlineLevel="0" max="8" min="8" style="20" width="8.7"/>
    <col collapsed="false" customWidth="true" hidden="false" outlineLevel="0" max="9" min="9" style="20" width="9.99"/>
    <col collapsed="false" customWidth="true" hidden="false" outlineLevel="0" max="10" min="10" style="20" width="8.28"/>
    <col collapsed="false" customWidth="true" hidden="false" outlineLevel="0" max="11" min="11" style="19" width="4.14"/>
    <col collapsed="false" customWidth="true" hidden="false" outlineLevel="0" max="12" min="12" style="19" width="6.56"/>
    <col collapsed="false" customWidth="true" hidden="false" outlineLevel="0" max="13" min="13" style="19" width="12.7"/>
    <col collapsed="false" customWidth="true" hidden="false" outlineLevel="0" max="14" min="14" style="20" width="39.85"/>
    <col collapsed="false" customWidth="false" hidden="false" outlineLevel="0" max="257" min="15" style="20" width="9.14"/>
  </cols>
  <sheetData>
    <row r="1" customFormat="false" ht="11.25" hidden="false" customHeight="false" outlineLevel="0" collapsed="false">
      <c r="A1" s="21"/>
      <c r="B1" s="21"/>
      <c r="C1" s="21"/>
      <c r="D1" s="21"/>
      <c r="E1" s="22"/>
      <c r="F1" s="23" t="s">
        <v>33</v>
      </c>
      <c r="G1" s="24"/>
      <c r="H1" s="22"/>
      <c r="I1" s="23" t="s">
        <v>34</v>
      </c>
      <c r="J1" s="24"/>
      <c r="K1" s="21" t="s">
        <v>35</v>
      </c>
      <c r="L1" s="21" t="s">
        <v>35</v>
      </c>
      <c r="M1" s="21" t="s">
        <v>35</v>
      </c>
      <c r="N1" s="25" t="s">
        <v>36</v>
      </c>
    </row>
    <row r="2" customFormat="false" ht="11.25" hidden="false" customHeight="false" outlineLevel="0" collapsed="false">
      <c r="A2" s="26" t="s">
        <v>37</v>
      </c>
      <c r="B2" s="26" t="s">
        <v>38</v>
      </c>
      <c r="C2" s="26" t="s">
        <v>39</v>
      </c>
      <c r="D2" s="26" t="s">
        <v>40</v>
      </c>
      <c r="E2" s="27" t="s">
        <v>41</v>
      </c>
      <c r="F2" s="28" t="s">
        <v>42</v>
      </c>
      <c r="G2" s="29" t="s">
        <v>43</v>
      </c>
      <c r="H2" s="27" t="s">
        <v>41</v>
      </c>
      <c r="I2" s="28" t="s">
        <v>44</v>
      </c>
      <c r="J2" s="29" t="s">
        <v>43</v>
      </c>
      <c r="K2" s="26" t="s">
        <v>45</v>
      </c>
      <c r="L2" s="26" t="s">
        <v>46</v>
      </c>
      <c r="M2" s="26" t="s">
        <v>47</v>
      </c>
      <c r="N2" s="30" t="s">
        <v>48</v>
      </c>
    </row>
    <row r="3" customFormat="false" ht="22.5" hidden="false" customHeight="true" outlineLevel="0" collapsed="false">
      <c r="A3" s="19" t="n">
        <v>32176</v>
      </c>
      <c r="B3" s="19" t="n">
        <v>8516</v>
      </c>
      <c r="C3" s="19" t="s">
        <v>49</v>
      </c>
      <c r="D3" s="20" t="s">
        <v>50</v>
      </c>
      <c r="E3" s="20" t="n">
        <v>0</v>
      </c>
      <c r="F3" s="20" t="n">
        <v>31111</v>
      </c>
      <c r="G3" s="20" t="n">
        <f aca="false">+F3-E3</f>
        <v>31111</v>
      </c>
      <c r="H3" s="20" t="n">
        <v>0</v>
      </c>
      <c r="I3" s="20" t="n">
        <v>32620</v>
      </c>
      <c r="J3" s="20" t="n">
        <f aca="false">+I3-H3</f>
        <v>32620</v>
      </c>
      <c r="L3" s="31" t="n">
        <v>37562</v>
      </c>
      <c r="M3" s="19" t="s">
        <v>51</v>
      </c>
      <c r="N3" s="20" t="s">
        <v>52</v>
      </c>
    </row>
    <row r="4" customFormat="false" ht="22.5" hidden="false" customHeight="true" outlineLevel="0" collapsed="false">
      <c r="G4" s="20" t="n">
        <f aca="false">+F4-E4</f>
        <v>0</v>
      </c>
      <c r="J4" s="20" t="n">
        <f aca="false">+I4-H4</f>
        <v>0</v>
      </c>
      <c r="L4" s="31"/>
    </row>
    <row r="5" customFormat="false" ht="22.5" hidden="false" customHeight="true" outlineLevel="0" collapsed="false">
      <c r="A5" s="20"/>
      <c r="B5" s="20"/>
      <c r="C5" s="20"/>
      <c r="K5" s="20"/>
      <c r="L5" s="20"/>
      <c r="M5" s="20"/>
    </row>
    <row r="6" customFormat="false" ht="30" hidden="false" customHeight="true" outlineLevel="0" collapsed="false">
      <c r="G6" s="32"/>
      <c r="J6" s="32"/>
      <c r="L6" s="31"/>
    </row>
    <row r="7" customFormat="false" ht="30" hidden="false" customHeight="true" outlineLevel="0" collapsed="false">
      <c r="G7" s="32"/>
      <c r="J7" s="32"/>
      <c r="L7" s="31"/>
    </row>
    <row r="8" customFormat="false" ht="30" hidden="false" customHeight="true" outlineLevel="0" collapsed="false">
      <c r="G8" s="32"/>
      <c r="J8" s="32"/>
      <c r="L8" s="31"/>
    </row>
    <row r="9" customFormat="false" ht="30" hidden="false" customHeight="true" outlineLevel="0" collapsed="false">
      <c r="G9" s="32"/>
      <c r="J9" s="32"/>
      <c r="L9" s="31"/>
    </row>
    <row r="10" customFormat="false" ht="30" hidden="false" customHeight="true" outlineLevel="0" collapsed="false"/>
    <row r="11" customFormat="false" ht="30" hidden="false" customHeight="true" outlineLevel="0" collapsed="false"/>
    <row r="12" customFormat="false" ht="30" hidden="false" customHeight="true" outlineLevel="0" collapsed="false"/>
    <row r="13" customFormat="false" ht="30" hidden="false" customHeight="true" outlineLevel="0" collapsed="false"/>
    <row r="14" customFormat="false" ht="30" hidden="false" customHeight="true" outlineLevel="0" collapsed="false"/>
    <row r="15" customFormat="false" ht="30" hidden="false" customHeight="true" outlineLevel="0" collapsed="false"/>
    <row r="16" customFormat="false" ht="30" hidden="false" customHeight="true" outlineLevel="0" collapsed="false"/>
  </sheetData>
  <printOptions headings="false" gridLines="true" gridLinesSet="true" horizontalCentered="true" verticalCentered="true"/>
  <pageMargins left="0.25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Italic"&amp;12TW Corrections Over 25,000 DTH</oddHeader>
    <oddFooter>&amp;L&amp;F&amp;CPage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1996-11-20T10:56:29Z</dcterms:created>
  <dc:creator>Denise Czaplewski</dc:creator>
  <dc:description/>
  <dc:language>en-US</dc:language>
  <cp:lastModifiedBy>sklimes</cp:lastModifiedBy>
  <cp:lastPrinted>2002-02-20T18:01:56Z</cp:lastPrinted>
  <dcterms:modified xsi:type="dcterms:W3CDTF">2002-02-22T19:49:35Z</dcterms:modified>
  <cp:revision>0</cp:revision>
  <dc:subject>12-Month Recap</dc:subject>
  <dc:title>NNG Pipeline Balance Report</dc:title>
</cp:coreProperties>
</file>