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3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taBase" sheetId="1" state="visible" r:id="rId3"/>
    <sheet name="Sales&amp;Liq-COS" sheetId="2" state="visible" r:id="rId4"/>
    <sheet name="Transport-OtherRev" sheetId="3" state="visible" r:id="rId5"/>
    <sheet name="O&amp;M" sheetId="4" state="visible" r:id="rId6"/>
    <sheet name="Trackers" sheetId="5" state="visible" r:id="rId7"/>
    <sheet name="RegAmort" sheetId="6" state="visible" r:id="rId8"/>
    <sheet name="TC&amp;S" sheetId="7" state="visible" r:id="rId9"/>
    <sheet name="Fuel-Depr-OtherTax" sheetId="8" state="visible" r:id="rId10"/>
    <sheet name="OtherInc" sheetId="9" state="visible" r:id="rId11"/>
    <sheet name="IntDeduct" sheetId="10" state="visible" r:id="rId12"/>
    <sheet name="DeferredTax" sheetId="11" state="visible" r:id="rId13"/>
    <sheet name="IncomeState" sheetId="12" state="visible" r:id="rId14"/>
    <sheet name="Source" sheetId="13" state="visible" r:id="rId15"/>
    <sheet name="Mymode" sheetId="14" state="hidden" r:id="rId16"/>
    <sheet name="Module1" sheetId="15" state="hidden" r:id="rId17"/>
  </sheets>
  <externalReferences>
    <externalReference r:id="rId18"/>
  </externalReferences>
  <definedNames>
    <definedName function="false" hidden="false" localSheetId="0" name="_xlnm.Print_Area" vbProcedure="false">DataBase!$A$4:$Y$534</definedName>
    <definedName function="false" hidden="false" localSheetId="0" name="_xlnm.Print_Titles" vbProcedure="false">DataBase!$A:$B,DataBase!$1:$3</definedName>
    <definedName function="false" hidden="false" localSheetId="10" name="_xlnm.Print_Area" vbProcedure="false">DeferredTax!$M$87:$AF$160</definedName>
    <definedName function="false" hidden="false" localSheetId="7" name="_xlnm.Print_Area" vbProcedure="false">'Fuel-Depr-OtherTax'!$A$1:$Q$52</definedName>
    <definedName function="false" hidden="false" localSheetId="11" name="_xlnm.Print_Area" vbProcedure="false">IncomeState!$A$154:$Q$212</definedName>
    <definedName function="false" hidden="false" localSheetId="9" name="_xlnm.Print_Area" vbProcedure="false">IntDeduct!$A$1:$Q$61</definedName>
    <definedName function="false" hidden="false" localSheetId="3" name="_xlnm.Print_Area" vbProcedure="false">'O&amp;M'!$A$1:$Q$54</definedName>
    <definedName function="false" hidden="false" localSheetId="8" name="_xlnm.Print_Area" vbProcedure="false">OtherInc!$A$1:$Q$48</definedName>
    <definedName function="false" hidden="false" localSheetId="5" name="_xlnm.Print_Area" vbProcedure="false">RegAmort!$A$1:$Q$57</definedName>
    <definedName function="false" hidden="false" localSheetId="1" name="_xlnm.Print_Area" vbProcedure="false">'Sales&amp;Liq-COS'!$A$1:$Q$42</definedName>
    <definedName function="false" hidden="false" localSheetId="12" name="_xlnm.Print_Area" vbProcedure="false">Source!$A$1:$R$74</definedName>
    <definedName function="false" hidden="false" localSheetId="6" name="_xlnm.Print_Area" vbProcedure="false">'TC&amp;S'!$A$1:$Q$66</definedName>
    <definedName function="false" hidden="false" localSheetId="4" name="_xlnm.Print_Area" vbProcedure="false">Trackers!$A$1:$P$621</definedName>
    <definedName function="false" hidden="false" localSheetId="2" name="_xlnm.Print_Area" vbProcedure="false">'Transport-OtherRev'!$A$1:$Q$58</definedName>
    <definedName function="false" hidden="false" name="CC" vbProcedure="false">#REF!</definedName>
    <definedName function="false" hidden="false" name="COTPL" vbProcedure="false">#REF!</definedName>
    <definedName function="false" hidden="false" name="EXP" vbProcedure="false">'TC&amp;S'!$A$1:$Q$66</definedName>
    <definedName function="false" hidden="false" name="GRIMO" vbProcedure="false">#REF!</definedName>
    <definedName function="false" hidden="false" name="INPUT_VOL" vbProcedure="false">#REF!</definedName>
    <definedName function="false" hidden="false" name="LE" vbProcedure="false">#REF!</definedName>
    <definedName function="false" hidden="false" name="LEV95PLN" vbProcedure="false">#REF!</definedName>
    <definedName function="false" hidden="false" name="LEVS94ACT" vbProcedure="false">#REF!</definedName>
    <definedName function="false" hidden="false" name="LEVSPRIOR" vbProcedure="false">#REF!</definedName>
    <definedName function="false" hidden="false" name="MARGIN" vbProcedure="false">#REF!</definedName>
    <definedName function="false" hidden="false" name="MARGINPL" vbProcedure="false">#REF!</definedName>
    <definedName function="false" hidden="false" name="marginpv" vbProcedure="false">#REF!</definedName>
    <definedName function="false" hidden="false" name="margnplpv" vbProcedure="false">#REF!</definedName>
    <definedName function="false" hidden="false" name="NORMALPL" vbProcedure="false">#REF!</definedName>
    <definedName function="false" hidden="false" name="OTHER" vbProcedure="false">#REF!</definedName>
    <definedName function="false" hidden="false" name="OTHEREG" vbProcedure="false">#REF!</definedName>
    <definedName function="false" hidden="false" name="otherpv" vbProcedure="false">#REF!</definedName>
    <definedName function="false" hidden="false" name="OTHERREV" vbProcedure="false">#REF!</definedName>
    <definedName function="false" hidden="false" name="OTHREVREGFUEL" vbProcedure="false">#REF!</definedName>
    <definedName function="false" hidden="false" name="O_M" vbProcedure="false">'O&amp;M'!$A$1:$Q$50</definedName>
    <definedName function="false" hidden="false" name="PAGE1" vbProcedure="false">'Transport-OtherRev'!$A$1:$Q$39</definedName>
    <definedName function="false" hidden="false" name="PAGE2" vbProcedure="false">#REF!</definedName>
    <definedName function="false" hidden="false" name="PAGE2_1" vbProcedure="false">DeferredTax!$M$87:$AF$160</definedName>
    <definedName function="false" hidden="false" name="PAGE3" vbProcedure="false">#REF!</definedName>
    <definedName function="false" hidden="false" name="PAGE4" vbProcedure="false">'Transport-OtherRev'!$A$62:$O$108</definedName>
    <definedName function="false" hidden="false" name="PAGE_1" vbProcedure="false">'Transport-OtherRev'!$A$1:$N$39</definedName>
    <definedName function="false" hidden="false" name="PAGE_ONE" vbProcedure="false">'Transport-OtherRev'!$A$1:$Q$39</definedName>
    <definedName function="false" hidden="false" name="PRINT" vbProcedure="false">'Fuel-Depr-OtherTax'!$A$1:$Q$52</definedName>
    <definedName function="false" hidden="false" name="PRINT1" vbProcedure="false">'TC&amp;S'!$A$1:$Q$66</definedName>
    <definedName function="false" hidden="false" name="PRIORFCST" vbProcedure="false">#REF!</definedName>
    <definedName function="false" hidden="false" name="PRT_1" vbProcedure="false">'Sales&amp;Liq-COS'!$A$1:$Q$31</definedName>
    <definedName function="false" hidden="false" name="PRT_2" vbProcedure="false">#REF!</definedName>
    <definedName function="false" hidden="false" name="PRT_2B" vbProcedure="false">Trackers!$A$122:$P$147</definedName>
    <definedName function="false" hidden="false" name="PRT_3" vbProcedure="false">Trackers!$A$154:$P$204</definedName>
    <definedName function="false" hidden="false" name="PRT_4" vbProcedure="false">Trackers!$A$207:$P$257</definedName>
    <definedName function="false" hidden="false" name="PRT_5" vbProcedure="false">Trackers!$A$260:$P$318</definedName>
    <definedName function="false" hidden="false" name="PRT_6" vbProcedure="false">Trackers!$A$321:$P$383</definedName>
    <definedName function="false" hidden="false" name="PRT_6B" vbProcedure="false">Trackers!$A$386:$P$455</definedName>
    <definedName function="false" hidden="false" name="PRT_7" vbProcedure="false">Trackers!$A$458:$P$518</definedName>
    <definedName function="false" hidden="false" name="PRT_8" vbProcedure="false">Trackers!$A$520:$P$570</definedName>
    <definedName function="false" hidden="false" name="PRT_9" vbProcedure="false">Trackers!$A$572:$P$621</definedName>
    <definedName function="false" hidden="false" name="PURCH_EXP" vbProcedure="false">#REF!</definedName>
    <definedName function="false" hidden="false" name="PURCH_VOL" vbProcedure="false">#REF!</definedName>
    <definedName function="false" hidden="false" name="QTRGRI" vbProcedure="false">#REF!</definedName>
    <definedName function="false" hidden="false" name="QTRMRGN" vbProcedure="false">#REF!</definedName>
    <definedName function="false" hidden="false" name="QTRMRGPL" vbProcedure="false">#REF!</definedName>
    <definedName function="false" hidden="false" name="QTROTHREGFUEL" vbProcedure="false">#REF!</definedName>
    <definedName function="false" hidden="false" name="QTRPL" vbProcedure="false">#REF!</definedName>
    <definedName function="false" hidden="false" name="QTRTCS" vbProcedure="false">#REF!</definedName>
    <definedName function="false" hidden="false" name="QTRTCS_OTHER" vbProcedure="false">#REF!</definedName>
    <definedName function="false" hidden="false" name="REPORT4" vbProcedure="false">IncomeState!$AD$60:$AQ$95</definedName>
    <definedName function="false" hidden="false" name="REPORT5" vbProcedure="false">IncomeState!$T$1:$AA$58</definedName>
    <definedName function="false" hidden="false" name="REPORT6" vbProcedure="false">IncomeState!$T$60:$AA$95</definedName>
    <definedName function="false" hidden="false" name="REPORT_1" vbProcedure="false">IncomeState!$A$1:$Q$58</definedName>
    <definedName function="false" hidden="false" name="REPORT_10" vbProcedure="false">IncomeState!$A$154:$Q$212</definedName>
    <definedName function="false" hidden="false" name="REPORT_11" vbProcedure="false">IncomeState!$T$154:$AA$212</definedName>
    <definedName function="false" hidden="false" name="REPORT_12" vbProcedure="false">IncomeState!$AD$154:$AQ$212</definedName>
    <definedName function="false" hidden="false" name="REPORT_2" vbProcedure="false">IncomeState!$A$60:$Q$95</definedName>
    <definedName function="false" hidden="false" name="REPORT_3" vbProcedure="false">IncomeState!$AD$1:$AQ$58</definedName>
    <definedName function="false" hidden="false" name="REPORT_7" vbProcedure="false">IncomeState!$A$96:$Q$153</definedName>
    <definedName function="false" hidden="false" name="REPORT_8" vbProcedure="false">IncomeState!$T$96:$AA$153</definedName>
    <definedName function="false" hidden="false" name="REPORT_9" vbProcedure="false">IncomeState!$AD$96:$AQ$153</definedName>
    <definedName function="false" hidden="false" name="SUMPL" vbProcedure="false">#REF!</definedName>
    <definedName function="false" hidden="false" name="TCSOTHER" vbProcedure="false">#REF!</definedName>
    <definedName function="false" hidden="false" name="tcspv" vbProcedure="false">#REF!</definedName>
    <definedName function="false" hidden="false" name="VOL" vbProcedure="false">'TC&amp;S'!$S$1:$AI$66</definedName>
    <definedName function="false" hidden="false" name="\0" vbProcedure="false">#REF!</definedName>
    <definedName function="false" hidden="false" name="\C" vbProcedure="false">#REF!</definedName>
    <definedName function="false" hidden="false" name="\P" vbProcedure="false">#REF!</definedName>
    <definedName function="false" hidden="false" name="\Q" vbProcedure="false">#REF!</definedName>
    <definedName function="false" hidden="false" name="\W" vbProcedure="false">#REF!</definedName>
    <definedName function="false" hidden="false" name="_0" vbProcedure="false">#REF!</definedName>
    <definedName function="false" hidden="false" name="_94ACTUALS" vbProcedure="false">#REF!</definedName>
    <definedName function="false" hidden="false" name="_95PLAN" vbProcedure="false">#REF!</definedName>
    <definedName function="false" hidden="false" name="_Sort" vbProcedure="false">#REF!</definedName>
    <definedName function="false" hidden="false" name="__123Graph_A" vbProcedure="false">#REF!</definedName>
    <definedName function="false" hidden="false" name="__123Graph_B" vbProcedure="false">#REF!</definedName>
    <definedName function="false" hidden="false" name="__123Graph_C" vbProcedure="false">#REF!</definedName>
    <definedName function="false" hidden="false" name="__123Graph_D" vbProcedure="false">#REF!</definedName>
    <definedName function="false" hidden="false" name="__123Graph_E" vbProcedure="false">#REF!</definedName>
    <definedName function="false" hidden="false" name="__123Graph_F" vbProcedure="false">#REF!</definedName>
    <definedName function="false" hidden="false" name="__123Graph_LBL_A" vbProcedure="false">'Transport-OtherRev'!$C$3:$C$4</definedName>
    <definedName function="false" hidden="false" name="__123Graph_X" vbProcedure="false">#REF!</definedName>
    <definedName function="false" hidden="false" localSheetId="0" name="COTPL" vbProcedure="false">#REF!</definedName>
    <definedName function="false" hidden="false" localSheetId="0" name="GRIMO" vbProcedure="false">#REF!</definedName>
    <definedName function="false" hidden="false" localSheetId="0" name="INPUT_VOL" vbProcedure="false">#REF!</definedName>
    <definedName function="false" hidden="false" localSheetId="0" name="MARGIN" vbProcedure="false">#REF!</definedName>
    <definedName function="false" hidden="false" localSheetId="0" name="MARGINPL" vbProcedure="false">#REF!</definedName>
    <definedName function="false" hidden="false" localSheetId="0" name="marginpv" vbProcedure="false">#REF!</definedName>
    <definedName function="false" hidden="false" localSheetId="0" name="margnplpv" vbProcedure="false">#REF!</definedName>
    <definedName function="false" hidden="false" localSheetId="0" name="OTHER" vbProcedure="false">#REF!</definedName>
    <definedName function="false" hidden="false" localSheetId="0" name="OTHEREG" vbProcedure="false">#REF!</definedName>
    <definedName function="false" hidden="false" localSheetId="0" name="otherpv" vbProcedure="false">#REF!</definedName>
    <definedName function="false" hidden="false" localSheetId="0" name="OTHREVREGFUEL" vbProcedure="false">#REF!</definedName>
    <definedName function="false" hidden="false" localSheetId="0" name="PAGE2" vbProcedure="false">[1]Transport!$A$68:$Q$119</definedName>
    <definedName function="false" hidden="false" localSheetId="0" name="PAGE3" vbProcedure="false">[1]Transport!$A$124:$Q$169</definedName>
    <definedName function="false" hidden="false" localSheetId="0" name="PRT_2" vbProcedure="false">'[1]Sales&amp;Liq-COS'!$A$37:$Q$55</definedName>
    <definedName function="false" hidden="false" localSheetId="0" name="PURCH_EXP" vbProcedure="false">#REF!</definedName>
    <definedName function="false" hidden="false" localSheetId="0" name="PURCH_VOL" vbProcedure="false">#REF!</definedName>
    <definedName function="false" hidden="false" localSheetId="0" name="QTRGRI" vbProcedure="false">#REF!</definedName>
    <definedName function="false" hidden="false" localSheetId="0" name="QTRMRGN" vbProcedure="false">#REF!</definedName>
    <definedName function="false" hidden="false" localSheetId="0" name="QTRMRGPL" vbProcedure="false">#REF!</definedName>
    <definedName function="false" hidden="false" localSheetId="0" name="QTROTHREGFUEL" vbProcedure="false">#REF!</definedName>
    <definedName function="false" hidden="false" localSheetId="0" name="QTRTCS" vbProcedure="false">#REF!</definedName>
    <definedName function="false" hidden="false" localSheetId="0" name="QTRTCS_OTHER" vbProcedure="false">#REF!</definedName>
    <definedName function="false" hidden="false" localSheetId="0" name="TCSOTHER" vbProcedure="false">#REF!</definedName>
    <definedName function="false" hidden="false" localSheetId="0" name="tcspv" vbProcedure="false">#REF!</definedName>
    <definedName function="false" hidden="false" localSheetId="0" name="\0" vbProcedure="false">'[1]Sales&amp;Liq-COS'!$A$102</definedName>
    <definedName function="false" hidden="false" localSheetId="0" name="\C" vbProcedure="false">[1]OtherRev!$A$62452</definedName>
    <definedName function="false" hidden="false" localSheetId="0" name="\P" vbProcedure="false">'[1]Sales&amp;Liq-COS'!$A$98:$A$99</definedName>
    <definedName function="false" hidden="false" localSheetId="0" name="\Q" vbProcedure="false">[1]IncomeState!$A$106:$DC$106</definedName>
    <definedName function="false" hidden="false" localSheetId="0" name="\W" vbProcedure="false">[1]OtherRev!$A$61681</definedName>
    <definedName function="false" hidden="false" localSheetId="0" name="_Sort" vbProcedure="false">#REF!</definedName>
    <definedName function="false" hidden="false" localSheetId="0" name="__123Graph_A" vbProcedure="false">'[1]Sales&amp;Liq-COS'!$B$42:$B$55</definedName>
    <definedName function="false" hidden="false" localSheetId="0" name="__123Graph_B" vbProcedure="false">'[1]Sales&amp;Liq-COS'!$C$42:$C$55</definedName>
    <definedName function="false" hidden="false" localSheetId="0" name="__123Graph_C" vbProcedure="false">'[1]Sales&amp;Liq-COS'!$D$42:$D$55</definedName>
    <definedName function="false" hidden="false" localSheetId="0" name="__123Graph_D" vbProcedure="false">'[1]Sales&amp;Liq-COS'!$E$42:$E$55</definedName>
    <definedName function="false" hidden="false" localSheetId="0" name="__123Graph_E" vbProcedure="false">'[1]Sales&amp;Liq-COS'!$F$42:$F$55</definedName>
    <definedName function="false" hidden="false" localSheetId="0" name="__123Graph_F" vbProcedure="false">'[1]Sales&amp;Liq-COS'!$G$42:$G$55</definedName>
    <definedName function="false" hidden="false" localSheetId="0" name="__123Graph_X" vbProcedure="false">'[1]Sales&amp;Liq-COS'!$A$42:$A$55</definedName>
    <definedName function="false" hidden="false" localSheetId="2" name="\0" vbProcedure="false">#REF!</definedName>
    <definedName function="false" hidden="false" localSheetId="2" name="\P" vbProcedure="false">#REF!</definedName>
    <definedName function="false" hidden="false" localSheetId="2" name="__123Graph_A" vbProcedure="false">'Transport-OtherRev'!$C$7:$C$39</definedName>
    <definedName function="false" hidden="false" localSheetId="2" name="__123Graph_B" vbProcedure="false">'Transport-OtherRev'!$D$3:$D$41</definedName>
    <definedName function="false" hidden="false" localSheetId="2" name="__123Graph_E" vbProcedure="false">#REF!</definedName>
    <definedName function="false" hidden="false" localSheetId="2" name="__123Graph_F" vbProcedure="false">'Transport-OtherRev'!$G$4:$G$39</definedName>
    <definedName function="false" hidden="false" localSheetId="2" name="__123Graph_X" vbProcedure="false">'Transport-OtherRev'!$C$3:$N$3</definedName>
    <definedName function="false" hidden="false" localSheetId="3" name="\0" vbProcedure="false">#REF!</definedName>
    <definedName function="false" hidden="false" localSheetId="3" name="\P" vbProcedure="false">#REF!</definedName>
    <definedName function="false" hidden="false" localSheetId="3" name="__123Graph_A" vbProcedure="false">'O&amp;M'!$B$27</definedName>
    <definedName function="false" hidden="false" localSheetId="3" name="__123Graph_B" vbProcedure="false">'O&amp;M'!$C$27</definedName>
    <definedName function="false" hidden="false" localSheetId="3" name="__123Graph_C" vbProcedure="false">'O&amp;M'!$D$27</definedName>
    <definedName function="false" hidden="false" localSheetId="3" name="__123Graph_D" vbProcedure="false">'O&amp;M'!$E$27</definedName>
    <definedName function="false" hidden="false" localSheetId="3" name="__123Graph_E" vbProcedure="false">'O&amp;M'!$F$27</definedName>
    <definedName function="false" hidden="false" localSheetId="3" name="__123Graph_F" vbProcedure="false">'O&amp;M'!$G$27</definedName>
    <definedName function="false" hidden="false" localSheetId="4" name="PRT_1" vbProcedure="false">Trackers!$A$1:$P$51</definedName>
    <definedName function="false" hidden="false" localSheetId="4" name="PRT_2" vbProcedure="false">Trackers!$A$53:$P$120</definedName>
    <definedName function="false" hidden="false" localSheetId="4" name="\0" vbProcedure="false">Trackers!$A$668</definedName>
    <definedName function="false" hidden="false" localSheetId="4" name="\P" vbProcedure="false">Trackers!$A$655:$A$665</definedName>
    <definedName function="false" hidden="false" localSheetId="4" name="__123Graph_A" vbProcedure="false">Trackers!$B$30:$B$41</definedName>
    <definedName function="false" hidden="false" localSheetId="4" name="__123Graph_B" vbProcedure="false">Trackers!$D$30:$D$41</definedName>
    <definedName function="false" hidden="false" localSheetId="4" name="__123Graph_C" vbProcedure="false">Trackers!$E$30:$E$41</definedName>
    <definedName function="false" hidden="false" localSheetId="4" name="__123Graph_D" vbProcedure="false">Trackers!$F$30:$F$41</definedName>
    <definedName function="false" hidden="false" localSheetId="4" name="__123Graph_E" vbProcedure="false">Trackers!$G$30:$G$41</definedName>
    <definedName function="false" hidden="false" localSheetId="4" name="__123Graph_F" vbProcedure="false">Trackers!$H$30:$H$41</definedName>
    <definedName function="false" hidden="false" localSheetId="5" name="PAGE1" vbProcedure="false">RegAmort!$A$1:$Q$57</definedName>
    <definedName function="false" hidden="false" localSheetId="5" name="\0" vbProcedure="false">RegAmort!$A$63</definedName>
    <definedName function="false" hidden="false" localSheetId="5" name="\P" vbProcedure="false">RegAmort!$A$60</definedName>
    <definedName function="false" hidden="false" localSheetId="5" name="_Sort" vbProcedure="false">RegAmort!$6:$4091</definedName>
    <definedName function="false" hidden="false" localSheetId="5" name="__123Graph_A" vbProcedure="false">RegAmort!$B$32:$B$55</definedName>
    <definedName function="false" hidden="false" localSheetId="5" name="__123Graph_B" vbProcedure="false">RegAmort!$C$32:$C$55</definedName>
    <definedName function="false" hidden="false" localSheetId="5" name="__123Graph_C" vbProcedure="false">RegAmort!$D$32:$D$55</definedName>
    <definedName function="false" hidden="false" localSheetId="5" name="__123Graph_D" vbProcedure="false">RegAmort!$E$32:$E$55</definedName>
    <definedName function="false" hidden="false" localSheetId="5" name="__123Graph_E" vbProcedure="false">RegAmort!$F$32:$F$55</definedName>
    <definedName function="false" hidden="false" localSheetId="5" name="__123Graph_F" vbProcedure="false">RegAmort!$G$32:$G$55</definedName>
    <definedName function="false" hidden="false" localSheetId="6" name="\0" vbProcedure="false">#REF!</definedName>
    <definedName function="false" hidden="false" localSheetId="6" name="\P" vbProcedure="false">'TC&amp;S'!$A$97</definedName>
    <definedName function="false" hidden="false" localSheetId="6" name="_Sort" vbProcedure="false">'TC&amp;S'!$1:$4062</definedName>
    <definedName function="false" hidden="false" localSheetId="6" name="__123Graph_D" vbProcedure="false">'TC&amp;S'!$C$65</definedName>
    <definedName function="false" hidden="false" localSheetId="7" name="\0" vbProcedure="false">#REF!</definedName>
    <definedName function="false" hidden="false" localSheetId="7" name="\P" vbProcedure="false">#REF!</definedName>
    <definedName function="false" hidden="false" localSheetId="7" name="_Sort" vbProcedure="false">'Fuel-Depr-OtherTax'!$1:$4114</definedName>
    <definedName function="false" hidden="false" localSheetId="8" name="PRINT" vbProcedure="false">OtherInc!$A$1:$Q$48</definedName>
    <definedName function="false" hidden="false" localSheetId="8" name="\0" vbProcedure="false">#REF!</definedName>
    <definedName function="false" hidden="false" localSheetId="8" name="\P" vbProcedure="false">#REF!</definedName>
    <definedName function="false" hidden="false" localSheetId="8" name="_Sort" vbProcedure="false">OtherInc!$1:$3858</definedName>
    <definedName function="false" hidden="false" localSheetId="9" name="PRINT" vbProcedure="false">IntDeduct!$A$1:$Q$61</definedName>
    <definedName function="false" hidden="false" localSheetId="9" name="\0" vbProcedure="false">IntDeduct!$A$71</definedName>
    <definedName function="false" hidden="false" localSheetId="9" name="\P" vbProcedure="false">IntDeduct!$A$68</definedName>
    <definedName function="false" hidden="false" localSheetId="9" name="_Sort" vbProcedure="false">IntDeduct!$1:$4086</definedName>
    <definedName function="false" hidden="false" localSheetId="9" name="__123Graph_A" vbProcedure="false">IntDeduct!$C$38:$C$54</definedName>
    <definedName function="false" hidden="false" localSheetId="9" name="__123Graph_B" vbProcedure="false">IntDeduct!$D$38:$D$54</definedName>
    <definedName function="false" hidden="false" localSheetId="9" name="__123Graph_C" vbProcedure="false">IntDeduct!$E$38:$E$54</definedName>
    <definedName function="false" hidden="false" localSheetId="9" name="__123Graph_D" vbProcedure="false">IntDeduct!$F$38:$F$54</definedName>
    <definedName function="false" hidden="false" localSheetId="9" name="__123Graph_E" vbProcedure="false">IntDeduct!$G$38:$G$54</definedName>
    <definedName function="false" hidden="false" localSheetId="9" name="__123Graph_F" vbProcedure="false">IntDeduct!$H$38:$H$54</definedName>
    <definedName function="false" hidden="false" localSheetId="9" name="__123Graph_X" vbProcedure="false">IntDeduct!$B$38:$B$54</definedName>
    <definedName function="false" hidden="false" localSheetId="10" name="PAGE1" vbProcedure="false">DeferredTax!$A$1:$J$85</definedName>
    <definedName function="false" hidden="false" localSheetId="10" name="PAGE2" vbProcedure="false">DeferredTax!$M$1:$AF$85</definedName>
    <definedName function="false" hidden="false" localSheetId="10" name="PAGE3" vbProcedure="false">DeferredTax!$AI$1:$AW$85</definedName>
    <definedName function="false" hidden="false" localSheetId="10" name="\0" vbProcedure="false">#REF!</definedName>
    <definedName function="false" hidden="false" localSheetId="10" name="\P" vbProcedure="false">DeferredTax!$A$123:$A$128</definedName>
    <definedName function="false" hidden="false" localSheetId="10" name="__123Graph_A" vbProcedure="false">DeferredTax!$F$71:$F$86</definedName>
    <definedName function="false" hidden="false" localSheetId="10" name="__123Graph_B" vbProcedure="false">DeferredTax!$G$71:$G$86</definedName>
    <definedName function="false" hidden="false" localSheetId="10" name="__123Graph_C" vbProcedure="false">DeferredTax!$H$71:$H$86</definedName>
    <definedName function="false" hidden="false" localSheetId="10" name="__123Graph_D" vbProcedure="false">DeferredTax!$I$71:$I$86</definedName>
    <definedName function="false" hidden="false" localSheetId="10" name="__123Graph_E" vbProcedure="false">DeferredTax!$J$71:$J$86</definedName>
    <definedName function="false" hidden="false" localSheetId="11" name="\0" vbProcedure="false">#REF!</definedName>
    <definedName function="false" hidden="false" localSheetId="11" name="\C" vbProcedure="false">#REF!</definedName>
    <definedName function="false" hidden="false" localSheetId="11" name="\P" vbProcedure="false">IncomeState!$A$98:$A$99</definedName>
    <definedName function="false" hidden="false" localSheetId="11" name="_Sort" vbProcedure="false">IncomeState!$A$1:$IU$4077</definedName>
    <definedName function="false" hidden="false" localSheetId="11" name="__123Graph_A" vbProcedure="false">IncomeState!$B$54:$B$57</definedName>
    <definedName function="false" hidden="false" localSheetId="11" name="__123Graph_B" vbProcedure="false">IncomeState!$C$54:$C$57</definedName>
    <definedName function="false" hidden="false" localSheetId="11" name="__123Graph_C" vbProcedure="false">IncomeState!$D$54:$D$57</definedName>
    <definedName function="false" hidden="false" localSheetId="11" name="__123Graph_D" vbProcedure="false">IncomeState!$E$54:$E$57</definedName>
    <definedName function="false" hidden="false" localSheetId="11" name="__123Graph_E" vbProcedure="false">IncomeState!$F$54:$F$57</definedName>
    <definedName function="false" hidden="false" localSheetId="11" name="__123Graph_F" vbProcedure="false">IncomeState!$G$54:$G$57</definedName>
    <definedName function="false" hidden="false" localSheetId="12" name="PAGE1" vbProcedure="false">Source!$A$1:$R$76</definedName>
    <definedName function="false" hidden="false" localSheetId="12" name="Print_Area_MI" vbProcedure="false">Source!$A$1:$R$67</definedName>
    <definedName function="false" hidden="false" localSheetId="12" name="\0" vbProcedure="false">#REF!</definedName>
    <definedName function="false" hidden="false" localSheetId="12" name="\P" vbProcedure="false">Source!$A$78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<sst xmlns="http://schemas.openxmlformats.org/spreadsheetml/2006/main" count="2173" uniqueCount="1082">
  <si>
    <t xml:space="preserve">PRINT:</t>
  </si>
  <si>
    <t xml:space="preserve">ACT.</t>
  </si>
  <si>
    <t xml:space="preserve">3rd CE</t>
  </si>
  <si>
    <t xml:space="preserve">TOTAL</t>
  </si>
  <si>
    <t xml:space="preserve">Income Statement</t>
  </si>
  <si>
    <t xml:space="preserve">Quarters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</si>
  <si>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</si>
  <si>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</si>
  <si>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</si>
  <si>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</si>
  <si>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</si>
  <si>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</si>
  <si>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</si>
  <si>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</si>
  <si>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</si>
  <si>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</si>
  <si>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</si>
  <si>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</si>
  <si>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2001</t>
  </si>
  <si>
    <t xml:space="preserve">Line Item Mapping</t>
  </si>
  <si>
    <t xml:space="preserve">1st</t>
  </si>
  <si>
    <t xml:space="preserve">2nd</t>
  </si>
  <si>
    <t xml:space="preserve">3rd</t>
  </si>
  <si>
    <t xml:space="preserve">4th</t>
  </si>
  <si>
    <t xml:space="preserve">Commercial</t>
  </si>
  <si>
    <t xml:space="preserve">   Margins</t>
  </si>
  <si>
    <t xml:space="preserve">      Gas / Liquids Sales  -  Miscellaneous</t>
  </si>
  <si>
    <t xml:space="preserve">Sales</t>
  </si>
  <si>
    <t xml:space="preserve">              - Hedge Activity Transferred from Fuel</t>
  </si>
  <si>
    <t xml:space="preserve">      Cost of Sales - Purchases</t>
  </si>
  <si>
    <t xml:space="preserve">Cost of Sales</t>
  </si>
  <si>
    <t xml:space="preserve">              - Item 2</t>
  </si>
  <si>
    <t xml:space="preserve">      Transport Demand (Cash) - Existent Contracts </t>
  </si>
  <si>
    <t xml:space="preserve">Transport Rev.</t>
  </si>
  <si>
    <t xml:space="preserve">         - New Structured Products</t>
  </si>
  <si>
    <t xml:space="preserve">         - Discretionary Capital Pool</t>
  </si>
  <si>
    <t xml:space="preserve">      Transport Commodity (Cash) - Existent Contracts </t>
  </si>
  <si>
    <t xml:space="preserve">      Other Reserve Activity - Miscellaneous</t>
  </si>
  <si>
    <t xml:space="preserve">         - Negotiated Rates</t>
  </si>
  <si>
    <t xml:space="preserve">         - SoCal Rate Adjustment</t>
  </si>
  <si>
    <t xml:space="preserve">         - Rate Case (Filed vs. Max. Subject to Refund) </t>
  </si>
  <si>
    <t xml:space="preserve">         - Rate Case (Misc. Item 1) </t>
  </si>
  <si>
    <t xml:space="preserve">         - Rate Case (Misc. Item 2) </t>
  </si>
  <si>
    <t xml:space="preserve">      Other (Non-Cash) - Santa Fe Amortization</t>
  </si>
  <si>
    <t xml:space="preserve">         - Hedging</t>
  </si>
  <si>
    <t xml:space="preserve">         - PPA's / Writeoffs / Other</t>
  </si>
  <si>
    <t xml:space="preserve">         - SoCal Rate Adjustment (For Prior 12 Months)</t>
  </si>
  <si>
    <t xml:space="preserve">         - Misc. Item 1</t>
  </si>
  <si>
    <t xml:space="preserve">      Fuel / UAF - Fuel (Margin)</t>
  </si>
  <si>
    <t xml:space="preserve">Fuel</t>
  </si>
  <si>
    <t xml:space="preserve">         - Other Fuel (Margin) </t>
  </si>
  <si>
    <t xml:space="preserve">         - Hedge Activity Transferred to Sales (Margin)</t>
  </si>
  <si>
    <t xml:space="preserve">      Other Revenue (Cash) - Contract Buyouts</t>
  </si>
  <si>
    <t xml:space="preserve">Other Rev.</t>
  </si>
  <si>
    <t xml:space="preserve">         - Prepayments</t>
  </si>
  <si>
    <t xml:space="preserve">         - Hedge Activity (Intercompany)</t>
  </si>
  <si>
    <t xml:space="preserve">         - Hedge Activity (Third Party)</t>
  </si>
  <si>
    <t xml:space="preserve">         - Misc. Item 2</t>
  </si>
  <si>
    <t xml:space="preserve">      Other Revenue (Non Cash) - Unidentified Products  </t>
  </si>
  <si>
    <t xml:space="preserve">         - Non-recurring Unidentified Products</t>
  </si>
  <si>
    <t xml:space="preserve">         - Gallup Contract Prepayment Amortization</t>
  </si>
  <si>
    <t xml:space="preserve">         - Imbalance Gain (NGPL)</t>
  </si>
  <si>
    <t xml:space="preserve">         - Reserve Activity (Misc. Item 1)</t>
  </si>
  <si>
    <t xml:space="preserve">         - Reserve Activity (Misc. Item 2)</t>
  </si>
  <si>
    <t xml:space="preserve">      Other Income - Speculative Income / (Loss)</t>
  </si>
  <si>
    <t xml:space="preserve">Other Income</t>
  </si>
  <si>
    <t xml:space="preserve">         - Swap 2</t>
  </si>
  <si>
    <t xml:space="preserve">         - Swap 3</t>
  </si>
  <si>
    <t xml:space="preserve">   Total Margins</t>
  </si>
  <si>
    <t xml:space="preserve">   Expenses</t>
  </si>
  <si>
    <t xml:space="preserve">      Reg. Commission Expense</t>
  </si>
  <si>
    <t xml:space="preserve">Reg. Amort.</t>
  </si>
  <si>
    <t xml:space="preserve">      ACA Amortization</t>
  </si>
  <si>
    <t xml:space="preserve">      GRI Amortization - Demand</t>
  </si>
  <si>
    <t xml:space="preserve">         - Commodity</t>
  </si>
  <si>
    <t xml:space="preserve">      Contract Reformation Costs (TCR II)</t>
  </si>
  <si>
    <t xml:space="preserve">      South GA Credits Amortization</t>
  </si>
  <si>
    <t xml:space="preserve">      TW Reg. Assets Amortization - Sunrise</t>
  </si>
  <si>
    <t xml:space="preserve">         - Other A/R Uncollectibles</t>
  </si>
  <si>
    <t xml:space="preserve">         - FERC Audit Adjustment</t>
  </si>
  <si>
    <t xml:space="preserve">         - TCR C</t>
  </si>
  <si>
    <t xml:space="preserve">         - PGAR</t>
  </si>
  <si>
    <t xml:space="preserve">         - Monsanto</t>
  </si>
  <si>
    <t xml:space="preserve">         - JJCC</t>
  </si>
  <si>
    <t xml:space="preserve">         - Extraordinary Enviromental Costs</t>
  </si>
  <si>
    <t xml:space="preserve">         - TCR (Yates) Prefiling Interest</t>
  </si>
  <si>
    <t xml:space="preserve">         - Severance and Relocation</t>
  </si>
  <si>
    <t xml:space="preserve">      Reg. Affairs - Writeoffs</t>
  </si>
  <si>
    <t xml:space="preserve">         Total Regulatory Amortization</t>
  </si>
  <si>
    <t xml:space="preserve">      TC&amp;S - Misc. Item 1</t>
  </si>
  <si>
    <t xml:space="preserve">TC&amp;S</t>
  </si>
  <si>
    <t xml:space="preserve">         - Misc. Item 3</t>
  </si>
  <si>
    <t xml:space="preserve">      O&amp;M - Direct (Gross)</t>
  </si>
  <si>
    <t xml:space="preserve">O&amp;M</t>
  </si>
  <si>
    <t xml:space="preserve">         - Capitalization</t>
  </si>
  <si>
    <t xml:space="preserve">         - Direct (Net Commercial)</t>
  </si>
  <si>
    <t xml:space="preserve">      Other O&amp;M - Revenue Management</t>
  </si>
  <si>
    <t xml:space="preserve">         - Gomez Sale in 2001</t>
  </si>
  <si>
    <t xml:space="preserve">         - ETS Support</t>
  </si>
  <si>
    <t xml:space="preserve">         - Aviation</t>
  </si>
  <si>
    <t xml:space="preserve">      Total Direct O&amp;M</t>
  </si>
  <si>
    <t xml:space="preserve">      DD&amp;A Expense (Capital Projects Related)</t>
  </si>
  <si>
    <t xml:space="preserve">DD&amp;A</t>
  </si>
  <si>
    <t xml:space="preserve">      Fuel / UAF - UAF Used (Expense)</t>
  </si>
  <si>
    <t xml:space="preserve">         - UAF Measurement Adjustment (Expense)</t>
  </si>
  <si>
    <t xml:space="preserve">         - UAF Imbalance Adjustment (Expense) </t>
  </si>
  <si>
    <t xml:space="preserve">         - Other UAF (Expense)</t>
  </si>
  <si>
    <t xml:space="preserve">      Payroll Taxes</t>
  </si>
  <si>
    <t xml:space="preserve">Other Taxes</t>
  </si>
  <si>
    <t xml:space="preserve">   Total Expenses</t>
  </si>
  <si>
    <t xml:space="preserve">   Non-Recurring Elements</t>
  </si>
  <si>
    <t xml:space="preserve">      Asset Sales - Crawford Lateral (3/01)</t>
  </si>
  <si>
    <t xml:space="preserve">              - Other 1</t>
  </si>
  <si>
    <t xml:space="preserve">      Pipeline Capacity &amp; Annual Fee</t>
  </si>
  <si>
    <t xml:space="preserve">      Other Gains / (Losses)</t>
  </si>
  <si>
    <t xml:space="preserve">      Miscellaneous</t>
  </si>
  <si>
    <t xml:space="preserve">      Misc. Item 2</t>
  </si>
  <si>
    <t xml:space="preserve">      Misc. Item 3</t>
  </si>
  <si>
    <t xml:space="preserve">      Misc. Item 4</t>
  </si>
  <si>
    <t xml:space="preserve">      Settlement Activity - Item 1</t>
  </si>
  <si>
    <t xml:space="preserve">Other Deductions</t>
  </si>
  <si>
    <t xml:space="preserve">              - Item 3</t>
  </si>
  <si>
    <t xml:space="preserve">      Other Deductions</t>
  </si>
  <si>
    <t xml:space="preserve">   Total Non Recurring</t>
  </si>
  <si>
    <t xml:space="preserve">Net Contribution Commercial </t>
  </si>
  <si>
    <t xml:space="preserve">Market Services</t>
  </si>
  <si>
    <t xml:space="preserve">   Other Income</t>
  </si>
  <si>
    <t xml:space="preserve">         - Direct (Net Market Services)</t>
  </si>
  <si>
    <t xml:space="preserve">      Other O&amp;M - Omaha Rent</t>
  </si>
  <si>
    <t xml:space="preserve">         - ETS Support (Communications)</t>
  </si>
  <si>
    <t xml:space="preserve">Net Contribution Market Services</t>
  </si>
  <si>
    <t xml:space="preserve">Operations</t>
  </si>
  <si>
    <t xml:space="preserve">   Other Income - Physical Inventory Adjustment</t>
  </si>
  <si>
    <t xml:space="preserve">      O&amp;M - Direct (Gross Incl. Gomez)</t>
  </si>
  <si>
    <t xml:space="preserve">         - Field Operations for Expansions</t>
  </si>
  <si>
    <t xml:space="preserve">         - Group Operations (ETS)</t>
  </si>
  <si>
    <t xml:space="preserve">         - Operations Support</t>
  </si>
  <si>
    <t xml:space="preserve">         - Electric Compression</t>
  </si>
  <si>
    <t xml:space="preserve">         - Insurance</t>
  </si>
  <si>
    <t xml:space="preserve">         - Allocations In from HPL</t>
  </si>
  <si>
    <t xml:space="preserve">         - Overhaul Amortizations</t>
  </si>
  <si>
    <t xml:space="preserve">         - OTS Work Order Amortization</t>
  </si>
  <si>
    <t xml:space="preserve">         - Other Expenses - PCB and Enviromental</t>
  </si>
  <si>
    <t xml:space="preserve">      Reserve Activity - Misc. Item 1</t>
  </si>
  <si>
    <t xml:space="preserve">Net Contribution Operations</t>
  </si>
  <si>
    <t xml:space="preserve">Finance, Accounting &amp; Administration</t>
  </si>
  <si>
    <t xml:space="preserve">   Other Revenue </t>
  </si>
  <si>
    <t xml:space="preserve">      O&amp;M Direct - Accounting (Gross)</t>
  </si>
  <si>
    <t xml:space="preserve">         - Finance</t>
  </si>
  <si>
    <t xml:space="preserve">         - Commercial Support</t>
  </si>
  <si>
    <t xml:space="preserve">         - Market Services / IT Support</t>
  </si>
  <si>
    <t xml:space="preserve">         - Executive</t>
  </si>
  <si>
    <t xml:space="preserve">         - Direct Support</t>
  </si>
  <si>
    <t xml:space="preserve">         - Functional vs. Entity Actual Adjust.</t>
  </si>
  <si>
    <t xml:space="preserve">         - Capitalization (ETS Support)</t>
  </si>
  <si>
    <t xml:space="preserve">         - Company Bonus</t>
  </si>
  <si>
    <t xml:space="preserve">         - Capitalization (Bonus)</t>
  </si>
  <si>
    <t xml:space="preserve">         - Other Expenses (G&amp;A, Exec.)</t>
  </si>
  <si>
    <t xml:space="preserve">         - Bonus (ETS)</t>
  </si>
  <si>
    <t xml:space="preserve">         - Corporate Overhead (ETS)</t>
  </si>
  <si>
    <t xml:space="preserve">         - Allocations out to NNG / FGT</t>
  </si>
  <si>
    <t xml:space="preserve">      O&amp;M Corporate - Allocated (MMF)</t>
  </si>
  <si>
    <t xml:space="preserve">         - Direct</t>
  </si>
  <si>
    <t xml:space="preserve">         - EP&amp;S</t>
  </si>
  <si>
    <t xml:space="preserve">      Total Corporate</t>
  </si>
  <si>
    <t xml:space="preserve">      Management Overview  (O&amp;M)</t>
  </si>
  <si>
    <t xml:space="preserve">         Total O&amp;M Expense</t>
  </si>
  <si>
    <t xml:space="preserve">      DD&amp;A Exp. - Plant Depreciation (Property Acct.)</t>
  </si>
  <si>
    <t xml:space="preserve">         - AFUDC (Property Acct.)</t>
  </si>
  <si>
    <t xml:space="preserve">         - Accumulated Reserve Adjustment (Property Acct.)</t>
  </si>
  <si>
    <t xml:space="preserve">         - Pipe Recoating Amort. (Property Acct.)</t>
  </si>
  <si>
    <t xml:space="preserve">         - Misc. Depreciation Item 1</t>
  </si>
  <si>
    <t xml:space="preserve">         - Misc. Depreciation Item 2</t>
  </si>
  <si>
    <t xml:space="preserve">         - Plant Amortization (Property Acct.)</t>
  </si>
  <si>
    <t xml:space="preserve">         - Fair Value Adjustment (TW General Acct.)</t>
  </si>
  <si>
    <t xml:space="preserve">         - Misc. Amortization Item 1</t>
  </si>
  <si>
    <t xml:space="preserve">         - Misc. Amortization Item 2</t>
  </si>
  <si>
    <t xml:space="preserve">      Total DD&amp;A</t>
  </si>
  <si>
    <t xml:space="preserve">         Non FA&amp;A Capital Projects DD&amp;A Offset Adjustment</t>
  </si>
  <si>
    <t xml:space="preserve">      Adjusted Total DD&amp;A</t>
  </si>
  <si>
    <t xml:space="preserve">      Other Taxes - Ad Valorem</t>
  </si>
  <si>
    <t xml:space="preserve">         - Gross Receipts (Navajo &amp; Laguna)</t>
  </si>
  <si>
    <t xml:space="preserve">         - Franchise </t>
  </si>
  <si>
    <t xml:space="preserve">         - Other</t>
  </si>
  <si>
    <t xml:space="preserve">         - FI/CO Reconciliation of Payroll Taxes</t>
  </si>
  <si>
    <t xml:space="preserve">         - Payroll Taxes</t>
  </si>
  <si>
    <t xml:space="preserve">      Total Other Taxes</t>
  </si>
  <si>
    <t xml:space="preserve">      Interest Income - Financing</t>
  </si>
  <si>
    <t xml:space="preserve">Interest Income</t>
  </si>
  <si>
    <t xml:space="preserve">         - Miscellaneous</t>
  </si>
  <si>
    <t xml:space="preserve">         - Carrying Charges (Misc. Item 1)</t>
  </si>
  <si>
    <t xml:space="preserve">         - Carrying Charges (Misc. Item 2)</t>
  </si>
  <si>
    <t xml:space="preserve">         - Carrying Charges (Misc. Item 3)</t>
  </si>
  <si>
    <t xml:space="preserve">      Reacquired Debt  - Loss Amortization</t>
  </si>
  <si>
    <t xml:space="preserve">         - (Gain) Amortization</t>
  </si>
  <si>
    <t xml:space="preserve">      Other Non-Utility</t>
  </si>
  <si>
    <t xml:space="preserve">      Fixed Assessments / Depreciation</t>
  </si>
  <si>
    <t xml:space="preserve">      Other Income - CIAC</t>
  </si>
  <si>
    <t xml:space="preserve">         - AFUDC Equity (Grossup)</t>
  </si>
  <si>
    <t xml:space="preserve">         - AFUDC Equity (Grossup Amortization)</t>
  </si>
  <si>
    <t xml:space="preserve">         - Target Adjustment (Maintain IBIT / N.I. Purposes)</t>
  </si>
  <si>
    <t xml:space="preserve">      Total Expenses</t>
  </si>
  <si>
    <t xml:space="preserve">Net Contribution FA&amp;A </t>
  </si>
  <si>
    <t xml:space="preserve">Information Technology</t>
  </si>
  <si>
    <t xml:space="preserve">   DD&amp;A Expense</t>
  </si>
  <si>
    <t xml:space="preserve">         - Capitalization </t>
  </si>
  <si>
    <t xml:space="preserve">         - Field Operations Support</t>
  </si>
  <si>
    <t xml:space="preserve">         - Market Services</t>
  </si>
  <si>
    <t xml:space="preserve">         - ETS Support (Gross)</t>
  </si>
  <si>
    <t xml:space="preserve">         - Other Expenses</t>
  </si>
  <si>
    <t xml:space="preserve">         - Amortization</t>
  </si>
  <si>
    <t xml:space="preserve">         - EIS</t>
  </si>
  <si>
    <t xml:space="preserve">Net Contribution IT</t>
  </si>
  <si>
    <t xml:space="preserve">Legal</t>
  </si>
  <si>
    <t xml:space="preserve">      O&amp;M - Commercial Support (ETS)</t>
  </si>
  <si>
    <t xml:space="preserve">         - Field Operations Support (ETS)</t>
  </si>
  <si>
    <t xml:space="preserve">         - Deferred Legal Expense</t>
  </si>
  <si>
    <t xml:space="preserve">Human Resources</t>
  </si>
  <si>
    <t xml:space="preserve">      O&amp;M - ETS Support (Gross)</t>
  </si>
  <si>
    <t xml:space="preserve">         - Other Expenses (G&amp;A)</t>
  </si>
  <si>
    <t xml:space="preserve">Executive</t>
  </si>
  <si>
    <t xml:space="preserve">         - ETS Exec Support</t>
  </si>
  <si>
    <t xml:space="preserve">         - Aviation (Stan)</t>
  </si>
  <si>
    <t xml:space="preserve">         - Exec. Other (Pres.)</t>
  </si>
  <si>
    <t xml:space="preserve">         - ETS Tax Support</t>
  </si>
  <si>
    <t xml:space="preserve">         - ETS Communications / Reg. Affairs</t>
  </si>
  <si>
    <t xml:space="preserve">         - Other (Overview)</t>
  </si>
  <si>
    <t xml:space="preserve">Total Net Contribution</t>
  </si>
  <si>
    <t xml:space="preserve">   Equity Earnings</t>
  </si>
  <si>
    <t xml:space="preserve">      Northern Plains</t>
  </si>
  <si>
    <t xml:space="preserve">      Enron Citrus</t>
  </si>
  <si>
    <t xml:space="preserve">      EOTT</t>
  </si>
  <si>
    <t xml:space="preserve">      Bighorn, Fort Union, Lost Creek</t>
  </si>
  <si>
    <t xml:space="preserve">      Pathnet</t>
  </si>
  <si>
    <t xml:space="preserve">      Other ( Minority Interest Income)</t>
  </si>
  <si>
    <t xml:space="preserve">      Overview</t>
  </si>
  <si>
    <t xml:space="preserve">Income Before Interest and Taxes </t>
  </si>
  <si>
    <t xml:space="preserve">   Interest Expense - Carrying Charges (Rev. Auction 1)</t>
  </si>
  <si>
    <t xml:space="preserve">Direct Interest</t>
  </si>
  <si>
    <t xml:space="preserve">         - Carrying Charges (Rev. Auction 2)</t>
  </si>
  <si>
    <t xml:space="preserve">         - Carrying Charges (Rev. Auction 3)</t>
  </si>
  <si>
    <t xml:space="preserve">         - Carrying Charges (Rate Case)</t>
  </si>
  <si>
    <t xml:space="preserve">         - Carrying Charges (Other)</t>
  </si>
  <si>
    <t xml:space="preserve">         - AFUDC Debt</t>
  </si>
  <si>
    <t xml:space="preserve">         - Receivable Sale Fees</t>
  </si>
  <si>
    <t xml:space="preserve">      Total Direct Interest</t>
  </si>
  <si>
    <t xml:space="preserve">   ETS Intercompany Interest Expense / (Income)</t>
  </si>
  <si>
    <t xml:space="preserve">Interco. Interest</t>
  </si>
  <si>
    <t xml:space="preserve">   Long Term Debt (Pre 1/1/98) - Interest Expense</t>
  </si>
  <si>
    <t xml:space="preserve">         - Debt Discount Amortization</t>
  </si>
  <si>
    <t xml:space="preserve">   Long Term Debt (Post 1/1/98) - Interest Expense</t>
  </si>
  <si>
    <t xml:space="preserve">   AFUDC - Equity</t>
  </si>
  <si>
    <t xml:space="preserve">AFUDC</t>
  </si>
  <si>
    <t xml:space="preserve">Pretax Income</t>
  </si>
  <si>
    <t xml:space="preserve">   Payable Currently  </t>
  </si>
  <si>
    <t xml:space="preserve">Payable Currently </t>
  </si>
  <si>
    <t xml:space="preserve">   Deferred  </t>
  </si>
  <si>
    <t xml:space="preserve">Deferred  </t>
  </si>
  <si>
    <t xml:space="preserve">      Total Income Taxes  </t>
  </si>
  <si>
    <t xml:space="preserve">Income Taxes</t>
  </si>
  <si>
    <t xml:space="preserve">Net Income</t>
  </si>
  <si>
    <t xml:space="preserve">Financing   (CAN BE REMOVED)</t>
  </si>
  <si>
    <t xml:space="preserve">Financing</t>
  </si>
  <si>
    <t xml:space="preserve">Net Income After Financing (CAN BE REMOVED)</t>
  </si>
  <si>
    <t xml:space="preserve">CHECK # (BETTER BE ZERO) - IBIT</t>
  </si>
  <si>
    <t xml:space="preserve">         - Net Income</t>
  </si>
  <si>
    <t xml:space="preserve">TRANSWESTERN PIPELINE COMPANY</t>
  </si>
  <si>
    <t xml:space="preserve">   Commercial</t>
  </si>
  <si>
    <t xml:space="preserve">      Sales Margin (Net)</t>
  </si>
  <si>
    <t xml:space="preserve">      Transportation &amp; Storage Revenue</t>
  </si>
  <si>
    <t xml:space="preserve">      Other Revenue</t>
  </si>
  <si>
    <t xml:space="preserve">      Operations and Maintenance Expense</t>
  </si>
  <si>
    <t xml:space="preserve">      Regulatory Amortization</t>
  </si>
  <si>
    <t xml:space="preserve">      Fuel Used in Operations</t>
  </si>
  <si>
    <t xml:space="preserve">      TC&amp;S Expense</t>
  </si>
  <si>
    <t xml:space="preserve">      DD&amp;A Expense</t>
  </si>
  <si>
    <t xml:space="preserve">      Taxes Other Than Income (Payroll Taxes)</t>
  </si>
  <si>
    <t xml:space="preserve">      Other Income / (Deductions) - Asset Sales</t>
  </si>
  <si>
    <t xml:space="preserve">         - Speculative Income</t>
  </si>
  <si>
    <t xml:space="preserve">         Net Commercial Contribution</t>
  </si>
  <si>
    <t xml:space="preserve">   Market Services</t>
  </si>
  <si>
    <t xml:space="preserve">      Other Income / (Deductions) </t>
  </si>
  <si>
    <t xml:space="preserve">         Net Market Services Contribution</t>
  </si>
  <si>
    <t xml:space="preserve">   Operations</t>
  </si>
  <si>
    <t xml:space="preserve">      Other Income / (Deductions) - Physical Inventory Adj.</t>
  </si>
  <si>
    <t xml:space="preserve">         Net Operations Contribution</t>
  </si>
  <si>
    <t xml:space="preserve">   Finance Accounting &amp; Administration</t>
  </si>
  <si>
    <t xml:space="preserve">      Taxes Other Than Income - Ad Valorem</t>
  </si>
  <si>
    <t xml:space="preserve">         - Franchise / Other Misc.</t>
  </si>
  <si>
    <t xml:space="preserve">         Net FA&amp;A Contribution</t>
  </si>
  <si>
    <t xml:space="preserve">   Information Technology</t>
  </si>
  <si>
    <t xml:space="preserve">         Net IT Contribution</t>
  </si>
  <si>
    <t xml:space="preserve">   Legal</t>
  </si>
  <si>
    <t xml:space="preserve">         Net Legal Contribution</t>
  </si>
  <si>
    <t xml:space="preserve">   Human Resources</t>
  </si>
  <si>
    <t xml:space="preserve">         Net HR Contribution</t>
  </si>
  <si>
    <t xml:space="preserve">   Executive</t>
  </si>
  <si>
    <t xml:space="preserve">         Net Executive Contribution</t>
  </si>
  <si>
    <t xml:space="preserve">            Total TW IBIT</t>
  </si>
  <si>
    <t xml:space="preserve">   * Note *  Total O&amp;M Expense </t>
  </si>
  <si>
    <t xml:space="preserve">                Total DD&amp;A Expense </t>
  </si>
  <si>
    <t xml:space="preserve">IBIT Check # (BETTER BE ZERO)</t>
  </si>
  <si>
    <t xml:space="preserve">Other Non Earnings / Cash Flow Items</t>
  </si>
  <si>
    <t xml:space="preserve">      Cash Receipts</t>
  </si>
  <si>
    <t xml:space="preserve">         Fuel / Linepack Sales</t>
  </si>
  <si>
    <t xml:space="preserve">         Imbalance / OBA Activity</t>
  </si>
  <si>
    <t xml:space="preserve">         Asset Sales Gross Proceeds - Other 1</t>
  </si>
  <si>
    <t xml:space="preserve">            - Other 2</t>
  </si>
  <si>
    <t xml:space="preserve">            - Other 3</t>
  </si>
  <si>
    <t xml:space="preserve">         ENA Swap Activity</t>
  </si>
  <si>
    <t xml:space="preserve">         Capex Reimbursements</t>
  </si>
  <si>
    <t xml:space="preserve">         Other</t>
  </si>
  <si>
    <t xml:space="preserve">         Miscellaneous</t>
  </si>
  <si>
    <t xml:space="preserve">      Total Cash Receipts</t>
  </si>
  <si>
    <t xml:space="preserve">      Cash Disbursements</t>
  </si>
  <si>
    <t xml:space="preserve">         Linepack Purchases</t>
  </si>
  <si>
    <t xml:space="preserve">         FERC Annual Cost Adjustment (ACA)</t>
  </si>
  <si>
    <t xml:space="preserve">         Navajo ROW Settlement</t>
  </si>
  <si>
    <t xml:space="preserve">         Laguna ROW Settlement</t>
  </si>
  <si>
    <t xml:space="preserve">         Deferred Regulatory Costs</t>
  </si>
  <si>
    <t xml:space="preserve">         Capital Expenditures</t>
  </si>
  <si>
    <t xml:space="preserve">      Total Cash Disbursements</t>
  </si>
  <si>
    <t xml:space="preserve">         Net Commercial Increase / (Decrease)</t>
  </si>
  <si>
    <t xml:space="preserve">      Cash Disbursements - Capital Expenditures</t>
  </si>
  <si>
    <t xml:space="preserve">         Net Market Services Increase / (Decrease)</t>
  </si>
  <si>
    <t xml:space="preserve">      Cash Receipts - Capex Reimbursements</t>
  </si>
  <si>
    <t xml:space="preserve">         Net Operations Increase / (Decrease)</t>
  </si>
  <si>
    <t xml:space="preserve">   Finance, Accounting &amp; Administration</t>
  </si>
  <si>
    <t xml:space="preserve">         Ad Valorem / Franchise Tax Payments</t>
  </si>
  <si>
    <t xml:space="preserve">         Net FA&amp;A Increase / (Decrease)</t>
  </si>
  <si>
    <t xml:space="preserve">         Net IT Increase / (Decrease)</t>
  </si>
  <si>
    <t xml:space="preserve">   Legal, Human Resources and Executive</t>
  </si>
  <si>
    <t xml:space="preserve">         Net Legal, HR and Executive Increase / (Decrease)</t>
  </si>
  <si>
    <t xml:space="preserve">   * Note *  Total Capital Expenditures</t>
  </si>
  <si>
    <t xml:space="preserve">PRINT: PRT.1</t>
  </si>
  <si>
    <t xml:space="preserve">Merchant Service ($000's)</t>
  </si>
  <si>
    <t xml:space="preserve">   Gas Sales - Miscellaneous</t>
  </si>
  <si>
    <t xml:space="preserve">      - Hedge Activity Transferred from Fuel (4/01)</t>
  </si>
  <si>
    <t xml:space="preserve">      - Other</t>
  </si>
  <si>
    <t xml:space="preserve">   Hyperion Entry / Reversal</t>
  </si>
  <si>
    <t xml:space="preserve">      Total Merchant Service Revenue</t>
  </si>
  <si>
    <t xml:space="preserve">Liquids Revenue ($000's)  </t>
  </si>
  <si>
    <t xml:space="preserve">   Condensate  </t>
  </si>
  <si>
    <t xml:space="preserve">   Other</t>
  </si>
  <si>
    <t xml:space="preserve">      Total Liquids Revenue</t>
  </si>
  <si>
    <r>
      <rPr>
        <b val="true"/>
        <sz val="10"/>
        <color rgb="FF0000FF"/>
        <rFont val="Arial"/>
        <family val="2"/>
      </rPr>
      <t xml:space="preserve">Sales &amp; Liquids Rev. Adjust.   </t>
    </r>
    <r>
      <rPr>
        <b val="true"/>
        <sz val="10"/>
        <color rgb="FFFF0000"/>
        <rFont val="Arial"/>
        <family val="2"/>
      </rPr>
      <t xml:space="preserve">(NON-CASH ITEMS ONLY)</t>
    </r>
  </si>
  <si>
    <t xml:space="preserve">   Suspense Gas Adjustment</t>
  </si>
  <si>
    <t xml:space="preserve">   Penalty - Misc.</t>
  </si>
  <si>
    <t xml:space="preserve">      Total Sales &amp; Liquids Revenue Adjustments</t>
  </si>
  <si>
    <t xml:space="preserve">   TOTAL GAS &amp; LIQUIDS SALES REVENUE</t>
  </si>
  <si>
    <t xml:space="preserve">COST OF SALES ($000's)</t>
  </si>
  <si>
    <t xml:space="preserve">   Gas Purchases (Item 1)</t>
  </si>
  <si>
    <t xml:space="preserve">   Item 2</t>
  </si>
  <si>
    <t xml:space="preserve">      TOTAL COST OF SALES</t>
  </si>
  <si>
    <t xml:space="preserve">PRINT: PAGE1 </t>
  </si>
  <si>
    <t xml:space="preserve">Reservation</t>
  </si>
  <si>
    <t xml:space="preserve">   Total Demand - Margin (Incl. GRI / ACA) </t>
  </si>
  <si>
    <t xml:space="preserve">      Total Demand Revenue    </t>
  </si>
  <si>
    <t xml:space="preserve">Commodity</t>
  </si>
  <si>
    <t xml:space="preserve">   Total Commodity Margin - (Incl. GRI / ACA)</t>
  </si>
  <si>
    <t xml:space="preserve">      Total Commodity Revenue    </t>
  </si>
  <si>
    <r>
      <rPr>
        <b val="true"/>
        <sz val="10"/>
        <color rgb="FF0000FF"/>
        <rFont val="Arial"/>
        <family val="2"/>
      </rPr>
      <t xml:space="preserve">   Total Transport Revenue     </t>
    </r>
    <r>
      <rPr>
        <b val="true"/>
        <sz val="10"/>
        <color rgb="FFFF0000"/>
        <rFont val="Arial"/>
        <family val="2"/>
      </rPr>
      <t xml:space="preserve">(Linked Cash Flow) </t>
    </r>
  </si>
  <si>
    <r>
      <rPr>
        <b val="true"/>
        <sz val="10"/>
        <color rgb="FF0000FF"/>
        <rFont val="Arial"/>
        <family val="2"/>
      </rPr>
      <t xml:space="preserve">Transport Revenue Adjust.   </t>
    </r>
    <r>
      <rPr>
        <b val="true"/>
        <sz val="10"/>
        <color rgb="FFFF0000"/>
        <rFont val="Arial"/>
        <family val="2"/>
      </rPr>
      <t xml:space="preserve">(NON CASH ITEMS ONLY)</t>
    </r>
  </si>
  <si>
    <t xml:space="preserve">   Santa Fe Amortization</t>
  </si>
  <si>
    <t xml:space="preserve">Link D.T.</t>
  </si>
  <si>
    <t xml:space="preserve">   Hedging</t>
  </si>
  <si>
    <t xml:space="preserve">   Estimated PPA's / Writeoff </t>
  </si>
  <si>
    <t xml:space="preserve">   Rate Case - Filed vs. Max. Subject to Refund </t>
  </si>
  <si>
    <t xml:space="preserve">        - Rate Case (Misc. Item 1) </t>
  </si>
  <si>
    <t xml:space="preserve">        - Rate Case (Misc. Item 2) </t>
  </si>
  <si>
    <t xml:space="preserve">   Other Reserve Item - Miscellaneous</t>
  </si>
  <si>
    <t xml:space="preserve">        - Negotiated Rates</t>
  </si>
  <si>
    <t xml:space="preserve">        - SoCal Rate Adjustment</t>
  </si>
  <si>
    <t xml:space="preserve">   SoCal Rate Adjustment (For Prior 12 Months)</t>
  </si>
  <si>
    <t xml:space="preserve">   Misc. Item 1</t>
  </si>
  <si>
    <t xml:space="preserve">      Total Transport Revenue Adjustments</t>
  </si>
  <si>
    <t xml:space="preserve">   TOTAL TRANSPORTION REVENUE</t>
  </si>
  <si>
    <t xml:space="preserve">OTHER REVENUE ($000's)   </t>
  </si>
  <si>
    <t xml:space="preserve">   Bloomfield / Bisti Contract Buyout (3/99)</t>
  </si>
  <si>
    <t xml:space="preserve">CF Link</t>
  </si>
  <si>
    <t xml:space="preserve">   Gallup Contract Prepayment (5/99)</t>
  </si>
  <si>
    <t xml:space="preserve">   Hedge Activity - Intercompany</t>
  </si>
  <si>
    <t xml:space="preserve">              - Third Party</t>
  </si>
  <si>
    <t xml:space="preserve">   Misc. Item 2</t>
  </si>
  <si>
    <t xml:space="preserve">   Unidentified Products</t>
  </si>
  <si>
    <t xml:space="preserve">NonCash</t>
  </si>
  <si>
    <t xml:space="preserve">   Non-recurring Unidentified Products</t>
  </si>
  <si>
    <t xml:space="preserve">   Gallup Contract Prepayment Amortization</t>
  </si>
  <si>
    <t xml:space="preserve">   Imbalance Gain - NGPL</t>
  </si>
  <si>
    <t xml:space="preserve">         TOTAL OTHER REVENUE (NET)</t>
  </si>
  <si>
    <t xml:space="preserve">FILE: L:\PLAN96\EMODEL.XLS - SBA</t>
  </si>
  <si>
    <t xml:space="preserve">PRINT: PAGE4</t>
  </si>
  <si>
    <t xml:space="preserve">SBA DEMAND</t>
  </si>
  <si>
    <t xml:space="preserve">   TF Transport - North (Peak Day Units)</t>
  </si>
  <si>
    <t xml:space="preserve">                   - Central (Peak Day Units)</t>
  </si>
  <si>
    <t xml:space="preserve">                   - South (Peak Day Units)</t>
  </si>
  <si>
    <t xml:space="preserve">   Total TF Demand Volume</t>
  </si>
  <si>
    <t xml:space="preserve">      Avg. Revenue Rate (Calc.)</t>
  </si>
  <si>
    <t xml:space="preserve">TOTAL SBA TF DEMAND REVENUE  (NOT LINKED)</t>
  </si>
  <si>
    <t xml:space="preserve">TOTAL SBA DEMAND EXPENSE  (NOT LINKED)</t>
  </si>
  <si>
    <t xml:space="preserve">   Over / (Under) Recovery- Demand</t>
  </si>
  <si>
    <t xml:space="preserve">   Over / (Under) Recovery- Commodity</t>
  </si>
  <si>
    <t xml:space="preserve">   Actual / Estimate Adjustments (Input)</t>
  </si>
  <si>
    <t xml:space="preserve">      TOTAL OVER / (UNDER) RECOVERY</t>
  </si>
  <si>
    <t xml:space="preserve">      SBA   ADJUSTMENT</t>
  </si>
  <si>
    <t xml:space="preserve">SBA - BALANCE SHEET </t>
  </si>
  <si>
    <t xml:space="preserve">12/31/00</t>
  </si>
  <si>
    <t xml:space="preserve">   Beginning Balance - (Over) / Under Recovery</t>
  </si>
  <si>
    <t xml:space="preserve">      Other Revenue / Expense Items (INPUT)</t>
  </si>
  <si>
    <t xml:space="preserve">      Current Month-Tracker </t>
  </si>
  <si>
    <t xml:space="preserve">      Other Adjustments (INPUT)</t>
  </si>
  <si>
    <t xml:space="preserve">      Prior Month Carrying Charges</t>
  </si>
  <si>
    <t xml:space="preserve">   Ending Balance - (Over) / Under Recovery</t>
  </si>
  <si>
    <t xml:space="preserve">   Interest Rate</t>
  </si>
  <si>
    <t xml:space="preserve">      Monthly</t>
  </si>
  <si>
    <t xml:space="preserve">   Current Month Carrying Charges</t>
  </si>
  <si>
    <t xml:space="preserve">      Cumulative Carrying Charges</t>
  </si>
  <si>
    <t xml:space="preserve"> </t>
  </si>
  <si>
    <t xml:space="preserve">PRINT: O&amp;M</t>
  </si>
  <si>
    <t xml:space="preserve">Quarter</t>
  </si>
  <si>
    <t xml:space="preserve">Total</t>
  </si>
  <si>
    <t xml:space="preserve">Direct Costs</t>
  </si>
  <si>
    <t xml:space="preserve">   Commercial (Formerly Mrkt., Bus.Srv., Reg.Affairs, Com.Group) </t>
  </si>
  <si>
    <t xml:space="preserve">      Other</t>
  </si>
  <si>
    <t xml:space="preserve">   Marketing Services</t>
  </si>
  <si>
    <t xml:space="preserve">   Operations </t>
  </si>
  <si>
    <t xml:space="preserve">   Finance &amp; Accounting (Financial Planning &amp; Analysis)</t>
  </si>
  <si>
    <t xml:space="preserve">      Variable Pay, Annual Incentive and PBA</t>
  </si>
  <si>
    <t xml:space="preserve">      O.I. Amortization</t>
  </si>
  <si>
    <t xml:space="preserve">      Functional vs. Entity Actual Variance</t>
  </si>
  <si>
    <t xml:space="preserve">   Management Overview ("Stretch" Adjustment)</t>
  </si>
  <si>
    <t xml:space="preserve">   Information Technology (Systems)</t>
  </si>
  <si>
    <t xml:space="preserve">   Miscellaneous General &amp; Administration</t>
  </si>
  <si>
    <t xml:space="preserve">      Item 1 </t>
  </si>
  <si>
    <t xml:space="preserve">      Item 2</t>
  </si>
  <si>
    <t xml:space="preserve">   Reorg. Incremental Factor (Restated vs. Approved Plan)</t>
  </si>
  <si>
    <t xml:space="preserve">      Total Direct Costs</t>
  </si>
  <si>
    <t xml:space="preserve">ETS Allocations                  </t>
  </si>
  <si>
    <t xml:space="preserve">   Executive &amp; Other</t>
  </si>
  <si>
    <t xml:space="preserve">   Hyperion Timing Entry / Reversal</t>
  </si>
  <si>
    <t xml:space="preserve">   Total ETS Allocations</t>
  </si>
  <si>
    <t xml:space="preserve">Corporate Direct &amp; Allocated      </t>
  </si>
  <si>
    <t xml:space="preserve">   Corporate Shared Services </t>
  </si>
  <si>
    <t xml:space="preserve">   Other </t>
  </si>
  <si>
    <t xml:space="preserve">   Hyperion Timing / Reversal</t>
  </si>
  <si>
    <t xml:space="preserve">   Total Corporate Direct &amp; Allocated</t>
  </si>
  <si>
    <t xml:space="preserve">      Total ETS / Corporate Direct &amp; Allocated</t>
  </si>
  <si>
    <t xml:space="preserve">      TOTAL O&amp;M EXPENSE</t>
  </si>
  <si>
    <t xml:space="preserve">      TOTAL RESTATED PLAN O&amp;M EXPENSE</t>
  </si>
  <si>
    <t xml:space="preserve">         CURRENT vs. RESTATED PLAN O&amp;M VARIANCE</t>
  </si>
  <si>
    <t xml:space="preserve">ORDER 528 SURCHARGE / DIRECT BILL ($000's)</t>
  </si>
  <si>
    <t xml:space="preserve">BALANCE</t>
  </si>
  <si>
    <t xml:space="preserve">ORDER 528 DEMAND</t>
  </si>
  <si>
    <t xml:space="preserve">   TF Transport - North (Entitlement Units)</t>
  </si>
  <si>
    <t xml:space="preserve">                      - Central (Entitlement Units)</t>
  </si>
  <si>
    <t xml:space="preserve">                      - South (Entitlement Units)</t>
  </si>
  <si>
    <t xml:space="preserve">      Avg. Order 528 Rate (CALC.)</t>
  </si>
  <si>
    <t xml:space="preserve">Total Order 528 TF Demand Revenue   (NOT LINKED)</t>
  </si>
  <si>
    <t xml:space="preserve">Total Order 528 (Tracked) Expense   (INPUT)</t>
  </si>
  <si>
    <t xml:space="preserve">   Over / (Under) Recovery</t>
  </si>
  <si>
    <t xml:space="preserve">      ORDER 528 (TC&amp;S EXPENSE) ADJUSTMENT</t>
  </si>
  <si>
    <t xml:space="preserve">ORDER 528 - BALANCE SHEET </t>
  </si>
  <si>
    <t xml:space="preserve">12/31/99</t>
  </si>
  <si>
    <t xml:space="preserve">      Monthly Write-Off   (Input)</t>
  </si>
  <si>
    <t xml:space="preserve">      Final True-Up Adjustment   (CC not booked in April, Correction in May)</t>
  </si>
  <si>
    <t xml:space="preserve">      Current Month Amount</t>
  </si>
  <si>
    <t xml:space="preserve">      Current Month Carrying Charges</t>
  </si>
  <si>
    <t xml:space="preserve">   FERC Interest Rate   (INPUT)</t>
  </si>
  <si>
    <t xml:space="preserve">FILE: C:\CE95\ADJUST.WK3   PRINT: PRT.4 </t>
  </si>
  <si>
    <t xml:space="preserve">PRINT: PRT.2</t>
  </si>
  <si>
    <t xml:space="preserve">STRANDED 858 TRACKER ($000's)</t>
  </si>
  <si>
    <t xml:space="preserve"> ---------</t>
  </si>
  <si>
    <t xml:space="preserve">-</t>
  </si>
  <si>
    <t xml:space="preserve">   AMORTIZATION OF REFUNDS THRU THE PGA ($000's)</t>
  </si>
  <si>
    <t xml:space="preserve">1995</t>
  </si>
  <si>
    <t xml:space="preserve"> TOTAL</t>
  </si>
  <si>
    <t xml:space="preserve">STRANDED 858 DEMAND</t>
  </si>
  <si>
    <t xml:space="preserve">                      - Central (Peak Day Units)</t>
  </si>
  <si>
    <t xml:space="preserve">                      - South (Peak Day Units)</t>
  </si>
  <si>
    <t xml:space="preserve">SHRINK VOLUMES</t>
  </si>
  <si>
    <t xml:space="preserve">      Avg. Stranded 858 Rate (CALC.)</t>
  </si>
  <si>
    <t xml:space="preserve">* 2.936 FOR</t>
  </si>
  <si>
    <t xml:space="preserve">   Total Stranded 858 TF Demand Revenue   (Linked)</t>
  </si>
  <si>
    <t xml:space="preserve">      NSP Discount Issue</t>
  </si>
  <si>
    <t xml:space="preserve">Total Assumed Stranded 858 Demand Collections</t>
  </si>
  <si>
    <t xml:space="preserve">Stranded 858 Transport (Tracked) Expenses   (Input)</t>
  </si>
  <si>
    <t xml:space="preserve">      Many Islands (Canadian) FULLY ASSIGNED</t>
  </si>
  <si>
    <t xml:space="preserve">      Great Lakes FULLY ASSIGNED</t>
  </si>
  <si>
    <t xml:space="preserve">      Trailblazer System (Including WIC)</t>
  </si>
  <si>
    <t xml:space="preserve">      Settlement Credit</t>
  </si>
  <si>
    <t xml:space="preserve">      Rocky Mountain (Questar)</t>
  </si>
  <si>
    <t xml:space="preserve">      Gulf Coast / Dakota Gas (Columbia Gulf / HPL)</t>
  </si>
  <si>
    <t xml:space="preserve">Total Stranded 858 (Tracked) Expense </t>
  </si>
  <si>
    <t xml:space="preserve">   TFF Turnback Credit</t>
  </si>
  <si>
    <t xml:space="preserve">      STRANDED 858 (TC&amp;S EXPENSE) ADJUSTMENT</t>
  </si>
  <si>
    <t xml:space="preserve">         TOTAL 858 (ANR BUYOUT) TC&amp;S ADJ. (INPUT)</t>
  </si>
  <si>
    <t xml:space="preserve">         TOTAL 858 (OTHER) TC&amp;S EXPENSE ADJUSTMENT</t>
  </si>
  <si>
    <t xml:space="preserve">STRANDED 858 (W/O ANR BUYOUT) - BALANCE SHEET</t>
  </si>
  <si>
    <t xml:space="preserve">      Other Adjustments (Input)</t>
  </si>
  <si>
    <t xml:space="preserve">      Current Month - Tracker</t>
  </si>
  <si>
    <t xml:space="preserve">      Current Month - Other</t>
  </si>
  <si>
    <t xml:space="preserve">   Interest Rate </t>
  </si>
  <si>
    <t xml:space="preserve">PRINT: PRT.2B</t>
  </si>
  <si>
    <t xml:space="preserve">ANR BUYOUT SETTLEMENT ($000's)</t>
  </si>
  <si>
    <t xml:space="preserve">ANR BUYOUT SETTLEMENT</t>
  </si>
  <si>
    <t xml:space="preserve">      Current Month - ANR Portion</t>
  </si>
  <si>
    <t xml:space="preserve">      Other - 2nd Payment Accrual</t>
  </si>
  <si>
    <t xml:space="preserve">   Current Month Carrying Charges (Not linked)</t>
  </si>
  <si>
    <t xml:space="preserve">PRINT: PRT.3</t>
  </si>
  <si>
    <t xml:space="preserve">EXCESS ROYALTY  TRACKER ($000's)</t>
  </si>
  <si>
    <t xml:space="preserve">EXCESS ROYALTY DEMAND</t>
  </si>
  <si>
    <t xml:space="preserve">      Avg. Excess Royalty Rate (CALC.)</t>
  </si>
  <si>
    <t xml:space="preserve">Total Excess Royalty TF Demand Revenue   (INPUT)</t>
  </si>
  <si>
    <t xml:space="preserve">Total Excess Royalty (Tracked) Expense   (INPUT)</t>
  </si>
  <si>
    <t xml:space="preserve">      EXCESS ROYALTY (TC&amp;S EXPENSE) ADJUSTMENT</t>
  </si>
  <si>
    <t xml:space="preserve">EXCESS ROYALTY - BALANCE SHEET </t>
  </si>
  <si>
    <t xml:space="preserve">      Current Month - Other (Input)</t>
  </si>
  <si>
    <t xml:space="preserve">PRINT: PRT.4</t>
  </si>
  <si>
    <t xml:space="preserve">REVERSE AUCTION 1 TRACKER ($000's)</t>
  </si>
  <si>
    <t xml:space="preserve">REVERSE AUCTION 1 DEMAND</t>
  </si>
  <si>
    <t xml:space="preserve">      AVG.  RATE (CALC.)</t>
  </si>
  <si>
    <t xml:space="preserve">Total Reverse Auction 1 TF Demand Revenue   (LINKED)</t>
  </si>
  <si>
    <t xml:space="preserve">Total Reverse Auction 1 (Tracked) Expense  (INPUT)</t>
  </si>
  <si>
    <t xml:space="preserve">   GSR R.A. (90% Supply Component)</t>
  </si>
  <si>
    <t xml:space="preserve">      REVERSE AUCTION 1 (TC&amp;S EXPENSE) ADJUSTMENT</t>
  </si>
  <si>
    <t xml:space="preserve">REVERSE AUCTION 1 - BALANCE SHEET </t>
  </si>
  <si>
    <t xml:space="preserve">      Carrying Charges Not Recognized (?/96) Until 12/96</t>
  </si>
  <si>
    <t xml:space="preserve">PRINT: PRT.5</t>
  </si>
  <si>
    <t xml:space="preserve">STRANDED 858 R.A. TRACKER ($000's)</t>
  </si>
  <si>
    <t xml:space="preserve">858 R.A. DEMAND</t>
  </si>
  <si>
    <t xml:space="preserve">   Total Stranded 858 R.A. TF Demand Revenue  (LINKED)</t>
  </si>
  <si>
    <t xml:space="preserve">Total Assumed Stranded 858 R.A. Demand Collections</t>
  </si>
  <si>
    <t xml:space="preserve">Total Stranded 858 R.A. (Tracked) Expense  (INPUT)</t>
  </si>
  <si>
    <t xml:space="preserve">      ANR (4.2) Storage</t>
  </si>
  <si>
    <t xml:space="preserve">Total Stranded 858 R.A. (Tracked) Expense </t>
  </si>
  <si>
    <t xml:space="preserve">   Carlton TFF Issue - Ended 10/31/95 (acct. 4073 debit)</t>
  </si>
  <si>
    <t xml:space="preserve">      STRANDED 858 R.A. (TC&amp;S EXPENSE) ADJUSTMENT</t>
  </si>
  <si>
    <t xml:space="preserve">STRANDED 858 R.A. - BALANCE SHEET </t>
  </si>
  <si>
    <t xml:space="preserve">      Current Month - Tracker </t>
  </si>
  <si>
    <t xml:space="preserve">PRINT: PRT.6</t>
  </si>
  <si>
    <t xml:space="preserve">GAS SUPPLY REALIGNMENT TRACKER ($000's)</t>
  </si>
  <si>
    <t xml:space="preserve">GSR DEMAND &amp; COMMODITY</t>
  </si>
  <si>
    <t xml:space="preserve">      Avg. GSR Rate (CALC.)</t>
  </si>
  <si>
    <t xml:space="preserve">   Total GSR TF Demand &amp; Commodity Revenue  (LINKED)</t>
  </si>
  <si>
    <t xml:space="preserve">      GSR / GST True-ups</t>
  </si>
  <si>
    <t xml:space="preserve">Total Assumed GSR Revenue Collections</t>
  </si>
  <si>
    <t xml:space="preserve">GSR (Tracked) Expense </t>
  </si>
  <si>
    <t xml:space="preserve">      Other Final GSR Settlements</t>
  </si>
  <si>
    <t xml:space="preserve">      J.L. Davis Settlement</t>
  </si>
  <si>
    <t xml:space="preserve">Total GSR (Tracked) Expense </t>
  </si>
  <si>
    <t xml:space="preserve">      GSR (REGULATORY AMORTIZATION) ADJUSTMENT</t>
  </si>
  <si>
    <t xml:space="preserve">GSR - BALANCE SHEET </t>
  </si>
  <si>
    <t xml:space="preserve">      Current Month - Additional GSR Expense / Pricing (Input)</t>
  </si>
  <si>
    <t xml:space="preserve">   Effective Interest Rate </t>
  </si>
  <si>
    <t xml:space="preserve">PRINT: PRT.6B</t>
  </si>
  <si>
    <t xml:space="preserve">GSR - BALANCE SHEET (CHEVRON)</t>
  </si>
  <si>
    <t xml:space="preserve">      Current Month - Additional GSR Expense / Pricing </t>
  </si>
  <si>
    <t xml:space="preserve">GSR - BALANCE SHEET (MONTANA)</t>
  </si>
  <si>
    <t xml:space="preserve">      Other Adjustments </t>
  </si>
  <si>
    <t xml:space="preserve">      Current Month - Tracker (Input) </t>
  </si>
  <si>
    <t xml:space="preserve">      Current Month - Additional GSR Expense / Pricing</t>
  </si>
  <si>
    <t xml:space="preserve">   Interest Rate (INPUT)</t>
  </si>
  <si>
    <t xml:space="preserve">GSR - BALANCE SHEET (BOTH)</t>
  </si>
  <si>
    <t xml:space="preserve">PRINT: PRT.7</t>
  </si>
  <si>
    <t xml:space="preserve">GAS SUPPLY REALIGNMENT R.A. TRACKER ($000's)</t>
  </si>
  <si>
    <t xml:space="preserve">GSR R.A. DEMAND &amp; COMMODITY</t>
  </si>
  <si>
    <t xml:space="preserve">      AVG. RATE RATE (CALC.)</t>
  </si>
  <si>
    <t xml:space="preserve">   Total GSR R.A. TF Demand Revenue  (LINKED)</t>
  </si>
  <si>
    <t xml:space="preserve">Total Assumed GSR R.A. Revenue Collections</t>
  </si>
  <si>
    <t xml:space="preserve">GSR R.A. (Tracked) Expense  (INPUT)</t>
  </si>
  <si>
    <t xml:space="preserve">      10% Supply Component </t>
  </si>
  <si>
    <t xml:space="preserve">      90% Supply Component (Reverse Auction 1 Item)</t>
  </si>
  <si>
    <t xml:space="preserve">Total GSR R.A. (Tracked) Expense</t>
  </si>
  <si>
    <t xml:space="preserve">   NSP</t>
  </si>
  <si>
    <t xml:space="preserve">      GSR R.A. (REGULATORY AMORT.) ADJUSTMENT</t>
  </si>
  <si>
    <t xml:space="preserve">GSR R.A. - BALANCE SHEET </t>
  </si>
  <si>
    <t xml:space="preserve">      Current Month Adjustments (Input) </t>
  </si>
  <si>
    <t xml:space="preserve">PRINT: PRT.8</t>
  </si>
  <si>
    <t xml:space="preserve">REVERSE AUCTION 2 TRACKER ($000's)</t>
  </si>
  <si>
    <t xml:space="preserve">REVERSE AUCTION 2 DEMAND</t>
  </si>
  <si>
    <t xml:space="preserve">      Avg. Reverse Auction 2 Rate (CALC.)</t>
  </si>
  <si>
    <t xml:space="preserve">Total Reverse Auction 2 Demand Revenue  (LINKED)</t>
  </si>
  <si>
    <t xml:space="preserve">Total Reverse Auction 2 Expense  (INPUT)</t>
  </si>
  <si>
    <t xml:space="preserve">      REVERSE AUCTION 2 (TC&amp;S EXPENSE) ADJUSTMENT</t>
  </si>
  <si>
    <t xml:space="preserve">REVERSE AUCTION 2 - BALANCE SHEET </t>
  </si>
  <si>
    <t xml:space="preserve">PRINT: PRT.9</t>
  </si>
  <si>
    <t xml:space="preserve">REVERSE AUCTION THREE TRACKER ($000's)</t>
  </si>
  <si>
    <t xml:space="preserve">REVERSE AUCTION 3 DEMAND</t>
  </si>
  <si>
    <t xml:space="preserve">      Avg. Reverse Auction 3 Rate (CALC.)</t>
  </si>
  <si>
    <t xml:space="preserve">Total Reverse Auction 3 Demand Revenue  (LINKED)</t>
  </si>
  <si>
    <t xml:space="preserve">Total Reverse Auction 3 Expense  (INPUT)</t>
  </si>
  <si>
    <t xml:space="preserve">      REVERSE AUCTION 3 (TC&amp;S EXPENSE) ADJUSTMENT</t>
  </si>
  <si>
    <t xml:space="preserve">REVERSE AUCTION 3 - BALANCE SHEET </t>
  </si>
  <si>
    <t xml:space="preserve">PRINT: RATE CASE</t>
  </si>
  <si>
    <t xml:space="preserve">RATE CASE INTEREST EXPENSE ($000's)</t>
  </si>
  <si>
    <t xml:space="preserve">RATE CASE RESERVE </t>
  </si>
  <si>
    <t xml:space="preserve">      Current Month - RESERVE (INPUT)</t>
  </si>
  <si>
    <t xml:space="preserve">PRINT: PAGE1</t>
  </si>
  <si>
    <t xml:space="preserve">Gas Research Institute (GRI) Calculation</t>
  </si>
  <si>
    <r>
      <rPr>
        <sz val="10"/>
        <color rgb="FF0000FF"/>
        <rFont val="Arial"/>
        <family val="2"/>
      </rPr>
      <t xml:space="preserve">      2001 GRI Rate   </t>
    </r>
    <r>
      <rPr>
        <sz val="10"/>
        <color rgb="FFFF0000"/>
        <rFont val="Arial"/>
        <family val="2"/>
      </rPr>
      <t xml:space="preserve">(INPUT)</t>
    </r>
  </si>
  <si>
    <r>
      <rPr>
        <sz val="10"/>
        <color rgb="FF0000FF"/>
        <rFont val="Arial"/>
        <family val="2"/>
      </rPr>
      <t xml:space="preserve">   North Transport Commodity Volume </t>
    </r>
    <r>
      <rPr>
        <sz val="10"/>
        <color rgb="FFFF00FF"/>
        <rFont val="Arial"/>
        <family val="2"/>
      </rPr>
      <t xml:space="preserve"> </t>
    </r>
    <r>
      <rPr>
        <sz val="10"/>
        <color rgb="FFFF0000"/>
        <rFont val="Arial"/>
        <family val="2"/>
      </rPr>
      <t xml:space="preserve">(INPUT VOLUME)</t>
    </r>
  </si>
  <si>
    <t xml:space="preserve">          Full Margin % Factor</t>
  </si>
  <si>
    <t xml:space="preserve">     Full Margin Volume - North  </t>
  </si>
  <si>
    <r>
      <rPr>
        <sz val="10"/>
        <color rgb="FF0000FF"/>
        <rFont val="Arial"/>
        <family val="2"/>
      </rPr>
      <t xml:space="preserve">   South Transport Commodity Volume </t>
    </r>
    <r>
      <rPr>
        <sz val="10"/>
        <color rgb="FFFF00FF"/>
        <rFont val="Arial"/>
        <family val="2"/>
      </rPr>
      <t xml:space="preserve"> </t>
    </r>
    <r>
      <rPr>
        <sz val="10"/>
        <color rgb="FFFF0000"/>
        <rFont val="Arial"/>
        <family val="2"/>
      </rPr>
      <t xml:space="preserve">(INPUT VOLUME)</t>
    </r>
  </si>
  <si>
    <t xml:space="preserve">     Full Margin Volume - South</t>
  </si>
  <si>
    <t xml:space="preserve">   Commodity GRI Expense - North</t>
  </si>
  <si>
    <t xml:space="preserve">                            - South</t>
  </si>
  <si>
    <t xml:space="preserve">      Total Transport Commodity GRI Expense </t>
  </si>
  <si>
    <r>
      <rPr>
        <sz val="10"/>
        <color rgb="FF0000FF"/>
        <rFont val="Arial"/>
        <family val="2"/>
      </rPr>
      <t xml:space="preserve">      Total Transport Demand GRI Expense  </t>
    </r>
    <r>
      <rPr>
        <sz val="10"/>
        <color rgb="FFFF0000"/>
        <rFont val="Arial"/>
        <family val="2"/>
      </rPr>
      <t xml:space="preserve">(INPUT $ AMOUNT)</t>
    </r>
  </si>
  <si>
    <t xml:space="preserve">         Total GRI Expense</t>
  </si>
  <si>
    <t xml:space="preserve">REGULATORY AMORTIZATION EXPENSE</t>
  </si>
  <si>
    <t xml:space="preserve">   Regulatory Commission Expense </t>
  </si>
  <si>
    <t xml:space="preserve">   ACA Expense Amortization</t>
  </si>
  <si>
    <t xml:space="preserve">   GRI - Transport Commodity </t>
  </si>
  <si>
    <t xml:space="preserve">          - Transport Demand</t>
  </si>
  <si>
    <t xml:space="preserve">          - Discount Adjustments</t>
  </si>
  <si>
    <t xml:space="preserve">          - Other Adjustments</t>
  </si>
  <si>
    <t xml:space="preserve">   Contract Reformation Costs (TCR II) </t>
  </si>
  <si>
    <t xml:space="preserve">   South Georgia (FAS 96) Amortization</t>
  </si>
  <si>
    <t xml:space="preserve">   Mini Settlement Items Amortization - Sunrise</t>
  </si>
  <si>
    <t xml:space="preserve">                  - Other A/R Uncollectibles</t>
  </si>
  <si>
    <t xml:space="preserve">                  - FERC Audit Adjustment</t>
  </si>
  <si>
    <t xml:space="preserve">                  - TCR C</t>
  </si>
  <si>
    <t xml:space="preserve">                  - PGAR</t>
  </si>
  <si>
    <t xml:space="preserve">                  - Monsanto</t>
  </si>
  <si>
    <t xml:space="preserve">                  - JJCC</t>
  </si>
  <si>
    <t xml:space="preserve">                  - Extraordinary Environmental Costs</t>
  </si>
  <si>
    <t xml:space="preserve">   GLOBAL SETTLEMENT ISSUES:</t>
  </si>
  <si>
    <t xml:space="preserve">      TCR (Yates) Prefiling interest</t>
  </si>
  <si>
    <t xml:space="preserve">      Severance &amp; Relocation </t>
  </si>
  <si>
    <t xml:space="preserve">   Regulatory Writeoffs</t>
  </si>
  <si>
    <t xml:space="preserve">      TOTAL REGULATORY AMORTIZATION</t>
  </si>
  <si>
    <t xml:space="preserve">   Order 528 75% Expense (5/96 Tx. Sev. Tax Issue)</t>
  </si>
  <si>
    <t xml:space="preserve">PRINT: EXP</t>
  </si>
  <si>
    <t xml:space="preserve">TRANSMISSION COMPRESSION &amp; STORAGE</t>
  </si>
  <si>
    <t xml:space="preserve">   Stranded 858 (Tracked) Transport Expense</t>
  </si>
  <si>
    <t xml:space="preserve">Linked</t>
  </si>
  <si>
    <t xml:space="preserve">   Total Stranded 858 (Tracked) Transport Expense</t>
  </si>
  <si>
    <t xml:space="preserve">   Stranded 858 R.A.(Tracked) Transport Expense</t>
  </si>
  <si>
    <t xml:space="preserve">   Total Stranded 858 R.A. (Tracked) Transport Expense</t>
  </si>
  <si>
    <t xml:space="preserve">   Other 858 Expense - Non-Tracked</t>
  </si>
  <si>
    <t xml:space="preserve">      Misc. Item 1</t>
  </si>
  <si>
    <t xml:space="preserve">      Hyperion Entry / Reversal</t>
  </si>
  <si>
    <t xml:space="preserve">   Total Other 858 Expense - Non-Tracked</t>
  </si>
  <si>
    <t xml:space="preserve">      TOTAL 858 EXPENSE          </t>
  </si>
  <si>
    <t xml:space="preserve">          858 TRACKED</t>
  </si>
  <si>
    <t xml:space="preserve">          858 NON-TRACKED </t>
  </si>
  <si>
    <t xml:space="preserve">   Other Expenses (Tracked)</t>
  </si>
  <si>
    <t xml:space="preserve">      Other (Formerly Order 528)</t>
  </si>
  <si>
    <t xml:space="preserve">No Link</t>
  </si>
  <si>
    <t xml:space="preserve">      Excess Royalty</t>
  </si>
  <si>
    <t xml:space="preserve">      Reverse Auction 1 - Annual Payment </t>
  </si>
  <si>
    <t xml:space="preserve">      Reverse Auction 2 - Annual Payment </t>
  </si>
  <si>
    <t xml:space="preserve">      Reverse Auction 3 - Annual Payment </t>
  </si>
  <si>
    <t xml:space="preserve">   Total Other Expenses (Tracked)</t>
  </si>
  <si>
    <t xml:space="preserve">   Tracker Adjustments</t>
  </si>
  <si>
    <t xml:space="preserve">      Stranded 858 - Normal Activity</t>
  </si>
  <si>
    <t xml:space="preserve">                          - ANR Buyout</t>
  </si>
  <si>
    <t xml:space="preserve">      Stranded 858 R.A. - Normal Activity</t>
  </si>
  <si>
    <t xml:space="preserve">      Reverse Auction 1 </t>
  </si>
  <si>
    <t xml:space="preserve">      Reverse Auction 2 </t>
  </si>
  <si>
    <t xml:space="preserve">      Reverse Auction 3 </t>
  </si>
  <si>
    <t xml:space="preserve">   Total Tracker Adjustments</t>
  </si>
  <si>
    <t xml:space="preserve">   SBA - Commodity Expense </t>
  </si>
  <si>
    <t xml:space="preserve">           - Demand Expense </t>
  </si>
  <si>
    <t xml:space="preserve">           - Demand Tracker </t>
  </si>
  <si>
    <t xml:space="preserve">   Total SBA Expenses </t>
  </si>
  <si>
    <t xml:space="preserve">      TOTAL TC&amp;S EXPENSE</t>
  </si>
  <si>
    <t xml:space="preserve">PRINT: PRINT</t>
  </si>
  <si>
    <t xml:space="preserve">FUEL EXPENSE</t>
  </si>
  <si>
    <t xml:space="preserve">   Fuel (Net)</t>
  </si>
  <si>
    <t xml:space="preserve">      Hedge Transferred to Sales (4/01) / Misc.</t>
  </si>
  <si>
    <t xml:space="preserve">   UAF (Net)</t>
  </si>
  <si>
    <t xml:space="preserve">   UAF Measurement Adjustment (12/00 Through 2/01 Production)</t>
  </si>
  <si>
    <t xml:space="preserve">      Imbalance Estimate Adjustment / Misc.</t>
  </si>
  <si>
    <r>
      <rPr>
        <b val="true"/>
        <sz val="10"/>
        <color rgb="FF0000FF"/>
        <rFont val="Arial"/>
        <family val="2"/>
      </rPr>
      <t xml:space="preserve">      TOTAL FUEL EXPENSE     </t>
    </r>
    <r>
      <rPr>
        <b val="true"/>
        <sz val="10"/>
        <color rgb="FFFF0000"/>
        <rFont val="Arial"/>
        <family val="2"/>
      </rPr>
      <t xml:space="preserve">(Linked Cash Flow)</t>
    </r>
  </si>
  <si>
    <t xml:space="preserve">DEPRECIATION &amp; AMORTIZATION</t>
  </si>
  <si>
    <t xml:space="preserve">   Depreciation - Plant                </t>
  </si>
  <si>
    <t xml:space="preserve">         - AFUDC                          </t>
  </si>
  <si>
    <t xml:space="preserve">         - Accumulated Reserve Adjustment    </t>
  </si>
  <si>
    <t xml:space="preserve">Link Src</t>
  </si>
  <si>
    <t xml:space="preserve">         - Pipe Recoating               </t>
  </si>
  <si>
    <t xml:space="preserve">         - Other </t>
  </si>
  <si>
    <t xml:space="preserve">   Amortization - Plant          </t>
  </si>
  <si>
    <t xml:space="preserve">         - Fair Value Adjustment  </t>
  </si>
  <si>
    <t xml:space="preserve">      TOTAL DEPRECIATION &amp; AMORTIZATION</t>
  </si>
  <si>
    <t xml:space="preserve">TAXES OTHER THAN INCOME</t>
  </si>
  <si>
    <t xml:space="preserve">   Ad Valorem - TW Accrual     </t>
  </si>
  <si>
    <t xml:space="preserve">         - Other Accrual Adjustments </t>
  </si>
  <si>
    <t xml:space="preserve">   Gross Receipts (Navajo &amp; Laguna)       </t>
  </si>
  <si>
    <t xml:space="preserve">   Payroll Taxes (FICA / FUTA / SUTA / Medical)</t>
  </si>
  <si>
    <t xml:space="preserve">      Commercial</t>
  </si>
  <si>
    <t xml:space="preserve">      Market Services</t>
  </si>
  <si>
    <t xml:space="preserve">      Operations</t>
  </si>
  <si>
    <t xml:space="preserve">      Finance, Accounting and Administration</t>
  </si>
  <si>
    <t xml:space="preserve">         Other (Variable Pay Only)</t>
  </si>
  <si>
    <t xml:space="preserve">         FI/CO Reconciliation Adjustment</t>
  </si>
  <si>
    <t xml:space="preserve">      Information Technology</t>
  </si>
  <si>
    <t xml:space="preserve">      Legal</t>
  </si>
  <si>
    <t xml:space="preserve">      HR / Communications</t>
  </si>
  <si>
    <t xml:space="preserve">      Executive</t>
  </si>
  <si>
    <t xml:space="preserve">   Miscellaneous - Franchise Taxes   </t>
  </si>
  <si>
    <t xml:space="preserve">      TOTAL TAXES OTHER THAN INCOME</t>
  </si>
  <si>
    <t xml:space="preserve">PARTNERSHIP INCOME</t>
  </si>
  <si>
    <t xml:space="preserve">     TOTAL PARTNERSHIP INCOME</t>
  </si>
  <si>
    <t xml:space="preserve">INTEREST INCOME</t>
  </si>
  <si>
    <t xml:space="preserve">   Interest Income - Financing Costs</t>
  </si>
  <si>
    <t xml:space="preserve">         - Other Miscellaneous</t>
  </si>
  <si>
    <t xml:space="preserve">   Carrying Charges - Order 528 (Cur. Not Used)</t>
  </si>
  <si>
    <t xml:space="preserve">         - Stranded 858     (Currently Not Used)</t>
  </si>
  <si>
    <t xml:space="preserve">         - Stranded 858 R.A. (Cur. Not Used)</t>
  </si>
  <si>
    <t xml:space="preserve">         - GSR                 (Currently Not Used)</t>
  </si>
  <si>
    <t xml:space="preserve">         - GSR R.A.          (Currently Not Used)</t>
  </si>
  <si>
    <t xml:space="preserve">         - Excess Royalty (Currently Not Used) </t>
  </si>
  <si>
    <t xml:space="preserve">     TOTAL INTEREST INCOME</t>
  </si>
  <si>
    <t xml:space="preserve">OTHER</t>
  </si>
  <si>
    <t xml:space="preserve">   Misc. Non-Operating Income - CIAC</t>
  </si>
  <si>
    <t xml:space="preserve">   AFUDC Equity Grossup</t>
  </si>
  <si>
    <t xml:space="preserve">   AFUDC Equity Grossup Amortization</t>
  </si>
  <si>
    <t xml:space="preserve">   Asset Sale - Crawford Lateral (3/01)</t>
  </si>
  <si>
    <t xml:space="preserve">        - Pyote (???) </t>
  </si>
  <si>
    <t xml:space="preserve">   Speculative Income / (Loss)       "Commercial Function"</t>
  </si>
  <si>
    <t xml:space="preserve">      Swap 2                                 "Commercial Function"</t>
  </si>
  <si>
    <t xml:space="preserve">      Swap 3                                 "Commercial Function"</t>
  </si>
  <si>
    <t xml:space="preserve">   Pipeline Capacity &amp; Annual Fee   "Commercial Function"</t>
  </si>
  <si>
    <t xml:space="preserve">   Other Gains / (Losses)       "Commercial Function"</t>
  </si>
  <si>
    <t xml:space="preserve">   Miscellaneous                   "Commercial Function"</t>
  </si>
  <si>
    <t xml:space="preserve">   Misc. Item 2                      "Commercial Function"</t>
  </si>
  <si>
    <t xml:space="preserve">   Physical Inventory Gains / (Losses)    "Operations Function"</t>
  </si>
  <si>
    <t xml:space="preserve">   Net Income Adjustment (To Tie Annual Back to 1st CE)</t>
  </si>
  <si>
    <t xml:space="preserve">     TOTAL OTHER</t>
  </si>
  <si>
    <t xml:space="preserve">        TOTAL OTHER INCOME</t>
  </si>
  <si>
    <t xml:space="preserve">DIRECT INTEREST EXPENSE</t>
  </si>
  <si>
    <t xml:space="preserve">   Carrying Charges - Rev. Auc. 1 (Cur. Not Used)</t>
  </si>
  <si>
    <t xml:space="preserve">                - Reverse Auction 2    (Cur. Not Used)</t>
  </si>
  <si>
    <t xml:space="preserve">                - Reverse Auction 3    (Cur. Not Used)</t>
  </si>
  <si>
    <t xml:space="preserve">                - Rate Case          (Currently Not Used)</t>
  </si>
  <si>
    <t xml:space="preserve">                - Other                 (Currently Not Used)</t>
  </si>
  <si>
    <t xml:space="preserve">   AFUDC - Debt (SAP Change 7/00 Forward)</t>
  </si>
  <si>
    <t xml:space="preserve">   Receivables Sale (ASCC) Fees</t>
  </si>
  <si>
    <t xml:space="preserve">     TOTAL DIRECT INTEREST </t>
  </si>
  <si>
    <t xml:space="preserve">INTERCOMPANY INTEREST EXPENSE / (INCOME)</t>
  </si>
  <si>
    <t xml:space="preserve">   Long Term Debt - Third Party</t>
  </si>
  <si>
    <t xml:space="preserve">          - Debt Expense Amortization</t>
  </si>
  <si>
    <t xml:space="preserve">   Intercompany Interest - Debt (Internal) Expense </t>
  </si>
  <si>
    <t xml:space="preserve">          - Short Term (Income)</t>
  </si>
  <si>
    <t xml:space="preserve">     TOTAL INTERCO. INTEREST EXPENSE / (INCOME)</t>
  </si>
  <si>
    <t xml:space="preserve">     TOTAL AFUDC</t>
  </si>
  <si>
    <t xml:space="preserve">OTHER DEDUCTIONS</t>
  </si>
  <si>
    <t xml:space="preserve">   Reacquired Debt - Amortized Loss</t>
  </si>
  <si>
    <t xml:space="preserve">                    - Amortized (Gain)</t>
  </si>
  <si>
    <t xml:space="preserve">   Other Non-Utility </t>
  </si>
  <si>
    <t xml:space="preserve">   Reserve Issues - Misc. Item 1</t>
  </si>
  <si>
    <t xml:space="preserve">        - Misc. Item 2</t>
  </si>
  <si>
    <t xml:space="preserve">        - Misc. Item 3</t>
  </si>
  <si>
    <t xml:space="preserve">   Fix Assessments / Depreciation</t>
  </si>
  <si>
    <t xml:space="preserve">   Litigation Settlements - Misc. Item 1    "Commercial Function"</t>
  </si>
  <si>
    <t xml:space="preserve">        - Misc. Item 2                                "Commercial Function"</t>
  </si>
  <si>
    <t xml:space="preserve">        - Misc. Item 3                                "Commercial Function"</t>
  </si>
  <si>
    <t xml:space="preserve">   Other                                                 "Commercial Function" </t>
  </si>
  <si>
    <t xml:space="preserve">     TOTAL OTHER DEDUCTIONS</t>
  </si>
  <si>
    <t xml:space="preserve">TOTAL INTEREST &amp; OTHER DEDUCTIONS</t>
  </si>
  <si>
    <t xml:space="preserve">PRINT: PAGE2</t>
  </si>
  <si>
    <t xml:space="preserve">PRINT: PAGE3</t>
  </si>
  <si>
    <t xml:space="preserve">DEFERRED TAX ITEMS</t>
  </si>
  <si>
    <t xml:space="preserve">ACTUAL  Y-T-D</t>
  </si>
  <si>
    <t xml:space="preserve">CURRENT</t>
  </si>
  <si>
    <t xml:space="preserve">December, ????</t>
  </si>
  <si>
    <t xml:space="preserve">EVENT</t>
  </si>
  <si>
    <t xml:space="preserve">MONTH</t>
  </si>
  <si>
    <t xml:space="preserve">REVISED</t>
  </si>
  <si>
    <t xml:space="preserve">Latest</t>
  </si>
  <si>
    <t xml:space="preserve">Final</t>
  </si>
  <si>
    <t xml:space="preserve">            VARIANCE</t>
  </si>
  <si>
    <t xml:space="preserve">Revised</t>
  </si>
  <si>
    <t xml:space="preserve"> C/NC</t>
  </si>
  <si>
    <t xml:space="preserve"> (Increase) / Decrease to Current Taxable Income</t>
  </si>
  <si>
    <t xml:space="preserve">CODE</t>
  </si>
  <si>
    <t xml:space="preserve">8/01</t>
  </si>
  <si>
    <t xml:space="preserve">7/01</t>
  </si>
  <si>
    <t xml:space="preserve">ACTUAL</t>
  </si>
  <si>
    <t xml:space="preserve">PLAN</t>
  </si>
  <si>
    <t xml:space="preserve">VARIANCE</t>
  </si>
  <si>
    <t xml:space="preserve">Estimate</t>
  </si>
  <si>
    <t xml:space="preserve">C.E.</t>
  </si>
  <si>
    <t xml:space="preserve">Plan</t>
  </si>
  <si>
    <t xml:space="preserve">2nd CE</t>
  </si>
  <si>
    <t xml:space="preserve">Actual</t>
  </si>
  <si>
    <t xml:space="preserve">Forecast</t>
  </si>
  <si>
    <t xml:space="preserve">3rd C.E.</t>
  </si>
  <si>
    <t xml:space="preserve">C</t>
  </si>
  <si>
    <t xml:space="preserve">Other</t>
  </si>
  <si>
    <t xml:space="preserve">??????</t>
  </si>
  <si>
    <t xml:space="preserve">Other PGA -Demand</t>
  </si>
  <si>
    <t xml:space="preserve">NC</t>
  </si>
  <si>
    <t xml:space="preserve">Depreciation / Amort.- Book &amp; AFUDC (W/O Fair Value Adjust.)</t>
  </si>
  <si>
    <t xml:space="preserve">L</t>
  </si>
  <si>
    <t xml:space="preserve">100101</t>
  </si>
  <si>
    <t xml:space="preserve">                                   - Tax</t>
  </si>
  <si>
    <t xml:space="preserve">111010</t>
  </si>
  <si>
    <t xml:space="preserve">                                   - AFUDC</t>
  </si>
  <si>
    <t xml:space="preserve">Cost of Asset Removal</t>
  </si>
  <si>
    <t xml:space="preserve">Salvage Costs</t>
  </si>
  <si>
    <t xml:space="preserve">Capitalized Interest</t>
  </si>
  <si>
    <t xml:space="preserve">CIAC - Utility</t>
  </si>
  <si>
    <t xml:space="preserve">Gas Used for Linepack</t>
  </si>
  <si>
    <t xml:space="preserve">AFUDC Gross-Up</t>
  </si>
  <si>
    <t xml:space="preserve">114019</t>
  </si>
  <si>
    <t xml:space="preserve">Amortization of Linepack</t>
  </si>
  <si>
    <t xml:space="preserve">115001</t>
  </si>
  <si>
    <t xml:space="preserve">AFUDC Amortization</t>
  </si>
  <si>
    <t xml:space="preserve">115019</t>
  </si>
  <si>
    <t xml:space="preserve">Abandonments ( )</t>
  </si>
  <si>
    <t xml:space="preserve">TCR Amortization</t>
  </si>
  <si>
    <t xml:space="preserve">Advance Payments </t>
  </si>
  <si>
    <t xml:space="preserve">One Time Pmts for Producers </t>
  </si>
  <si>
    <t xml:space="preserve">TCR 2 Amortization</t>
  </si>
  <si>
    <t xml:space="preserve">Transportation Discounts (Santa Fe)</t>
  </si>
  <si>
    <t xml:space="preserve">(Gain) / Loss - Unaccounted for PRA</t>
  </si>
  <si>
    <t xml:space="preserve">143027</t>
  </si>
  <si>
    <t xml:space="preserve">FERC Annual Charge (ACA Amortization)</t>
  </si>
  <si>
    <t xml:space="preserve">   ACA Annual Payment</t>
  </si>
  <si>
    <t xml:space="preserve">"</t>
  </si>
  <si>
    <t xml:space="preserve">PGA Demand (Pre Mini Settlement Amortization &amp; Interest) </t>
  </si>
  <si>
    <t xml:space="preserve">South Georgia Adjustment (Net)</t>
  </si>
  <si>
    <t xml:space="preserve">144012</t>
  </si>
  <si>
    <t xml:space="preserve">FERC Audit Reserve</t>
  </si>
  <si>
    <t xml:space="preserve">Deferred Regulatory Expenditures </t>
  </si>
  <si>
    <t xml:space="preserve">144007</t>
  </si>
  <si>
    <t xml:space="preserve">Transport Rate Case Reserve</t>
  </si>
  <si>
    <t xml:space="preserve">144008</t>
  </si>
  <si>
    <t xml:space="preserve">Other Regulatory Reserve Issues</t>
  </si>
  <si>
    <t xml:space="preserve">144009</t>
  </si>
  <si>
    <t xml:space="preserve">Amortizable Rate Case Cost (Reg. Commission Expense)</t>
  </si>
  <si>
    <t xml:space="preserve">Mini Settlement Items - Sunrise</t>
  </si>
  <si>
    <t xml:space="preserve">                        - Other A/R Uncollectibles</t>
  </si>
  <si>
    <t xml:space="preserve">                        - AFUDC &amp; Linepack</t>
  </si>
  <si>
    <t xml:space="preserve">                        - TCR C</t>
  </si>
  <si>
    <t xml:space="preserve">                        - PGAR</t>
  </si>
  <si>
    <t xml:space="preserve">                        - Monsanto</t>
  </si>
  <si>
    <t xml:space="preserve">                        - JJCC</t>
  </si>
  <si>
    <t xml:space="preserve">                        - Extraordinary Environmental Costs</t>
  </si>
  <si>
    <t xml:space="preserve">144049</t>
  </si>
  <si>
    <t xml:space="preserve">Book Gain / (Loss) on Asset Sales</t>
  </si>
  <si>
    <t xml:space="preserve">151001</t>
  </si>
  <si>
    <t xml:space="preserve">Tax (G) / L on Asset Sales (Pyote ???, KN ???)</t>
  </si>
  <si>
    <t xml:space="preserve">151002</t>
  </si>
  <si>
    <t xml:space="preserve">Interest Income-Prod. Pmt. (TCR Prefiling Interest)</t>
  </si>
  <si>
    <t xml:space="preserve">Severance Benefit Deductions</t>
  </si>
  <si>
    <t xml:space="preserve">Insurance Reserve</t>
  </si>
  <si>
    <t xml:space="preserve">Other Revenue Reserves ( )</t>
  </si>
  <si>
    <t xml:space="preserve">Computer Conversion (Y2K) Costs Deferral /Recovery</t>
  </si>
  <si>
    <t xml:space="preserve">PCB Cleanup Costs</t>
  </si>
  <si>
    <t xml:space="preserve">Pipe Recoat Costs</t>
  </si>
  <si>
    <t xml:space="preserve">Monsanto Litigation</t>
  </si>
  <si>
    <t xml:space="preserve">Bad Debt Expense / TIS Adjustments for Jan. &amp; Feb.</t>
  </si>
  <si>
    <t xml:space="preserve">Operation Information Costs</t>
  </si>
  <si>
    <t xml:space="preserve">Other </t>
  </si>
  <si>
    <t xml:space="preserve">    Total - Current</t>
  </si>
  <si>
    <t xml:space="preserve">            - Noncurrent</t>
  </si>
  <si>
    <t xml:space="preserve">        Total Basis</t>
  </si>
  <si>
    <t xml:space="preserve">    Current Deferred</t>
  </si>
  <si>
    <t xml:space="preserve">    Non-Current Deferred</t>
  </si>
  <si>
    <t xml:space="preserve">        Subtotal Deferred Tax</t>
  </si>
  <si>
    <t xml:space="preserve">Adjustments (Net of Tax) </t>
  </si>
  <si>
    <t xml:space="preserve">Miscellaneous / Rounding</t>
  </si>
  <si>
    <t xml:space="preserve">FAS 96 Present Value Adjustment</t>
  </si>
  <si>
    <t xml:space="preserve">Company 92 (Fair Value Adjustment)</t>
  </si>
  <si>
    <t xml:space="preserve">Amended 1996-199? Tax Return Adjustments</t>
  </si>
  <si>
    <t xml:space="preserve">Cash Flow Link</t>
  </si>
  <si>
    <t xml:space="preserve">Excess Deferred Taxes Adjustment </t>
  </si>
  <si>
    <t xml:space="preserve">2000 Tax Return Adjustment - Federal (Oct.) &amp; State (Nov.)</t>
  </si>
  <si>
    <t xml:space="preserve">State Tax Rate Change </t>
  </si>
  <si>
    <t xml:space="preserve">Indirect CF Adj.</t>
  </si>
  <si>
    <t xml:space="preserve">Hyperion Entry / Reversal</t>
  </si>
  <si>
    <t xml:space="preserve">      TOTAL DEFERRED TAXES</t>
  </si>
  <si>
    <t xml:space="preserve">      TOTAL DEFERRED - CURRENT</t>
  </si>
  <si>
    <t xml:space="preserve">                                    -  NON-CURRENT</t>
  </si>
  <si>
    <t xml:space="preserve">LINKED INFORMATION (*)</t>
  </si>
  <si>
    <t xml:space="preserve">  Regulatory Amortization Mini Settlement Data (Reg. Amort. Files Only)</t>
  </si>
  <si>
    <t xml:space="preserve">* Sunrise Amortization / No Carrying Charges</t>
  </si>
  <si>
    <t xml:space="preserve">   Actual / Estimate Adjustment (9/96 Deduct - 75% of $9,442) - 8/98 Settle. Adj.</t>
  </si>
  <si>
    <t xml:space="preserve">     Total Sunrise</t>
  </si>
  <si>
    <t xml:space="preserve">* Other A/R Uncollectibles / No Carrying Charges</t>
  </si>
  <si>
    <t xml:space="preserve">   Actual / Estimate Adjustment (9/96 Taxable Income Deduct - $3,870)</t>
  </si>
  <si>
    <t xml:space="preserve">     Total Other A/R Uncollectibles</t>
  </si>
  <si>
    <t xml:space="preserve">* AFUDC &amp; Linepack / No Carrying Charges</t>
  </si>
  <si>
    <t xml:space="preserve">   Actual / Estimate Adjustment (9/96 Taxable Income Deduct - $1,300)</t>
  </si>
  <si>
    <t xml:space="preserve">     Total AFUDC &amp; Linepack</t>
  </si>
  <si>
    <t xml:space="preserve">* TCR C / No Carrying Charges</t>
  </si>
  <si>
    <t xml:space="preserve">   Actual / Estimate Adjustment (9/96 Taxable Income Deduct - $3,300)</t>
  </si>
  <si>
    <t xml:space="preserve">     Total TCR C</t>
  </si>
  <si>
    <t xml:space="preserve">* PGAR / No Carrying Charges</t>
  </si>
  <si>
    <t xml:space="preserve">   Actual / Est. Adjust. (9/96 Taxable Income Deduct - $3,009 &amp; 10/96 Refund)</t>
  </si>
  <si>
    <t xml:space="preserve">     Total PGAR</t>
  </si>
  <si>
    <t xml:space="preserve">* Monsanto / No Carrying Charges</t>
  </si>
  <si>
    <t xml:space="preserve">   Actual / Estimate Adjustment (9/96 Taxable Income Deduct - $6,300)</t>
  </si>
  <si>
    <t xml:space="preserve">     Total Monsanto</t>
  </si>
  <si>
    <t xml:space="preserve">* JJCC / No Carrying Charges</t>
  </si>
  <si>
    <t xml:space="preserve">   Actual / Estimate Adjustment (9/96 Taxable Income Deduct - $1,400)</t>
  </si>
  <si>
    <t xml:space="preserve">     Total JJCC</t>
  </si>
  <si>
    <t xml:space="preserve">* Extraordinary Environmental Costs / No Carrying Charges</t>
  </si>
  <si>
    <t xml:space="preserve">   Actual / Estimate Adjustment</t>
  </si>
  <si>
    <t xml:space="preserve">     Total Extraordinary Environmental Costs</t>
  </si>
  <si>
    <t xml:space="preserve">  Reserve Issues</t>
  </si>
  <si>
    <t xml:space="preserve">* Transport - Rate Case Issues Only </t>
  </si>
  <si>
    <t xml:space="preserve">* Transport - Non-Rate Case Items</t>
  </si>
  <si>
    <t xml:space="preserve">* Other Deductions - Other</t>
  </si>
  <si>
    <t xml:space="preserve">                            - Miscellaneous</t>
  </si>
  <si>
    <t xml:space="preserve">* UAF Gain Reserve (1/01 - 3/01)</t>
  </si>
  <si>
    <t xml:space="preserve">NOT LINKED</t>
  </si>
  <si>
    <t xml:space="preserve">  Other</t>
  </si>
  <si>
    <t xml:space="preserve">  Actual / Estimate Adjustment</t>
  </si>
  <si>
    <t xml:space="preserve">  Other Regulatory Amortization / O&amp;M Items / DD&amp;A Items</t>
  </si>
  <si>
    <t xml:space="preserve">* Regulatory Commission Expense</t>
  </si>
  <si>
    <t xml:space="preserve">* ACA Amortization</t>
  </si>
  <si>
    <t xml:space="preserve">* TCR Amortization (Misc. Settlements)</t>
  </si>
  <si>
    <t xml:space="preserve">* South Georgia Adjustment</t>
  </si>
  <si>
    <t xml:space="preserve">* TCR (Yates) Prefiling Interest</t>
  </si>
  <si>
    <t xml:space="preserve">* Severance &amp; Relocation</t>
  </si>
  <si>
    <t xml:space="preserve">* O. I. Amortization (O&amp;M Item)</t>
  </si>
  <si>
    <t xml:space="preserve">* Environmental Reserve Reversal (O&amp;M Item)</t>
  </si>
  <si>
    <t xml:space="preserve">  Direct Interest / Other Deductions</t>
  </si>
  <si>
    <t xml:space="preserve">* Reacquired Debt - Amortization Loss</t>
  </si>
  <si>
    <t xml:space="preserve">*                          - Amortization Gain</t>
  </si>
  <si>
    <t xml:space="preserve">     Net Loss on Reacquired Debt </t>
  </si>
  <si>
    <t xml:space="preserve">INCOME BEFORE INCOME TAXES</t>
  </si>
  <si>
    <t xml:space="preserve">FEDERAL INCOME TAXES</t>
  </si>
  <si>
    <t xml:space="preserve">    Payable Currently</t>
  </si>
  <si>
    <t xml:space="preserve">    Deferred</t>
  </si>
  <si>
    <t xml:space="preserve">       TOTAL FEDERAL INCOME TAXES</t>
  </si>
  <si>
    <t xml:space="preserve">NET INCOME BEFORE CAPITAL COSTS</t>
  </si>
  <si>
    <t xml:space="preserve">            </t>
  </si>
  <si>
    <t xml:space="preserve">TRANSWESTERN PIPELINE GROUP</t>
  </si>
  <si>
    <t xml:space="preserve">PRINT: REPORT.1</t>
  </si>
  <si>
    <t xml:space="preserve">2001 ACTUAL / ESTIMATE</t>
  </si>
  <si>
    <t xml:space="preserve">PRINT: REPORT5</t>
  </si>
  <si>
    <t xml:space="preserve">PRINT: REPORT.3</t>
  </si>
  <si>
    <t xml:space="preserve">2001 CURRENT ESTIMATE</t>
  </si>
  <si>
    <t xml:space="preserve">RESULTS OF OPERATIONS </t>
  </si>
  <si>
    <t xml:space="preserve">CUMMULATIVE RESULTS OF OPERATION</t>
  </si>
  <si>
    <t xml:space="preserve">(Thousands of Dollars)</t>
  </si>
  <si>
    <t xml:space="preserve">      " GROUP MONTHLY "</t>
  </si>
  <si>
    <t xml:space="preserve">         " GROUP QUARTERLY "</t>
  </si>
  <si>
    <t xml:space="preserve">      " GROUP CUMULATIVE "</t>
  </si>
  <si>
    <t xml:space="preserve">AUGUST</t>
  </si>
  <si>
    <t xml:space="preserve">ESTIMATE</t>
  </si>
  <si>
    <t xml:space="preserve">Y-T-D</t>
  </si>
  <si>
    <t xml:space="preserve">R.M.</t>
  </si>
  <si>
    <t xml:space="preserve">OPERATING REVENUES</t>
  </si>
  <si>
    <t xml:space="preserve">   Gas Sales &amp; Liquids Revenue</t>
  </si>
  <si>
    <t xml:space="preserve">     Less:  Cost of Sales</t>
  </si>
  <si>
    <t xml:space="preserve">      Sales Margin</t>
  </si>
  <si>
    <t xml:space="preserve">   Transportation &amp; Storage Revenue</t>
  </si>
  <si>
    <t xml:space="preserve">   Other Revenue</t>
  </si>
  <si>
    <t xml:space="preserve">      Net Operating Income</t>
  </si>
  <si>
    <t xml:space="preserve">OPERATING EXPENSES</t>
  </si>
  <si>
    <t xml:space="preserve">   Operations and Maintenance</t>
  </si>
  <si>
    <t xml:space="preserve">   Regulatory Amortization</t>
  </si>
  <si>
    <t xml:space="preserve">   Fuel Used in Operations</t>
  </si>
  <si>
    <t xml:space="preserve">   Transmission, Compression &amp; Storage</t>
  </si>
  <si>
    <t xml:space="preserve">   Depreciation &amp; Amortization</t>
  </si>
  <si>
    <t xml:space="preserve">   Taxes Other Than Income</t>
  </si>
  <si>
    <t xml:space="preserve">     Total Operating Expenses</t>
  </si>
  <si>
    <t xml:space="preserve">OPERATING INCOME</t>
  </si>
  <si>
    <t xml:space="preserve">OTHER INCOME</t>
  </si>
  <si>
    <t xml:space="preserve">   Partnership Income</t>
  </si>
  <si>
    <t xml:space="preserve">   Interest Income</t>
  </si>
  <si>
    <t xml:space="preserve">   Other Income / (Deductions)</t>
  </si>
  <si>
    <t xml:space="preserve">     Total Other Income &amp; Other Deductions</t>
  </si>
  <si>
    <t xml:space="preserve">INCOME BEFORE INTEREST &amp; TAXES</t>
  </si>
  <si>
    <t xml:space="preserve">INTEREST AND OTHER </t>
  </si>
  <si>
    <t xml:space="preserve">   Direct Interest</t>
  </si>
  <si>
    <t xml:space="preserve">   Interest on Long Term Debt (Pre 1/1/98 - Third Party)</t>
  </si>
  <si>
    <t xml:space="preserve">   Interest on Long Term Debt (Post 1/1/98 - Internal)</t>
  </si>
  <si>
    <t xml:space="preserve">   Intercompany Interest Expense / (Income)</t>
  </si>
  <si>
    <t xml:space="preserve">   AFUDC</t>
  </si>
  <si>
    <t xml:space="preserve">     Total Interest and Other</t>
  </si>
  <si>
    <t xml:space="preserve">   Payable Currently</t>
  </si>
  <si>
    <t xml:space="preserve">   Deferred</t>
  </si>
  <si>
    <t xml:space="preserve">     Total Income Taxes (Composite Rate - 38.88 %)</t>
  </si>
  <si>
    <t xml:space="preserve">NET INCOME </t>
  </si>
  <si>
    <t xml:space="preserve">PRINT: REPORT.2</t>
  </si>
  <si>
    <t xml:space="preserve">PRINT: REPORT6</t>
  </si>
  <si>
    <t xml:space="preserve">PRINT: REPORT.4</t>
  </si>
  <si>
    <t xml:space="preserve">INCOME TAXES </t>
  </si>
  <si>
    <t xml:space="preserve">CUMMULATIVE INCOME TAXES</t>
  </si>
  <si>
    <t xml:space="preserve">Income Before Income Taxes</t>
  </si>
  <si>
    <t xml:space="preserve">    Income Tax Adjustments</t>
  </si>
  <si>
    <t xml:space="preserve">Taxable Income</t>
  </si>
  <si>
    <t xml:space="preserve">     x Tax Rate</t>
  </si>
  <si>
    <t xml:space="preserve">Base Tax Expense</t>
  </si>
  <si>
    <t xml:space="preserve">Tax Debits (Credits)</t>
  </si>
  <si>
    <t xml:space="preserve">    Other</t>
  </si>
  <si>
    <t xml:space="preserve">    Sub's Taxes</t>
  </si>
  <si>
    <t xml:space="preserve">    Co. 92 FVA Composite Tax Rate Adjust. (35% vs. 38.88%)</t>
  </si>
  <si>
    <t xml:space="preserve">    State Income Tax / Excess Def. Tax Reversal</t>
  </si>
  <si>
    <t xml:space="preserve">    Admin. Services / Rounding</t>
  </si>
  <si>
    <t xml:space="preserve">      Total Debits (Credits)</t>
  </si>
  <si>
    <t xml:space="preserve">Net Tax Expense</t>
  </si>
  <si>
    <t xml:space="preserve">Income Tax Adjustments</t>
  </si>
  <si>
    <t xml:space="preserve">    Depreciation</t>
  </si>
  <si>
    <t xml:space="preserve">    Business Expenses</t>
  </si>
  <si>
    <t xml:space="preserve">    Foreign Tax / Civic &amp; Political</t>
  </si>
  <si>
    <t xml:space="preserve">    IBIT of All Subs</t>
  </si>
  <si>
    <t xml:space="preserve">      Total Income Tax Adjustment</t>
  </si>
  <si>
    <t xml:space="preserve">TRANSWESTERN FAIR VALUE COMPANY</t>
  </si>
  <si>
    <t xml:space="preserve">PRINT: REPORT.7</t>
  </si>
  <si>
    <t xml:space="preserve">PRINT: REPORT.8</t>
  </si>
  <si>
    <t xml:space="preserve">PRINT: REPORT.9</t>
  </si>
  <si>
    <t xml:space="preserve">      " FAIR VALUE MONTHLY "</t>
  </si>
  <si>
    <t xml:space="preserve">         " FAIR VALUE QUARTERLY "</t>
  </si>
  <si>
    <t xml:space="preserve">      " FAIR VALUE CUMULATIVE "</t>
  </si>
  <si>
    <t xml:space="preserve">     Total Income Taxes (Composite Rate - 35.00 %)</t>
  </si>
  <si>
    <t xml:space="preserve">TRANSWESTERN PIPELINE COMPANY (Co. 60 Only)</t>
  </si>
  <si>
    <t xml:space="preserve">PRINT: REPORT.10</t>
  </si>
  <si>
    <t xml:space="preserve">PRINT: REPORT.11</t>
  </si>
  <si>
    <t xml:space="preserve">PRINT: REPORT.12</t>
  </si>
  <si>
    <t xml:space="preserve">      " TW MONTHLY "</t>
  </si>
  <si>
    <t xml:space="preserve">         " TW QUARTERLY "</t>
  </si>
  <si>
    <t xml:space="preserve">      " TW CUMULATIVE "</t>
  </si>
  <si>
    <t xml:space="preserve">     Total Income Taxes</t>
  </si>
  <si>
    <t xml:space="preserve">Check #</t>
  </si>
  <si>
    <t xml:space="preserve">SCHEDULE OF LINKED DATA</t>
  </si>
  <si>
    <t xml:space="preserve">Rounding</t>
  </si>
  <si>
    <t xml:space="preserve">FILE NAME</t>
  </si>
  <si>
    <t xml:space="preserve">Trans</t>
  </si>
  <si>
    <t xml:space="preserve">Rate Case Impact (Higher Rates)</t>
  </si>
  <si>
    <t xml:space="preserve">Not Linked</t>
  </si>
  <si>
    <t xml:space="preserve">FuelDeprTax</t>
  </si>
  <si>
    <t xml:space="preserve">Total Gas Sales Revenue (w/o Adjust.) Assumed Fuel</t>
  </si>
  <si>
    <t xml:space="preserve">    "   Transport        "           "         "</t>
  </si>
  <si>
    <t xml:space="preserve">    "   ET&amp;S Stretch  "           "         "</t>
  </si>
  <si>
    <t xml:space="preserve">Not Used</t>
  </si>
  <si>
    <t xml:space="preserve">OtherRev</t>
  </si>
  <si>
    <t xml:space="preserve">    "      Other           "           "         "</t>
  </si>
  <si>
    <t xml:space="preserve">Blank</t>
  </si>
  <si>
    <t xml:space="preserve">RegAmort</t>
  </si>
  <si>
    <t xml:space="preserve">Mini Settlement - Sunrise</t>
  </si>
  <si>
    <t xml:space="preserve">            - Other A/R Uncollectibles</t>
  </si>
  <si>
    <t xml:space="preserve">            - AFUDC / Linepack</t>
  </si>
  <si>
    <t xml:space="preserve">            - TCR C</t>
  </si>
  <si>
    <t xml:space="preserve">            - PGAR</t>
  </si>
  <si>
    <t xml:space="preserve">            - Monsanto</t>
  </si>
  <si>
    <t xml:space="preserve">            - JJCC</t>
  </si>
  <si>
    <t xml:space="preserve">            - Extraordinary Environmental</t>
  </si>
  <si>
    <t xml:space="preserve">Regulatory Commission Expense</t>
  </si>
  <si>
    <t xml:space="preserve">ACA  - Amortization</t>
  </si>
  <si>
    <t xml:space="preserve">Deferred Tax</t>
  </si>
  <si>
    <t xml:space="preserve">         - Payment</t>
  </si>
  <si>
    <t xml:space="preserve">Amort. Deferred (TCR) Contract Reform. Costs </t>
  </si>
  <si>
    <t xml:space="preserve">South Georgia (FAS 96) Adjustment </t>
  </si>
  <si>
    <t xml:space="preserve">Amort. of Accum Gathering Reserve Adjustment  </t>
  </si>
  <si>
    <t xml:space="preserve">Pipe Recoating Amortization (Global Settlement)</t>
  </si>
  <si>
    <t xml:space="preserve">TCR (Yates) Prefiling Interest</t>
  </si>
  <si>
    <t xml:space="preserve">Severance &amp; Relocation Amortization</t>
  </si>
  <si>
    <t xml:space="preserve">Depreciation - PP&amp;E    </t>
  </si>
  <si>
    <t xml:space="preserve">Amortization - PP&amp;E    </t>
  </si>
  <si>
    <t xml:space="preserve">Total Depreciation &amp;  Amortization Per Income Statement</t>
  </si>
  <si>
    <t xml:space="preserve">Payroll Taxes Only</t>
  </si>
  <si>
    <t xml:space="preserve">Total Taxes Other Than Income (Including Payroll) </t>
  </si>
  <si>
    <t xml:space="preserve">OtherInc</t>
  </si>
  <si>
    <t xml:space="preserve">Total Partnership Income</t>
  </si>
  <si>
    <t xml:space="preserve">Reserve Issues - Rate Case Only</t>
  </si>
  <si>
    <t xml:space="preserve">Other Reserve Issues - Other</t>
  </si>
  <si>
    <t xml:space="preserve">                                - Other Transport &amp; Miscellaneous</t>
  </si>
  <si>
    <t xml:space="preserve">IntDeduct</t>
  </si>
  <si>
    <t xml:space="preserve">Amortized Loss on Reacquired Debt</t>
  </si>
  <si>
    <t xml:space="preserve">Amortized (Gain) on Reacquired Debt</t>
  </si>
  <si>
    <t xml:space="preserve">Blank (Was FAS 96 Present Value Adjustment)</t>
  </si>
  <si>
    <t xml:space="preserve">Payable Currently (w/o Non-Cash Adjustments)</t>
  </si>
  <si>
    <t xml:space="preserve">DefTax</t>
  </si>
  <si>
    <t xml:space="preserve">Deferred Taxes - Current</t>
  </si>
  <si>
    <t xml:space="preserve">                       - Noncurrent</t>
  </si>
  <si>
    <t xml:space="preserve">Total Deferred Taxes</t>
  </si>
  <si>
    <t xml:space="preserve">IncomeState</t>
  </si>
  <si>
    <t xml:space="preserve">Total Income Taxes (w/o Capital Costs Component)</t>
  </si>
  <si>
    <t xml:space="preserve">Net Income Before Capital Costs</t>
  </si>
  <si>
    <t xml:space="preserve">AFUDC Equity Gross-Up </t>
  </si>
  <si>
    <t xml:space="preserve">AFUDC Equity Gross-Up Amortization</t>
  </si>
  <si>
    <t xml:space="preserve">Speculative Income / (Loss)</t>
  </si>
  <si>
    <t xml:space="preserve">   CONTROL TOTAL</t>
  </si>
</sst>
</file>

<file path=xl/styles.xml><?xml version="1.0" encoding="utf-8"?>
<styleSheet xmlns="http://schemas.openxmlformats.org/spreadsheetml/2006/main">
  <numFmts count="19">
    <numFmt numFmtId="164" formatCode="General"/>
    <numFmt numFmtId="165" formatCode="[$-409]#,##0_);\(#,##0\)"/>
    <numFmt numFmtId="166" formatCode="_(* #,##0.000_);_(* \(#,##0.000\);_(* \-???_);_(@_)"/>
    <numFmt numFmtId="167" formatCode="dd\-mmm\-yy_)"/>
    <numFmt numFmtId="168" formatCode="0_)"/>
    <numFmt numFmtId="169" formatCode="@"/>
    <numFmt numFmtId="170" formatCode="hh:mm\ AM/PM_)"/>
    <numFmt numFmtId="171" formatCode="0.0000_)"/>
    <numFmt numFmtId="172" formatCode="General_)"/>
    <numFmt numFmtId="173" formatCode="#,##0.0000_);\(#,##0.0000\)"/>
    <numFmt numFmtId="174" formatCode="0.00%"/>
    <numFmt numFmtId="175" formatCode="mm/dd/yy_)"/>
    <numFmt numFmtId="176" formatCode="0_);\(0\)"/>
    <numFmt numFmtId="177" formatCode="0.000_)"/>
    <numFmt numFmtId="178" formatCode="0.00_)"/>
    <numFmt numFmtId="179" formatCode="0.00000_)"/>
    <numFmt numFmtId="180" formatCode="#,##0.000000_);\(#,##0.000000\)"/>
    <numFmt numFmtId="181" formatCode="[$-409]#,##0.00_);\(#,##0.00\)"/>
    <numFmt numFmtId="182" formatCode="#,##0.0_);\(#,##0.0\)"/>
  </numFmts>
  <fonts count="4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8"/>
      <color rgb="FF000000"/>
      <name val="Arial"/>
      <family val="2"/>
    </font>
    <font>
      <b val="true"/>
      <sz val="10"/>
      <name val="Arial"/>
      <family val="2"/>
    </font>
    <font>
      <b val="true"/>
      <sz val="8"/>
      <color rgb="FF0000FF"/>
      <name val="Arial"/>
      <family val="2"/>
    </font>
    <font>
      <sz val="6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000000"/>
      <name val="Arial"/>
      <family val="2"/>
    </font>
    <font>
      <b val="true"/>
      <u val="single"/>
      <sz val="10"/>
      <name val="Arial"/>
      <family val="2"/>
    </font>
    <font>
      <b val="true"/>
      <u val="single"/>
      <sz val="10"/>
      <color rgb="FF0000FF"/>
      <name val="Arial"/>
      <family val="2"/>
    </font>
    <font>
      <u val="single"/>
      <sz val="10"/>
      <name val="Arial"/>
      <family val="2"/>
    </font>
    <font>
      <b val="true"/>
      <u val="single"/>
      <sz val="10"/>
      <color rgb="FF000000"/>
      <name val="Arial"/>
      <family val="2"/>
    </font>
    <font>
      <sz val="10"/>
      <color rgb="FF0000FF"/>
      <name val="Arial"/>
      <family val="2"/>
    </font>
    <font>
      <sz val="10"/>
      <color rgb="FFFF0000"/>
      <name val="Arial"/>
      <family val="2"/>
    </font>
    <font>
      <sz val="10"/>
      <color rgb="FF008000"/>
      <name val="Arial"/>
      <family val="2"/>
    </font>
    <font>
      <sz val="10"/>
      <color rgb="FF000000"/>
      <name val="Arial"/>
      <family val="2"/>
    </font>
    <font>
      <u val="single"/>
      <sz val="10"/>
      <color rgb="FF0000FF"/>
      <name val="Arial"/>
      <family val="2"/>
    </font>
    <font>
      <sz val="10"/>
      <color rgb="FF0000FF"/>
      <name val="Arial"/>
      <family val="0"/>
    </font>
    <font>
      <u val="single"/>
      <sz val="10"/>
      <color rgb="FF000000"/>
      <name val="Arial"/>
      <family val="2"/>
    </font>
    <font>
      <b val="true"/>
      <sz val="10"/>
      <color rgb="FFFF0000"/>
      <name val="Arial"/>
      <family val="2"/>
    </font>
    <font>
      <b val="true"/>
      <u val="double"/>
      <sz val="10"/>
      <name val="Arial"/>
      <family val="2"/>
    </font>
    <font>
      <u val="single"/>
      <sz val="10"/>
      <name val="Arial"/>
      <family val="0"/>
    </font>
    <font>
      <b val="true"/>
      <u val="single"/>
      <sz val="10"/>
      <name val="Arial"/>
      <family val="0"/>
    </font>
    <font>
      <b val="true"/>
      <sz val="10"/>
      <name val="Arial"/>
      <family val="0"/>
    </font>
    <font>
      <b val="true"/>
      <u val="double"/>
      <sz val="10"/>
      <name val="Arial"/>
      <family val="0"/>
    </font>
    <font>
      <sz val="12"/>
      <name val="Arial"/>
      <family val="0"/>
    </font>
    <font>
      <sz val="12"/>
      <name val="Arial"/>
      <family val="2"/>
    </font>
    <font>
      <b val="true"/>
      <sz val="8"/>
      <name val="Arial"/>
      <family val="2"/>
    </font>
    <font>
      <b val="true"/>
      <sz val="12"/>
      <name val="Arial"/>
      <family val="0"/>
    </font>
    <font>
      <b val="true"/>
      <u val="single"/>
      <sz val="12"/>
      <name val="Arial"/>
      <family val="0"/>
    </font>
    <font>
      <u val="single"/>
      <sz val="12"/>
      <name val="Arial"/>
      <family val="0"/>
    </font>
    <font>
      <sz val="8"/>
      <name val="Arial"/>
      <family val="2"/>
    </font>
    <font>
      <b val="true"/>
      <u val="double"/>
      <sz val="10"/>
      <color rgb="FF000000"/>
      <name val="Arial"/>
      <family val="2"/>
    </font>
    <font>
      <b val="true"/>
      <sz val="10"/>
      <color rgb="FF0000FF"/>
      <name val="Arial"/>
      <family val="0"/>
    </font>
    <font>
      <sz val="10"/>
      <color rgb="FFFF00FF"/>
      <name val="Arial"/>
      <family val="2"/>
    </font>
    <font>
      <i val="true"/>
      <sz val="10"/>
      <name val="Arial"/>
      <family val="0"/>
    </font>
    <font>
      <u val="single"/>
      <sz val="10"/>
      <color rgb="FFFF0000"/>
      <name val="Arial"/>
      <family val="2"/>
    </font>
    <font>
      <u val="double"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BFBFBF"/>
        <bgColor rgb="FF99CCFF"/>
      </patternFill>
    </fill>
    <fill>
      <patternFill patternType="solid">
        <fgColor rgb="FF000000"/>
        <bgColor rgb="FF003300"/>
      </patternFill>
    </fill>
  </fills>
  <borders count="11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</borders>
  <cellStyleXfs count="3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91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8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9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9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11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0" fontId="8" fillId="0" borderId="0" xfId="3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2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14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5" fillId="0" borderId="0" xfId="33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6" fillId="0" borderId="0" xfId="33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3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33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15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6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7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5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7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3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9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4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3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0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9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4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5" fillId="0" borderId="2" xfId="27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3" xfId="27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4" xfId="27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9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5" fillId="0" borderId="2" xfId="2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15" fillId="0" borderId="3" xfId="2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18" fillId="0" borderId="4" xfId="24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8" fillId="0" borderId="0" xfId="24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3" fillId="0" borderId="0" xfId="27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9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1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1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2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3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4" xfId="22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22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2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27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3" fillId="0" borderId="0" xfId="27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3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3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3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3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0" xfId="3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9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3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8" fillId="0" borderId="0" xfId="3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6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0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1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3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0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3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3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3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8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20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20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5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19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3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4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0" xfId="24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17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9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3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4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23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4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5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7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3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1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28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9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5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5" fillId="0" borderId="0" xfId="28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8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9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9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3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3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33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8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3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3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6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8" fillId="0" borderId="0" xfId="33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20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33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9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1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8" fillId="0" borderId="0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3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24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4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1" fillId="0" borderId="0" xfId="3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1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0" fillId="0" borderId="0" xfId="33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5" fillId="0" borderId="0" xfId="33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16" fillId="0" borderId="0" xfId="33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8" fillId="0" borderId="0" xfId="33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4" fillId="0" borderId="0" xfId="33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8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26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1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8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6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5" fillId="0" borderId="0" xfId="24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72" fontId="9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6" fillId="0" borderId="0" xfId="24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15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6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6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29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0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7" fontId="8" fillId="0" borderId="0" xfId="24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6" fillId="0" borderId="0" xfId="24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9" fillId="0" borderId="0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1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8" fillId="0" borderId="1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1" fillId="0" borderId="0" xfId="24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9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3" fontId="13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9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6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2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1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4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4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2" fontId="12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9" fontId="12" fillId="0" borderId="0" xfId="24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5" fontId="9" fillId="0" borderId="0" xfId="24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74" fontId="4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1" fontId="4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25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25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0" xfId="2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8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25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25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29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0" xfId="25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10" fillId="0" borderId="0" xfId="25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6" fillId="0" borderId="1" xfId="25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8" fillId="0" borderId="1" xfId="2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2" fillId="0" borderId="0" xfId="25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5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2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29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2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15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8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8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28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76" fontId="15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1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5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28" fillId="0" borderId="0" xfId="25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6" fontId="17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16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7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8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9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33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3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1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9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6" fontId="1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21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0" fillId="2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9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6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4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3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35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9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9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28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9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36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33" fillId="0" borderId="0" xfId="25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8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1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5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2" fontId="15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9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3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6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9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3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9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12" fillId="4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5" fillId="4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4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4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9" fontId="12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9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1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18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6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3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1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20" applyFont="true" applyBorder="false" applyAlignment="true" applyProtection="true">
      <alignment horizontal="fill" vertical="bottom" textRotation="0" wrapText="false" indent="0" shrinkToFit="false"/>
      <protection locked="false" hidden="false"/>
    </xf>
    <xf numFmtId="170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7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4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12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9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9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2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2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4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4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2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9" fillId="0" borderId="1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0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1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8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1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9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15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5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9" fillId="0" borderId="0" xfId="29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0" xfId="2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5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5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5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6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1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8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3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29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32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32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3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0" fillId="0" borderId="0" xfId="3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0" fillId="0" borderId="0" xfId="32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1" xfId="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3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3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0" fontId="0" fillId="0" borderId="0" xfId="32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15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20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36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3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5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0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0" xfId="32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3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9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6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24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0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25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4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1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5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38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5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26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5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4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5" fillId="0" borderId="0" xfId="24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24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3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7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32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0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1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2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0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6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8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3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15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6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7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0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1" xfId="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27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9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0" xfId="2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27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8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15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6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20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8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6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6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0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2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6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15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6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2" fontId="6" fillId="0" borderId="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30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9" fillId="0" borderId="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3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1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6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9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1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2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1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2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2" fontId="11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11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1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2" fontId="15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5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4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37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5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8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9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9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3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12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1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2" fontId="13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3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0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3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23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23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11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6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39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8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29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29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9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9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5" fillId="0" borderId="0" xfId="25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9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3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0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0" xfId="26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0" fillId="0" borderId="0" xfId="2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0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30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26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7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1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9" fillId="0" borderId="0" xfId="26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7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5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0" fontId="8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6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6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4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4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1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9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10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8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8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8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3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9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1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1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1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1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0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1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4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2" fontId="4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5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2" fontId="18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8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6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2" fontId="10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82" fontId="18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19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1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3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2" fontId="10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2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4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0" fillId="0" borderId="0" xfId="26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8" fontId="18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26" fillId="0" borderId="0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1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0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18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8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9" fontId="19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9" fontId="21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13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13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1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5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3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0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7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9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0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30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3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0" xfId="3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0" xfId="3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8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36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6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3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3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1" fontId="4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6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3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15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9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3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9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1" fontId="13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3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6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</cellXfs>
  <cellStyles count="2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ADJ" xfId="20"/>
    <cellStyle name="Normal_DEFTAX" xfId="21"/>
    <cellStyle name="Normal_DEPRTAX" xfId="22"/>
    <cellStyle name="Normal_INTDEDUC" xfId="23"/>
    <cellStyle name="Normal_LIQOTHER" xfId="24"/>
    <cellStyle name="Normal_O&amp;M" xfId="25"/>
    <cellStyle name="Normal_OPERSUM" xfId="26"/>
    <cellStyle name="Normal_OTHERINC" xfId="27"/>
    <cellStyle name="Normal_PURCH" xfId="28"/>
    <cellStyle name="Normal_REGAMORT" xfId="29"/>
    <cellStyle name="Normal_SALES" xfId="30"/>
    <cellStyle name="Normal_SOURCE" xfId="31"/>
    <cellStyle name="Normal_TC&amp;S" xfId="32"/>
    <cellStyle name="Normal_TRANSPORT" xfId="3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externalLink" Target="externalLinks/externalLink1.xml"/><Relationship Id="rId1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31320</xdr:colOff>
          <xdr:row>2</xdr:row>
          <xdr:rowOff>9360</xdr:rowOff>
        </xdr:from>
        <xdr:to>
          <xdr:col>1</xdr:col>
          <xdr:colOff>-1827720</xdr:colOff>
          <xdr:row>3</xdr:row>
          <xdr:rowOff>142920</xdr:rowOff>
        </xdr:to>
        <xdr:sp>
          <xdr:nvSpPr>
            <xdr:cNvPr id="1001" name="Button 1" descr="Retur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Return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572400</xdr:colOff>
          <xdr:row>2</xdr:row>
          <xdr:rowOff>95400</xdr:rowOff>
        </xdr:from>
        <xdr:to>
          <xdr:col>2</xdr:col>
          <xdr:colOff>-1475280</xdr:colOff>
          <xdr:row>5</xdr:row>
          <xdr:rowOff>105120</xdr:rowOff>
        </xdr:to>
        <xdr:sp>
          <xdr:nvSpPr>
            <xdr:cNvPr id="1001" name="Button 1" descr="Create CF Data She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Create CF Data Sheet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MNNG01C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aBase"/>
      <sheetName val="Sales&amp;Liq-COS"/>
      <sheetName val="Transport"/>
      <sheetName val="OtherRev"/>
      <sheetName val="O&amp;M"/>
      <sheetName val="Trackers"/>
      <sheetName val="RegAmort"/>
      <sheetName val="TC&amp;S"/>
      <sheetName val="Fuel-Depr-OtherTax"/>
      <sheetName val="OtherInc"/>
      <sheetName val="IntDeduct"/>
      <sheetName val="DeferredTax"/>
      <sheetName val="IncomeState"/>
      <sheetName val="Source"/>
      <sheetName val="Mymode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3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5.7"/>
    <col collapsed="false" customWidth="true" hidden="false" outlineLevel="0" max="2" min="2" style="1" width="7.7"/>
    <col collapsed="false" customWidth="true" hidden="false" outlineLevel="0" max="14" min="3" style="1" width="8.7"/>
    <col collapsed="false" customWidth="true" hidden="false" outlineLevel="0" max="15" min="15" style="1" width="9.7"/>
    <col collapsed="false" customWidth="true" hidden="false" outlineLevel="0" max="17" min="16" style="1" width="2.7"/>
    <col collapsed="false" customWidth="true" hidden="false" outlineLevel="0" max="18" min="18" style="2" width="20.7"/>
    <col collapsed="false" customWidth="true" hidden="false" outlineLevel="0" max="20" min="19" style="2" width="2.7"/>
    <col collapsed="false" customWidth="true" hidden="false" outlineLevel="0" max="25" min="21" style="1" width="9.7"/>
    <col collapsed="false" customWidth="true" hidden="false" outlineLevel="0" max="26" min="26" style="1" width="15.7"/>
    <col collapsed="false" customWidth="false" hidden="false" outlineLevel="0" max="257" min="27" style="1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XML/filtered-attachments/xls/TW3rdCEEM.XLS'#$DataBase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5"/>
      <c r="R1" s="6"/>
      <c r="S1" s="5"/>
      <c r="T1" s="4"/>
    </row>
    <row r="2" customFormat="false" ht="12.75" hidden="false" customHeight="false" outlineLevel="0" collapsed="false">
      <c r="A2" s="7" t="s">
        <v>0</v>
      </c>
      <c r="B2" s="8" t="n">
        <f aca="true">NOW()</f>
        <v>45926.9584410025</v>
      </c>
      <c r="C2" s="9" t="s">
        <v>1</v>
      </c>
      <c r="D2" s="9" t="s">
        <v>1</v>
      </c>
      <c r="E2" s="9" t="s">
        <v>1</v>
      </c>
      <c r="F2" s="10" t="s">
        <v>1</v>
      </c>
      <c r="G2" s="10" t="s">
        <v>1</v>
      </c>
      <c r="H2" s="10" t="s">
        <v>1</v>
      </c>
      <c r="I2" s="10" t="s">
        <v>1</v>
      </c>
      <c r="J2" s="10" t="s">
        <v>1</v>
      </c>
      <c r="K2" s="10" t="s">
        <v>2</v>
      </c>
      <c r="L2" s="10" t="s">
        <v>2</v>
      </c>
      <c r="M2" s="10" t="s">
        <v>2</v>
      </c>
      <c r="N2" s="10" t="s">
        <v>2</v>
      </c>
      <c r="O2" s="11" t="s">
        <v>3</v>
      </c>
      <c r="P2" s="12"/>
      <c r="Q2" s="13"/>
      <c r="R2" s="14" t="s">
        <v>4</v>
      </c>
      <c r="S2" s="13"/>
      <c r="T2" s="12"/>
      <c r="U2" s="15" t="s">
        <v>5</v>
      </c>
      <c r="V2" s="15"/>
      <c r="W2" s="15"/>
      <c r="X2" s="15"/>
      <c r="Y2" s="4" t="s">
        <v>3</v>
      </c>
    </row>
    <row r="3" customFormat="false" ht="12.75" hidden="false" customHeight="false" outlineLevel="0" collapsed="false">
      <c r="A3" s="16" t="str">
        <f aca="false">+IncomeState!A3</f>
        <v>2001 CURRENT ESTIMATE</v>
      </c>
      <c r="B3" s="17" t="n">
        <f aca="true">NOW()</f>
        <v>45926.9584410027</v>
      </c>
      <c r="C3" s="18" t="s">
        <v>6</v>
      </c>
      <c r="D3" s="18" t="s">
        <v>7</v>
      </c>
      <c r="E3" s="18" t="s">
        <v>8</v>
      </c>
      <c r="F3" s="18" t="s">
        <v>9</v>
      </c>
      <c r="G3" s="18" t="s">
        <v>10</v>
      </c>
      <c r="H3" s="18" t="s">
        <v>11</v>
      </c>
      <c r="I3" s="18" t="s">
        <v>12</v>
      </c>
      <c r="J3" s="18" t="s">
        <v>13</v>
      </c>
      <c r="K3" s="18" t="s">
        <v>14</v>
      </c>
      <c r="L3" s="18" t="s">
        <v>15</v>
      </c>
      <c r="M3" s="18" t="s">
        <v>16</v>
      </c>
      <c r="N3" s="18" t="s">
        <v>17</v>
      </c>
      <c r="O3" s="19" t="s">
        <v>18</v>
      </c>
      <c r="P3" s="19"/>
      <c r="Q3" s="13"/>
      <c r="R3" s="20" t="s">
        <v>19</v>
      </c>
      <c r="S3" s="13"/>
      <c r="T3" s="19"/>
      <c r="U3" s="21" t="s">
        <v>20</v>
      </c>
      <c r="V3" s="21" t="s">
        <v>21</v>
      </c>
      <c r="W3" s="21" t="s">
        <v>22</v>
      </c>
      <c r="X3" s="21" t="s">
        <v>23</v>
      </c>
      <c r="Y3" s="19" t="s">
        <v>18</v>
      </c>
    </row>
    <row r="4" customFormat="false" ht="12.75" hidden="false" customHeight="false" outlineLevel="0" collapsed="false">
      <c r="A4" s="22"/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23"/>
      <c r="P4" s="23"/>
      <c r="Q4" s="13"/>
      <c r="R4" s="20"/>
      <c r="S4" s="13"/>
      <c r="T4" s="23"/>
      <c r="U4" s="21"/>
      <c r="V4" s="21"/>
      <c r="W4" s="21"/>
      <c r="X4" s="21"/>
      <c r="Y4" s="19"/>
    </row>
    <row r="5" customFormat="false" ht="12.75" hidden="false" customHeight="false" outlineLevel="0" collapsed="false">
      <c r="A5" s="24" t="s">
        <v>24</v>
      </c>
      <c r="O5" s="25"/>
      <c r="P5" s="25"/>
      <c r="Q5" s="26"/>
      <c r="R5" s="1"/>
      <c r="S5" s="26"/>
      <c r="T5" s="25"/>
    </row>
    <row r="6" customFormat="false" ht="12.75" hidden="false" customHeight="false" outlineLevel="0" collapsed="false">
      <c r="A6" s="27" t="s">
        <v>25</v>
      </c>
      <c r="O6" s="25"/>
      <c r="P6" s="25"/>
      <c r="Q6" s="26"/>
      <c r="R6" s="1"/>
      <c r="S6" s="26"/>
      <c r="T6" s="25"/>
    </row>
    <row r="7" customFormat="false" ht="12.75" hidden="false" customHeight="false" outlineLevel="0" collapsed="false">
      <c r="A7" s="28" t="s">
        <v>26</v>
      </c>
      <c r="C7" s="29" t="n">
        <v>0</v>
      </c>
      <c r="D7" s="29" t="n">
        <v>0</v>
      </c>
      <c r="E7" s="29" t="n">
        <v>0</v>
      </c>
      <c r="F7" s="30" t="n">
        <v>3688</v>
      </c>
      <c r="G7" s="30" t="n">
        <v>2258</v>
      </c>
      <c r="H7" s="30" t="n">
        <v>3206</v>
      </c>
      <c r="I7" s="29" t="n">
        <v>3949</v>
      </c>
      <c r="J7" s="29" t="n">
        <v>3777</v>
      </c>
      <c r="K7" s="29" t="n">
        <v>0</v>
      </c>
      <c r="L7" s="29" t="n">
        <v>0</v>
      </c>
      <c r="M7" s="29" t="n">
        <v>0</v>
      </c>
      <c r="N7" s="29" t="n">
        <v>0</v>
      </c>
      <c r="O7" s="31" t="n">
        <f aca="false">SUM(C7:N7)</f>
        <v>16878</v>
      </c>
      <c r="P7" s="31"/>
      <c r="Q7" s="32"/>
      <c r="R7" s="33" t="s">
        <v>27</v>
      </c>
      <c r="S7" s="32"/>
      <c r="T7" s="31"/>
      <c r="U7" s="34" t="n">
        <f aca="false">C7+D7+E7</f>
        <v>0</v>
      </c>
      <c r="V7" s="34" t="n">
        <f aca="false">F7+G7+H7</f>
        <v>9152</v>
      </c>
      <c r="W7" s="34" t="n">
        <f aca="false">I7+J7+K7</f>
        <v>7726</v>
      </c>
      <c r="X7" s="34" t="n">
        <f aca="false">L7+M7+N7</f>
        <v>0</v>
      </c>
      <c r="Y7" s="35" t="n">
        <f aca="false">SUM(U7:X7)</f>
        <v>16878</v>
      </c>
    </row>
    <row r="8" customFormat="false" ht="12.75" hidden="false" customHeight="false" outlineLevel="0" collapsed="false">
      <c r="A8" s="28" t="s">
        <v>28</v>
      </c>
      <c r="C8" s="29" t="n">
        <v>0</v>
      </c>
      <c r="D8" s="29" t="n">
        <v>0</v>
      </c>
      <c r="E8" s="29" t="n">
        <v>0</v>
      </c>
      <c r="F8" s="29" t="n">
        <v>-7815</v>
      </c>
      <c r="G8" s="29" t="n">
        <v>0</v>
      </c>
      <c r="H8" s="29" t="n">
        <v>0</v>
      </c>
      <c r="I8" s="29" t="n">
        <v>0</v>
      </c>
      <c r="J8" s="29" t="n">
        <v>0</v>
      </c>
      <c r="K8" s="29" t="n">
        <v>0</v>
      </c>
      <c r="L8" s="29" t="n">
        <v>0</v>
      </c>
      <c r="M8" s="29" t="n">
        <v>0</v>
      </c>
      <c r="N8" s="29" t="n">
        <v>0</v>
      </c>
      <c r="O8" s="31" t="n">
        <f aca="false">SUM(C8:N8)</f>
        <v>-7815</v>
      </c>
      <c r="P8" s="31"/>
      <c r="Q8" s="32"/>
      <c r="R8" s="36" t="s">
        <v>27</v>
      </c>
      <c r="S8" s="32"/>
      <c r="T8" s="31"/>
      <c r="U8" s="34" t="n">
        <f aca="false">C8+D8+E8</f>
        <v>0</v>
      </c>
      <c r="V8" s="34" t="n">
        <f aca="false">F8+G8+H8</f>
        <v>-7815</v>
      </c>
      <c r="W8" s="34" t="n">
        <f aca="false">I8+J8+K8</f>
        <v>0</v>
      </c>
      <c r="X8" s="34" t="n">
        <f aca="false">L8+M8+N8</f>
        <v>0</v>
      </c>
      <c r="Y8" s="35" t="n">
        <f aca="false">SUM(U8:X8)</f>
        <v>-7815</v>
      </c>
    </row>
    <row r="9" customFormat="false" ht="12.75" hidden="false" customHeight="false" outlineLevel="0" collapsed="false">
      <c r="A9" s="28" t="s">
        <v>29</v>
      </c>
      <c r="C9" s="29" t="n">
        <v>0</v>
      </c>
      <c r="D9" s="29" t="n">
        <v>0</v>
      </c>
      <c r="E9" s="29" t="n">
        <v>0</v>
      </c>
      <c r="F9" s="37" t="n">
        <f aca="false">-2870+21741</f>
        <v>18871</v>
      </c>
      <c r="G9" s="37" t="n">
        <f aca="false">-21741+21741</f>
        <v>0</v>
      </c>
      <c r="H9" s="38" t="n">
        <v>0</v>
      </c>
      <c r="I9" s="29" t="n">
        <v>0</v>
      </c>
      <c r="J9" s="29" t="n">
        <v>0</v>
      </c>
      <c r="K9" s="29" t="n">
        <v>0</v>
      </c>
      <c r="L9" s="29" t="n">
        <v>0</v>
      </c>
      <c r="M9" s="29" t="n">
        <v>0</v>
      </c>
      <c r="N9" s="29" t="n">
        <v>0</v>
      </c>
      <c r="O9" s="39" t="n">
        <f aca="false">SUM(C9:N9)</f>
        <v>18871</v>
      </c>
      <c r="P9" s="39"/>
      <c r="Q9" s="32"/>
      <c r="R9" s="33" t="s">
        <v>30</v>
      </c>
      <c r="S9" s="32"/>
      <c r="T9" s="39"/>
      <c r="U9" s="34" t="n">
        <f aca="false">C9+D9+E9</f>
        <v>0</v>
      </c>
      <c r="V9" s="34" t="n">
        <f aca="false">F9+G9+H9</f>
        <v>18871</v>
      </c>
      <c r="W9" s="34" t="n">
        <f aca="false">I9+J9+K9</f>
        <v>0</v>
      </c>
      <c r="X9" s="34" t="n">
        <f aca="false">L9+M9+N9</f>
        <v>0</v>
      </c>
      <c r="Y9" s="35" t="n">
        <f aca="false">SUM(U9:X9)</f>
        <v>18871</v>
      </c>
    </row>
    <row r="10" customFormat="false" ht="12.75" hidden="false" customHeight="false" outlineLevel="0" collapsed="false">
      <c r="A10" s="28" t="s">
        <v>31</v>
      </c>
      <c r="C10" s="29" t="n">
        <v>0</v>
      </c>
      <c r="D10" s="29" t="n">
        <v>0</v>
      </c>
      <c r="E10" s="29" t="n">
        <v>0</v>
      </c>
      <c r="F10" s="29" t="n">
        <v>0</v>
      </c>
      <c r="G10" s="29" t="n">
        <v>0</v>
      </c>
      <c r="H10" s="29" t="n">
        <v>0</v>
      </c>
      <c r="I10" s="29" t="n">
        <v>0</v>
      </c>
      <c r="J10" s="29" t="n">
        <v>0</v>
      </c>
      <c r="K10" s="29" t="n">
        <v>0</v>
      </c>
      <c r="L10" s="29" t="n">
        <v>0</v>
      </c>
      <c r="M10" s="29" t="n">
        <v>0</v>
      </c>
      <c r="N10" s="29" t="n">
        <v>0</v>
      </c>
      <c r="O10" s="31" t="n">
        <f aca="false">SUM(C10:N10)</f>
        <v>0</v>
      </c>
      <c r="P10" s="31"/>
      <c r="Q10" s="32"/>
      <c r="R10" s="36" t="s">
        <v>30</v>
      </c>
      <c r="S10" s="32"/>
      <c r="T10" s="31"/>
      <c r="U10" s="34" t="n">
        <f aca="false">C10+D10+E10</f>
        <v>0</v>
      </c>
      <c r="V10" s="34" t="n">
        <f aca="false">F10+G10+H10</f>
        <v>0</v>
      </c>
      <c r="W10" s="34" t="n">
        <f aca="false">I10+J10+K10</f>
        <v>0</v>
      </c>
      <c r="X10" s="34" t="n">
        <f aca="false">L10+M10+N10</f>
        <v>0</v>
      </c>
      <c r="Y10" s="35" t="n">
        <f aca="false">SUM(U10:X10)</f>
        <v>0</v>
      </c>
    </row>
    <row r="11" customFormat="false" ht="6" hidden="false" customHeight="true" outlineLevel="0" collapsed="false">
      <c r="A11" s="28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31"/>
      <c r="P11" s="31"/>
      <c r="Q11" s="32"/>
      <c r="R11" s="36"/>
      <c r="S11" s="32"/>
      <c r="T11" s="31"/>
      <c r="U11" s="34"/>
      <c r="V11" s="34"/>
      <c r="W11" s="34"/>
      <c r="X11" s="34"/>
      <c r="Y11" s="35"/>
    </row>
    <row r="12" customFormat="false" ht="12.75" hidden="false" customHeight="false" outlineLevel="0" collapsed="false">
      <c r="A12" s="28" t="s">
        <v>32</v>
      </c>
      <c r="C12" s="29" t="n">
        <v>12612</v>
      </c>
      <c r="D12" s="29" t="n">
        <v>17085</v>
      </c>
      <c r="E12" s="29" t="n">
        <v>16820</v>
      </c>
      <c r="F12" s="29" t="n">
        <v>12196</v>
      </c>
      <c r="G12" s="29" t="n">
        <v>12651</v>
      </c>
      <c r="H12" s="29" t="n">
        <v>12455</v>
      </c>
      <c r="I12" s="29" t="n">
        <v>12812</v>
      </c>
      <c r="J12" s="29" t="n">
        <v>12471</v>
      </c>
      <c r="K12" s="29" t="n">
        <v>12054</v>
      </c>
      <c r="L12" s="29" t="n">
        <v>12202</v>
      </c>
      <c r="M12" s="29" t="n">
        <v>11290</v>
      </c>
      <c r="N12" s="29" t="n">
        <v>12066</v>
      </c>
      <c r="O12" s="34" t="n">
        <f aca="false">SUM(C12:N12)</f>
        <v>156714</v>
      </c>
      <c r="P12" s="34"/>
      <c r="Q12" s="32"/>
      <c r="R12" s="33" t="s">
        <v>33</v>
      </c>
      <c r="S12" s="32"/>
      <c r="T12" s="34"/>
      <c r="U12" s="34" t="n">
        <f aca="false">C12+D12+E12</f>
        <v>46517</v>
      </c>
      <c r="V12" s="34" t="n">
        <f aca="false">F12+G12+H12</f>
        <v>37302</v>
      </c>
      <c r="W12" s="34" t="n">
        <f aca="false">I12+J12+K12</f>
        <v>37337</v>
      </c>
      <c r="X12" s="34" t="n">
        <f aca="false">L12+M12+N12</f>
        <v>35558</v>
      </c>
      <c r="Y12" s="35" t="n">
        <f aca="false">SUM(U12:X12)</f>
        <v>156714</v>
      </c>
    </row>
    <row r="13" customFormat="false" ht="12.75" hidden="false" customHeight="false" outlineLevel="0" collapsed="false">
      <c r="A13" s="28" t="s">
        <v>34</v>
      </c>
      <c r="C13" s="29" t="n">
        <v>0</v>
      </c>
      <c r="D13" s="29" t="n">
        <v>0</v>
      </c>
      <c r="E13" s="29" t="n">
        <v>0</v>
      </c>
      <c r="F13" s="29" t="n">
        <v>0</v>
      </c>
      <c r="G13" s="29" t="n">
        <v>0</v>
      </c>
      <c r="H13" s="29" t="n">
        <v>0</v>
      </c>
      <c r="I13" s="29" t="n">
        <v>0</v>
      </c>
      <c r="J13" s="29" t="n">
        <v>0</v>
      </c>
      <c r="K13" s="29" t="n">
        <v>0</v>
      </c>
      <c r="L13" s="29" t="n">
        <v>0</v>
      </c>
      <c r="M13" s="29" t="n">
        <v>0</v>
      </c>
      <c r="N13" s="29" t="n">
        <v>0</v>
      </c>
      <c r="O13" s="34" t="n">
        <f aca="false">SUM(C13:N13)</f>
        <v>0</v>
      </c>
      <c r="P13" s="34"/>
      <c r="Q13" s="32"/>
      <c r="R13" s="36" t="s">
        <v>33</v>
      </c>
      <c r="S13" s="32"/>
      <c r="T13" s="34"/>
      <c r="U13" s="34" t="n">
        <f aca="false">C13+D13+E13</f>
        <v>0</v>
      </c>
      <c r="V13" s="34" t="n">
        <f aca="false">F13+G13+H13</f>
        <v>0</v>
      </c>
      <c r="W13" s="34" t="n">
        <f aca="false">I13+J13+K13</f>
        <v>0</v>
      </c>
      <c r="X13" s="34" t="n">
        <f aca="false">L13+M13+N13</f>
        <v>0</v>
      </c>
      <c r="Y13" s="35" t="n">
        <f aca="false">SUM(U13:X13)</f>
        <v>0</v>
      </c>
    </row>
    <row r="14" customFormat="false" ht="12.75" hidden="false" customHeight="false" outlineLevel="0" collapsed="false">
      <c r="A14" s="40" t="s">
        <v>35</v>
      </c>
      <c r="C14" s="29" t="n">
        <v>0</v>
      </c>
      <c r="D14" s="29" t="n">
        <v>0</v>
      </c>
      <c r="E14" s="29" t="n">
        <v>0</v>
      </c>
      <c r="F14" s="29" t="n">
        <v>0</v>
      </c>
      <c r="G14" s="29" t="n">
        <v>0</v>
      </c>
      <c r="H14" s="29" t="n">
        <v>0</v>
      </c>
      <c r="I14" s="29" t="n">
        <v>0</v>
      </c>
      <c r="J14" s="29" t="n">
        <v>0</v>
      </c>
      <c r="K14" s="29" t="n">
        <v>0</v>
      </c>
      <c r="L14" s="29" t="n">
        <v>0</v>
      </c>
      <c r="M14" s="29" t="n">
        <v>0</v>
      </c>
      <c r="N14" s="29" t="n">
        <v>0</v>
      </c>
      <c r="O14" s="34" t="n">
        <f aca="false">SUM(C14:N14)</f>
        <v>0</v>
      </c>
      <c r="P14" s="34"/>
      <c r="Q14" s="32"/>
      <c r="R14" s="36" t="s">
        <v>33</v>
      </c>
      <c r="S14" s="32"/>
      <c r="T14" s="34"/>
      <c r="U14" s="34" t="n">
        <f aca="false">C14+D14+E14</f>
        <v>0</v>
      </c>
      <c r="V14" s="34" t="n">
        <f aca="false">F14+G14+H14</f>
        <v>0</v>
      </c>
      <c r="W14" s="34" t="n">
        <f aca="false">I14+J14+K14</f>
        <v>0</v>
      </c>
      <c r="X14" s="34" t="n">
        <f aca="false">L14+M14+N14</f>
        <v>0</v>
      </c>
      <c r="Y14" s="35" t="n">
        <f aca="false">SUM(U14:X14)</f>
        <v>0</v>
      </c>
    </row>
    <row r="15" customFormat="false" ht="12.75" hidden="false" customHeight="false" outlineLevel="0" collapsed="false">
      <c r="A15" s="28" t="s">
        <v>36</v>
      </c>
      <c r="C15" s="29" t="n">
        <v>1303</v>
      </c>
      <c r="D15" s="29" t="n">
        <v>1259</v>
      </c>
      <c r="E15" s="29" t="n">
        <v>1286</v>
      </c>
      <c r="F15" s="29" t="n">
        <v>2727</v>
      </c>
      <c r="G15" s="29" t="n">
        <v>3689</v>
      </c>
      <c r="H15" s="29" t="n">
        <v>2163</v>
      </c>
      <c r="I15" s="29" t="n">
        <f aca="false">1454+8</f>
        <v>1462</v>
      </c>
      <c r="J15" s="41" t="n">
        <f aca="false">1378-244</f>
        <v>1134</v>
      </c>
      <c r="K15" s="41" t="n">
        <f aca="false">1026</f>
        <v>1026</v>
      </c>
      <c r="L15" s="29" t="n">
        <v>1050</v>
      </c>
      <c r="M15" s="29" t="n">
        <v>1035</v>
      </c>
      <c r="N15" s="29" t="n">
        <v>1103</v>
      </c>
      <c r="O15" s="34" t="n">
        <f aca="false">SUM(C15:N15)</f>
        <v>19237</v>
      </c>
      <c r="P15" s="34"/>
      <c r="Q15" s="32"/>
      <c r="R15" s="33" t="s">
        <v>33</v>
      </c>
      <c r="S15" s="32"/>
      <c r="T15" s="34"/>
      <c r="U15" s="34" t="n">
        <f aca="false">C15+D15+E15</f>
        <v>3848</v>
      </c>
      <c r="V15" s="34" t="n">
        <f aca="false">F15+G15+H15</f>
        <v>8579</v>
      </c>
      <c r="W15" s="34" t="n">
        <f aca="false">I15+J15+K15</f>
        <v>3622</v>
      </c>
      <c r="X15" s="34" t="n">
        <f aca="false">L15+M15+N15</f>
        <v>3188</v>
      </c>
      <c r="Y15" s="35" t="n">
        <f aca="false">SUM(U15:X15)</f>
        <v>19237</v>
      </c>
    </row>
    <row r="16" customFormat="false" ht="12.75" hidden="false" customHeight="false" outlineLevel="0" collapsed="false">
      <c r="A16" s="28" t="s">
        <v>34</v>
      </c>
      <c r="C16" s="29" t="n">
        <v>0</v>
      </c>
      <c r="D16" s="29" t="n">
        <v>0</v>
      </c>
      <c r="E16" s="29" t="n">
        <v>0</v>
      </c>
      <c r="F16" s="29" t="n">
        <v>0</v>
      </c>
      <c r="G16" s="29" t="n">
        <v>0</v>
      </c>
      <c r="H16" s="29" t="n">
        <v>0</v>
      </c>
      <c r="I16" s="29" t="n">
        <v>0</v>
      </c>
      <c r="J16" s="29" t="n">
        <v>0</v>
      </c>
      <c r="K16" s="29" t="n">
        <v>0</v>
      </c>
      <c r="L16" s="29" t="n">
        <v>0</v>
      </c>
      <c r="M16" s="29" t="n">
        <v>0</v>
      </c>
      <c r="N16" s="29" t="n">
        <v>0</v>
      </c>
      <c r="O16" s="34" t="n">
        <f aca="false">SUM(C16:N16)</f>
        <v>0</v>
      </c>
      <c r="P16" s="34"/>
      <c r="Q16" s="32"/>
      <c r="R16" s="36" t="s">
        <v>33</v>
      </c>
      <c r="S16" s="32"/>
      <c r="T16" s="34"/>
      <c r="U16" s="34" t="n">
        <f aca="false">C16+D16+E16</f>
        <v>0</v>
      </c>
      <c r="V16" s="34" t="n">
        <f aca="false">F16+G16+H16</f>
        <v>0</v>
      </c>
      <c r="W16" s="34" t="n">
        <f aca="false">I16+J16+K16</f>
        <v>0</v>
      </c>
      <c r="X16" s="34" t="n">
        <f aca="false">L16+M16+N16</f>
        <v>0</v>
      </c>
      <c r="Y16" s="35" t="n">
        <f aca="false">SUM(U16:X16)</f>
        <v>0</v>
      </c>
    </row>
    <row r="17" customFormat="false" ht="12.75" hidden="false" customHeight="false" outlineLevel="0" collapsed="false">
      <c r="A17" s="40" t="s">
        <v>35</v>
      </c>
      <c r="C17" s="29" t="n">
        <v>0</v>
      </c>
      <c r="D17" s="29" t="n">
        <v>0</v>
      </c>
      <c r="E17" s="29" t="n">
        <v>0</v>
      </c>
      <c r="F17" s="29" t="n">
        <v>0</v>
      </c>
      <c r="G17" s="29" t="n">
        <v>0</v>
      </c>
      <c r="H17" s="29" t="n">
        <v>0</v>
      </c>
      <c r="I17" s="29" t="n">
        <v>0</v>
      </c>
      <c r="J17" s="29" t="n">
        <v>0</v>
      </c>
      <c r="K17" s="29" t="n">
        <v>0</v>
      </c>
      <c r="L17" s="29" t="n">
        <v>0</v>
      </c>
      <c r="M17" s="29" t="n">
        <v>0</v>
      </c>
      <c r="N17" s="29" t="n">
        <v>0</v>
      </c>
      <c r="O17" s="34" t="n">
        <f aca="false">SUM(C17:N17)</f>
        <v>0</v>
      </c>
      <c r="P17" s="34"/>
      <c r="Q17" s="32"/>
      <c r="R17" s="36" t="s">
        <v>33</v>
      </c>
      <c r="S17" s="32"/>
      <c r="T17" s="34"/>
      <c r="U17" s="34" t="n">
        <f aca="false">C17+D17+E17</f>
        <v>0</v>
      </c>
      <c r="V17" s="34" t="n">
        <f aca="false">F17+G17+H17</f>
        <v>0</v>
      </c>
      <c r="W17" s="34" t="n">
        <f aca="false">I17+J17+K17</f>
        <v>0</v>
      </c>
      <c r="X17" s="34" t="n">
        <f aca="false">L17+M17+N17</f>
        <v>0</v>
      </c>
      <c r="Y17" s="35" t="n">
        <f aca="false">SUM(U17:X17)</f>
        <v>0</v>
      </c>
    </row>
    <row r="18" customFormat="false" ht="12.75" hidden="false" customHeight="false" outlineLevel="0" collapsed="false">
      <c r="A18" s="28" t="s">
        <v>37</v>
      </c>
      <c r="C18" s="42" t="n">
        <v>0</v>
      </c>
      <c r="D18" s="42" t="n">
        <v>0</v>
      </c>
      <c r="E18" s="42" t="n">
        <v>0</v>
      </c>
      <c r="F18" s="42" t="n">
        <v>0</v>
      </c>
      <c r="G18" s="42" t="n">
        <v>0</v>
      </c>
      <c r="H18" s="42" t="n">
        <v>0</v>
      </c>
      <c r="I18" s="42" t="n">
        <v>0</v>
      </c>
      <c r="J18" s="42" t="n">
        <v>0</v>
      </c>
      <c r="K18" s="42" t="n">
        <v>0</v>
      </c>
      <c r="L18" s="42" t="n">
        <v>0</v>
      </c>
      <c r="M18" s="42" t="n">
        <v>0</v>
      </c>
      <c r="N18" s="42" t="n">
        <v>0</v>
      </c>
      <c r="O18" s="43" t="n">
        <f aca="false">SUM(C18:N18)</f>
        <v>0</v>
      </c>
      <c r="P18" s="43"/>
      <c r="Q18" s="32"/>
      <c r="R18" s="33" t="s">
        <v>33</v>
      </c>
      <c r="S18" s="32"/>
      <c r="T18" s="43"/>
      <c r="U18" s="34" t="n">
        <f aca="false">C18+D18+E18</f>
        <v>0</v>
      </c>
      <c r="V18" s="34" t="n">
        <f aca="false">F18+G18+H18</f>
        <v>0</v>
      </c>
      <c r="W18" s="34" t="n">
        <f aca="false">I18+J18+K18</f>
        <v>0</v>
      </c>
      <c r="X18" s="34" t="n">
        <f aca="false">L18+M18+N18</f>
        <v>0</v>
      </c>
      <c r="Y18" s="35" t="n">
        <f aca="false">SUM(U18:X18)</f>
        <v>0</v>
      </c>
    </row>
    <row r="19" customFormat="false" ht="12.75" hidden="false" customHeight="false" outlineLevel="0" collapsed="false">
      <c r="A19" s="28" t="s">
        <v>38</v>
      </c>
      <c r="C19" s="42" t="n">
        <v>0</v>
      </c>
      <c r="D19" s="42" t="n">
        <v>0</v>
      </c>
      <c r="E19" s="42" t="n">
        <v>-9342</v>
      </c>
      <c r="F19" s="42" t="n">
        <v>-367</v>
      </c>
      <c r="G19" s="42" t="n">
        <v>0</v>
      </c>
      <c r="H19" s="42" t="n">
        <v>-325</v>
      </c>
      <c r="I19" s="42" t="n">
        <v>-8</v>
      </c>
      <c r="J19" s="42" t="n">
        <v>0</v>
      </c>
      <c r="K19" s="42" t="n">
        <v>0</v>
      </c>
      <c r="L19" s="42" t="n">
        <v>0</v>
      </c>
      <c r="M19" s="42" t="n">
        <v>0</v>
      </c>
      <c r="N19" s="42" t="n">
        <v>0</v>
      </c>
      <c r="O19" s="43" t="n">
        <f aca="false">SUM(C19:N19)</f>
        <v>-10042</v>
      </c>
      <c r="P19" s="43"/>
      <c r="Q19" s="32"/>
      <c r="R19" s="36" t="s">
        <v>33</v>
      </c>
      <c r="S19" s="32"/>
      <c r="T19" s="43"/>
      <c r="U19" s="34" t="n">
        <f aca="false">C19+D19+E19</f>
        <v>-9342</v>
      </c>
      <c r="V19" s="34" t="n">
        <f aca="false">F19+G19+H19</f>
        <v>-692</v>
      </c>
      <c r="W19" s="34" t="e">
        <f aca="false">I19+#REF!+K19</f>
        <v>#REF!</v>
      </c>
      <c r="X19" s="34" t="n">
        <f aca="false">L19+M19+N19</f>
        <v>0</v>
      </c>
      <c r="Y19" s="35" t="e">
        <f aca="false">SUM(U19:X19)</f>
        <v>#REF!</v>
      </c>
    </row>
    <row r="20" customFormat="false" ht="12.75" hidden="false" customHeight="false" outlineLevel="0" collapsed="false">
      <c r="A20" s="28" t="s">
        <v>39</v>
      </c>
      <c r="C20" s="42" t="n">
        <v>0</v>
      </c>
      <c r="D20" s="42" t="n">
        <v>0</v>
      </c>
      <c r="E20" s="42" t="n">
        <v>-2198</v>
      </c>
      <c r="F20" s="42" t="n">
        <v>-48</v>
      </c>
      <c r="G20" s="42" t="n">
        <v>0</v>
      </c>
      <c r="H20" s="42" t="n">
        <v>0</v>
      </c>
      <c r="I20" s="42" t="n">
        <v>0</v>
      </c>
      <c r="J20" s="29" t="n">
        <v>-244</v>
      </c>
      <c r="K20" s="42" t="n">
        <v>244</v>
      </c>
      <c r="L20" s="42" t="n">
        <v>0</v>
      </c>
      <c r="M20" s="42" t="n">
        <v>0</v>
      </c>
      <c r="N20" s="42" t="n">
        <v>-161</v>
      </c>
      <c r="O20" s="43" t="n">
        <f aca="false">SUM(C20:N20)</f>
        <v>-2407</v>
      </c>
      <c r="P20" s="43"/>
      <c r="Q20" s="32"/>
      <c r="R20" s="36" t="s">
        <v>33</v>
      </c>
      <c r="S20" s="32"/>
      <c r="T20" s="43"/>
      <c r="U20" s="34" t="n">
        <f aca="false">C20+D20+E20</f>
        <v>-2198</v>
      </c>
      <c r="V20" s="34" t="n">
        <f aca="false">F20+G20+H20</f>
        <v>-48</v>
      </c>
      <c r="W20" s="34" t="n">
        <f aca="false">I20+J19+K20</f>
        <v>244</v>
      </c>
      <c r="X20" s="34" t="n">
        <f aca="false">L20+M20+N20</f>
        <v>-161</v>
      </c>
      <c r="Y20" s="35" t="n">
        <f aca="false">SUM(U20:X20)</f>
        <v>-2163</v>
      </c>
    </row>
    <row r="21" customFormat="false" ht="12.75" hidden="false" customHeight="false" outlineLevel="0" collapsed="false">
      <c r="A21" s="28" t="s">
        <v>40</v>
      </c>
      <c r="C21" s="29" t="n">
        <v>0</v>
      </c>
      <c r="D21" s="29" t="n">
        <v>0</v>
      </c>
      <c r="E21" s="29" t="n">
        <v>0</v>
      </c>
      <c r="F21" s="29" t="n">
        <v>0</v>
      </c>
      <c r="G21" s="29" t="n">
        <v>0</v>
      </c>
      <c r="H21" s="29" t="n">
        <v>0</v>
      </c>
      <c r="I21" s="29" t="n">
        <v>0</v>
      </c>
      <c r="J21" s="29" t="n">
        <v>0</v>
      </c>
      <c r="K21" s="29" t="n">
        <v>0</v>
      </c>
      <c r="L21" s="29" t="n">
        <v>0</v>
      </c>
      <c r="M21" s="29" t="n">
        <v>0</v>
      </c>
      <c r="N21" s="29" t="n">
        <v>0</v>
      </c>
      <c r="O21" s="44" t="n">
        <f aca="false">SUM(C21:N21)</f>
        <v>0</v>
      </c>
      <c r="P21" s="44"/>
      <c r="Q21" s="32"/>
      <c r="R21" s="36" t="s">
        <v>33</v>
      </c>
      <c r="S21" s="32"/>
      <c r="T21" s="44"/>
      <c r="U21" s="34" t="n">
        <f aca="false">C21+D21+E21</f>
        <v>0</v>
      </c>
      <c r="V21" s="34" t="n">
        <f aca="false">F21+G21+H21</f>
        <v>0</v>
      </c>
      <c r="W21" s="34" t="n">
        <f aca="false">I21+J21+K21</f>
        <v>0</v>
      </c>
      <c r="X21" s="34" t="n">
        <f aca="false">L21+M21+N21</f>
        <v>0</v>
      </c>
      <c r="Y21" s="35" t="n">
        <f aca="false">SUM(U21:X21)</f>
        <v>0</v>
      </c>
    </row>
    <row r="22" customFormat="false" ht="12.75" hidden="false" customHeight="false" outlineLevel="0" collapsed="false">
      <c r="A22" s="28" t="s">
        <v>41</v>
      </c>
      <c r="C22" s="29" t="n">
        <v>0</v>
      </c>
      <c r="D22" s="29" t="n">
        <v>0</v>
      </c>
      <c r="E22" s="29" t="n">
        <v>0</v>
      </c>
      <c r="F22" s="29" t="n">
        <v>0</v>
      </c>
      <c r="G22" s="29" t="n">
        <v>0</v>
      </c>
      <c r="H22" s="29" t="n">
        <v>0</v>
      </c>
      <c r="I22" s="29" t="n">
        <v>0</v>
      </c>
      <c r="J22" s="29" t="n">
        <v>0</v>
      </c>
      <c r="K22" s="29" t="n">
        <v>0</v>
      </c>
      <c r="L22" s="29" t="n">
        <v>0</v>
      </c>
      <c r="M22" s="29" t="n">
        <v>0</v>
      </c>
      <c r="N22" s="29" t="n">
        <v>0</v>
      </c>
      <c r="O22" s="44" t="n">
        <f aca="false">SUM(C22:N22)</f>
        <v>0</v>
      </c>
      <c r="P22" s="44"/>
      <c r="Q22" s="32"/>
      <c r="R22" s="36" t="s">
        <v>33</v>
      </c>
      <c r="S22" s="32"/>
      <c r="T22" s="44"/>
      <c r="U22" s="34" t="n">
        <f aca="false">C22+D22+E22</f>
        <v>0</v>
      </c>
      <c r="V22" s="34" t="n">
        <f aca="false">F22+G22+H22</f>
        <v>0</v>
      </c>
      <c r="W22" s="34" t="n">
        <f aca="false">I22+J22+K22</f>
        <v>0</v>
      </c>
      <c r="X22" s="34" t="n">
        <f aca="false">L22+M22+N22</f>
        <v>0</v>
      </c>
      <c r="Y22" s="35" t="n">
        <f aca="false">SUM(U22:X22)</f>
        <v>0</v>
      </c>
    </row>
    <row r="23" customFormat="false" ht="12.75" hidden="false" customHeight="false" outlineLevel="0" collapsed="false">
      <c r="A23" s="28" t="s">
        <v>42</v>
      </c>
      <c r="C23" s="42" t="n">
        <v>0</v>
      </c>
      <c r="D23" s="42" t="n">
        <v>0</v>
      </c>
      <c r="E23" s="42" t="n">
        <v>0</v>
      </c>
      <c r="F23" s="42" t="n">
        <v>0</v>
      </c>
      <c r="G23" s="42" t="n">
        <v>0</v>
      </c>
      <c r="H23" s="42" t="n">
        <v>0</v>
      </c>
      <c r="I23" s="42" t="n">
        <v>0</v>
      </c>
      <c r="J23" s="42" t="n">
        <v>0</v>
      </c>
      <c r="K23" s="42" t="n">
        <v>0</v>
      </c>
      <c r="L23" s="42" t="n">
        <v>0</v>
      </c>
      <c r="M23" s="42" t="n">
        <v>0</v>
      </c>
      <c r="N23" s="42" t="n">
        <v>0</v>
      </c>
      <c r="O23" s="44" t="n">
        <f aca="false">SUM(C23:N23)</f>
        <v>0</v>
      </c>
      <c r="P23" s="44"/>
      <c r="Q23" s="32"/>
      <c r="R23" s="36" t="s">
        <v>33</v>
      </c>
      <c r="S23" s="32"/>
      <c r="T23" s="44"/>
      <c r="U23" s="34" t="n">
        <f aca="false">C23+D23+E23</f>
        <v>0</v>
      </c>
      <c r="V23" s="34" t="n">
        <f aca="false">F23+G23+H23</f>
        <v>0</v>
      </c>
      <c r="W23" s="34" t="n">
        <f aca="false">I23+J23+K23</f>
        <v>0</v>
      </c>
      <c r="X23" s="34" t="n">
        <f aca="false">L23+M23+N23</f>
        <v>0</v>
      </c>
      <c r="Y23" s="35" t="n">
        <f aca="false">SUM(U23:X23)</f>
        <v>0</v>
      </c>
    </row>
    <row r="24" customFormat="false" ht="12.75" hidden="false" customHeight="false" outlineLevel="0" collapsed="false">
      <c r="A24" s="28" t="s">
        <v>43</v>
      </c>
      <c r="C24" s="45" t="n">
        <v>-12</v>
      </c>
      <c r="D24" s="45" t="n">
        <v>-13</v>
      </c>
      <c r="E24" s="45" t="n">
        <v>-12</v>
      </c>
      <c r="F24" s="45" t="n">
        <v>-13</v>
      </c>
      <c r="G24" s="45" t="n">
        <v>-12</v>
      </c>
      <c r="H24" s="45" t="n">
        <v>-13</v>
      </c>
      <c r="I24" s="45" t="n">
        <v>-13</v>
      </c>
      <c r="J24" s="45" t="n">
        <v>-12</v>
      </c>
      <c r="K24" s="45" t="n">
        <v>-13</v>
      </c>
      <c r="L24" s="45" t="n">
        <v>-12</v>
      </c>
      <c r="M24" s="45" t="n">
        <v>-13</v>
      </c>
      <c r="N24" s="45" t="n">
        <v>-12</v>
      </c>
      <c r="O24" s="43" t="n">
        <f aca="false">SUM(C24:N24)</f>
        <v>-150</v>
      </c>
      <c r="P24" s="43"/>
      <c r="Q24" s="32"/>
      <c r="R24" s="33" t="s">
        <v>33</v>
      </c>
      <c r="S24" s="32"/>
      <c r="T24" s="43"/>
      <c r="U24" s="34" t="n">
        <f aca="false">C24+D24+E24</f>
        <v>-37</v>
      </c>
      <c r="V24" s="34" t="n">
        <f aca="false">F24+G24+H24</f>
        <v>-38</v>
      </c>
      <c r="W24" s="34" t="n">
        <f aca="false">I24+J24+K24</f>
        <v>-38</v>
      </c>
      <c r="X24" s="34" t="n">
        <f aca="false">L24+M24+N24</f>
        <v>-37</v>
      </c>
      <c r="Y24" s="35" t="n">
        <f aca="false">SUM(U24:X24)</f>
        <v>-150</v>
      </c>
    </row>
    <row r="25" customFormat="false" ht="12.75" hidden="false" customHeight="false" outlineLevel="0" collapsed="false">
      <c r="A25" s="28" t="s">
        <v>44</v>
      </c>
      <c r="C25" s="42" t="n">
        <v>-17</v>
      </c>
      <c r="D25" s="42" t="n">
        <v>-17</v>
      </c>
      <c r="E25" s="42" t="n">
        <v>-16</v>
      </c>
      <c r="F25" s="42" t="n">
        <v>-16</v>
      </c>
      <c r="G25" s="42" t="n">
        <v>-15</v>
      </c>
      <c r="H25" s="42" t="n">
        <v>-14</v>
      </c>
      <c r="I25" s="42" t="n">
        <v>-15</v>
      </c>
      <c r="J25" s="42" t="n">
        <v>-15</v>
      </c>
      <c r="K25" s="42" t="n">
        <v>-15</v>
      </c>
      <c r="L25" s="42" t="n">
        <v>-15</v>
      </c>
      <c r="M25" s="42" t="n">
        <v>-15</v>
      </c>
      <c r="N25" s="42" t="n">
        <v>-15</v>
      </c>
      <c r="O25" s="44" t="n">
        <f aca="false">SUM(C25:N25)</f>
        <v>-185</v>
      </c>
      <c r="P25" s="44"/>
      <c r="Q25" s="32"/>
      <c r="R25" s="36" t="s">
        <v>33</v>
      </c>
      <c r="S25" s="32"/>
      <c r="T25" s="44"/>
      <c r="U25" s="34" t="n">
        <f aca="false">C25+D25+E25</f>
        <v>-50</v>
      </c>
      <c r="V25" s="34" t="n">
        <f aca="false">F25+G25+H25</f>
        <v>-45</v>
      </c>
      <c r="W25" s="34" t="n">
        <f aca="false">I25+J25+K25</f>
        <v>-45</v>
      </c>
      <c r="X25" s="34" t="n">
        <f aca="false">L25+M25+N25</f>
        <v>-45</v>
      </c>
      <c r="Y25" s="35" t="n">
        <f aca="false">SUM(U25:X25)</f>
        <v>-185</v>
      </c>
    </row>
    <row r="26" customFormat="false" ht="12.75" hidden="false" customHeight="false" outlineLevel="0" collapsed="false">
      <c r="A26" s="28" t="s">
        <v>45</v>
      </c>
      <c r="C26" s="42" t="n">
        <f aca="false">0</f>
        <v>0</v>
      </c>
      <c r="D26" s="42" t="n">
        <f aca="false">0</f>
        <v>0</v>
      </c>
      <c r="E26" s="42" t="n">
        <f aca="false">0</f>
        <v>0</v>
      </c>
      <c r="F26" s="42" t="n">
        <v>0</v>
      </c>
      <c r="G26" s="42" t="n">
        <f aca="false">0</f>
        <v>0</v>
      </c>
      <c r="H26" s="42" t="n">
        <f aca="false">0</f>
        <v>0</v>
      </c>
      <c r="I26" s="42" t="n">
        <f aca="false">-142</f>
        <v>-142</v>
      </c>
      <c r="J26" s="42" t="n">
        <f aca="false">0</f>
        <v>0</v>
      </c>
      <c r="K26" s="42" t="n">
        <f aca="false">0</f>
        <v>0</v>
      </c>
      <c r="L26" s="42" t="n">
        <f aca="false">0</f>
        <v>0</v>
      </c>
      <c r="M26" s="42" t="n">
        <f aca="false">0</f>
        <v>0</v>
      </c>
      <c r="N26" s="42" t="n">
        <f aca="false">0</f>
        <v>0</v>
      </c>
      <c r="O26" s="43" t="n">
        <f aca="false">SUM(C26:N26)</f>
        <v>-142</v>
      </c>
      <c r="P26" s="43"/>
      <c r="Q26" s="32"/>
      <c r="R26" s="36" t="s">
        <v>33</v>
      </c>
      <c r="S26" s="32"/>
      <c r="T26" s="43"/>
      <c r="U26" s="34" t="n">
        <f aca="false">C26+D26+E26</f>
        <v>0</v>
      </c>
      <c r="V26" s="34" t="n">
        <f aca="false">F26+G26+H26</f>
        <v>0</v>
      </c>
      <c r="W26" s="34" t="n">
        <f aca="false">I26+J26+K26</f>
        <v>-142</v>
      </c>
      <c r="X26" s="34" t="n">
        <f aca="false">L26+M26+N26</f>
        <v>0</v>
      </c>
      <c r="Y26" s="35" t="n">
        <f aca="false">SUM(U26:X26)</f>
        <v>-142</v>
      </c>
    </row>
    <row r="27" customFormat="false" ht="12.75" hidden="false" customHeight="false" outlineLevel="0" collapsed="false">
      <c r="A27" s="28" t="s">
        <v>46</v>
      </c>
      <c r="C27" s="42" t="n">
        <v>0</v>
      </c>
      <c r="D27" s="42" t="n">
        <v>0</v>
      </c>
      <c r="E27" s="29" t="n">
        <v>2198</v>
      </c>
      <c r="F27" s="42" t="n">
        <v>48</v>
      </c>
      <c r="G27" s="42" t="n">
        <v>0</v>
      </c>
      <c r="H27" s="42" t="n">
        <v>0</v>
      </c>
      <c r="I27" s="42" t="n">
        <v>0</v>
      </c>
      <c r="J27" s="42" t="n">
        <v>244</v>
      </c>
      <c r="K27" s="42" t="n">
        <v>-244</v>
      </c>
      <c r="L27" s="42" t="n">
        <v>0</v>
      </c>
      <c r="M27" s="42" t="n">
        <v>0</v>
      </c>
      <c r="N27" s="42" t="n">
        <v>161</v>
      </c>
      <c r="O27" s="44" t="n">
        <f aca="false">SUM(C27:N27)</f>
        <v>2407</v>
      </c>
      <c r="P27" s="44"/>
      <c r="Q27" s="32"/>
      <c r="R27" s="36" t="s">
        <v>33</v>
      </c>
      <c r="S27" s="32"/>
      <c r="T27" s="44"/>
      <c r="U27" s="34" t="n">
        <f aca="false">C27+D27+E27</f>
        <v>2198</v>
      </c>
      <c r="V27" s="34" t="n">
        <f aca="false">F27+G27+H27</f>
        <v>48</v>
      </c>
      <c r="W27" s="34" t="n">
        <f aca="false">I27+J27+K27</f>
        <v>0</v>
      </c>
      <c r="X27" s="34" t="n">
        <f aca="false">L27+M27+N27</f>
        <v>161</v>
      </c>
      <c r="Y27" s="35" t="n">
        <f aca="false">SUM(U27:X27)</f>
        <v>2407</v>
      </c>
    </row>
    <row r="28" customFormat="false" ht="12.75" hidden="false" customHeight="false" outlineLevel="0" collapsed="false">
      <c r="A28" s="28" t="s">
        <v>47</v>
      </c>
      <c r="C28" s="42" t="n">
        <v>0</v>
      </c>
      <c r="D28" s="42" t="n">
        <v>0</v>
      </c>
      <c r="E28" s="42" t="n">
        <v>0</v>
      </c>
      <c r="F28" s="42" t="n">
        <v>0</v>
      </c>
      <c r="G28" s="42" t="n">
        <v>0</v>
      </c>
      <c r="H28" s="42" t="n">
        <v>0</v>
      </c>
      <c r="I28" s="42" t="n">
        <v>0</v>
      </c>
      <c r="J28" s="42" t="n">
        <v>0</v>
      </c>
      <c r="K28" s="42" t="n">
        <v>0</v>
      </c>
      <c r="L28" s="42" t="n">
        <v>0</v>
      </c>
      <c r="M28" s="42" t="n">
        <v>0</v>
      </c>
      <c r="N28" s="42" t="n">
        <v>0</v>
      </c>
      <c r="O28" s="44" t="n">
        <f aca="false">SUM(C28:N28)</f>
        <v>0</v>
      </c>
      <c r="P28" s="44"/>
      <c r="Q28" s="32"/>
      <c r="R28" s="36" t="s">
        <v>33</v>
      </c>
      <c r="S28" s="32"/>
      <c r="T28" s="44"/>
      <c r="U28" s="34" t="n">
        <f aca="false">C28+D28+E28</f>
        <v>0</v>
      </c>
      <c r="V28" s="34" t="n">
        <f aca="false">F28+G28+H28</f>
        <v>0</v>
      </c>
      <c r="W28" s="34" t="n">
        <f aca="false">I28+J28+K28</f>
        <v>0</v>
      </c>
      <c r="X28" s="34" t="n">
        <f aca="false">L28+M28+N28</f>
        <v>0</v>
      </c>
      <c r="Y28" s="35" t="n">
        <f aca="false">SUM(U28:X28)</f>
        <v>0</v>
      </c>
    </row>
    <row r="29" customFormat="false" ht="6" hidden="false" customHeight="true" outlineLevel="0" collapsed="false">
      <c r="A29" s="28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4"/>
      <c r="P29" s="44"/>
      <c r="Q29" s="32"/>
      <c r="R29" s="36"/>
      <c r="S29" s="32"/>
      <c r="T29" s="44"/>
      <c r="U29" s="34"/>
      <c r="V29" s="34"/>
      <c r="W29" s="34"/>
      <c r="X29" s="34"/>
      <c r="Y29" s="35"/>
    </row>
    <row r="30" customFormat="false" ht="12.75" hidden="false" customHeight="false" outlineLevel="0" collapsed="false">
      <c r="A30" s="28" t="s">
        <v>48</v>
      </c>
      <c r="C30" s="46" t="n">
        <v>4940</v>
      </c>
      <c r="D30" s="47" t="n">
        <f aca="false">3633+1</f>
        <v>3634</v>
      </c>
      <c r="E30" s="46" t="n">
        <v>3808</v>
      </c>
      <c r="F30" s="47" t="n">
        <f aca="false">3274-21741</f>
        <v>-18467</v>
      </c>
      <c r="G30" s="47" t="n">
        <f aca="false">408-21742+21741</f>
        <v>407</v>
      </c>
      <c r="H30" s="46" t="n">
        <v>-379</v>
      </c>
      <c r="I30" s="46" t="n">
        <v>-1188</v>
      </c>
      <c r="J30" s="48" t="n">
        <f aca="false">-506-248</f>
        <v>-754</v>
      </c>
      <c r="K30" s="46" t="n">
        <v>3100</v>
      </c>
      <c r="L30" s="46" t="n">
        <v>2818</v>
      </c>
      <c r="M30" s="46" t="n">
        <v>2744</v>
      </c>
      <c r="N30" s="46" t="n">
        <v>2679</v>
      </c>
      <c r="O30" s="49" t="n">
        <f aca="false">SUM(C30:N30)</f>
        <v>3342</v>
      </c>
      <c r="P30" s="49"/>
      <c r="Q30" s="32"/>
      <c r="R30" s="33" t="s">
        <v>49</v>
      </c>
      <c r="S30" s="32"/>
      <c r="T30" s="49"/>
      <c r="U30" s="34" t="n">
        <f aca="false">C30+D30+E30</f>
        <v>12382</v>
      </c>
      <c r="V30" s="34" t="n">
        <f aca="false">F30+G30+H30</f>
        <v>-18439</v>
      </c>
      <c r="W30" s="34" t="n">
        <f aca="false">I30+J30+K30</f>
        <v>1158</v>
      </c>
      <c r="X30" s="34" t="n">
        <f aca="false">L30+M30+N30</f>
        <v>8241</v>
      </c>
      <c r="Y30" s="35" t="n">
        <f aca="false">SUM(U30:X30)</f>
        <v>3342</v>
      </c>
    </row>
    <row r="31" customFormat="false" ht="12.75" hidden="false" customHeight="false" outlineLevel="0" collapsed="false">
      <c r="A31" s="28" t="s">
        <v>50</v>
      </c>
      <c r="C31" s="42" t="n">
        <v>0</v>
      </c>
      <c r="D31" s="42" t="n">
        <v>0</v>
      </c>
      <c r="E31" s="42" t="n">
        <v>0</v>
      </c>
      <c r="F31" s="42" t="n">
        <v>0</v>
      </c>
      <c r="G31" s="42" t="n">
        <v>0</v>
      </c>
      <c r="H31" s="42" t="n">
        <v>0</v>
      </c>
      <c r="I31" s="42" t="n">
        <v>0</v>
      </c>
      <c r="J31" s="42" t="n">
        <v>0</v>
      </c>
      <c r="K31" s="42" t="n">
        <v>0</v>
      </c>
      <c r="L31" s="42" t="n">
        <v>0</v>
      </c>
      <c r="M31" s="42" t="n">
        <v>0</v>
      </c>
      <c r="N31" s="42" t="n">
        <v>0</v>
      </c>
      <c r="O31" s="49" t="n">
        <f aca="false">SUM(C31:N31)</f>
        <v>0</v>
      </c>
      <c r="P31" s="49"/>
      <c r="Q31" s="32"/>
      <c r="R31" s="36" t="s">
        <v>49</v>
      </c>
      <c r="S31" s="32"/>
      <c r="T31" s="49"/>
      <c r="U31" s="34" t="n">
        <f aca="false">C31+D31+E31</f>
        <v>0</v>
      </c>
      <c r="V31" s="34" t="n">
        <f aca="false">F31+G31+H31</f>
        <v>0</v>
      </c>
      <c r="W31" s="34" t="n">
        <f aca="false">I31+J31+K31</f>
        <v>0</v>
      </c>
      <c r="X31" s="34" t="n">
        <f aca="false">L31+M31+N31</f>
        <v>0</v>
      </c>
      <c r="Y31" s="35" t="n">
        <f aca="false">SUM(U31:X31)</f>
        <v>0</v>
      </c>
    </row>
    <row r="32" customFormat="false" ht="12.75" hidden="false" customHeight="false" outlineLevel="0" collapsed="false">
      <c r="A32" s="28" t="s">
        <v>51</v>
      </c>
      <c r="C32" s="50" t="n">
        <v>0</v>
      </c>
      <c r="D32" s="50" t="n">
        <v>0</v>
      </c>
      <c r="E32" s="50" t="n">
        <v>0</v>
      </c>
      <c r="F32" s="50" t="n">
        <v>7815</v>
      </c>
      <c r="G32" s="50" t="n">
        <v>0</v>
      </c>
      <c r="H32" s="50" t="n">
        <v>0</v>
      </c>
      <c r="I32" s="50" t="n">
        <v>0</v>
      </c>
      <c r="J32" s="50" t="n">
        <v>0</v>
      </c>
      <c r="K32" s="50" t="n">
        <v>0</v>
      </c>
      <c r="L32" s="50" t="n">
        <v>0</v>
      </c>
      <c r="M32" s="50" t="n">
        <v>0</v>
      </c>
      <c r="N32" s="50" t="n">
        <v>0</v>
      </c>
      <c r="O32" s="49" t="n">
        <f aca="false">SUM(C32:N32)</f>
        <v>7815</v>
      </c>
      <c r="P32" s="49"/>
      <c r="Q32" s="32"/>
      <c r="R32" s="36" t="s">
        <v>49</v>
      </c>
      <c r="S32" s="32"/>
      <c r="T32" s="49"/>
      <c r="U32" s="34" t="n">
        <f aca="false">C32+D32+E32</f>
        <v>0</v>
      </c>
      <c r="V32" s="34" t="n">
        <f aca="false">F32+G32+H32</f>
        <v>7815</v>
      </c>
      <c r="W32" s="34" t="n">
        <f aca="false">I32+J32+K32</f>
        <v>0</v>
      </c>
      <c r="X32" s="34" t="n">
        <f aca="false">L32+M32+N32</f>
        <v>0</v>
      </c>
      <c r="Y32" s="35" t="n">
        <f aca="false">SUM(U32:X32)</f>
        <v>7815</v>
      </c>
    </row>
    <row r="33" customFormat="false" ht="12.75" hidden="false" customHeight="false" outlineLevel="0" collapsed="false">
      <c r="A33" s="28" t="s">
        <v>47</v>
      </c>
      <c r="C33" s="42" t="n">
        <v>0</v>
      </c>
      <c r="D33" s="42" t="n">
        <v>0</v>
      </c>
      <c r="E33" s="42" t="n">
        <v>0</v>
      </c>
      <c r="F33" s="42" t="n">
        <v>0</v>
      </c>
      <c r="G33" s="42" t="n">
        <v>0</v>
      </c>
      <c r="H33" s="42" t="n">
        <v>0</v>
      </c>
      <c r="I33" s="42" t="n">
        <v>0</v>
      </c>
      <c r="J33" s="42" t="n">
        <v>0</v>
      </c>
      <c r="K33" s="42" t="n">
        <v>0</v>
      </c>
      <c r="L33" s="42" t="n">
        <v>0</v>
      </c>
      <c r="M33" s="42" t="n">
        <v>0</v>
      </c>
      <c r="N33" s="42" t="n">
        <v>0</v>
      </c>
      <c r="O33" s="49" t="n">
        <f aca="false">SUM(C33:N33)</f>
        <v>0</v>
      </c>
      <c r="P33" s="49"/>
      <c r="Q33" s="32"/>
      <c r="R33" s="36" t="s">
        <v>49</v>
      </c>
      <c r="S33" s="32"/>
      <c r="T33" s="49"/>
      <c r="U33" s="34" t="n">
        <f aca="false">C33+D33+E33</f>
        <v>0</v>
      </c>
      <c r="V33" s="34" t="n">
        <f aca="false">F33+G33+H33</f>
        <v>0</v>
      </c>
      <c r="W33" s="34" t="n">
        <f aca="false">I33+J33+K33</f>
        <v>0</v>
      </c>
      <c r="X33" s="34" t="n">
        <f aca="false">L33+M33+N33</f>
        <v>0</v>
      </c>
      <c r="Y33" s="35" t="n">
        <f aca="false">SUM(U33:X33)</f>
        <v>0</v>
      </c>
    </row>
    <row r="34" customFormat="false" ht="6" hidden="false" customHeight="true" outlineLevel="0" collapsed="false">
      <c r="A34" s="28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4"/>
      <c r="P34" s="34"/>
      <c r="Q34" s="32"/>
      <c r="R34" s="36"/>
      <c r="S34" s="32"/>
      <c r="T34" s="34"/>
      <c r="U34" s="34"/>
      <c r="V34" s="34"/>
      <c r="W34" s="34"/>
      <c r="X34" s="34"/>
      <c r="Y34" s="35"/>
    </row>
    <row r="35" customFormat="false" ht="12.75" hidden="false" customHeight="false" outlineLevel="0" collapsed="false">
      <c r="A35" s="28" t="s">
        <v>52</v>
      </c>
      <c r="C35" s="42" t="n">
        <v>0</v>
      </c>
      <c r="D35" s="42" t="n">
        <v>0</v>
      </c>
      <c r="E35" s="42" t="n">
        <v>0</v>
      </c>
      <c r="F35" s="42" t="n">
        <v>0</v>
      </c>
      <c r="G35" s="42" t="n">
        <v>0</v>
      </c>
      <c r="H35" s="42" t="n">
        <v>0</v>
      </c>
      <c r="I35" s="42" t="n">
        <v>0</v>
      </c>
      <c r="J35" s="42" t="n">
        <v>0</v>
      </c>
      <c r="K35" s="42" t="n">
        <v>0</v>
      </c>
      <c r="L35" s="42" t="n">
        <v>0</v>
      </c>
      <c r="M35" s="42" t="n">
        <v>0</v>
      </c>
      <c r="N35" s="42" t="n">
        <v>0</v>
      </c>
      <c r="O35" s="51" t="n">
        <f aca="false">SUM(C35:N35)</f>
        <v>0</v>
      </c>
      <c r="P35" s="51"/>
      <c r="Q35" s="32"/>
      <c r="R35" s="33" t="s">
        <v>53</v>
      </c>
      <c r="S35" s="32"/>
      <c r="T35" s="51"/>
      <c r="U35" s="34" t="n">
        <f aca="false">C35+D35+E35</f>
        <v>0</v>
      </c>
      <c r="V35" s="34" t="n">
        <f aca="false">F35+G35+H35</f>
        <v>0</v>
      </c>
      <c r="W35" s="34" t="n">
        <f aca="false">I35+J35+K35</f>
        <v>0</v>
      </c>
      <c r="X35" s="34" t="n">
        <f aca="false">L35+M35+N35</f>
        <v>0</v>
      </c>
      <c r="Y35" s="35" t="n">
        <f aca="false">SUM(U35:X35)</f>
        <v>0</v>
      </c>
    </row>
    <row r="36" customFormat="false" ht="12.75" hidden="false" customHeight="false" outlineLevel="0" collapsed="false">
      <c r="A36" s="28" t="s">
        <v>54</v>
      </c>
      <c r="C36" s="42" t="n">
        <v>0</v>
      </c>
      <c r="D36" s="42" t="n">
        <v>0</v>
      </c>
      <c r="E36" s="42" t="n">
        <v>0</v>
      </c>
      <c r="F36" s="42" t="n">
        <v>0</v>
      </c>
      <c r="G36" s="42" t="n">
        <v>0</v>
      </c>
      <c r="H36" s="42" t="n">
        <v>0</v>
      </c>
      <c r="I36" s="42" t="n">
        <v>0</v>
      </c>
      <c r="J36" s="42" t="n">
        <v>0</v>
      </c>
      <c r="K36" s="42" t="n">
        <v>0</v>
      </c>
      <c r="L36" s="42" t="n">
        <v>0</v>
      </c>
      <c r="M36" s="42" t="n">
        <v>0</v>
      </c>
      <c r="N36" s="42" t="n">
        <v>0</v>
      </c>
      <c r="O36" s="51" t="n">
        <f aca="false">SUM(C36:N36)</f>
        <v>0</v>
      </c>
      <c r="P36" s="51"/>
      <c r="Q36" s="32"/>
      <c r="R36" s="33" t="s">
        <v>53</v>
      </c>
      <c r="S36" s="32"/>
      <c r="T36" s="51"/>
      <c r="U36" s="34" t="n">
        <f aca="false">C36+D36+E36</f>
        <v>0</v>
      </c>
      <c r="V36" s="34" t="n">
        <f aca="false">F36+G36+H36</f>
        <v>0</v>
      </c>
      <c r="W36" s="34" t="n">
        <f aca="false">I36+J36+K36</f>
        <v>0</v>
      </c>
      <c r="X36" s="34" t="n">
        <f aca="false">L36+M36+N36</f>
        <v>0</v>
      </c>
      <c r="Y36" s="35" t="n">
        <f aca="false">SUM(U36:X36)</f>
        <v>0</v>
      </c>
    </row>
    <row r="37" customFormat="false" ht="12.75" hidden="false" customHeight="false" outlineLevel="0" collapsed="false">
      <c r="A37" s="28" t="s">
        <v>55</v>
      </c>
      <c r="C37" s="42" t="n">
        <v>0</v>
      </c>
      <c r="D37" s="42" t="n">
        <v>0</v>
      </c>
      <c r="E37" s="42" t="n">
        <v>0</v>
      </c>
      <c r="F37" s="42" t="n">
        <v>0</v>
      </c>
      <c r="G37" s="42" t="n">
        <v>0</v>
      </c>
      <c r="H37" s="42" t="n">
        <v>0</v>
      </c>
      <c r="I37" s="42" t="n">
        <v>0</v>
      </c>
      <c r="J37" s="42" t="n">
        <v>0</v>
      </c>
      <c r="K37" s="42" t="n">
        <v>0</v>
      </c>
      <c r="L37" s="42" t="n">
        <v>0</v>
      </c>
      <c r="M37" s="42" t="n">
        <v>0</v>
      </c>
      <c r="N37" s="42" t="n">
        <v>0</v>
      </c>
      <c r="O37" s="51" t="n">
        <f aca="false">SUM(C37:N37)</f>
        <v>0</v>
      </c>
      <c r="P37" s="51"/>
      <c r="Q37" s="32"/>
      <c r="R37" s="36" t="s">
        <v>53</v>
      </c>
      <c r="S37" s="32"/>
      <c r="T37" s="51"/>
      <c r="U37" s="34" t="n">
        <f aca="false">C37+D37+E37</f>
        <v>0</v>
      </c>
      <c r="V37" s="34" t="n">
        <f aca="false">F37+G37+H37</f>
        <v>0</v>
      </c>
      <c r="W37" s="34" t="n">
        <f aca="false">I37+J37+K37</f>
        <v>0</v>
      </c>
      <c r="X37" s="34" t="n">
        <f aca="false">L37+M37+N37</f>
        <v>0</v>
      </c>
      <c r="Y37" s="35" t="n">
        <f aca="false">SUM(U37:X37)</f>
        <v>0</v>
      </c>
    </row>
    <row r="38" customFormat="false" ht="12.75" hidden="false" customHeight="false" outlineLevel="0" collapsed="false">
      <c r="A38" s="28" t="s">
        <v>56</v>
      </c>
      <c r="C38" s="42" t="n">
        <v>0</v>
      </c>
      <c r="D38" s="42" t="n">
        <v>0</v>
      </c>
      <c r="E38" s="42" t="n">
        <v>0</v>
      </c>
      <c r="F38" s="42" t="n">
        <v>0</v>
      </c>
      <c r="G38" s="42" t="n">
        <v>0</v>
      </c>
      <c r="H38" s="42" t="n">
        <v>0</v>
      </c>
      <c r="I38" s="42" t="n">
        <v>0</v>
      </c>
      <c r="J38" s="42" t="n">
        <v>0</v>
      </c>
      <c r="K38" s="42" t="n">
        <v>0</v>
      </c>
      <c r="L38" s="42" t="n">
        <v>0</v>
      </c>
      <c r="M38" s="42" t="n">
        <v>0</v>
      </c>
      <c r="N38" s="42" t="n">
        <v>0</v>
      </c>
      <c r="O38" s="51" t="n">
        <f aca="false">SUM(C38:N38)</f>
        <v>0</v>
      </c>
      <c r="P38" s="51"/>
      <c r="Q38" s="32"/>
      <c r="R38" s="36" t="s">
        <v>53</v>
      </c>
      <c r="S38" s="32"/>
      <c r="T38" s="51"/>
      <c r="U38" s="34" t="n">
        <f aca="false">C38+D38+E38</f>
        <v>0</v>
      </c>
      <c r="V38" s="34" t="n">
        <f aca="false">F38+G38+H38</f>
        <v>0</v>
      </c>
      <c r="W38" s="34" t="n">
        <f aca="false">I38+J38+K38</f>
        <v>0</v>
      </c>
      <c r="X38" s="34" t="n">
        <f aca="false">L38+M38+N38</f>
        <v>0</v>
      </c>
      <c r="Y38" s="35" t="n">
        <f aca="false">SUM(U38:X38)</f>
        <v>0</v>
      </c>
    </row>
    <row r="39" customFormat="false" ht="12.75" hidden="false" customHeight="false" outlineLevel="0" collapsed="false">
      <c r="A39" s="28" t="s">
        <v>47</v>
      </c>
      <c r="C39" s="42" t="n">
        <v>0</v>
      </c>
      <c r="D39" s="42" t="n">
        <v>0</v>
      </c>
      <c r="E39" s="42" t="n">
        <v>0</v>
      </c>
      <c r="F39" s="42" t="n">
        <v>0</v>
      </c>
      <c r="G39" s="42" t="n">
        <v>0</v>
      </c>
      <c r="H39" s="42" t="n">
        <v>0</v>
      </c>
      <c r="I39" s="42" t="n">
        <v>0</v>
      </c>
      <c r="J39" s="42" t="n">
        <v>0</v>
      </c>
      <c r="K39" s="42" t="n">
        <v>0</v>
      </c>
      <c r="L39" s="42" t="n">
        <v>0</v>
      </c>
      <c r="M39" s="42" t="n">
        <v>0</v>
      </c>
      <c r="N39" s="42" t="n">
        <v>0</v>
      </c>
      <c r="O39" s="52" t="n">
        <f aca="false">SUM(C39:N39)</f>
        <v>0</v>
      </c>
      <c r="P39" s="52"/>
      <c r="Q39" s="32"/>
      <c r="R39" s="36" t="s">
        <v>53</v>
      </c>
      <c r="S39" s="32"/>
      <c r="T39" s="52"/>
      <c r="U39" s="34" t="n">
        <f aca="false">C39+D39+E39</f>
        <v>0</v>
      </c>
      <c r="V39" s="34" t="n">
        <f aca="false">F39+G39+H39</f>
        <v>0</v>
      </c>
      <c r="W39" s="34" t="n">
        <f aca="false">I39+J39+K39</f>
        <v>0</v>
      </c>
      <c r="X39" s="34" t="n">
        <f aca="false">L39+M39+N39</f>
        <v>0</v>
      </c>
      <c r="Y39" s="35" t="n">
        <f aca="false">SUM(U39:X39)</f>
        <v>0</v>
      </c>
    </row>
    <row r="40" customFormat="false" ht="12.75" hidden="false" customHeight="false" outlineLevel="0" collapsed="false">
      <c r="A40" s="28" t="s">
        <v>57</v>
      </c>
      <c r="C40" s="42" t="n">
        <v>0</v>
      </c>
      <c r="D40" s="42" t="n">
        <v>0</v>
      </c>
      <c r="E40" s="42" t="n">
        <v>0</v>
      </c>
      <c r="F40" s="42" t="n">
        <v>0</v>
      </c>
      <c r="G40" s="42" t="n">
        <v>0</v>
      </c>
      <c r="H40" s="42" t="n">
        <v>0</v>
      </c>
      <c r="I40" s="42" t="n">
        <v>0</v>
      </c>
      <c r="J40" s="42" t="n">
        <v>0</v>
      </c>
      <c r="K40" s="42" t="n">
        <v>0</v>
      </c>
      <c r="L40" s="42" t="n">
        <v>0</v>
      </c>
      <c r="M40" s="42" t="n">
        <v>0</v>
      </c>
      <c r="N40" s="42" t="n">
        <v>0</v>
      </c>
      <c r="O40" s="52" t="n">
        <f aca="false">SUM(C40:N40)</f>
        <v>0</v>
      </c>
      <c r="P40" s="52"/>
      <c r="Q40" s="32"/>
      <c r="R40" s="36" t="s">
        <v>53</v>
      </c>
      <c r="S40" s="32"/>
      <c r="T40" s="52"/>
      <c r="U40" s="34" t="n">
        <f aca="false">C40+D40+E40</f>
        <v>0</v>
      </c>
      <c r="V40" s="34" t="n">
        <f aca="false">F40+G40+H40</f>
        <v>0</v>
      </c>
      <c r="W40" s="34" t="n">
        <f aca="false">I40+J40+K40</f>
        <v>0</v>
      </c>
      <c r="X40" s="34" t="n">
        <f aca="false">L40+M40+N40</f>
        <v>0</v>
      </c>
      <c r="Y40" s="35" t="n">
        <f aca="false">SUM(U40:X40)</f>
        <v>0</v>
      </c>
    </row>
    <row r="41" customFormat="false" ht="6" hidden="false" customHeight="true" outlineLevel="0" collapsed="false">
      <c r="A41" s="28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4"/>
      <c r="P41" s="34"/>
      <c r="Q41" s="32"/>
      <c r="R41" s="33"/>
      <c r="S41" s="32"/>
      <c r="T41" s="34"/>
      <c r="U41" s="34"/>
      <c r="V41" s="34"/>
      <c r="W41" s="34"/>
      <c r="X41" s="34"/>
      <c r="Y41" s="35"/>
    </row>
    <row r="42" customFormat="false" ht="12.75" hidden="false" customHeight="false" outlineLevel="0" collapsed="false">
      <c r="A42" s="28" t="s">
        <v>58</v>
      </c>
      <c r="C42" s="42" t="n">
        <v>0</v>
      </c>
      <c r="D42" s="42" t="n">
        <v>0</v>
      </c>
      <c r="E42" s="42" t="n">
        <v>0</v>
      </c>
      <c r="F42" s="42" t="n">
        <v>0</v>
      </c>
      <c r="G42" s="42" t="n">
        <v>0</v>
      </c>
      <c r="H42" s="42" t="n">
        <v>0</v>
      </c>
      <c r="I42" s="42" t="n">
        <v>0</v>
      </c>
      <c r="J42" s="42" t="n">
        <v>0</v>
      </c>
      <c r="K42" s="42" t="n">
        <v>0</v>
      </c>
      <c r="L42" s="42" t="n">
        <v>0</v>
      </c>
      <c r="M42" s="42" t="n">
        <v>0</v>
      </c>
      <c r="N42" s="42" t="n">
        <v>0</v>
      </c>
      <c r="O42" s="51" t="n">
        <f aca="false">SUM(C42:N42)</f>
        <v>0</v>
      </c>
      <c r="P42" s="51"/>
      <c r="Q42" s="32"/>
      <c r="R42" s="36" t="s">
        <v>53</v>
      </c>
      <c r="S42" s="32"/>
      <c r="T42" s="51"/>
      <c r="U42" s="34" t="n">
        <f aca="false">C42+D42+E42</f>
        <v>0</v>
      </c>
      <c r="V42" s="34" t="n">
        <f aca="false">F42+G42+H42</f>
        <v>0</v>
      </c>
      <c r="W42" s="34" t="n">
        <f aca="false">I42+J42+K42</f>
        <v>0</v>
      </c>
      <c r="X42" s="34" t="n">
        <f aca="false">L42+M42+N42</f>
        <v>0</v>
      </c>
      <c r="Y42" s="35" t="n">
        <f aca="false">SUM(U42:X42)</f>
        <v>0</v>
      </c>
    </row>
    <row r="43" customFormat="false" ht="12.75" hidden="false" customHeight="false" outlineLevel="0" collapsed="false">
      <c r="A43" s="28" t="s">
        <v>59</v>
      </c>
      <c r="C43" s="42" t="n">
        <v>0</v>
      </c>
      <c r="D43" s="42" t="n">
        <v>0</v>
      </c>
      <c r="E43" s="42" t="n">
        <v>0</v>
      </c>
      <c r="F43" s="42" t="n">
        <v>0</v>
      </c>
      <c r="G43" s="42" t="n">
        <v>0</v>
      </c>
      <c r="H43" s="42" t="n">
        <v>0</v>
      </c>
      <c r="I43" s="42" t="n">
        <v>0</v>
      </c>
      <c r="J43" s="42" t="n">
        <v>0</v>
      </c>
      <c r="K43" s="42" t="n">
        <v>0</v>
      </c>
      <c r="L43" s="42" t="n">
        <v>0</v>
      </c>
      <c r="M43" s="42" t="n">
        <v>0</v>
      </c>
      <c r="N43" s="42" t="n">
        <v>0</v>
      </c>
      <c r="O43" s="51" t="n">
        <f aca="false">SUM(C43:N43)</f>
        <v>0</v>
      </c>
      <c r="P43" s="51"/>
      <c r="Q43" s="32"/>
      <c r="R43" s="36" t="s">
        <v>53</v>
      </c>
      <c r="S43" s="32"/>
      <c r="T43" s="51"/>
      <c r="U43" s="34" t="n">
        <f aca="false">C43+D43+E43</f>
        <v>0</v>
      </c>
      <c r="V43" s="34" t="n">
        <f aca="false">F43+G43+H43</f>
        <v>0</v>
      </c>
      <c r="W43" s="34" t="n">
        <f aca="false">I43+J43+K43</f>
        <v>0</v>
      </c>
      <c r="X43" s="34" t="n">
        <f aca="false">L43+M43+N43</f>
        <v>0</v>
      </c>
      <c r="Y43" s="35" t="n">
        <f aca="false">SUM(U43:X43)</f>
        <v>0</v>
      </c>
    </row>
    <row r="44" customFormat="false" ht="12.75" hidden="false" customHeight="true" outlineLevel="0" collapsed="false">
      <c r="A44" s="28" t="s">
        <v>60</v>
      </c>
      <c r="C44" s="53" t="n">
        <v>23</v>
      </c>
      <c r="D44" s="53" t="n">
        <v>24</v>
      </c>
      <c r="E44" s="53" t="n">
        <v>25</v>
      </c>
      <c r="F44" s="53" t="n">
        <v>23</v>
      </c>
      <c r="G44" s="53" t="n">
        <v>24</v>
      </c>
      <c r="H44" s="53" t="n">
        <v>24</v>
      </c>
      <c r="I44" s="53" t="n">
        <v>23</v>
      </c>
      <c r="J44" s="53" t="n">
        <v>24</v>
      </c>
      <c r="K44" s="53" t="n">
        <v>23</v>
      </c>
      <c r="L44" s="53" t="n">
        <v>23</v>
      </c>
      <c r="M44" s="53" t="n">
        <v>23</v>
      </c>
      <c r="N44" s="53" t="n">
        <v>23</v>
      </c>
      <c r="O44" s="51" t="n">
        <f aca="false">SUM(C44:N44)</f>
        <v>282</v>
      </c>
      <c r="P44" s="51"/>
      <c r="Q44" s="32"/>
      <c r="R44" s="36" t="s">
        <v>53</v>
      </c>
      <c r="S44" s="32"/>
      <c r="T44" s="51"/>
      <c r="U44" s="34" t="n">
        <f aca="false">C44+D44+E44</f>
        <v>72</v>
      </c>
      <c r="V44" s="34" t="n">
        <f aca="false">F44+G44+H44</f>
        <v>71</v>
      </c>
      <c r="W44" s="34" t="n">
        <f aca="false">I44+J44+K44</f>
        <v>70</v>
      </c>
      <c r="X44" s="34" t="n">
        <f aca="false">L44+M44+N44</f>
        <v>69</v>
      </c>
      <c r="Y44" s="35" t="n">
        <f aca="false">SUM(U44:X44)</f>
        <v>282</v>
      </c>
    </row>
    <row r="45" customFormat="false" ht="12.75" hidden="false" customHeight="false" outlineLevel="0" collapsed="false">
      <c r="A45" s="28" t="s">
        <v>61</v>
      </c>
      <c r="C45" s="53" t="n">
        <v>0</v>
      </c>
      <c r="D45" s="53" t="n">
        <v>0</v>
      </c>
      <c r="E45" s="53" t="n">
        <v>0</v>
      </c>
      <c r="F45" s="53" t="n">
        <v>0</v>
      </c>
      <c r="G45" s="53" t="n">
        <v>54</v>
      </c>
      <c r="H45" s="53" t="n">
        <v>0</v>
      </c>
      <c r="I45" s="53" t="n">
        <v>0</v>
      </c>
      <c r="J45" s="53" t="n">
        <v>0</v>
      </c>
      <c r="K45" s="53" t="n">
        <v>0</v>
      </c>
      <c r="L45" s="53" t="n">
        <v>0</v>
      </c>
      <c r="M45" s="53" t="n">
        <v>0</v>
      </c>
      <c r="N45" s="53" t="n">
        <v>0</v>
      </c>
      <c r="O45" s="51" t="n">
        <f aca="false">SUM(C45:N45)</f>
        <v>54</v>
      </c>
      <c r="P45" s="51"/>
      <c r="Q45" s="32"/>
      <c r="R45" s="36" t="s">
        <v>53</v>
      </c>
      <c r="S45" s="32"/>
      <c r="T45" s="51"/>
      <c r="U45" s="34" t="n">
        <f aca="false">C45+D45+E45</f>
        <v>0</v>
      </c>
      <c r="V45" s="34" t="n">
        <f aca="false">F45+G45+H45</f>
        <v>54</v>
      </c>
      <c r="W45" s="34" t="n">
        <f aca="false">I45+J45+K45</f>
        <v>0</v>
      </c>
      <c r="X45" s="34" t="n">
        <f aca="false">L45+M45+N45</f>
        <v>0</v>
      </c>
      <c r="Y45" s="35" t="n">
        <f aca="false">SUM(U45:X45)</f>
        <v>54</v>
      </c>
    </row>
    <row r="46" customFormat="false" ht="12.75" hidden="false" customHeight="false" outlineLevel="0" collapsed="false">
      <c r="A46" s="28" t="s">
        <v>47</v>
      </c>
      <c r="C46" s="42" t="n">
        <v>0</v>
      </c>
      <c r="D46" s="42" t="n">
        <v>0</v>
      </c>
      <c r="E46" s="42" t="n">
        <v>0</v>
      </c>
      <c r="F46" s="42" t="n">
        <v>0</v>
      </c>
      <c r="G46" s="42" t="n">
        <v>0</v>
      </c>
      <c r="H46" s="42" t="n">
        <v>0</v>
      </c>
      <c r="I46" s="42" t="n">
        <v>0</v>
      </c>
      <c r="J46" s="42" t="n">
        <v>0</v>
      </c>
      <c r="K46" s="42" t="n">
        <v>0</v>
      </c>
      <c r="L46" s="42" t="n">
        <v>0</v>
      </c>
      <c r="M46" s="42" t="n">
        <v>0</v>
      </c>
      <c r="N46" s="42" t="n">
        <v>0</v>
      </c>
      <c r="O46" s="52" t="n">
        <f aca="false">SUM(C46:N46)</f>
        <v>0</v>
      </c>
      <c r="P46" s="52"/>
      <c r="Q46" s="32"/>
      <c r="R46" s="36" t="s">
        <v>53</v>
      </c>
      <c r="S46" s="32"/>
      <c r="T46" s="52"/>
      <c r="U46" s="34" t="n">
        <f aca="false">C46+D46+E46</f>
        <v>0</v>
      </c>
      <c r="V46" s="34" t="n">
        <f aca="false">F46+G46+H46</f>
        <v>0</v>
      </c>
      <c r="W46" s="34" t="n">
        <f aca="false">I46+J46+K46</f>
        <v>0</v>
      </c>
      <c r="X46" s="34" t="n">
        <f aca="false">L46+M46+N46</f>
        <v>0</v>
      </c>
      <c r="Y46" s="35" t="n">
        <f aca="false">SUM(U46:X46)</f>
        <v>0</v>
      </c>
    </row>
    <row r="47" customFormat="false" ht="12.75" hidden="false" customHeight="false" outlineLevel="0" collapsed="false">
      <c r="A47" s="28" t="s">
        <v>57</v>
      </c>
      <c r="C47" s="42" t="n">
        <v>0</v>
      </c>
      <c r="D47" s="42" t="n">
        <v>0</v>
      </c>
      <c r="E47" s="42" t="n">
        <v>0</v>
      </c>
      <c r="F47" s="42" t="n">
        <v>0</v>
      </c>
      <c r="G47" s="42" t="n">
        <v>0</v>
      </c>
      <c r="H47" s="42" t="n">
        <v>0</v>
      </c>
      <c r="I47" s="42" t="n">
        <v>0</v>
      </c>
      <c r="J47" s="42" t="n">
        <v>0</v>
      </c>
      <c r="K47" s="42" t="n">
        <v>0</v>
      </c>
      <c r="L47" s="42" t="n">
        <v>0</v>
      </c>
      <c r="M47" s="42" t="n">
        <v>0</v>
      </c>
      <c r="N47" s="42" t="n">
        <v>0</v>
      </c>
      <c r="O47" s="52" t="n">
        <f aca="false">SUM(C47:N47)</f>
        <v>0</v>
      </c>
      <c r="P47" s="52"/>
      <c r="Q47" s="32"/>
      <c r="R47" s="36" t="s">
        <v>53</v>
      </c>
      <c r="S47" s="32"/>
      <c r="T47" s="52"/>
      <c r="U47" s="34" t="n">
        <f aca="false">C47+D47+E47</f>
        <v>0</v>
      </c>
      <c r="V47" s="34" t="n">
        <f aca="false">F47+G47+H47</f>
        <v>0</v>
      </c>
      <c r="W47" s="34" t="n">
        <f aca="false">I47+J47+K47</f>
        <v>0</v>
      </c>
      <c r="X47" s="34" t="n">
        <f aca="false">L47+M47+N47</f>
        <v>0</v>
      </c>
      <c r="Y47" s="35" t="n">
        <f aca="false">SUM(U47:X47)</f>
        <v>0</v>
      </c>
    </row>
    <row r="48" customFormat="false" ht="12.75" hidden="false" customHeight="false" outlineLevel="0" collapsed="false">
      <c r="A48" s="28" t="s">
        <v>62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52" t="n">
        <f aca="false">SUM(C48:N48)</f>
        <v>0</v>
      </c>
      <c r="P48" s="52"/>
      <c r="Q48" s="32"/>
      <c r="R48" s="36" t="s">
        <v>53</v>
      </c>
      <c r="S48" s="32"/>
      <c r="T48" s="52"/>
      <c r="U48" s="34" t="n">
        <f aca="false">C48+D48+E48</f>
        <v>0</v>
      </c>
      <c r="V48" s="34" t="n">
        <f aca="false">F48+G48+H48</f>
        <v>0</v>
      </c>
      <c r="W48" s="34" t="n">
        <f aca="false">I48+J48+K48</f>
        <v>0</v>
      </c>
      <c r="X48" s="34" t="n">
        <f aca="false">L48+M48+N48</f>
        <v>0</v>
      </c>
      <c r="Y48" s="35" t="n">
        <f aca="false">SUM(U48:X48)</f>
        <v>0</v>
      </c>
    </row>
    <row r="49" customFormat="false" ht="12.75" hidden="false" customHeight="false" outlineLevel="0" collapsed="false">
      <c r="A49" s="28" t="s">
        <v>63</v>
      </c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52" t="n">
        <f aca="false">SUM(C49:N49)</f>
        <v>0</v>
      </c>
      <c r="P49" s="52"/>
      <c r="Q49" s="32"/>
      <c r="R49" s="36" t="s">
        <v>53</v>
      </c>
      <c r="S49" s="32"/>
      <c r="T49" s="52"/>
      <c r="U49" s="34" t="n">
        <f aca="false">C49+D49+E49</f>
        <v>0</v>
      </c>
      <c r="V49" s="34" t="n">
        <f aca="false">F49+G49+H49</f>
        <v>0</v>
      </c>
      <c r="W49" s="34" t="n">
        <f aca="false">I49+J49+K49</f>
        <v>0</v>
      </c>
      <c r="X49" s="34" t="n">
        <f aca="false">L49+M49+N49</f>
        <v>0</v>
      </c>
      <c r="Y49" s="35" t="n">
        <f aca="false">SUM(U49:X49)</f>
        <v>0</v>
      </c>
    </row>
    <row r="50" customFormat="false" ht="6" hidden="false" customHeight="true" outlineLevel="0" collapsed="false">
      <c r="A50" s="28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52"/>
      <c r="P50" s="52"/>
      <c r="Q50" s="32"/>
      <c r="R50" s="36"/>
      <c r="S50" s="32"/>
      <c r="T50" s="52"/>
      <c r="U50" s="34"/>
      <c r="V50" s="34"/>
      <c r="W50" s="34"/>
      <c r="X50" s="34"/>
      <c r="Y50" s="35"/>
    </row>
    <row r="51" customFormat="false" ht="12.75" hidden="false" customHeight="false" outlineLevel="0" collapsed="false">
      <c r="A51" s="28" t="s">
        <v>64</v>
      </c>
      <c r="C51" s="54" t="n">
        <v>128</v>
      </c>
      <c r="D51" s="54" t="n">
        <v>0</v>
      </c>
      <c r="E51" s="54" t="n">
        <v>0</v>
      </c>
      <c r="F51" s="54" t="n">
        <v>0</v>
      </c>
      <c r="G51" s="54" t="n">
        <v>0</v>
      </c>
      <c r="H51" s="54" t="n">
        <v>0</v>
      </c>
      <c r="I51" s="54" t="n">
        <f aca="false">4-8</f>
        <v>-4</v>
      </c>
      <c r="J51" s="54" t="n">
        <v>0</v>
      </c>
      <c r="K51" s="54" t="n">
        <v>0</v>
      </c>
      <c r="L51" s="54" t="n">
        <v>0</v>
      </c>
      <c r="M51" s="54" t="n">
        <v>0</v>
      </c>
      <c r="N51" s="54" t="n">
        <v>0</v>
      </c>
      <c r="O51" s="55" t="n">
        <f aca="false">SUM(C51:N51)</f>
        <v>124</v>
      </c>
      <c r="P51" s="55"/>
      <c r="Q51" s="32"/>
      <c r="R51" s="33" t="s">
        <v>65</v>
      </c>
      <c r="S51" s="32"/>
      <c r="T51" s="55"/>
      <c r="U51" s="34" t="n">
        <f aca="false">C51+D51+E51</f>
        <v>128</v>
      </c>
      <c r="V51" s="34" t="n">
        <f aca="false">F51+G51+H51</f>
        <v>0</v>
      </c>
      <c r="W51" s="34" t="n">
        <f aca="false">I51+J51+K51</f>
        <v>-4</v>
      </c>
      <c r="X51" s="34" t="n">
        <f aca="false">L51+M51+N51</f>
        <v>0</v>
      </c>
      <c r="Y51" s="35" t="n">
        <f aca="false">SUM(U51:X51)</f>
        <v>124</v>
      </c>
    </row>
    <row r="52" customFormat="false" ht="12.75" hidden="false" customHeight="false" outlineLevel="0" collapsed="false">
      <c r="A52" s="28" t="s">
        <v>66</v>
      </c>
      <c r="C52" s="50" t="n">
        <v>0</v>
      </c>
      <c r="D52" s="50" t="n">
        <v>0</v>
      </c>
      <c r="E52" s="50" t="n">
        <v>0</v>
      </c>
      <c r="F52" s="50" t="n">
        <v>0</v>
      </c>
      <c r="G52" s="50" t="n">
        <v>0</v>
      </c>
      <c r="H52" s="50" t="n">
        <v>0</v>
      </c>
      <c r="I52" s="50" t="n">
        <v>0</v>
      </c>
      <c r="J52" s="50" t="n">
        <v>0</v>
      </c>
      <c r="K52" s="50" t="n">
        <v>0</v>
      </c>
      <c r="L52" s="50" t="n">
        <v>0</v>
      </c>
      <c r="M52" s="50" t="n">
        <v>0</v>
      </c>
      <c r="N52" s="50" t="n">
        <v>0</v>
      </c>
      <c r="O52" s="34" t="n">
        <f aca="false">C52+D52+E52+F52+G52+H52+I52+J52+K52+L52+M52+N52</f>
        <v>0</v>
      </c>
      <c r="P52" s="34"/>
      <c r="Q52" s="32"/>
      <c r="R52" s="33" t="s">
        <v>65</v>
      </c>
      <c r="S52" s="32"/>
      <c r="T52" s="34"/>
      <c r="U52" s="34" t="n">
        <f aca="false">C52+D52+E52</f>
        <v>0</v>
      </c>
      <c r="V52" s="34" t="n">
        <f aca="false">F52+G52+H52</f>
        <v>0</v>
      </c>
      <c r="W52" s="34" t="n">
        <f aca="false">I52+J52+K52</f>
        <v>0</v>
      </c>
      <c r="X52" s="34" t="n">
        <f aca="false">L52+M52+N52</f>
        <v>0</v>
      </c>
      <c r="Y52" s="35" t="n">
        <f aca="false">SUM(F52:W52)</f>
        <v>0</v>
      </c>
    </row>
    <row r="53" customFormat="false" ht="12.75" hidden="false" customHeight="false" outlineLevel="0" collapsed="false">
      <c r="A53" s="28" t="s">
        <v>67</v>
      </c>
      <c r="C53" s="50" t="n">
        <v>0</v>
      </c>
      <c r="D53" s="50" t="n">
        <v>0</v>
      </c>
      <c r="E53" s="50" t="n">
        <v>0</v>
      </c>
      <c r="F53" s="50" t="n">
        <v>0</v>
      </c>
      <c r="G53" s="50" t="n">
        <v>0</v>
      </c>
      <c r="H53" s="50" t="n">
        <v>0</v>
      </c>
      <c r="I53" s="50" t="n">
        <v>0</v>
      </c>
      <c r="J53" s="50" t="n">
        <v>0</v>
      </c>
      <c r="K53" s="50" t="n">
        <v>0</v>
      </c>
      <c r="L53" s="50" t="n">
        <v>0</v>
      </c>
      <c r="M53" s="50" t="n">
        <v>0</v>
      </c>
      <c r="N53" s="50" t="n">
        <v>0</v>
      </c>
      <c r="O53" s="34" t="n">
        <f aca="false">C53+D53+E53+F53+G53+H53+I53+J53+K53+L53+M53+N53</f>
        <v>0</v>
      </c>
      <c r="P53" s="34"/>
      <c r="Q53" s="32"/>
      <c r="R53" s="36" t="s">
        <v>65</v>
      </c>
      <c r="S53" s="32"/>
      <c r="T53" s="34"/>
      <c r="U53" s="34" t="n">
        <f aca="false">C53+D53+E53</f>
        <v>0</v>
      </c>
      <c r="V53" s="34" t="n">
        <f aca="false">F53+G53+H53</f>
        <v>0</v>
      </c>
      <c r="W53" s="34" t="n">
        <f aca="false">I53+J53+K53</f>
        <v>0</v>
      </c>
      <c r="X53" s="34" t="n">
        <f aca="false">L53+M53+N53</f>
        <v>0</v>
      </c>
      <c r="Y53" s="35" t="n">
        <f aca="false">SUM(F53:W53)</f>
        <v>0</v>
      </c>
    </row>
    <row r="54" customFormat="false" ht="6" hidden="false" customHeight="true" outlineLevel="0" collapsed="false">
      <c r="A54" s="28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34"/>
      <c r="P54" s="34"/>
      <c r="Q54" s="32"/>
      <c r="R54" s="36"/>
      <c r="S54" s="32"/>
      <c r="T54" s="34"/>
      <c r="U54" s="34"/>
      <c r="V54" s="34"/>
      <c r="W54" s="34"/>
      <c r="X54" s="34"/>
      <c r="Y54" s="35"/>
    </row>
    <row r="55" customFormat="false" ht="12.75" hidden="false" customHeight="true" outlineLevel="0" collapsed="false">
      <c r="A55" s="57" t="s">
        <v>68</v>
      </c>
      <c r="B55" s="58"/>
      <c r="C55" s="59" t="n">
        <f aca="false">SUM(C7:C53)</f>
        <v>18977</v>
      </c>
      <c r="D55" s="60" t="n">
        <f aca="false">SUM(D7:D53)</f>
        <v>21972</v>
      </c>
      <c r="E55" s="60" t="n">
        <f aca="false">SUM(E7:E53)</f>
        <v>12569</v>
      </c>
      <c r="F55" s="60" t="n">
        <f aca="false">SUM(F7:F53)</f>
        <v>18642</v>
      </c>
      <c r="G55" s="60" t="n">
        <f aca="false">SUM(G7:G53)</f>
        <v>19056</v>
      </c>
      <c r="H55" s="60" t="n">
        <f aca="false">SUM(H7:H53)</f>
        <v>17117</v>
      </c>
      <c r="I55" s="60" t="n">
        <f aca="false">SUM(I7:I53)</f>
        <v>16876</v>
      </c>
      <c r="J55" s="60" t="n">
        <f aca="false">SUM(J7:J53)</f>
        <v>16625</v>
      </c>
      <c r="K55" s="60" t="n">
        <f aca="false">SUM(K7:K53)</f>
        <v>16175</v>
      </c>
      <c r="L55" s="60" t="n">
        <f aca="false">SUM(L7:L53)</f>
        <v>16066</v>
      </c>
      <c r="M55" s="60" t="n">
        <f aca="false">SUM(M7:M53)</f>
        <v>15064</v>
      </c>
      <c r="N55" s="60" t="n">
        <f aca="false">SUM(N7:N53)</f>
        <v>15844</v>
      </c>
      <c r="O55" s="61" t="n">
        <f aca="false">SUM(O7:O53)</f>
        <v>204983</v>
      </c>
      <c r="P55" s="62"/>
      <c r="Q55" s="63"/>
      <c r="R55" s="64"/>
      <c r="S55" s="63"/>
      <c r="T55" s="62"/>
      <c r="U55" s="59" t="n">
        <f aca="false">SUM(U7:U53)</f>
        <v>53518</v>
      </c>
      <c r="V55" s="60" t="n">
        <f aca="false">SUM(V7:V53)</f>
        <v>54815</v>
      </c>
      <c r="W55" s="60" t="e">
        <f aca="false">SUM(W7:W53)</f>
        <v>#REF!</v>
      </c>
      <c r="X55" s="60" t="n">
        <f aca="false">SUM(X7:X53)</f>
        <v>46974</v>
      </c>
      <c r="Y55" s="61" t="e">
        <f aca="false">SUM(Y7:Y53)</f>
        <v>#REF!</v>
      </c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  <c r="BO55" s="58"/>
      <c r="BP55" s="58"/>
      <c r="BQ55" s="58"/>
      <c r="BR55" s="58"/>
      <c r="BS55" s="58"/>
      <c r="BT55" s="58"/>
      <c r="BU55" s="58"/>
      <c r="BV55" s="58"/>
      <c r="BW55" s="58"/>
      <c r="BX55" s="58"/>
      <c r="BY55" s="58"/>
      <c r="BZ55" s="58"/>
      <c r="CA55" s="58"/>
      <c r="CB55" s="58"/>
      <c r="CC55" s="58"/>
      <c r="CD55" s="58"/>
      <c r="CE55" s="58"/>
      <c r="CF55" s="58"/>
      <c r="CG55" s="58"/>
      <c r="CH55" s="58"/>
      <c r="CI55" s="58"/>
      <c r="CJ55" s="58"/>
      <c r="CK55" s="58"/>
      <c r="CL55" s="58"/>
      <c r="CM55" s="58"/>
      <c r="CN55" s="58"/>
      <c r="CO55" s="58"/>
      <c r="CP55" s="58"/>
      <c r="CQ55" s="58"/>
      <c r="CR55" s="58"/>
      <c r="CS55" s="58"/>
      <c r="CT55" s="58"/>
      <c r="CU55" s="58"/>
      <c r="CV55" s="58"/>
      <c r="CW55" s="58"/>
      <c r="CX55" s="58"/>
      <c r="CY55" s="58"/>
      <c r="CZ55" s="58"/>
      <c r="DA55" s="58"/>
      <c r="DB55" s="58"/>
      <c r="DC55" s="58"/>
      <c r="DD55" s="58"/>
      <c r="DE55" s="58"/>
      <c r="DF55" s="58"/>
      <c r="DG55" s="58"/>
      <c r="DH55" s="58"/>
      <c r="DI55" s="58"/>
      <c r="DJ55" s="58"/>
      <c r="DK55" s="58"/>
      <c r="DL55" s="58"/>
      <c r="DM55" s="58"/>
      <c r="DN55" s="58"/>
      <c r="DO55" s="58"/>
      <c r="DP55" s="58"/>
      <c r="DQ55" s="58"/>
      <c r="DR55" s="58"/>
      <c r="DS55" s="58"/>
      <c r="DT55" s="58"/>
      <c r="DU55" s="58"/>
      <c r="DV55" s="58"/>
      <c r="DW55" s="58"/>
      <c r="DX55" s="58"/>
      <c r="DY55" s="58"/>
      <c r="DZ55" s="58"/>
      <c r="EA55" s="58"/>
      <c r="EB55" s="58"/>
      <c r="EC55" s="58"/>
      <c r="ED55" s="58"/>
      <c r="EE55" s="58"/>
      <c r="EF55" s="58"/>
      <c r="EG55" s="58"/>
      <c r="EH55" s="58"/>
      <c r="EI55" s="58"/>
      <c r="EJ55" s="58"/>
      <c r="EK55" s="58"/>
      <c r="EL55" s="58"/>
      <c r="EM55" s="58"/>
      <c r="EN55" s="58"/>
      <c r="EO55" s="58"/>
      <c r="EP55" s="58"/>
      <c r="EQ55" s="58"/>
      <c r="ER55" s="58"/>
      <c r="ES55" s="58"/>
      <c r="ET55" s="58"/>
      <c r="EU55" s="58"/>
      <c r="EV55" s="58"/>
      <c r="EW55" s="58"/>
      <c r="EX55" s="58"/>
      <c r="EY55" s="58"/>
      <c r="EZ55" s="58"/>
      <c r="FA55" s="58"/>
      <c r="FB55" s="58"/>
      <c r="FC55" s="58"/>
      <c r="FD55" s="58"/>
      <c r="FE55" s="58"/>
      <c r="FF55" s="58"/>
      <c r="FG55" s="58"/>
      <c r="FH55" s="58"/>
      <c r="FI55" s="58"/>
      <c r="FJ55" s="58"/>
      <c r="FK55" s="58"/>
      <c r="FL55" s="58"/>
      <c r="FM55" s="58"/>
      <c r="FN55" s="58"/>
      <c r="FO55" s="58"/>
      <c r="FP55" s="58"/>
      <c r="FQ55" s="58"/>
      <c r="FR55" s="58"/>
      <c r="FS55" s="58"/>
      <c r="FT55" s="58"/>
      <c r="FU55" s="58"/>
      <c r="FV55" s="58"/>
      <c r="FW55" s="58"/>
      <c r="FX55" s="58"/>
      <c r="FY55" s="58"/>
      <c r="FZ55" s="58"/>
      <c r="GA55" s="58"/>
      <c r="GB55" s="58"/>
      <c r="GC55" s="58"/>
      <c r="GD55" s="58"/>
      <c r="GE55" s="58"/>
      <c r="GF55" s="58"/>
      <c r="GG55" s="58"/>
      <c r="GH55" s="58"/>
      <c r="GI55" s="58"/>
      <c r="GJ55" s="58"/>
      <c r="GK55" s="58"/>
      <c r="GL55" s="58"/>
      <c r="GM55" s="58"/>
      <c r="GN55" s="58"/>
      <c r="GO55" s="58"/>
      <c r="GP55" s="58"/>
      <c r="GQ55" s="58"/>
      <c r="GR55" s="58"/>
      <c r="GS55" s="58"/>
      <c r="GT55" s="58"/>
      <c r="GU55" s="58"/>
      <c r="GV55" s="58"/>
      <c r="GW55" s="58"/>
      <c r="GX55" s="58"/>
      <c r="GY55" s="58"/>
      <c r="GZ55" s="58"/>
      <c r="HA55" s="58"/>
      <c r="HB55" s="58"/>
      <c r="HC55" s="58"/>
      <c r="HD55" s="58"/>
      <c r="HE55" s="58"/>
      <c r="HF55" s="58"/>
      <c r="HG55" s="58"/>
      <c r="HH55" s="58"/>
      <c r="HI55" s="58"/>
      <c r="HJ55" s="58"/>
      <c r="HK55" s="58"/>
      <c r="HL55" s="58"/>
      <c r="HM55" s="58"/>
      <c r="HN55" s="58"/>
      <c r="HO55" s="58"/>
      <c r="HP55" s="58"/>
      <c r="HQ55" s="58"/>
      <c r="HR55" s="58"/>
      <c r="HS55" s="58"/>
      <c r="HT55" s="58"/>
      <c r="HU55" s="58"/>
      <c r="HV55" s="58"/>
      <c r="HW55" s="58"/>
      <c r="HX55" s="58"/>
      <c r="HY55" s="58"/>
      <c r="HZ55" s="58"/>
      <c r="IA55" s="58"/>
      <c r="IB55" s="58"/>
      <c r="IC55" s="58"/>
      <c r="ID55" s="58"/>
      <c r="IE55" s="58"/>
      <c r="IF55" s="58"/>
      <c r="IG55" s="58"/>
      <c r="IH55" s="58"/>
      <c r="II55" s="58"/>
      <c r="IJ55" s="58"/>
      <c r="IK55" s="58"/>
      <c r="IL55" s="58"/>
      <c r="IM55" s="58"/>
      <c r="IN55" s="58"/>
      <c r="IO55" s="58"/>
      <c r="IP55" s="58"/>
      <c r="IQ55" s="58"/>
      <c r="IR55" s="58"/>
      <c r="IS55" s="58"/>
      <c r="IT55" s="58"/>
      <c r="IU55" s="58"/>
      <c r="IV55" s="58"/>
      <c r="IW55" s="58"/>
    </row>
    <row r="56" customFormat="false" ht="12.75" hidden="false" customHeight="true" outlineLevel="0" collapsed="false">
      <c r="A56" s="57"/>
      <c r="B56" s="58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64"/>
      <c r="S56" s="63"/>
      <c r="T56" s="62"/>
      <c r="U56" s="62"/>
      <c r="V56" s="62"/>
      <c r="W56" s="62"/>
      <c r="X56" s="62"/>
      <c r="Y56" s="62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  <c r="BO56" s="58"/>
      <c r="BP56" s="58"/>
      <c r="BQ56" s="58"/>
      <c r="BR56" s="58"/>
      <c r="BS56" s="58"/>
      <c r="BT56" s="58"/>
      <c r="BU56" s="58"/>
      <c r="BV56" s="58"/>
      <c r="BW56" s="58"/>
      <c r="BX56" s="58"/>
      <c r="BY56" s="58"/>
      <c r="BZ56" s="58"/>
      <c r="CA56" s="58"/>
      <c r="CB56" s="58"/>
      <c r="CC56" s="58"/>
      <c r="CD56" s="58"/>
      <c r="CE56" s="58"/>
      <c r="CF56" s="58"/>
      <c r="CG56" s="58"/>
      <c r="CH56" s="58"/>
      <c r="CI56" s="58"/>
      <c r="CJ56" s="58"/>
      <c r="CK56" s="58"/>
      <c r="CL56" s="58"/>
      <c r="CM56" s="58"/>
      <c r="CN56" s="58"/>
      <c r="CO56" s="58"/>
      <c r="CP56" s="58"/>
      <c r="CQ56" s="58"/>
      <c r="CR56" s="58"/>
      <c r="CS56" s="58"/>
      <c r="CT56" s="58"/>
      <c r="CU56" s="58"/>
      <c r="CV56" s="58"/>
      <c r="CW56" s="58"/>
      <c r="CX56" s="58"/>
      <c r="CY56" s="58"/>
      <c r="CZ56" s="58"/>
      <c r="DA56" s="58"/>
      <c r="DB56" s="58"/>
      <c r="DC56" s="58"/>
      <c r="DD56" s="58"/>
      <c r="DE56" s="58"/>
      <c r="DF56" s="58"/>
      <c r="DG56" s="58"/>
      <c r="DH56" s="58"/>
      <c r="DI56" s="58"/>
      <c r="DJ56" s="58"/>
      <c r="DK56" s="58"/>
      <c r="DL56" s="58"/>
      <c r="DM56" s="58"/>
      <c r="DN56" s="58"/>
      <c r="DO56" s="58"/>
      <c r="DP56" s="58"/>
      <c r="DQ56" s="58"/>
      <c r="DR56" s="58"/>
      <c r="DS56" s="58"/>
      <c r="DT56" s="58"/>
      <c r="DU56" s="58"/>
      <c r="DV56" s="58"/>
      <c r="DW56" s="58"/>
      <c r="DX56" s="58"/>
      <c r="DY56" s="58"/>
      <c r="DZ56" s="58"/>
      <c r="EA56" s="58"/>
      <c r="EB56" s="58"/>
      <c r="EC56" s="58"/>
      <c r="ED56" s="58"/>
      <c r="EE56" s="58"/>
      <c r="EF56" s="58"/>
      <c r="EG56" s="58"/>
      <c r="EH56" s="58"/>
      <c r="EI56" s="58"/>
      <c r="EJ56" s="58"/>
      <c r="EK56" s="58"/>
      <c r="EL56" s="58"/>
      <c r="EM56" s="58"/>
      <c r="EN56" s="58"/>
      <c r="EO56" s="58"/>
      <c r="EP56" s="58"/>
      <c r="EQ56" s="58"/>
      <c r="ER56" s="58"/>
      <c r="ES56" s="58"/>
      <c r="ET56" s="58"/>
      <c r="EU56" s="58"/>
      <c r="EV56" s="58"/>
      <c r="EW56" s="58"/>
      <c r="EX56" s="58"/>
      <c r="EY56" s="58"/>
      <c r="EZ56" s="58"/>
      <c r="FA56" s="58"/>
      <c r="FB56" s="58"/>
      <c r="FC56" s="58"/>
      <c r="FD56" s="58"/>
      <c r="FE56" s="58"/>
      <c r="FF56" s="58"/>
      <c r="FG56" s="58"/>
      <c r="FH56" s="58"/>
      <c r="FI56" s="58"/>
      <c r="FJ56" s="58"/>
      <c r="FK56" s="58"/>
      <c r="FL56" s="58"/>
      <c r="FM56" s="58"/>
      <c r="FN56" s="58"/>
      <c r="FO56" s="58"/>
      <c r="FP56" s="58"/>
      <c r="FQ56" s="58"/>
      <c r="FR56" s="58"/>
      <c r="FS56" s="58"/>
      <c r="FT56" s="58"/>
      <c r="FU56" s="58"/>
      <c r="FV56" s="58"/>
      <c r="FW56" s="58"/>
      <c r="FX56" s="58"/>
      <c r="FY56" s="58"/>
      <c r="FZ56" s="58"/>
      <c r="GA56" s="58"/>
      <c r="GB56" s="58"/>
      <c r="GC56" s="58"/>
      <c r="GD56" s="58"/>
      <c r="GE56" s="58"/>
      <c r="GF56" s="58"/>
      <c r="GG56" s="58"/>
      <c r="GH56" s="58"/>
      <c r="GI56" s="58"/>
      <c r="GJ56" s="58"/>
      <c r="GK56" s="58"/>
      <c r="GL56" s="58"/>
      <c r="GM56" s="58"/>
      <c r="GN56" s="58"/>
      <c r="GO56" s="58"/>
      <c r="GP56" s="58"/>
      <c r="GQ56" s="58"/>
      <c r="GR56" s="58"/>
      <c r="GS56" s="58"/>
      <c r="GT56" s="58"/>
      <c r="GU56" s="58"/>
      <c r="GV56" s="58"/>
      <c r="GW56" s="58"/>
      <c r="GX56" s="58"/>
      <c r="GY56" s="58"/>
      <c r="GZ56" s="58"/>
      <c r="HA56" s="58"/>
      <c r="HB56" s="58"/>
      <c r="HC56" s="58"/>
      <c r="HD56" s="58"/>
      <c r="HE56" s="58"/>
      <c r="HF56" s="58"/>
      <c r="HG56" s="58"/>
      <c r="HH56" s="58"/>
      <c r="HI56" s="58"/>
      <c r="HJ56" s="58"/>
      <c r="HK56" s="58"/>
      <c r="HL56" s="58"/>
      <c r="HM56" s="58"/>
      <c r="HN56" s="58"/>
      <c r="HO56" s="58"/>
      <c r="HP56" s="58"/>
      <c r="HQ56" s="58"/>
      <c r="HR56" s="58"/>
      <c r="HS56" s="58"/>
      <c r="HT56" s="58"/>
      <c r="HU56" s="58"/>
      <c r="HV56" s="58"/>
      <c r="HW56" s="58"/>
      <c r="HX56" s="58"/>
      <c r="HY56" s="58"/>
      <c r="HZ56" s="58"/>
      <c r="IA56" s="58"/>
      <c r="IB56" s="58"/>
      <c r="IC56" s="58"/>
      <c r="ID56" s="58"/>
      <c r="IE56" s="58"/>
      <c r="IF56" s="58"/>
      <c r="IG56" s="58"/>
      <c r="IH56" s="58"/>
      <c r="II56" s="58"/>
      <c r="IJ56" s="58"/>
      <c r="IK56" s="58"/>
      <c r="IL56" s="58"/>
      <c r="IM56" s="58"/>
      <c r="IN56" s="58"/>
      <c r="IO56" s="58"/>
      <c r="IP56" s="58"/>
      <c r="IQ56" s="58"/>
      <c r="IR56" s="58"/>
      <c r="IS56" s="58"/>
      <c r="IT56" s="58"/>
      <c r="IU56" s="58"/>
      <c r="IV56" s="58"/>
      <c r="IW56" s="58"/>
    </row>
    <row r="57" customFormat="false" ht="12.75" hidden="false" customHeight="true" outlineLevel="0" collapsed="false">
      <c r="A57" s="57"/>
      <c r="B57" s="58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64"/>
      <c r="S57" s="63"/>
      <c r="T57" s="62"/>
      <c r="U57" s="62"/>
      <c r="V57" s="62"/>
      <c r="W57" s="62"/>
      <c r="X57" s="62"/>
      <c r="Y57" s="62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  <c r="BD57" s="58"/>
      <c r="BE57" s="58"/>
      <c r="BF57" s="58"/>
      <c r="BG57" s="58"/>
      <c r="BH57" s="58"/>
      <c r="BI57" s="58"/>
      <c r="BJ57" s="58"/>
      <c r="BK57" s="58"/>
      <c r="BL57" s="58"/>
      <c r="BM57" s="58"/>
      <c r="BN57" s="58"/>
      <c r="BO57" s="58"/>
      <c r="BP57" s="58"/>
      <c r="BQ57" s="58"/>
      <c r="BR57" s="58"/>
      <c r="BS57" s="58"/>
      <c r="BT57" s="58"/>
      <c r="BU57" s="58"/>
      <c r="BV57" s="58"/>
      <c r="BW57" s="58"/>
      <c r="BX57" s="58"/>
      <c r="BY57" s="58"/>
      <c r="BZ57" s="58"/>
      <c r="CA57" s="58"/>
      <c r="CB57" s="58"/>
      <c r="CC57" s="58"/>
      <c r="CD57" s="58"/>
      <c r="CE57" s="58"/>
      <c r="CF57" s="58"/>
      <c r="CG57" s="58"/>
      <c r="CH57" s="58"/>
      <c r="CI57" s="58"/>
      <c r="CJ57" s="58"/>
      <c r="CK57" s="58"/>
      <c r="CL57" s="58"/>
      <c r="CM57" s="58"/>
      <c r="CN57" s="58"/>
      <c r="CO57" s="58"/>
      <c r="CP57" s="58"/>
      <c r="CQ57" s="58"/>
      <c r="CR57" s="58"/>
      <c r="CS57" s="58"/>
      <c r="CT57" s="58"/>
      <c r="CU57" s="58"/>
      <c r="CV57" s="58"/>
      <c r="CW57" s="58"/>
      <c r="CX57" s="58"/>
      <c r="CY57" s="58"/>
      <c r="CZ57" s="58"/>
      <c r="DA57" s="58"/>
      <c r="DB57" s="58"/>
      <c r="DC57" s="58"/>
      <c r="DD57" s="58"/>
      <c r="DE57" s="58"/>
      <c r="DF57" s="58"/>
      <c r="DG57" s="58"/>
      <c r="DH57" s="58"/>
      <c r="DI57" s="58"/>
      <c r="DJ57" s="58"/>
      <c r="DK57" s="58"/>
      <c r="DL57" s="58"/>
      <c r="DM57" s="58"/>
      <c r="DN57" s="58"/>
      <c r="DO57" s="58"/>
      <c r="DP57" s="58"/>
      <c r="DQ57" s="58"/>
      <c r="DR57" s="58"/>
      <c r="DS57" s="58"/>
      <c r="DT57" s="58"/>
      <c r="DU57" s="58"/>
      <c r="DV57" s="58"/>
      <c r="DW57" s="58"/>
      <c r="DX57" s="58"/>
      <c r="DY57" s="58"/>
      <c r="DZ57" s="58"/>
      <c r="EA57" s="58"/>
      <c r="EB57" s="58"/>
      <c r="EC57" s="58"/>
      <c r="ED57" s="58"/>
      <c r="EE57" s="58"/>
      <c r="EF57" s="58"/>
      <c r="EG57" s="58"/>
      <c r="EH57" s="58"/>
      <c r="EI57" s="58"/>
      <c r="EJ57" s="58"/>
      <c r="EK57" s="58"/>
      <c r="EL57" s="58"/>
      <c r="EM57" s="58"/>
      <c r="EN57" s="58"/>
      <c r="EO57" s="58"/>
      <c r="EP57" s="58"/>
      <c r="EQ57" s="58"/>
      <c r="ER57" s="58"/>
      <c r="ES57" s="58"/>
      <c r="ET57" s="58"/>
      <c r="EU57" s="58"/>
      <c r="EV57" s="58"/>
      <c r="EW57" s="58"/>
      <c r="EX57" s="58"/>
      <c r="EY57" s="58"/>
      <c r="EZ57" s="58"/>
      <c r="FA57" s="58"/>
      <c r="FB57" s="58"/>
      <c r="FC57" s="58"/>
      <c r="FD57" s="58"/>
      <c r="FE57" s="58"/>
      <c r="FF57" s="58"/>
      <c r="FG57" s="58"/>
      <c r="FH57" s="58"/>
      <c r="FI57" s="58"/>
      <c r="FJ57" s="58"/>
      <c r="FK57" s="58"/>
      <c r="FL57" s="58"/>
      <c r="FM57" s="58"/>
      <c r="FN57" s="58"/>
      <c r="FO57" s="58"/>
      <c r="FP57" s="58"/>
      <c r="FQ57" s="58"/>
      <c r="FR57" s="58"/>
      <c r="FS57" s="58"/>
      <c r="FT57" s="58"/>
      <c r="FU57" s="58"/>
      <c r="FV57" s="58"/>
      <c r="FW57" s="58"/>
      <c r="FX57" s="58"/>
      <c r="FY57" s="58"/>
      <c r="FZ57" s="58"/>
      <c r="GA57" s="58"/>
      <c r="GB57" s="58"/>
      <c r="GC57" s="58"/>
      <c r="GD57" s="58"/>
      <c r="GE57" s="58"/>
      <c r="GF57" s="58"/>
      <c r="GG57" s="58"/>
      <c r="GH57" s="58"/>
      <c r="GI57" s="58"/>
      <c r="GJ57" s="58"/>
      <c r="GK57" s="58"/>
      <c r="GL57" s="58"/>
      <c r="GM57" s="58"/>
      <c r="GN57" s="58"/>
      <c r="GO57" s="58"/>
      <c r="GP57" s="58"/>
      <c r="GQ57" s="58"/>
      <c r="GR57" s="58"/>
      <c r="GS57" s="58"/>
      <c r="GT57" s="58"/>
      <c r="GU57" s="58"/>
      <c r="GV57" s="58"/>
      <c r="GW57" s="58"/>
      <c r="GX57" s="58"/>
      <c r="GY57" s="58"/>
      <c r="GZ57" s="58"/>
      <c r="HA57" s="58"/>
      <c r="HB57" s="58"/>
      <c r="HC57" s="58"/>
      <c r="HD57" s="58"/>
      <c r="HE57" s="58"/>
      <c r="HF57" s="58"/>
      <c r="HG57" s="58"/>
      <c r="HH57" s="58"/>
      <c r="HI57" s="58"/>
      <c r="HJ57" s="58"/>
      <c r="HK57" s="58"/>
      <c r="HL57" s="58"/>
      <c r="HM57" s="58"/>
      <c r="HN57" s="58"/>
      <c r="HO57" s="58"/>
      <c r="HP57" s="58"/>
      <c r="HQ57" s="58"/>
      <c r="HR57" s="58"/>
      <c r="HS57" s="58"/>
      <c r="HT57" s="58"/>
      <c r="HU57" s="58"/>
      <c r="HV57" s="58"/>
      <c r="HW57" s="58"/>
      <c r="HX57" s="58"/>
      <c r="HY57" s="58"/>
      <c r="HZ57" s="58"/>
      <c r="IA57" s="58"/>
      <c r="IB57" s="58"/>
      <c r="IC57" s="58"/>
      <c r="ID57" s="58"/>
      <c r="IE57" s="58"/>
      <c r="IF57" s="58"/>
      <c r="IG57" s="58"/>
      <c r="IH57" s="58"/>
      <c r="II57" s="58"/>
      <c r="IJ57" s="58"/>
      <c r="IK57" s="58"/>
      <c r="IL57" s="58"/>
      <c r="IM57" s="58"/>
      <c r="IN57" s="58"/>
      <c r="IO57" s="58"/>
      <c r="IP57" s="58"/>
      <c r="IQ57" s="58"/>
      <c r="IR57" s="58"/>
      <c r="IS57" s="58"/>
      <c r="IT57" s="58"/>
      <c r="IU57" s="58"/>
      <c r="IV57" s="58"/>
      <c r="IW57" s="58"/>
    </row>
    <row r="58" customFormat="false" ht="12.75" hidden="false" customHeight="false" outlineLevel="0" collapsed="false">
      <c r="A58" s="27" t="s">
        <v>69</v>
      </c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4"/>
      <c r="P58" s="34"/>
      <c r="Q58" s="32"/>
      <c r="R58" s="35"/>
      <c r="S58" s="32"/>
      <c r="T58" s="34"/>
      <c r="U58" s="34"/>
      <c r="V58" s="34"/>
      <c r="W58" s="34"/>
      <c r="X58" s="34"/>
      <c r="Y58" s="35"/>
    </row>
    <row r="59" customFormat="false" ht="12.75" hidden="false" customHeight="false" outlineLevel="0" collapsed="false">
      <c r="A59" s="28" t="s">
        <v>70</v>
      </c>
      <c r="C59" s="42" t="n">
        <v>-10</v>
      </c>
      <c r="D59" s="42" t="n">
        <v>-10</v>
      </c>
      <c r="E59" s="42" t="n">
        <v>-10</v>
      </c>
      <c r="F59" s="42" t="n">
        <v>-10</v>
      </c>
      <c r="G59" s="42" t="n">
        <v>-10</v>
      </c>
      <c r="H59" s="42" t="n">
        <v>-10</v>
      </c>
      <c r="I59" s="42" t="n">
        <v>-10</v>
      </c>
      <c r="J59" s="42" t="n">
        <v>-10</v>
      </c>
      <c r="K59" s="42" t="n">
        <v>-10</v>
      </c>
      <c r="L59" s="42" t="n">
        <v>-10</v>
      </c>
      <c r="M59" s="42" t="n">
        <v>-10</v>
      </c>
      <c r="N59" s="42" t="n">
        <v>-10</v>
      </c>
      <c r="O59" s="65" t="n">
        <f aca="false">SUM(C59:N59)</f>
        <v>-120</v>
      </c>
      <c r="P59" s="65"/>
      <c r="Q59" s="32"/>
      <c r="R59" s="33" t="s">
        <v>71</v>
      </c>
      <c r="S59" s="32"/>
      <c r="T59" s="65"/>
      <c r="U59" s="34" t="n">
        <f aca="false">C59+D59+E59</f>
        <v>-30</v>
      </c>
      <c r="V59" s="34" t="n">
        <f aca="false">F59+G59+H59</f>
        <v>-30</v>
      </c>
      <c r="W59" s="34" t="n">
        <f aca="false">I59+J59+K59</f>
        <v>-30</v>
      </c>
      <c r="X59" s="34" t="n">
        <f aca="false">L59+M59+N59</f>
        <v>-30</v>
      </c>
      <c r="Y59" s="35" t="n">
        <f aca="false">SUM(U59:X59)</f>
        <v>-120</v>
      </c>
    </row>
    <row r="60" customFormat="false" ht="12.75" hidden="false" customHeight="false" outlineLevel="0" collapsed="false">
      <c r="A60" s="28" t="s">
        <v>72</v>
      </c>
      <c r="C60" s="42" t="n">
        <v>-97</v>
      </c>
      <c r="D60" s="42" t="n">
        <v>-97</v>
      </c>
      <c r="E60" s="42" t="n">
        <v>-678</v>
      </c>
      <c r="F60" s="42" t="n">
        <v>0</v>
      </c>
      <c r="G60" s="42" t="n">
        <v>0</v>
      </c>
      <c r="H60" s="42" t="n">
        <v>0</v>
      </c>
      <c r="I60" s="42" t="n">
        <v>0</v>
      </c>
      <c r="J60" s="42" t="n">
        <v>0</v>
      </c>
      <c r="K60" s="42" t="n">
        <v>0</v>
      </c>
      <c r="L60" s="42" t="n">
        <v>-109</v>
      </c>
      <c r="M60" s="42" t="n">
        <v>-109</v>
      </c>
      <c r="N60" s="42" t="n">
        <v>-109</v>
      </c>
      <c r="O60" s="65" t="n">
        <f aca="false">SUM(C60:N60)</f>
        <v>-1199</v>
      </c>
      <c r="P60" s="65"/>
      <c r="Q60" s="32"/>
      <c r="R60" s="36" t="s">
        <v>71</v>
      </c>
      <c r="S60" s="32"/>
      <c r="T60" s="65"/>
      <c r="U60" s="34" t="n">
        <f aca="false">C60+D60+E60</f>
        <v>-872</v>
      </c>
      <c r="V60" s="34" t="n">
        <f aca="false">F60+G60+H60</f>
        <v>0</v>
      </c>
      <c r="W60" s="34" t="n">
        <f aca="false">I60+J60+K60</f>
        <v>0</v>
      </c>
      <c r="X60" s="34" t="n">
        <f aca="false">L60+M60+N60</f>
        <v>-327</v>
      </c>
      <c r="Y60" s="35" t="n">
        <f aca="false">SUM(U60:X60)</f>
        <v>-1199</v>
      </c>
    </row>
    <row r="61" customFormat="false" ht="12.75" hidden="false" customHeight="false" outlineLevel="0" collapsed="false">
      <c r="A61" s="28" t="s">
        <v>73</v>
      </c>
      <c r="C61" s="66" t="n">
        <v>-238</v>
      </c>
      <c r="D61" s="66" t="n">
        <v>-175</v>
      </c>
      <c r="E61" s="66" t="n">
        <v>-195</v>
      </c>
      <c r="F61" s="66" t="n">
        <v>-176</v>
      </c>
      <c r="G61" s="66" t="n">
        <v>-169</v>
      </c>
      <c r="H61" s="66" t="n">
        <v>-150</v>
      </c>
      <c r="I61" s="66" t="n">
        <v>-157</v>
      </c>
      <c r="J61" s="66" t="n">
        <v>-162</v>
      </c>
      <c r="K61" s="66" t="n">
        <v>-228</v>
      </c>
      <c r="L61" s="66" t="n">
        <v>-243</v>
      </c>
      <c r="M61" s="66" t="n">
        <v>-239</v>
      </c>
      <c r="N61" s="66" t="n">
        <v>-267</v>
      </c>
      <c r="O61" s="65" t="n">
        <f aca="false">SUM(C61:N61)</f>
        <v>-2399</v>
      </c>
      <c r="P61" s="65"/>
      <c r="Q61" s="32"/>
      <c r="R61" s="33" t="s">
        <v>71</v>
      </c>
      <c r="S61" s="32"/>
      <c r="T61" s="65"/>
      <c r="U61" s="34" t="n">
        <f aca="false">C61+D61+E61</f>
        <v>-608</v>
      </c>
      <c r="V61" s="34" t="n">
        <f aca="false">F61+G61+H61</f>
        <v>-495</v>
      </c>
      <c r="W61" s="34" t="n">
        <f aca="false">I61+J61+K61</f>
        <v>-547</v>
      </c>
      <c r="X61" s="34" t="n">
        <f aca="false">L61+M61+N61</f>
        <v>-749</v>
      </c>
      <c r="Y61" s="35" t="n">
        <f aca="false">SUM(U61:X61)</f>
        <v>-2399</v>
      </c>
    </row>
    <row r="62" customFormat="false" ht="12.75" hidden="false" customHeight="false" outlineLevel="0" collapsed="false">
      <c r="A62" s="28" t="s">
        <v>74</v>
      </c>
      <c r="C62" s="42" t="n">
        <v>0</v>
      </c>
      <c r="D62" s="42" t="n">
        <v>0</v>
      </c>
      <c r="E62" s="42" t="n">
        <v>0</v>
      </c>
      <c r="F62" s="42" t="n">
        <v>0</v>
      </c>
      <c r="G62" s="42" t="n">
        <v>0</v>
      </c>
      <c r="H62" s="42" t="n">
        <v>0</v>
      </c>
      <c r="I62" s="42" t="n">
        <v>0</v>
      </c>
      <c r="J62" s="42" t="n">
        <v>0</v>
      </c>
      <c r="K62" s="42" t="n">
        <v>0</v>
      </c>
      <c r="L62" s="42" t="n">
        <v>0</v>
      </c>
      <c r="M62" s="42" t="n">
        <v>0</v>
      </c>
      <c r="N62" s="42" t="n">
        <v>0</v>
      </c>
      <c r="O62" s="65" t="n">
        <f aca="false">SUM(C62:N62)</f>
        <v>0</v>
      </c>
      <c r="P62" s="65"/>
      <c r="Q62" s="32"/>
      <c r="R62" s="36" t="s">
        <v>71</v>
      </c>
      <c r="S62" s="32"/>
      <c r="T62" s="65"/>
      <c r="U62" s="34" t="n">
        <f aca="false">C62+D62+E62</f>
        <v>0</v>
      </c>
      <c r="V62" s="34" t="n">
        <f aca="false">F62+G62+H62</f>
        <v>0</v>
      </c>
      <c r="W62" s="34" t="n">
        <f aca="false">I62+J62+K62</f>
        <v>0</v>
      </c>
      <c r="X62" s="34" t="n">
        <f aca="false">L62+M62+N62</f>
        <v>0</v>
      </c>
      <c r="Y62" s="35" t="n">
        <f aca="false">SUM(U62:X62)</f>
        <v>0</v>
      </c>
    </row>
    <row r="63" customFormat="false" ht="12.75" hidden="false" customHeight="false" outlineLevel="0" collapsed="false">
      <c r="A63" s="28" t="s">
        <v>75</v>
      </c>
      <c r="C63" s="42" t="n">
        <v>-107</v>
      </c>
      <c r="D63" s="42" t="n">
        <v>-108</v>
      </c>
      <c r="E63" s="42" t="n">
        <v>-107</v>
      </c>
      <c r="F63" s="42" t="n">
        <v>-107</v>
      </c>
      <c r="G63" s="42" t="n">
        <v>-107</v>
      </c>
      <c r="H63" s="42" t="n">
        <v>-107</v>
      </c>
      <c r="I63" s="42" t="n">
        <v>-107</v>
      </c>
      <c r="J63" s="42" t="n">
        <v>-107</v>
      </c>
      <c r="K63" s="42" t="n">
        <v>-107</v>
      </c>
      <c r="L63" s="42" t="n">
        <v>-107</v>
      </c>
      <c r="M63" s="42" t="n">
        <v>-107</v>
      </c>
      <c r="N63" s="42" t="n">
        <v>-107</v>
      </c>
      <c r="O63" s="65" t="n">
        <f aca="false">SUM(C63:N63)</f>
        <v>-1285</v>
      </c>
      <c r="P63" s="65"/>
      <c r="Q63" s="32"/>
      <c r="R63" s="33" t="s">
        <v>71</v>
      </c>
      <c r="S63" s="32"/>
      <c r="T63" s="65"/>
      <c r="U63" s="34" t="n">
        <f aca="false">C63+D63+E63</f>
        <v>-322</v>
      </c>
      <c r="V63" s="34" t="n">
        <f aca="false">F63+G63+H63</f>
        <v>-321</v>
      </c>
      <c r="W63" s="34" t="n">
        <f aca="false">I63+J63+K63</f>
        <v>-321</v>
      </c>
      <c r="X63" s="34" t="n">
        <f aca="false">L63+M63+N63</f>
        <v>-321</v>
      </c>
      <c r="Y63" s="35" t="n">
        <f aca="false">SUM(U63:X63)</f>
        <v>-1285</v>
      </c>
    </row>
    <row r="64" customFormat="false" ht="12.75" hidden="false" customHeight="false" outlineLevel="0" collapsed="false">
      <c r="A64" s="28" t="s">
        <v>76</v>
      </c>
      <c r="C64" s="67" t="n">
        <v>-4</v>
      </c>
      <c r="D64" s="67" t="n">
        <v>-4</v>
      </c>
      <c r="E64" s="67" t="n">
        <v>-4</v>
      </c>
      <c r="F64" s="67" t="n">
        <v>-4</v>
      </c>
      <c r="G64" s="67" t="n">
        <v>-4</v>
      </c>
      <c r="H64" s="67" t="n">
        <v>-4</v>
      </c>
      <c r="I64" s="67" t="n">
        <v>-4</v>
      </c>
      <c r="J64" s="67" t="n">
        <v>-4</v>
      </c>
      <c r="K64" s="67" t="n">
        <v>-4</v>
      </c>
      <c r="L64" s="67" t="n">
        <v>-4</v>
      </c>
      <c r="M64" s="67" t="n">
        <v>-4</v>
      </c>
      <c r="N64" s="67" t="n">
        <v>-4</v>
      </c>
      <c r="O64" s="65" t="n">
        <f aca="false">SUM(C64:N64)</f>
        <v>-48</v>
      </c>
      <c r="P64" s="65"/>
      <c r="Q64" s="32"/>
      <c r="R64" s="36" t="s">
        <v>71</v>
      </c>
      <c r="S64" s="32"/>
      <c r="T64" s="65"/>
      <c r="U64" s="34" t="n">
        <f aca="false">C64+D64+E64</f>
        <v>-12</v>
      </c>
      <c r="V64" s="34" t="n">
        <f aca="false">F64+G64+H64</f>
        <v>-12</v>
      </c>
      <c r="W64" s="34" t="n">
        <f aca="false">I64+J64+K64</f>
        <v>-12</v>
      </c>
      <c r="X64" s="34" t="n">
        <f aca="false">L64+M64+N64</f>
        <v>-12</v>
      </c>
      <c r="Y64" s="35" t="n">
        <f aca="false">SUM(U64:X64)</f>
        <v>-48</v>
      </c>
    </row>
    <row r="65" customFormat="false" ht="12.75" hidden="false" customHeight="false" outlineLevel="0" collapsed="false">
      <c r="A65" s="28" t="s">
        <v>77</v>
      </c>
      <c r="C65" s="42" t="n">
        <v>-30</v>
      </c>
      <c r="D65" s="42" t="n">
        <v>-30</v>
      </c>
      <c r="E65" s="42" t="n">
        <v>-31</v>
      </c>
      <c r="F65" s="42" t="n">
        <v>-30</v>
      </c>
      <c r="G65" s="42" t="n">
        <v>-30</v>
      </c>
      <c r="H65" s="42" t="n">
        <v>-30</v>
      </c>
      <c r="I65" s="42" t="n">
        <v>-30</v>
      </c>
      <c r="J65" s="42" t="n">
        <v>-30</v>
      </c>
      <c r="K65" s="42" t="n">
        <v>-30</v>
      </c>
      <c r="L65" s="42" t="n">
        <v>-30</v>
      </c>
      <c r="M65" s="42" t="n">
        <v>-30</v>
      </c>
      <c r="N65" s="42" t="n">
        <v>-30</v>
      </c>
      <c r="O65" s="65" t="n">
        <f aca="false">SUM(C65:N65)</f>
        <v>-361</v>
      </c>
      <c r="P65" s="65"/>
      <c r="Q65" s="32"/>
      <c r="R65" s="33" t="s">
        <v>71</v>
      </c>
      <c r="S65" s="32"/>
      <c r="T65" s="65"/>
      <c r="U65" s="34" t="n">
        <f aca="false">C65+D65+E65</f>
        <v>-91</v>
      </c>
      <c r="V65" s="34" t="n">
        <f aca="false">F65+G65+H65</f>
        <v>-90</v>
      </c>
      <c r="W65" s="34" t="n">
        <f aca="false">I65+J65+K65</f>
        <v>-90</v>
      </c>
      <c r="X65" s="34" t="n">
        <f aca="false">L65+M65+N65</f>
        <v>-90</v>
      </c>
      <c r="Y65" s="35" t="n">
        <f aca="false">SUM(U65:X65)</f>
        <v>-361</v>
      </c>
    </row>
    <row r="66" customFormat="false" ht="12.75" hidden="false" customHeight="false" outlineLevel="0" collapsed="false">
      <c r="A66" s="28" t="s">
        <v>78</v>
      </c>
      <c r="C66" s="42" t="n">
        <v>-42</v>
      </c>
      <c r="D66" s="42" t="n">
        <v>-42</v>
      </c>
      <c r="E66" s="42" t="n">
        <v>-42</v>
      </c>
      <c r="F66" s="42" t="n">
        <v>-42</v>
      </c>
      <c r="G66" s="42" t="n">
        <v>-42</v>
      </c>
      <c r="H66" s="42" t="n">
        <v>-42</v>
      </c>
      <c r="I66" s="42" t="n">
        <v>-42</v>
      </c>
      <c r="J66" s="42" t="n">
        <v>-43</v>
      </c>
      <c r="K66" s="42" t="n">
        <v>-42</v>
      </c>
      <c r="L66" s="42" t="n">
        <v>-43</v>
      </c>
      <c r="M66" s="42" t="n">
        <v>-43</v>
      </c>
      <c r="N66" s="42" t="n">
        <v>-43</v>
      </c>
      <c r="O66" s="65" t="n">
        <f aca="false">SUM(C66:N66)</f>
        <v>-508</v>
      </c>
      <c r="P66" s="65"/>
      <c r="Q66" s="32"/>
      <c r="R66" s="36" t="s">
        <v>71</v>
      </c>
      <c r="S66" s="32"/>
      <c r="T66" s="65"/>
      <c r="U66" s="34" t="n">
        <f aca="false">C66+D66+E66</f>
        <v>-126</v>
      </c>
      <c r="V66" s="34" t="n">
        <f aca="false">F66+G66+H66</f>
        <v>-126</v>
      </c>
      <c r="W66" s="34" t="n">
        <f aca="false">I66+J66+K66</f>
        <v>-127</v>
      </c>
      <c r="X66" s="34" t="n">
        <f aca="false">L66+M66+N66</f>
        <v>-129</v>
      </c>
      <c r="Y66" s="35" t="n">
        <f aca="false">SUM(U66:X66)</f>
        <v>-508</v>
      </c>
    </row>
    <row r="67" customFormat="false" ht="12.75" hidden="false" customHeight="false" outlineLevel="0" collapsed="false">
      <c r="A67" s="28" t="s">
        <v>79</v>
      </c>
      <c r="C67" s="42" t="n">
        <v>-10</v>
      </c>
      <c r="D67" s="42" t="n">
        <v>-10</v>
      </c>
      <c r="E67" s="42" t="n">
        <v>-10</v>
      </c>
      <c r="F67" s="42" t="n">
        <v>-10</v>
      </c>
      <c r="G67" s="42" t="n">
        <v>-10</v>
      </c>
      <c r="H67" s="42" t="n">
        <v>-10</v>
      </c>
      <c r="I67" s="42" t="n">
        <v>-10</v>
      </c>
      <c r="J67" s="42" t="n">
        <v>-10</v>
      </c>
      <c r="K67" s="42" t="n">
        <v>-11</v>
      </c>
      <c r="L67" s="42" t="n">
        <v>-10</v>
      </c>
      <c r="M67" s="42" t="n">
        <v>-11</v>
      </c>
      <c r="N67" s="42" t="n">
        <v>-10</v>
      </c>
      <c r="O67" s="65" t="n">
        <f aca="false">SUM(C67:N67)</f>
        <v>-122</v>
      </c>
      <c r="P67" s="65"/>
      <c r="Q67" s="32"/>
      <c r="R67" s="36" t="s">
        <v>71</v>
      </c>
      <c r="S67" s="32"/>
      <c r="T67" s="65"/>
      <c r="U67" s="34" t="n">
        <f aca="false">C67+D67+E67</f>
        <v>-30</v>
      </c>
      <c r="V67" s="34" t="n">
        <f aca="false">F67+G67+H67</f>
        <v>-30</v>
      </c>
      <c r="W67" s="34" t="n">
        <f aca="false">I67+J67+K67</f>
        <v>-31</v>
      </c>
      <c r="X67" s="34" t="n">
        <f aca="false">L67+M67+N67</f>
        <v>-31</v>
      </c>
      <c r="Y67" s="35" t="n">
        <f aca="false">SUM(U67:X67)</f>
        <v>-122</v>
      </c>
    </row>
    <row r="68" customFormat="false" ht="12.75" hidden="false" customHeight="false" outlineLevel="0" collapsed="false">
      <c r="A68" s="28" t="s">
        <v>80</v>
      </c>
      <c r="C68" s="42" t="n">
        <v>-31</v>
      </c>
      <c r="D68" s="42" t="n">
        <v>-31</v>
      </c>
      <c r="E68" s="42" t="n">
        <v>-31</v>
      </c>
      <c r="F68" s="42" t="n">
        <v>-31</v>
      </c>
      <c r="G68" s="42" t="n">
        <v>-31</v>
      </c>
      <c r="H68" s="42" t="n">
        <v>-31</v>
      </c>
      <c r="I68" s="42" t="n">
        <v>-31</v>
      </c>
      <c r="J68" s="42" t="n">
        <v>-32</v>
      </c>
      <c r="K68" s="42" t="n">
        <v>-31</v>
      </c>
      <c r="L68" s="42" t="n">
        <v>-32</v>
      </c>
      <c r="M68" s="42" t="n">
        <v>-31</v>
      </c>
      <c r="N68" s="42" t="n">
        <v>-32</v>
      </c>
      <c r="O68" s="65" t="n">
        <f aca="false">SUM(C68:N68)</f>
        <v>-375</v>
      </c>
      <c r="P68" s="65"/>
      <c r="Q68" s="32"/>
      <c r="R68" s="36" t="s">
        <v>71</v>
      </c>
      <c r="S68" s="32"/>
      <c r="T68" s="65"/>
      <c r="U68" s="34" t="n">
        <f aca="false">C68+D68+E68</f>
        <v>-93</v>
      </c>
      <c r="V68" s="34" t="n">
        <f aca="false">F68+G68+H68</f>
        <v>-93</v>
      </c>
      <c r="W68" s="34" t="n">
        <f aca="false">I68+J68+K68</f>
        <v>-94</v>
      </c>
      <c r="X68" s="34" t="n">
        <f aca="false">L68+M68+N68</f>
        <v>-95</v>
      </c>
      <c r="Y68" s="35" t="n">
        <f aca="false">SUM(U68:X68)</f>
        <v>-375</v>
      </c>
    </row>
    <row r="69" customFormat="false" ht="12.75" hidden="false" customHeight="false" outlineLevel="0" collapsed="false">
      <c r="A69" s="28" t="s">
        <v>81</v>
      </c>
      <c r="C69" s="42" t="n">
        <v>-45</v>
      </c>
      <c r="D69" s="42" t="n">
        <v>-45</v>
      </c>
      <c r="E69" s="42" t="n">
        <v>-45</v>
      </c>
      <c r="F69" s="42" t="n">
        <v>-45</v>
      </c>
      <c r="G69" s="42" t="n">
        <v>-45</v>
      </c>
      <c r="H69" s="42" t="n">
        <v>-45</v>
      </c>
      <c r="I69" s="42" t="n">
        <v>-45</v>
      </c>
      <c r="J69" s="42" t="n">
        <v>-45</v>
      </c>
      <c r="K69" s="42" t="n">
        <v>-45</v>
      </c>
      <c r="L69" s="42" t="n">
        <v>-45</v>
      </c>
      <c r="M69" s="42" t="n">
        <v>-44</v>
      </c>
      <c r="N69" s="42" t="n">
        <v>-45</v>
      </c>
      <c r="O69" s="65" t="n">
        <f aca="false">SUM(C69:N69)</f>
        <v>-539</v>
      </c>
      <c r="P69" s="65"/>
      <c r="Q69" s="32"/>
      <c r="R69" s="36" t="s">
        <v>71</v>
      </c>
      <c r="S69" s="32"/>
      <c r="T69" s="65"/>
      <c r="U69" s="34" t="n">
        <f aca="false">C69+D69+E69</f>
        <v>-135</v>
      </c>
      <c r="V69" s="34" t="n">
        <f aca="false">F69+G69+H69</f>
        <v>-135</v>
      </c>
      <c r="W69" s="34" t="n">
        <f aca="false">I69+J69+K69</f>
        <v>-135</v>
      </c>
      <c r="X69" s="34" t="n">
        <f aca="false">L69+M69+N69</f>
        <v>-134</v>
      </c>
      <c r="Y69" s="35" t="n">
        <f aca="false">SUM(U69:X69)</f>
        <v>-539</v>
      </c>
    </row>
    <row r="70" customFormat="false" ht="12.75" hidden="false" customHeight="false" outlineLevel="0" collapsed="false">
      <c r="A70" s="28" t="s">
        <v>82</v>
      </c>
      <c r="C70" s="42" t="n">
        <v>-53</v>
      </c>
      <c r="D70" s="42" t="n">
        <v>-53</v>
      </c>
      <c r="E70" s="42" t="n">
        <v>-53</v>
      </c>
      <c r="F70" s="42" t="n">
        <v>-53</v>
      </c>
      <c r="G70" s="42" t="n">
        <v>-53</v>
      </c>
      <c r="H70" s="42" t="n">
        <v>-53</v>
      </c>
      <c r="I70" s="42" t="n">
        <v>-53</v>
      </c>
      <c r="J70" s="42" t="n">
        <v>-52</v>
      </c>
      <c r="K70" s="42" t="n">
        <v>-53</v>
      </c>
      <c r="L70" s="42" t="n">
        <v>-53</v>
      </c>
      <c r="M70" s="42" t="n">
        <v>-52</v>
      </c>
      <c r="N70" s="42" t="n">
        <v>-53</v>
      </c>
      <c r="O70" s="65" t="n">
        <f aca="false">SUM(C70:N70)</f>
        <v>-634</v>
      </c>
      <c r="P70" s="65"/>
      <c r="Q70" s="32"/>
      <c r="R70" s="36" t="s">
        <v>71</v>
      </c>
      <c r="S70" s="32"/>
      <c r="T70" s="65"/>
      <c r="U70" s="34" t="n">
        <f aca="false">C70+D70+E70</f>
        <v>-159</v>
      </c>
      <c r="V70" s="34" t="n">
        <f aca="false">F70+G70+H70</f>
        <v>-159</v>
      </c>
      <c r="W70" s="34" t="n">
        <f aca="false">I70+J70+K70</f>
        <v>-158</v>
      </c>
      <c r="X70" s="34" t="n">
        <f aca="false">L70+M70+N70</f>
        <v>-158</v>
      </c>
      <c r="Y70" s="35" t="n">
        <f aca="false">SUM(U70:X70)</f>
        <v>-634</v>
      </c>
    </row>
    <row r="71" customFormat="false" ht="12.75" hidden="false" customHeight="false" outlineLevel="0" collapsed="false">
      <c r="A71" s="28" t="s">
        <v>83</v>
      </c>
      <c r="C71" s="42" t="n">
        <v>-11</v>
      </c>
      <c r="D71" s="42" t="n">
        <v>-11</v>
      </c>
      <c r="E71" s="42" t="n">
        <v>-11</v>
      </c>
      <c r="F71" s="42" t="n">
        <v>-11</v>
      </c>
      <c r="G71" s="42" t="n">
        <v>-11</v>
      </c>
      <c r="H71" s="42" t="n">
        <v>-11</v>
      </c>
      <c r="I71" s="42" t="n">
        <v>-11</v>
      </c>
      <c r="J71" s="42" t="n">
        <v>-11</v>
      </c>
      <c r="K71" s="42" t="n">
        <v>-10</v>
      </c>
      <c r="L71" s="42" t="n">
        <v>-11</v>
      </c>
      <c r="M71" s="42" t="n">
        <v>-11</v>
      </c>
      <c r="N71" s="42" t="n">
        <v>-10</v>
      </c>
      <c r="O71" s="65" t="n">
        <f aca="false">SUM(C71:N71)</f>
        <v>-130</v>
      </c>
      <c r="P71" s="65"/>
      <c r="Q71" s="32"/>
      <c r="R71" s="36" t="s">
        <v>71</v>
      </c>
      <c r="S71" s="32"/>
      <c r="T71" s="65"/>
      <c r="U71" s="34" t="n">
        <f aca="false">C71+D71+E71</f>
        <v>-33</v>
      </c>
      <c r="V71" s="34" t="n">
        <f aca="false">F71+G71+H71</f>
        <v>-33</v>
      </c>
      <c r="W71" s="34" t="n">
        <f aca="false">I71+J71+K71</f>
        <v>-32</v>
      </c>
      <c r="X71" s="34" t="n">
        <f aca="false">L71+M71+N71</f>
        <v>-32</v>
      </c>
      <c r="Y71" s="35" t="n">
        <f aca="false">SUM(U71:X71)</f>
        <v>-130</v>
      </c>
    </row>
    <row r="72" customFormat="false" ht="12.75" hidden="false" customHeight="false" outlineLevel="0" collapsed="false">
      <c r="A72" s="28" t="s">
        <v>84</v>
      </c>
      <c r="C72" s="42" t="n">
        <v>-7</v>
      </c>
      <c r="D72" s="42" t="n">
        <v>-7</v>
      </c>
      <c r="E72" s="42" t="n">
        <v>-7</v>
      </c>
      <c r="F72" s="42" t="n">
        <v>-7</v>
      </c>
      <c r="G72" s="42" t="n">
        <v>-7</v>
      </c>
      <c r="H72" s="42" t="n">
        <v>-7</v>
      </c>
      <c r="I72" s="42" t="n">
        <v>-7</v>
      </c>
      <c r="J72" s="42" t="n">
        <v>-7</v>
      </c>
      <c r="K72" s="42" t="n">
        <v>-7</v>
      </c>
      <c r="L72" s="42" t="n">
        <v>-7</v>
      </c>
      <c r="M72" s="42" t="n">
        <v>-7</v>
      </c>
      <c r="N72" s="42" t="n">
        <v>-7</v>
      </c>
      <c r="O72" s="65" t="n">
        <f aca="false">SUM(C72:N72)</f>
        <v>-84</v>
      </c>
      <c r="P72" s="65"/>
      <c r="Q72" s="32"/>
      <c r="R72" s="36" t="s">
        <v>71</v>
      </c>
      <c r="S72" s="32"/>
      <c r="T72" s="65"/>
      <c r="U72" s="34" t="n">
        <f aca="false">C72+D72+E72</f>
        <v>-21</v>
      </c>
      <c r="V72" s="34" t="n">
        <f aca="false">F72+G72+H72</f>
        <v>-21</v>
      </c>
      <c r="W72" s="34" t="n">
        <f aca="false">I72+J72+K72</f>
        <v>-21</v>
      </c>
      <c r="X72" s="34" t="n">
        <f aca="false">L72+M72+N72</f>
        <v>-21</v>
      </c>
      <c r="Y72" s="35" t="n">
        <f aca="false">SUM(U72:X72)</f>
        <v>-84</v>
      </c>
    </row>
    <row r="73" customFormat="false" ht="12.75" hidden="false" customHeight="false" outlineLevel="0" collapsed="false">
      <c r="A73" s="28" t="s">
        <v>85</v>
      </c>
      <c r="C73" s="42" t="n">
        <v>-7</v>
      </c>
      <c r="D73" s="42" t="n">
        <v>-7</v>
      </c>
      <c r="E73" s="42" t="n">
        <v>-7</v>
      </c>
      <c r="F73" s="42" t="n">
        <v>-7</v>
      </c>
      <c r="G73" s="42" t="n">
        <v>-7</v>
      </c>
      <c r="H73" s="42" t="n">
        <v>-7</v>
      </c>
      <c r="I73" s="42" t="n">
        <v>-7</v>
      </c>
      <c r="J73" s="42" t="n">
        <v>-8</v>
      </c>
      <c r="K73" s="42" t="n">
        <v>-7</v>
      </c>
      <c r="L73" s="42" t="n">
        <v>-8</v>
      </c>
      <c r="M73" s="42" t="n">
        <v>-7</v>
      </c>
      <c r="N73" s="42" t="n">
        <v>-8</v>
      </c>
      <c r="O73" s="65" t="n">
        <f aca="false">SUM(C73:N73)</f>
        <v>-87</v>
      </c>
      <c r="P73" s="65"/>
      <c r="Q73" s="32"/>
      <c r="R73" s="36" t="s">
        <v>71</v>
      </c>
      <c r="S73" s="32"/>
      <c r="T73" s="65"/>
      <c r="U73" s="34" t="n">
        <f aca="false">C73+D73+E73</f>
        <v>-21</v>
      </c>
      <c r="V73" s="34" t="n">
        <f aca="false">F73+G73+H73</f>
        <v>-21</v>
      </c>
      <c r="W73" s="34" t="n">
        <f aca="false">I73+J73+K73</f>
        <v>-22</v>
      </c>
      <c r="X73" s="34" t="n">
        <f aca="false">L73+M73+N73</f>
        <v>-23</v>
      </c>
      <c r="Y73" s="35" t="n">
        <f aca="false">SUM(U73:X73)</f>
        <v>-87</v>
      </c>
    </row>
    <row r="74" customFormat="false" ht="12.75" hidden="false" customHeight="false" outlineLevel="0" collapsed="false">
      <c r="A74" s="28" t="s">
        <v>86</v>
      </c>
      <c r="C74" s="42" t="n">
        <v>-38</v>
      </c>
      <c r="D74" s="42" t="n">
        <v>-38</v>
      </c>
      <c r="E74" s="42" t="n">
        <v>-38</v>
      </c>
      <c r="F74" s="42" t="n">
        <v>-38</v>
      </c>
      <c r="G74" s="42" t="n">
        <v>-38</v>
      </c>
      <c r="H74" s="42" t="n">
        <v>-38</v>
      </c>
      <c r="I74" s="42" t="n">
        <v>-38</v>
      </c>
      <c r="J74" s="42" t="n">
        <v>-38</v>
      </c>
      <c r="K74" s="42" t="n">
        <v>-38</v>
      </c>
      <c r="L74" s="42" t="n">
        <v>-38</v>
      </c>
      <c r="M74" s="42" t="n">
        <v>-38</v>
      </c>
      <c r="N74" s="42" t="n">
        <v>-37</v>
      </c>
      <c r="O74" s="65" t="n">
        <f aca="false">SUM(C74:N74)</f>
        <v>-455</v>
      </c>
      <c r="P74" s="65"/>
      <c r="Q74" s="32"/>
      <c r="R74" s="36" t="s">
        <v>71</v>
      </c>
      <c r="S74" s="32"/>
      <c r="T74" s="65"/>
      <c r="U74" s="34" t="n">
        <f aca="false">C74+D74+E74</f>
        <v>-114</v>
      </c>
      <c r="V74" s="34" t="n">
        <f aca="false">F74+G74+H74</f>
        <v>-114</v>
      </c>
      <c r="W74" s="34" t="n">
        <f aca="false">I74+J74+K74</f>
        <v>-114</v>
      </c>
      <c r="X74" s="34" t="n">
        <f aca="false">L74+M74+N74</f>
        <v>-113</v>
      </c>
      <c r="Y74" s="35" t="n">
        <f aca="false">SUM(U74:X74)</f>
        <v>-455</v>
      </c>
    </row>
    <row r="75" customFormat="false" ht="12.75" hidden="false" customHeight="false" outlineLevel="0" collapsed="false">
      <c r="A75" s="28" t="s">
        <v>87</v>
      </c>
      <c r="C75" s="42" t="n">
        <v>0</v>
      </c>
      <c r="D75" s="42" t="n">
        <v>0</v>
      </c>
      <c r="E75" s="42" t="n">
        <v>0</v>
      </c>
      <c r="F75" s="42" t="n">
        <v>0</v>
      </c>
      <c r="G75" s="42" t="n">
        <v>0</v>
      </c>
      <c r="H75" s="42" t="n">
        <v>0</v>
      </c>
      <c r="I75" s="42" t="n">
        <v>0</v>
      </c>
      <c r="J75" s="42" t="n">
        <v>0</v>
      </c>
      <c r="K75" s="42" t="n">
        <v>0</v>
      </c>
      <c r="L75" s="42" t="n">
        <v>0</v>
      </c>
      <c r="M75" s="42" t="n">
        <v>0</v>
      </c>
      <c r="N75" s="42" t="n">
        <v>0</v>
      </c>
      <c r="O75" s="65" t="n">
        <f aca="false">SUM(C75:N75)</f>
        <v>0</v>
      </c>
      <c r="P75" s="65"/>
      <c r="Q75" s="32"/>
      <c r="R75" s="33" t="s">
        <v>71</v>
      </c>
      <c r="S75" s="32"/>
      <c r="T75" s="65"/>
      <c r="U75" s="34" t="n">
        <f aca="false">C75+D75+E75</f>
        <v>0</v>
      </c>
      <c r="V75" s="34" t="n">
        <f aca="false">F75+G75+H75</f>
        <v>0</v>
      </c>
      <c r="W75" s="34" t="n">
        <f aca="false">I75+J75+K75</f>
        <v>0</v>
      </c>
      <c r="X75" s="34" t="n">
        <f aca="false">L75+M75+N75</f>
        <v>0</v>
      </c>
      <c r="Y75" s="35" t="n">
        <f aca="false">SUM(U75:X75)</f>
        <v>0</v>
      </c>
    </row>
    <row r="76" customFormat="false" ht="12.75" hidden="false" customHeight="false" outlineLevel="0" collapsed="false">
      <c r="A76" s="28" t="s">
        <v>47</v>
      </c>
      <c r="C76" s="42" t="n">
        <v>0</v>
      </c>
      <c r="D76" s="42" t="n">
        <v>0</v>
      </c>
      <c r="E76" s="42" t="n">
        <v>0</v>
      </c>
      <c r="F76" s="42" t="n">
        <v>0</v>
      </c>
      <c r="G76" s="42" t="n">
        <v>0</v>
      </c>
      <c r="H76" s="42" t="n">
        <v>0</v>
      </c>
      <c r="I76" s="42" t="n">
        <v>0</v>
      </c>
      <c r="J76" s="42" t="n">
        <v>0</v>
      </c>
      <c r="K76" s="42" t="n">
        <v>0</v>
      </c>
      <c r="L76" s="42" t="n">
        <v>0</v>
      </c>
      <c r="M76" s="42" t="n">
        <v>0</v>
      </c>
      <c r="N76" s="42" t="n">
        <v>0</v>
      </c>
      <c r="O76" s="65" t="n">
        <f aca="false">SUM(C76:N76)</f>
        <v>0</v>
      </c>
      <c r="P76" s="65"/>
      <c r="Q76" s="32"/>
      <c r="R76" s="36" t="s">
        <v>71</v>
      </c>
      <c r="S76" s="32"/>
      <c r="T76" s="65"/>
      <c r="U76" s="34" t="n">
        <f aca="false">C76+D76+E76</f>
        <v>0</v>
      </c>
      <c r="V76" s="34" t="n">
        <f aca="false">F76+G76+H76</f>
        <v>0</v>
      </c>
      <c r="W76" s="34" t="n">
        <f aca="false">I76+J76+K76</f>
        <v>0</v>
      </c>
      <c r="X76" s="34" t="n">
        <f aca="false">L76+M76+N76</f>
        <v>0</v>
      </c>
      <c r="Y76" s="35" t="n">
        <f aca="false">SUM(U76:X76)</f>
        <v>0</v>
      </c>
    </row>
    <row r="77" customFormat="false" ht="12.75" hidden="false" customHeight="false" outlineLevel="0" collapsed="false">
      <c r="A77" s="28" t="s">
        <v>57</v>
      </c>
      <c r="C77" s="68" t="n">
        <v>0</v>
      </c>
      <c r="D77" s="68" t="n">
        <v>0</v>
      </c>
      <c r="E77" s="68" t="n">
        <v>0</v>
      </c>
      <c r="F77" s="68" t="n">
        <v>0</v>
      </c>
      <c r="G77" s="68" t="n">
        <v>0</v>
      </c>
      <c r="H77" s="68" t="n">
        <v>0</v>
      </c>
      <c r="I77" s="68" t="n">
        <v>0</v>
      </c>
      <c r="J77" s="68" t="n">
        <v>0</v>
      </c>
      <c r="K77" s="68" t="n">
        <v>0</v>
      </c>
      <c r="L77" s="68" t="n">
        <v>0</v>
      </c>
      <c r="M77" s="68" t="n">
        <v>0</v>
      </c>
      <c r="N77" s="68" t="n">
        <v>0</v>
      </c>
      <c r="O77" s="69" t="n">
        <f aca="false">SUM(C77:N77)</f>
        <v>0</v>
      </c>
      <c r="P77" s="65"/>
      <c r="Q77" s="32"/>
      <c r="R77" s="36" t="s">
        <v>71</v>
      </c>
      <c r="S77" s="32"/>
      <c r="T77" s="65"/>
      <c r="U77" s="70" t="n">
        <f aca="false">C77+D77+E77</f>
        <v>0</v>
      </c>
      <c r="V77" s="70" t="n">
        <f aca="false">F77+G77+H77</f>
        <v>0</v>
      </c>
      <c r="W77" s="70" t="n">
        <f aca="false">I77+J77+K77</f>
        <v>0</v>
      </c>
      <c r="X77" s="70" t="n">
        <f aca="false">L77+M77+N77</f>
        <v>0</v>
      </c>
      <c r="Y77" s="71" t="n">
        <f aca="false">SUM(U77:X77)</f>
        <v>0</v>
      </c>
    </row>
    <row r="78" customFormat="false" ht="12.75" hidden="false" customHeight="false" outlineLevel="0" collapsed="false">
      <c r="A78" s="28" t="s">
        <v>88</v>
      </c>
      <c r="C78" s="72" t="n">
        <f aca="false">SUM(C59:C77)</f>
        <v>-730</v>
      </c>
      <c r="D78" s="72" t="n">
        <f aca="false">SUM(D59:D77)</f>
        <v>-668</v>
      </c>
      <c r="E78" s="72" t="n">
        <f aca="false">SUM(E59:E77)</f>
        <v>-1269</v>
      </c>
      <c r="F78" s="72" t="n">
        <f aca="false">SUM(F59:F77)</f>
        <v>-571</v>
      </c>
      <c r="G78" s="72" t="n">
        <f aca="false">SUM(G59:G77)</f>
        <v>-564</v>
      </c>
      <c r="H78" s="72" t="n">
        <f aca="false">SUM(H59:H77)</f>
        <v>-545</v>
      </c>
      <c r="I78" s="72" t="n">
        <f aca="false">SUM(I59:I77)</f>
        <v>-552</v>
      </c>
      <c r="J78" s="72" t="n">
        <f aca="false">SUM(J59:J77)</f>
        <v>-559</v>
      </c>
      <c r="K78" s="72" t="n">
        <f aca="false">SUM(K59:K77)</f>
        <v>-623</v>
      </c>
      <c r="L78" s="72" t="n">
        <f aca="false">SUM(L59:L77)</f>
        <v>-750</v>
      </c>
      <c r="M78" s="72" t="n">
        <f aca="false">SUM(M59:M77)</f>
        <v>-743</v>
      </c>
      <c r="N78" s="72" t="n">
        <f aca="false">SUM(N59:N77)</f>
        <v>-772</v>
      </c>
      <c r="O78" s="72" t="n">
        <f aca="false">SUM(O59:O77)</f>
        <v>-8346</v>
      </c>
      <c r="P78" s="65"/>
      <c r="Q78" s="32"/>
      <c r="R78" s="36"/>
      <c r="S78" s="32"/>
      <c r="T78" s="65"/>
      <c r="U78" s="72" t="n">
        <f aca="false">SUM(U59:U77)</f>
        <v>-2667</v>
      </c>
      <c r="V78" s="72" t="n">
        <f aca="false">SUM(V59:V77)</f>
        <v>-1680</v>
      </c>
      <c r="W78" s="72" t="n">
        <f aca="false">SUM(W59:W77)</f>
        <v>-1734</v>
      </c>
      <c r="X78" s="72" t="n">
        <f aca="false">SUM(X59:X77)</f>
        <v>-2265</v>
      </c>
      <c r="Y78" s="72" t="n">
        <f aca="false">SUM(Y59:Y77)</f>
        <v>-8346</v>
      </c>
    </row>
    <row r="79" customFormat="false" ht="12.75" hidden="false" customHeight="false" outlineLevel="0" collapsed="false">
      <c r="A79" s="28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65"/>
      <c r="Q79" s="32"/>
      <c r="R79" s="36"/>
      <c r="S79" s="32"/>
      <c r="T79" s="65"/>
      <c r="U79" s="72"/>
      <c r="V79" s="72"/>
      <c r="W79" s="72"/>
      <c r="X79" s="72"/>
      <c r="Y79" s="72"/>
    </row>
    <row r="80" customFormat="false" ht="12.75" hidden="false" customHeight="false" outlineLevel="0" collapsed="false">
      <c r="A80" s="28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65"/>
      <c r="Q80" s="32"/>
      <c r="R80" s="36"/>
      <c r="S80" s="32"/>
      <c r="T80" s="65"/>
      <c r="U80" s="72"/>
      <c r="V80" s="72"/>
      <c r="W80" s="72"/>
      <c r="X80" s="72"/>
      <c r="Y80" s="72"/>
    </row>
    <row r="81" customFormat="false" ht="12.75" hidden="false" customHeight="false" outlineLevel="0" collapsed="false">
      <c r="A81" s="28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65"/>
      <c r="Q81" s="32"/>
      <c r="R81" s="36"/>
      <c r="S81" s="32"/>
      <c r="T81" s="65"/>
      <c r="U81" s="72"/>
      <c r="V81" s="72"/>
      <c r="W81" s="72"/>
      <c r="X81" s="72"/>
      <c r="Y81" s="72"/>
    </row>
    <row r="82" customFormat="false" ht="12.75" hidden="false" customHeight="false" outlineLevel="0" collapsed="false">
      <c r="A82" s="28" t="s">
        <v>89</v>
      </c>
      <c r="C82" s="42" t="n">
        <v>0</v>
      </c>
      <c r="D82" s="42" t="n">
        <v>0</v>
      </c>
      <c r="E82" s="42" t="n">
        <v>0</v>
      </c>
      <c r="F82" s="42" t="n">
        <v>0</v>
      </c>
      <c r="G82" s="42" t="n">
        <v>0</v>
      </c>
      <c r="H82" s="42" t="n">
        <v>0</v>
      </c>
      <c r="I82" s="42" t="n">
        <v>0</v>
      </c>
      <c r="J82" s="42" t="n">
        <v>0</v>
      </c>
      <c r="K82" s="42" t="n">
        <v>0</v>
      </c>
      <c r="L82" s="42" t="n">
        <v>0</v>
      </c>
      <c r="M82" s="42" t="n">
        <v>0</v>
      </c>
      <c r="N82" s="42" t="n">
        <v>0</v>
      </c>
      <c r="O82" s="73" t="n">
        <f aca="false">SUM(C82:N82)</f>
        <v>0</v>
      </c>
      <c r="P82" s="73"/>
      <c r="Q82" s="32"/>
      <c r="R82" s="33" t="s">
        <v>90</v>
      </c>
      <c r="S82" s="32"/>
      <c r="T82" s="73"/>
      <c r="U82" s="34" t="n">
        <f aca="false">C82+D82+E82</f>
        <v>0</v>
      </c>
      <c r="V82" s="34" t="n">
        <f aca="false">F82+G82+H82</f>
        <v>0</v>
      </c>
      <c r="W82" s="34" t="n">
        <f aca="false">I82+J82+K82</f>
        <v>0</v>
      </c>
      <c r="X82" s="34" t="n">
        <f aca="false">L82+M82+N82</f>
        <v>0</v>
      </c>
      <c r="Y82" s="35" t="n">
        <f aca="false">SUM(U82:X82)</f>
        <v>0</v>
      </c>
    </row>
    <row r="83" customFormat="false" ht="12.75" hidden="false" customHeight="false" outlineLevel="0" collapsed="false">
      <c r="A83" s="28" t="s">
        <v>57</v>
      </c>
      <c r="C83" s="42" t="n">
        <v>0</v>
      </c>
      <c r="D83" s="42" t="n">
        <v>0</v>
      </c>
      <c r="E83" s="42" t="n">
        <v>0</v>
      </c>
      <c r="F83" s="42" t="n">
        <v>0</v>
      </c>
      <c r="G83" s="42" t="n">
        <v>0</v>
      </c>
      <c r="H83" s="42" t="n">
        <v>0</v>
      </c>
      <c r="I83" s="42" t="n">
        <v>0</v>
      </c>
      <c r="J83" s="42" t="n">
        <v>0</v>
      </c>
      <c r="K83" s="42" t="n">
        <v>0</v>
      </c>
      <c r="L83" s="42" t="n">
        <v>0</v>
      </c>
      <c r="M83" s="42" t="n">
        <v>0</v>
      </c>
      <c r="N83" s="42" t="n">
        <v>0</v>
      </c>
      <c r="O83" s="73" t="n">
        <f aca="false">SUM(C83:N83)</f>
        <v>0</v>
      </c>
      <c r="P83" s="73"/>
      <c r="Q83" s="32"/>
      <c r="R83" s="36" t="s">
        <v>90</v>
      </c>
      <c r="S83" s="32"/>
      <c r="T83" s="73"/>
      <c r="U83" s="34" t="n">
        <f aca="false">C83+D83+E83</f>
        <v>0</v>
      </c>
      <c r="V83" s="34" t="n">
        <f aca="false">F83+G83+H83</f>
        <v>0</v>
      </c>
      <c r="W83" s="34" t="n">
        <f aca="false">I83+J83+K83</f>
        <v>0</v>
      </c>
      <c r="X83" s="34" t="n">
        <f aca="false">L83+M83+N83</f>
        <v>0</v>
      </c>
      <c r="Y83" s="35" t="n">
        <f aca="false">SUM(U83:X83)</f>
        <v>0</v>
      </c>
    </row>
    <row r="84" customFormat="false" ht="12.75" hidden="false" customHeight="false" outlineLevel="0" collapsed="false">
      <c r="A84" s="28" t="s">
        <v>91</v>
      </c>
      <c r="C84" s="42" t="n">
        <v>0</v>
      </c>
      <c r="D84" s="42" t="n">
        <v>0</v>
      </c>
      <c r="E84" s="42" t="n">
        <v>0</v>
      </c>
      <c r="F84" s="42" t="n">
        <v>0</v>
      </c>
      <c r="G84" s="42" t="n">
        <v>0</v>
      </c>
      <c r="H84" s="42" t="n">
        <v>0</v>
      </c>
      <c r="I84" s="42" t="n">
        <v>0</v>
      </c>
      <c r="J84" s="42" t="n">
        <v>0</v>
      </c>
      <c r="K84" s="42" t="n">
        <v>0</v>
      </c>
      <c r="L84" s="42" t="n">
        <v>0</v>
      </c>
      <c r="M84" s="42" t="n">
        <v>0</v>
      </c>
      <c r="N84" s="42" t="n">
        <v>0</v>
      </c>
      <c r="O84" s="73" t="n">
        <f aca="false">SUM(C84:N84)</f>
        <v>0</v>
      </c>
      <c r="P84" s="73"/>
      <c r="Q84" s="32"/>
      <c r="R84" s="36" t="s">
        <v>90</v>
      </c>
      <c r="S84" s="32"/>
      <c r="T84" s="73"/>
      <c r="U84" s="34" t="n">
        <f aca="false">C84+D84+E84</f>
        <v>0</v>
      </c>
      <c r="V84" s="34" t="n">
        <f aca="false">F84+G84+H84</f>
        <v>0</v>
      </c>
      <c r="W84" s="34" t="n">
        <f aca="false">I84+J84+K84</f>
        <v>0</v>
      </c>
      <c r="X84" s="34" t="n">
        <f aca="false">L84+M84+N84</f>
        <v>0</v>
      </c>
      <c r="Y84" s="35" t="n">
        <f aca="false">SUM(U84:X84)</f>
        <v>0</v>
      </c>
    </row>
    <row r="85" customFormat="false" ht="6" hidden="false" customHeight="true" outlineLevel="0" collapsed="false">
      <c r="A85" s="28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73"/>
      <c r="P85" s="73"/>
      <c r="Q85" s="32"/>
      <c r="R85" s="36"/>
      <c r="S85" s="32"/>
      <c r="T85" s="73"/>
      <c r="U85" s="34"/>
      <c r="V85" s="34"/>
      <c r="W85" s="34"/>
      <c r="X85" s="34"/>
      <c r="Y85" s="35"/>
    </row>
    <row r="86" customFormat="false" ht="12.75" hidden="false" customHeight="true" outlineLevel="0" collapsed="false">
      <c r="A86" s="28" t="s">
        <v>92</v>
      </c>
      <c r="C86" s="74" t="n">
        <v>-157</v>
      </c>
      <c r="D86" s="74" t="n">
        <v>-168</v>
      </c>
      <c r="E86" s="74" t="n">
        <f aca="false">-326</f>
        <v>-326</v>
      </c>
      <c r="F86" s="74" t="n">
        <v>-212</v>
      </c>
      <c r="G86" s="74" t="n">
        <v>-157</v>
      </c>
      <c r="H86" s="74" t="n">
        <v>-228</v>
      </c>
      <c r="I86" s="74" t="n">
        <v>-30</v>
      </c>
      <c r="J86" s="74" t="n">
        <v>-109</v>
      </c>
      <c r="K86" s="74" t="n">
        <v>-160</v>
      </c>
      <c r="L86" s="74" t="n">
        <v>-153</v>
      </c>
      <c r="M86" s="74" t="n">
        <v>-152</v>
      </c>
      <c r="N86" s="74" t="n">
        <v>-153</v>
      </c>
      <c r="O86" s="75" t="n">
        <f aca="false">SUM(C86:N86)</f>
        <v>-2005</v>
      </c>
      <c r="P86" s="75"/>
      <c r="Q86" s="32"/>
      <c r="R86" s="33" t="s">
        <v>93</v>
      </c>
      <c r="S86" s="32"/>
      <c r="T86" s="75"/>
      <c r="U86" s="34" t="n">
        <f aca="false">C86+D86+E86</f>
        <v>-651</v>
      </c>
      <c r="V86" s="34" t="n">
        <f aca="false">F86+G86+H86</f>
        <v>-597</v>
      </c>
      <c r="W86" s="34" t="n">
        <f aca="false">I86+J86+K86</f>
        <v>-299</v>
      </c>
      <c r="X86" s="34" t="n">
        <f aca="false">L86+M86+N86</f>
        <v>-458</v>
      </c>
      <c r="Y86" s="35" t="n">
        <f aca="false">SUM(U86:X86)</f>
        <v>-2005</v>
      </c>
    </row>
    <row r="87" customFormat="false" ht="12.75" hidden="false" customHeight="false" outlineLevel="0" collapsed="false">
      <c r="A87" s="28" t="s">
        <v>94</v>
      </c>
      <c r="C87" s="50" t="n">
        <v>0</v>
      </c>
      <c r="D87" s="50" t="n">
        <v>0</v>
      </c>
      <c r="E87" s="50" t="n">
        <v>0</v>
      </c>
      <c r="F87" s="50" t="n">
        <v>0</v>
      </c>
      <c r="G87" s="50" t="n">
        <v>0</v>
      </c>
      <c r="H87" s="50" t="n">
        <v>0</v>
      </c>
      <c r="I87" s="50" t="n">
        <v>0</v>
      </c>
      <c r="J87" s="50" t="n">
        <v>0</v>
      </c>
      <c r="K87" s="50" t="n">
        <v>0</v>
      </c>
      <c r="L87" s="50" t="n">
        <v>0</v>
      </c>
      <c r="M87" s="50" t="n">
        <v>0</v>
      </c>
      <c r="N87" s="50" t="n">
        <v>0</v>
      </c>
      <c r="O87" s="75" t="n">
        <f aca="false">SUM(C87:N87)</f>
        <v>0</v>
      </c>
      <c r="P87" s="75"/>
      <c r="Q87" s="32"/>
      <c r="R87" s="33" t="s">
        <v>93</v>
      </c>
      <c r="S87" s="32"/>
      <c r="T87" s="75"/>
      <c r="U87" s="34" t="n">
        <f aca="false">C87+D87+E87</f>
        <v>0</v>
      </c>
      <c r="V87" s="34" t="n">
        <f aca="false">F87+G87+H87</f>
        <v>0</v>
      </c>
      <c r="W87" s="34" t="n">
        <f aca="false">I87+J87+K87</f>
        <v>0</v>
      </c>
      <c r="X87" s="34" t="n">
        <f aca="false">L87+M87+N87</f>
        <v>0</v>
      </c>
      <c r="Y87" s="35" t="n">
        <f aca="false">SUM(U87:X87)</f>
        <v>0</v>
      </c>
    </row>
    <row r="88" customFormat="false" ht="12.75" hidden="false" customHeight="false" outlineLevel="0" collapsed="false">
      <c r="A88" s="28" t="s">
        <v>95</v>
      </c>
      <c r="C88" s="50" t="n">
        <v>0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75" t="n">
        <f aca="false">SUM(C88:N88)</f>
        <v>0</v>
      </c>
      <c r="P88" s="75"/>
      <c r="Q88" s="32"/>
      <c r="R88" s="33" t="s">
        <v>93</v>
      </c>
      <c r="S88" s="32"/>
      <c r="T88" s="75"/>
      <c r="U88" s="34" t="n">
        <f aca="false">C88+D88+E88</f>
        <v>0</v>
      </c>
      <c r="V88" s="34" t="n">
        <f aca="false">F88+G88+H88</f>
        <v>0</v>
      </c>
      <c r="W88" s="34" t="n">
        <f aca="false">I88+J88+K88</f>
        <v>0</v>
      </c>
      <c r="X88" s="34" t="n">
        <f aca="false">L88+M88+N88</f>
        <v>0</v>
      </c>
      <c r="Y88" s="35" t="n">
        <f aca="false">SUM(U88:X88)</f>
        <v>0</v>
      </c>
    </row>
    <row r="89" customFormat="false" ht="12.75" hidden="false" customHeight="false" outlineLevel="0" collapsed="false">
      <c r="A89" s="28" t="s">
        <v>96</v>
      </c>
      <c r="C89" s="50" t="n">
        <v>0</v>
      </c>
      <c r="D89" s="50" t="n">
        <v>0</v>
      </c>
      <c r="E89" s="50" t="n">
        <v>0</v>
      </c>
      <c r="F89" s="50" t="n">
        <v>-100</v>
      </c>
      <c r="G89" s="50" t="n">
        <v>0</v>
      </c>
      <c r="H89" s="50" t="n">
        <v>0</v>
      </c>
      <c r="I89" s="50" t="n">
        <v>0</v>
      </c>
      <c r="J89" s="50" t="n">
        <v>0</v>
      </c>
      <c r="K89" s="50" t="n">
        <v>0</v>
      </c>
      <c r="L89" s="50" t="n">
        <v>0</v>
      </c>
      <c r="M89" s="50" t="n">
        <v>0</v>
      </c>
      <c r="N89" s="50" t="n">
        <v>-60</v>
      </c>
      <c r="O89" s="75" t="n">
        <f aca="false">SUM(C89:N89)</f>
        <v>-160</v>
      </c>
      <c r="P89" s="75"/>
      <c r="Q89" s="32"/>
      <c r="R89" s="33" t="s">
        <v>93</v>
      </c>
      <c r="S89" s="32"/>
      <c r="T89" s="75"/>
      <c r="U89" s="34" t="n">
        <f aca="false">C89+D89+E89</f>
        <v>0</v>
      </c>
      <c r="V89" s="34" t="n">
        <f aca="false">F89+G89+H89</f>
        <v>-100</v>
      </c>
      <c r="W89" s="34" t="n">
        <f aca="false">I89+J89+K89</f>
        <v>0</v>
      </c>
      <c r="X89" s="34" t="n">
        <f aca="false">L89+M89+N89</f>
        <v>-60</v>
      </c>
      <c r="Y89" s="35" t="n">
        <f aca="false">SUM(U89:X89)</f>
        <v>-160</v>
      </c>
    </row>
    <row r="90" customFormat="false" ht="12.75" hidden="false" customHeight="false" outlineLevel="0" collapsed="false">
      <c r="A90" s="28" t="s">
        <v>97</v>
      </c>
      <c r="C90" s="50" t="n">
        <v>0</v>
      </c>
      <c r="D90" s="50" t="n">
        <v>0</v>
      </c>
      <c r="E90" s="50" t="n">
        <v>0</v>
      </c>
      <c r="F90" s="50" t="n">
        <v>0</v>
      </c>
      <c r="G90" s="50" t="n">
        <v>0</v>
      </c>
      <c r="H90" s="50" t="n">
        <v>0</v>
      </c>
      <c r="I90" s="50" t="n">
        <v>0</v>
      </c>
      <c r="J90" s="50" t="n">
        <v>0</v>
      </c>
      <c r="K90" s="50" t="n">
        <v>0</v>
      </c>
      <c r="L90" s="50" t="n">
        <v>0</v>
      </c>
      <c r="M90" s="50" t="n">
        <v>0</v>
      </c>
      <c r="N90" s="50" t="n">
        <v>0</v>
      </c>
      <c r="O90" s="75" t="n">
        <f aca="false">SUM(C90:N90)</f>
        <v>0</v>
      </c>
      <c r="P90" s="75"/>
      <c r="Q90" s="32"/>
      <c r="R90" s="33" t="s">
        <v>93</v>
      </c>
      <c r="S90" s="32"/>
      <c r="T90" s="75"/>
      <c r="U90" s="34" t="n">
        <f aca="false">C90+D90+E90</f>
        <v>0</v>
      </c>
      <c r="V90" s="34" t="n">
        <f aca="false">F90+G90+H90</f>
        <v>0</v>
      </c>
      <c r="W90" s="34" t="n">
        <f aca="false">I90+J90+K90</f>
        <v>0</v>
      </c>
      <c r="X90" s="34" t="n">
        <f aca="false">L90+M90+N90</f>
        <v>0</v>
      </c>
      <c r="Y90" s="35" t="n">
        <f aca="false">SUM(U90:X90)</f>
        <v>0</v>
      </c>
    </row>
    <row r="91" customFormat="false" ht="12.75" hidden="false" customHeight="false" outlineLevel="0" collapsed="false">
      <c r="A91" s="28" t="s">
        <v>98</v>
      </c>
      <c r="C91" s="50" t="n">
        <v>0</v>
      </c>
      <c r="D91" s="50" t="n">
        <v>0</v>
      </c>
      <c r="E91" s="50" t="n">
        <v>0</v>
      </c>
      <c r="F91" s="50" t="n">
        <v>0</v>
      </c>
      <c r="G91" s="50" t="n">
        <v>0</v>
      </c>
      <c r="H91" s="50" t="n">
        <v>0</v>
      </c>
      <c r="I91" s="50" t="n">
        <v>0</v>
      </c>
      <c r="J91" s="50" t="n">
        <v>0</v>
      </c>
      <c r="K91" s="50" t="n">
        <v>-7</v>
      </c>
      <c r="L91" s="50" t="n">
        <v>-7</v>
      </c>
      <c r="M91" s="50" t="n">
        <v>-7</v>
      </c>
      <c r="N91" s="50" t="n">
        <v>-7</v>
      </c>
      <c r="O91" s="75" t="n">
        <f aca="false">SUM(C91:N91)</f>
        <v>-28</v>
      </c>
      <c r="P91" s="75"/>
      <c r="Q91" s="32"/>
      <c r="R91" s="33" t="s">
        <v>93</v>
      </c>
      <c r="S91" s="32"/>
      <c r="T91" s="75"/>
      <c r="U91" s="34" t="n">
        <f aca="false">C91+D91+E91</f>
        <v>0</v>
      </c>
      <c r="V91" s="34" t="n">
        <f aca="false">F91+G91+H91</f>
        <v>0</v>
      </c>
      <c r="W91" s="34" t="n">
        <f aca="false">I91+J91+K91</f>
        <v>-7</v>
      </c>
      <c r="X91" s="34" t="n">
        <f aca="false">L91+M91+N91</f>
        <v>-21</v>
      </c>
      <c r="Y91" s="35" t="n">
        <f aca="false">SUM(U91:X91)</f>
        <v>-28</v>
      </c>
    </row>
    <row r="92" customFormat="false" ht="12.75" hidden="false" customHeight="false" outlineLevel="0" collapsed="false">
      <c r="A92" s="28" t="s">
        <v>99</v>
      </c>
      <c r="C92" s="76" t="n">
        <v>0</v>
      </c>
      <c r="D92" s="76" t="n">
        <v>0</v>
      </c>
      <c r="E92" s="76" t="n">
        <v>0</v>
      </c>
      <c r="F92" s="76" t="n">
        <v>0</v>
      </c>
      <c r="G92" s="76" t="n">
        <v>0</v>
      </c>
      <c r="H92" s="76" t="n">
        <v>0</v>
      </c>
      <c r="I92" s="76" t="n">
        <v>0</v>
      </c>
      <c r="J92" s="76" t="n">
        <v>0</v>
      </c>
      <c r="K92" s="76" t="n">
        <v>0</v>
      </c>
      <c r="L92" s="76" t="n">
        <v>0</v>
      </c>
      <c r="M92" s="76" t="n">
        <v>0</v>
      </c>
      <c r="N92" s="76" t="n">
        <v>-400</v>
      </c>
      <c r="O92" s="77" t="n">
        <f aca="false">SUM(C92:N92)</f>
        <v>-400</v>
      </c>
      <c r="P92" s="75"/>
      <c r="Q92" s="32"/>
      <c r="R92" s="33" t="s">
        <v>93</v>
      </c>
      <c r="S92" s="32"/>
      <c r="T92" s="75"/>
      <c r="U92" s="70" t="n">
        <f aca="false">C92+D92+E92</f>
        <v>0</v>
      </c>
      <c r="V92" s="70" t="n">
        <f aca="false">F92+G92+H92</f>
        <v>0</v>
      </c>
      <c r="W92" s="70" t="n">
        <f aca="false">I92+J92+K92</f>
        <v>0</v>
      </c>
      <c r="X92" s="70" t="n">
        <f aca="false">L92+M92+N92</f>
        <v>-400</v>
      </c>
      <c r="Y92" s="71" t="n">
        <f aca="false">SUM(U92:X92)</f>
        <v>-400</v>
      </c>
    </row>
    <row r="93" customFormat="false" ht="12.75" hidden="false" customHeight="false" outlineLevel="0" collapsed="false">
      <c r="A93" s="28" t="s">
        <v>100</v>
      </c>
      <c r="C93" s="71" t="n">
        <f aca="false">SUM(C86:C92)</f>
        <v>-157</v>
      </c>
      <c r="D93" s="71" t="n">
        <f aca="false">SUM(D86:D92)</f>
        <v>-168</v>
      </c>
      <c r="E93" s="71" t="n">
        <f aca="false">SUM(E86:E92)</f>
        <v>-326</v>
      </c>
      <c r="F93" s="71" t="n">
        <f aca="false">SUM(F86:F92)</f>
        <v>-312</v>
      </c>
      <c r="G93" s="71" t="n">
        <f aca="false">SUM(G86:G92)</f>
        <v>-157</v>
      </c>
      <c r="H93" s="71" t="n">
        <f aca="false">SUM(H86:H92)</f>
        <v>-228</v>
      </c>
      <c r="I93" s="71" t="n">
        <f aca="false">SUM(I86:I92)</f>
        <v>-30</v>
      </c>
      <c r="J93" s="71" t="n">
        <f aca="false">SUM(J86:J92)</f>
        <v>-109</v>
      </c>
      <c r="K93" s="71" t="n">
        <f aca="false">SUM(K86:K92)</f>
        <v>-167</v>
      </c>
      <c r="L93" s="71" t="n">
        <f aca="false">SUM(L86:L92)</f>
        <v>-160</v>
      </c>
      <c r="M93" s="71" t="n">
        <f aca="false">SUM(M86:M92)</f>
        <v>-159</v>
      </c>
      <c r="N93" s="71" t="n">
        <f aca="false">SUM(N86:N92)</f>
        <v>-620</v>
      </c>
      <c r="O93" s="71" t="n">
        <f aca="false">SUM(O86:O92)</f>
        <v>-2593</v>
      </c>
      <c r="P93" s="75"/>
      <c r="Q93" s="32"/>
      <c r="R93" s="33"/>
      <c r="S93" s="32"/>
      <c r="T93" s="75"/>
      <c r="U93" s="71" t="n">
        <f aca="false">SUM(U86:U92)</f>
        <v>-651</v>
      </c>
      <c r="V93" s="71" t="n">
        <f aca="false">SUM(V86:V92)</f>
        <v>-697</v>
      </c>
      <c r="W93" s="71" t="n">
        <f aca="false">SUM(W86:W92)</f>
        <v>-306</v>
      </c>
      <c r="X93" s="71" t="n">
        <f aca="false">SUM(X86:X92)</f>
        <v>-939</v>
      </c>
      <c r="Y93" s="71" t="n">
        <f aca="false">SUM(Y86:Y92)</f>
        <v>-2593</v>
      </c>
    </row>
    <row r="94" customFormat="false" ht="6" hidden="false" customHeight="true" outlineLevel="0" collapsed="false">
      <c r="A94" s="28"/>
      <c r="C94" s="50"/>
      <c r="D94" s="50"/>
      <c r="E94" s="50"/>
      <c r="F94" s="50"/>
      <c r="G94" s="50"/>
      <c r="H94" s="50"/>
      <c r="I94" s="78"/>
      <c r="J94" s="78"/>
      <c r="K94" s="78"/>
      <c r="L94" s="78"/>
      <c r="M94" s="78"/>
      <c r="N94" s="78"/>
      <c r="O94" s="75"/>
      <c r="P94" s="75"/>
      <c r="Q94" s="32"/>
      <c r="R94" s="33"/>
      <c r="S94" s="32"/>
      <c r="T94" s="75"/>
      <c r="U94" s="34"/>
      <c r="V94" s="34"/>
      <c r="W94" s="34"/>
      <c r="X94" s="34"/>
      <c r="Y94" s="35"/>
    </row>
    <row r="95" customFormat="false" ht="12.75" hidden="false" customHeight="false" outlineLevel="0" collapsed="false">
      <c r="A95" s="28" t="s">
        <v>101</v>
      </c>
      <c r="C95" s="46" t="n">
        <v>0</v>
      </c>
      <c r="D95" s="46" t="n">
        <v>0</v>
      </c>
      <c r="E95" s="46" t="n">
        <v>0</v>
      </c>
      <c r="F95" s="46" t="n">
        <v>0</v>
      </c>
      <c r="G95" s="46" t="n">
        <v>0</v>
      </c>
      <c r="H95" s="46" t="n">
        <v>0</v>
      </c>
      <c r="I95" s="46" t="n">
        <v>0</v>
      </c>
      <c r="J95" s="46" t="n">
        <v>0</v>
      </c>
      <c r="K95" s="46" t="n">
        <v>0</v>
      </c>
      <c r="L95" s="46" t="n">
        <v>0</v>
      </c>
      <c r="M95" s="46" t="n">
        <v>0</v>
      </c>
      <c r="N95" s="46" t="n">
        <v>0</v>
      </c>
      <c r="O95" s="49" t="n">
        <f aca="false">SUM(C95:N95)</f>
        <v>0</v>
      </c>
      <c r="P95" s="49"/>
      <c r="Q95" s="32"/>
      <c r="R95" s="36" t="s">
        <v>102</v>
      </c>
      <c r="S95" s="32"/>
      <c r="T95" s="49"/>
      <c r="U95" s="34" t="n">
        <f aca="false">C95+D95+E95</f>
        <v>0</v>
      </c>
      <c r="V95" s="34" t="n">
        <f aca="false">F95+G95+H95</f>
        <v>0</v>
      </c>
      <c r="W95" s="34" t="n">
        <f aca="false">I95+J95+K95</f>
        <v>0</v>
      </c>
      <c r="X95" s="34" t="n">
        <f aca="false">L95+M95+N95</f>
        <v>0</v>
      </c>
      <c r="Y95" s="35" t="n">
        <f aca="false">SUM(U95:X95)</f>
        <v>0</v>
      </c>
    </row>
    <row r="96" customFormat="false" ht="6" hidden="false" customHeight="true" outlineLevel="0" collapsed="false">
      <c r="A96" s="28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9"/>
      <c r="P96" s="49"/>
      <c r="Q96" s="32"/>
      <c r="R96" s="36"/>
      <c r="S96" s="32"/>
      <c r="T96" s="49"/>
      <c r="U96" s="34"/>
      <c r="V96" s="34"/>
      <c r="W96" s="34"/>
      <c r="X96" s="34"/>
      <c r="Y96" s="35"/>
    </row>
    <row r="97" customFormat="false" ht="12.75" hidden="false" customHeight="true" outlineLevel="0" collapsed="false">
      <c r="A97" s="28" t="s">
        <v>103</v>
      </c>
      <c r="B97" s="58"/>
      <c r="C97" s="46" t="n">
        <v>-52</v>
      </c>
      <c r="D97" s="46" t="n">
        <v>1032</v>
      </c>
      <c r="E97" s="46" t="n">
        <v>138</v>
      </c>
      <c r="F97" s="46" t="n">
        <v>-413</v>
      </c>
      <c r="G97" s="46" t="n">
        <v>-80</v>
      </c>
      <c r="H97" s="46" t="n">
        <v>760</v>
      </c>
      <c r="I97" s="46" t="n">
        <v>995</v>
      </c>
      <c r="J97" s="48" t="n">
        <v>248</v>
      </c>
      <c r="K97" s="46" t="n">
        <f aca="false">-248+100</f>
        <v>-148</v>
      </c>
      <c r="L97" s="46" t="n">
        <v>-71</v>
      </c>
      <c r="M97" s="46" t="n">
        <v>81</v>
      </c>
      <c r="N97" s="46" t="n">
        <v>-103</v>
      </c>
      <c r="O97" s="49" t="n">
        <f aca="false">SUM(C97:N97)</f>
        <v>2387</v>
      </c>
      <c r="P97" s="49"/>
      <c r="Q97" s="79"/>
      <c r="R97" s="80" t="s">
        <v>49</v>
      </c>
      <c r="S97" s="79"/>
      <c r="T97" s="49"/>
      <c r="U97" s="34" t="n">
        <f aca="false">C97+D97+E97</f>
        <v>1118</v>
      </c>
      <c r="V97" s="34" t="n">
        <f aca="false">F97+G97+H97</f>
        <v>267</v>
      </c>
      <c r="W97" s="34" t="n">
        <f aca="false">I97+J97+K97</f>
        <v>1095</v>
      </c>
      <c r="X97" s="34" t="n">
        <f aca="false">L97+M97+N97</f>
        <v>-93</v>
      </c>
      <c r="Y97" s="35" t="n">
        <f aca="false">SUM(U97:X97)</f>
        <v>2387</v>
      </c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  <c r="BG97" s="58"/>
      <c r="BH97" s="58"/>
      <c r="BI97" s="58"/>
      <c r="BJ97" s="58"/>
      <c r="BK97" s="58"/>
      <c r="BL97" s="58"/>
      <c r="BM97" s="58"/>
      <c r="BN97" s="58"/>
      <c r="BO97" s="58"/>
      <c r="BP97" s="58"/>
      <c r="BQ97" s="58"/>
      <c r="BR97" s="58"/>
      <c r="BS97" s="58"/>
      <c r="BT97" s="58"/>
      <c r="BU97" s="58"/>
      <c r="BV97" s="58"/>
      <c r="BW97" s="58"/>
      <c r="BX97" s="58"/>
      <c r="BY97" s="58"/>
      <c r="BZ97" s="58"/>
      <c r="CA97" s="58"/>
      <c r="CB97" s="58"/>
      <c r="CC97" s="58"/>
      <c r="CD97" s="58"/>
      <c r="CE97" s="58"/>
      <c r="CF97" s="58"/>
      <c r="CG97" s="58"/>
      <c r="CH97" s="58"/>
      <c r="CI97" s="58"/>
      <c r="CJ97" s="58"/>
      <c r="CK97" s="58"/>
      <c r="CL97" s="58"/>
      <c r="CM97" s="58"/>
      <c r="CN97" s="58"/>
      <c r="CO97" s="58"/>
      <c r="CP97" s="58"/>
      <c r="CQ97" s="58"/>
      <c r="CR97" s="58"/>
      <c r="CS97" s="58"/>
      <c r="CT97" s="58"/>
      <c r="CU97" s="58"/>
      <c r="CV97" s="58"/>
      <c r="CW97" s="58"/>
      <c r="CX97" s="58"/>
      <c r="CY97" s="58"/>
      <c r="CZ97" s="58"/>
      <c r="DA97" s="58"/>
      <c r="DB97" s="58"/>
      <c r="DC97" s="58"/>
      <c r="DD97" s="58"/>
      <c r="DE97" s="58"/>
      <c r="DF97" s="58"/>
      <c r="DG97" s="58"/>
      <c r="DH97" s="58"/>
      <c r="DI97" s="58"/>
      <c r="DJ97" s="58"/>
      <c r="DK97" s="58"/>
      <c r="DL97" s="58"/>
      <c r="DM97" s="58"/>
      <c r="DN97" s="58"/>
      <c r="DO97" s="58"/>
      <c r="DP97" s="58"/>
      <c r="DQ97" s="58"/>
      <c r="DR97" s="58"/>
      <c r="DS97" s="58"/>
      <c r="DT97" s="58"/>
      <c r="DU97" s="58"/>
      <c r="DV97" s="58"/>
      <c r="DW97" s="58"/>
      <c r="DX97" s="58"/>
      <c r="DY97" s="58"/>
      <c r="DZ97" s="58"/>
      <c r="EA97" s="58"/>
      <c r="EB97" s="58"/>
      <c r="EC97" s="58"/>
      <c r="ED97" s="58"/>
      <c r="EE97" s="58"/>
      <c r="EF97" s="58"/>
      <c r="EG97" s="58"/>
      <c r="EH97" s="58"/>
      <c r="EI97" s="58"/>
      <c r="EJ97" s="58"/>
      <c r="EK97" s="58"/>
      <c r="EL97" s="58"/>
      <c r="EM97" s="58"/>
      <c r="EN97" s="58"/>
      <c r="EO97" s="58"/>
      <c r="EP97" s="58"/>
      <c r="EQ97" s="58"/>
      <c r="ER97" s="58"/>
      <c r="ES97" s="58"/>
      <c r="ET97" s="58"/>
      <c r="EU97" s="58"/>
      <c r="EV97" s="58"/>
      <c r="EW97" s="58"/>
      <c r="EX97" s="58"/>
      <c r="EY97" s="58"/>
      <c r="EZ97" s="58"/>
      <c r="FA97" s="58"/>
      <c r="FB97" s="58"/>
      <c r="FC97" s="58"/>
      <c r="FD97" s="58"/>
      <c r="FE97" s="58"/>
      <c r="FF97" s="58"/>
      <c r="FG97" s="58"/>
      <c r="FH97" s="58"/>
      <c r="FI97" s="58"/>
      <c r="FJ97" s="58"/>
      <c r="FK97" s="58"/>
      <c r="FL97" s="58"/>
      <c r="FM97" s="58"/>
      <c r="FN97" s="58"/>
      <c r="FO97" s="58"/>
      <c r="FP97" s="58"/>
      <c r="FQ97" s="58"/>
      <c r="FR97" s="58"/>
      <c r="FS97" s="58"/>
      <c r="FT97" s="58"/>
      <c r="FU97" s="58"/>
      <c r="FV97" s="58"/>
      <c r="FW97" s="58"/>
      <c r="FX97" s="58"/>
      <c r="FY97" s="58"/>
      <c r="FZ97" s="58"/>
      <c r="GA97" s="58"/>
      <c r="GB97" s="58"/>
      <c r="GC97" s="58"/>
      <c r="GD97" s="58"/>
      <c r="GE97" s="58"/>
      <c r="GF97" s="58"/>
      <c r="GG97" s="58"/>
      <c r="GH97" s="58"/>
      <c r="GI97" s="58"/>
      <c r="GJ97" s="58"/>
      <c r="GK97" s="58"/>
      <c r="GL97" s="58"/>
      <c r="GM97" s="58"/>
      <c r="GN97" s="58"/>
      <c r="GO97" s="58"/>
      <c r="GP97" s="58"/>
      <c r="GQ97" s="58"/>
      <c r="GR97" s="58"/>
      <c r="GS97" s="58"/>
      <c r="GT97" s="58"/>
      <c r="GU97" s="58"/>
      <c r="GV97" s="58"/>
      <c r="GW97" s="58"/>
      <c r="GX97" s="58"/>
      <c r="GY97" s="58"/>
      <c r="GZ97" s="58"/>
      <c r="HA97" s="58"/>
      <c r="HB97" s="58"/>
      <c r="HC97" s="58"/>
      <c r="HD97" s="58"/>
      <c r="HE97" s="58"/>
      <c r="HF97" s="58"/>
      <c r="HG97" s="58"/>
      <c r="HH97" s="58"/>
      <c r="HI97" s="58"/>
      <c r="HJ97" s="58"/>
      <c r="HK97" s="58"/>
      <c r="HL97" s="58"/>
      <c r="HM97" s="58"/>
      <c r="HN97" s="58"/>
      <c r="HO97" s="58"/>
      <c r="HP97" s="58"/>
      <c r="HQ97" s="58"/>
      <c r="HR97" s="58"/>
      <c r="HS97" s="58"/>
      <c r="HT97" s="58"/>
      <c r="HU97" s="58"/>
      <c r="HV97" s="58"/>
      <c r="HW97" s="58"/>
      <c r="HX97" s="58"/>
      <c r="HY97" s="58"/>
      <c r="HZ97" s="58"/>
      <c r="IA97" s="58"/>
      <c r="IB97" s="58"/>
      <c r="IC97" s="58"/>
      <c r="ID97" s="58"/>
      <c r="IE97" s="58"/>
      <c r="IF97" s="58"/>
      <c r="IG97" s="58"/>
      <c r="IH97" s="58"/>
      <c r="II97" s="58"/>
      <c r="IJ97" s="58"/>
      <c r="IK97" s="58"/>
      <c r="IL97" s="58"/>
      <c r="IM97" s="58"/>
      <c r="IN97" s="58"/>
      <c r="IO97" s="58"/>
      <c r="IP97" s="58"/>
      <c r="IQ97" s="58"/>
      <c r="IR97" s="58"/>
      <c r="IS97" s="58"/>
      <c r="IT97" s="58"/>
      <c r="IU97" s="58"/>
      <c r="IV97" s="58"/>
      <c r="IW97" s="58"/>
    </row>
    <row r="98" customFormat="false" ht="12.75" hidden="false" customHeight="true" outlineLevel="0" collapsed="false">
      <c r="A98" s="28" t="s">
        <v>104</v>
      </c>
      <c r="B98" s="58"/>
      <c r="C98" s="46" t="n">
        <v>0</v>
      </c>
      <c r="D98" s="46" t="n">
        <f aca="false">0</f>
        <v>0</v>
      </c>
      <c r="E98" s="46" t="n">
        <v>-1100</v>
      </c>
      <c r="F98" s="46" t="n">
        <v>402</v>
      </c>
      <c r="G98" s="46" t="n">
        <f aca="false">0</f>
        <v>0</v>
      </c>
      <c r="H98" s="47" t="n">
        <f aca="false">-763+10</f>
        <v>-753</v>
      </c>
      <c r="I98" s="46" t="n">
        <v>-1003</v>
      </c>
      <c r="J98" s="46" t="n">
        <f aca="false">0</f>
        <v>0</v>
      </c>
      <c r="K98" s="46" t="n">
        <f aca="false">0</f>
        <v>0</v>
      </c>
      <c r="L98" s="46" t="n">
        <f aca="false">0</f>
        <v>0</v>
      </c>
      <c r="M98" s="46" t="n">
        <f aca="false">0</f>
        <v>0</v>
      </c>
      <c r="N98" s="46" t="n">
        <f aca="false">0</f>
        <v>0</v>
      </c>
      <c r="O98" s="49" t="n">
        <f aca="false">SUM(C98:N98)</f>
        <v>-2454</v>
      </c>
      <c r="P98" s="49"/>
      <c r="Q98" s="79"/>
      <c r="R98" s="80" t="s">
        <v>49</v>
      </c>
      <c r="S98" s="79"/>
      <c r="T98" s="49"/>
      <c r="U98" s="34" t="n">
        <f aca="false">C98+D98+E98</f>
        <v>-1100</v>
      </c>
      <c r="V98" s="34" t="n">
        <f aca="false">F98+G98+H98</f>
        <v>-351</v>
      </c>
      <c r="W98" s="34" t="n">
        <f aca="false">I98+J98+K98</f>
        <v>-1003</v>
      </c>
      <c r="X98" s="34" t="n">
        <f aca="false">L98+M98+N98</f>
        <v>0</v>
      </c>
      <c r="Y98" s="35" t="n">
        <f aca="false">SUM(U98:X98)</f>
        <v>-2454</v>
      </c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  <c r="BM98" s="58"/>
      <c r="BN98" s="58"/>
      <c r="BO98" s="58"/>
      <c r="BP98" s="58"/>
      <c r="BQ98" s="58"/>
      <c r="BR98" s="58"/>
      <c r="BS98" s="58"/>
      <c r="BT98" s="58"/>
      <c r="BU98" s="58"/>
      <c r="BV98" s="58"/>
      <c r="BW98" s="58"/>
      <c r="BX98" s="58"/>
      <c r="BY98" s="58"/>
      <c r="BZ98" s="58"/>
      <c r="CA98" s="58"/>
      <c r="CB98" s="58"/>
      <c r="CC98" s="58"/>
      <c r="CD98" s="58"/>
      <c r="CE98" s="58"/>
      <c r="CF98" s="58"/>
      <c r="CG98" s="58"/>
      <c r="CH98" s="58"/>
      <c r="CI98" s="58"/>
      <c r="CJ98" s="58"/>
      <c r="CK98" s="58"/>
      <c r="CL98" s="58"/>
      <c r="CM98" s="58"/>
      <c r="CN98" s="58"/>
      <c r="CO98" s="58"/>
      <c r="CP98" s="58"/>
      <c r="CQ98" s="58"/>
      <c r="CR98" s="58"/>
      <c r="CS98" s="58"/>
      <c r="CT98" s="58"/>
      <c r="CU98" s="58"/>
      <c r="CV98" s="58"/>
      <c r="CW98" s="58"/>
      <c r="CX98" s="58"/>
      <c r="CY98" s="58"/>
      <c r="CZ98" s="58"/>
      <c r="DA98" s="58"/>
      <c r="DB98" s="58"/>
      <c r="DC98" s="58"/>
      <c r="DD98" s="58"/>
      <c r="DE98" s="58"/>
      <c r="DF98" s="58"/>
      <c r="DG98" s="58"/>
      <c r="DH98" s="58"/>
      <c r="DI98" s="58"/>
      <c r="DJ98" s="58"/>
      <c r="DK98" s="58"/>
      <c r="DL98" s="58"/>
      <c r="DM98" s="58"/>
      <c r="DN98" s="58"/>
      <c r="DO98" s="58"/>
      <c r="DP98" s="58"/>
      <c r="DQ98" s="58"/>
      <c r="DR98" s="58"/>
      <c r="DS98" s="58"/>
      <c r="DT98" s="58"/>
      <c r="DU98" s="58"/>
      <c r="DV98" s="58"/>
      <c r="DW98" s="58"/>
      <c r="DX98" s="58"/>
      <c r="DY98" s="58"/>
      <c r="DZ98" s="58"/>
      <c r="EA98" s="58"/>
      <c r="EB98" s="58"/>
      <c r="EC98" s="58"/>
      <c r="ED98" s="58"/>
      <c r="EE98" s="58"/>
      <c r="EF98" s="58"/>
      <c r="EG98" s="58"/>
      <c r="EH98" s="58"/>
      <c r="EI98" s="58"/>
      <c r="EJ98" s="58"/>
      <c r="EK98" s="58"/>
      <c r="EL98" s="58"/>
      <c r="EM98" s="58"/>
      <c r="EN98" s="58"/>
      <c r="EO98" s="58"/>
      <c r="EP98" s="58"/>
      <c r="EQ98" s="58"/>
      <c r="ER98" s="58"/>
      <c r="ES98" s="58"/>
      <c r="ET98" s="58"/>
      <c r="EU98" s="58"/>
      <c r="EV98" s="58"/>
      <c r="EW98" s="58"/>
      <c r="EX98" s="58"/>
      <c r="EY98" s="58"/>
      <c r="EZ98" s="58"/>
      <c r="FA98" s="58"/>
      <c r="FB98" s="58"/>
      <c r="FC98" s="58"/>
      <c r="FD98" s="58"/>
      <c r="FE98" s="58"/>
      <c r="FF98" s="58"/>
      <c r="FG98" s="58"/>
      <c r="FH98" s="58"/>
      <c r="FI98" s="58"/>
      <c r="FJ98" s="58"/>
      <c r="FK98" s="58"/>
      <c r="FL98" s="58"/>
      <c r="FM98" s="58"/>
      <c r="FN98" s="58"/>
      <c r="FO98" s="58"/>
      <c r="FP98" s="58"/>
      <c r="FQ98" s="58"/>
      <c r="FR98" s="58"/>
      <c r="FS98" s="58"/>
      <c r="FT98" s="58"/>
      <c r="FU98" s="58"/>
      <c r="FV98" s="58"/>
      <c r="FW98" s="58"/>
      <c r="FX98" s="58"/>
      <c r="FY98" s="58"/>
      <c r="FZ98" s="58"/>
      <c r="GA98" s="58"/>
      <c r="GB98" s="58"/>
      <c r="GC98" s="58"/>
      <c r="GD98" s="58"/>
      <c r="GE98" s="58"/>
      <c r="GF98" s="58"/>
      <c r="GG98" s="58"/>
      <c r="GH98" s="58"/>
      <c r="GI98" s="58"/>
      <c r="GJ98" s="58"/>
      <c r="GK98" s="58"/>
      <c r="GL98" s="58"/>
      <c r="GM98" s="58"/>
      <c r="GN98" s="58"/>
      <c r="GO98" s="58"/>
      <c r="GP98" s="58"/>
      <c r="GQ98" s="58"/>
      <c r="GR98" s="58"/>
      <c r="GS98" s="58"/>
      <c r="GT98" s="58"/>
      <c r="GU98" s="58"/>
      <c r="GV98" s="58"/>
      <c r="GW98" s="58"/>
      <c r="GX98" s="58"/>
      <c r="GY98" s="58"/>
      <c r="GZ98" s="58"/>
      <c r="HA98" s="58"/>
      <c r="HB98" s="58"/>
      <c r="HC98" s="58"/>
      <c r="HD98" s="58"/>
      <c r="HE98" s="58"/>
      <c r="HF98" s="58"/>
      <c r="HG98" s="58"/>
      <c r="HH98" s="58"/>
      <c r="HI98" s="58"/>
      <c r="HJ98" s="58"/>
      <c r="HK98" s="58"/>
      <c r="HL98" s="58"/>
      <c r="HM98" s="58"/>
      <c r="HN98" s="58"/>
      <c r="HO98" s="58"/>
      <c r="HP98" s="58"/>
      <c r="HQ98" s="58"/>
      <c r="HR98" s="58"/>
      <c r="HS98" s="58"/>
      <c r="HT98" s="58"/>
      <c r="HU98" s="58"/>
      <c r="HV98" s="58"/>
      <c r="HW98" s="58"/>
      <c r="HX98" s="58"/>
      <c r="HY98" s="58"/>
      <c r="HZ98" s="58"/>
      <c r="IA98" s="58"/>
      <c r="IB98" s="58"/>
      <c r="IC98" s="58"/>
      <c r="ID98" s="58"/>
      <c r="IE98" s="58"/>
      <c r="IF98" s="58"/>
      <c r="IG98" s="58"/>
      <c r="IH98" s="58"/>
      <c r="II98" s="58"/>
      <c r="IJ98" s="58"/>
      <c r="IK98" s="58"/>
      <c r="IL98" s="58"/>
      <c r="IM98" s="58"/>
      <c r="IN98" s="58"/>
      <c r="IO98" s="58"/>
      <c r="IP98" s="58"/>
      <c r="IQ98" s="58"/>
      <c r="IR98" s="58"/>
      <c r="IS98" s="58"/>
      <c r="IT98" s="58"/>
      <c r="IU98" s="58"/>
      <c r="IV98" s="58"/>
      <c r="IW98" s="58"/>
    </row>
    <row r="99" customFormat="false" ht="12.75" hidden="false" customHeight="true" outlineLevel="0" collapsed="false">
      <c r="A99" s="28" t="s">
        <v>105</v>
      </c>
      <c r="B99" s="58"/>
      <c r="C99" s="56" t="n">
        <v>0</v>
      </c>
      <c r="D99" s="56" t="n">
        <v>0</v>
      </c>
      <c r="E99" s="56" t="n">
        <v>-950</v>
      </c>
      <c r="F99" s="56" t="n">
        <v>0</v>
      </c>
      <c r="G99" s="56" t="n">
        <v>0</v>
      </c>
      <c r="H99" s="56" t="n">
        <v>0</v>
      </c>
      <c r="I99" s="56" t="n">
        <v>0</v>
      </c>
      <c r="J99" s="56" t="n">
        <v>0</v>
      </c>
      <c r="K99" s="56" t="n">
        <v>0</v>
      </c>
      <c r="L99" s="56" t="n">
        <v>0</v>
      </c>
      <c r="M99" s="56" t="n">
        <v>0</v>
      </c>
      <c r="N99" s="56" t="n">
        <v>0</v>
      </c>
      <c r="O99" s="49" t="n">
        <f aca="false">SUM(C99:N99)</f>
        <v>-950</v>
      </c>
      <c r="P99" s="49"/>
      <c r="Q99" s="79"/>
      <c r="R99" s="80" t="s">
        <v>49</v>
      </c>
      <c r="S99" s="79"/>
      <c r="T99" s="49"/>
      <c r="U99" s="34" t="n">
        <f aca="false">C99+D99+E99</f>
        <v>-950</v>
      </c>
      <c r="V99" s="34" t="n">
        <f aca="false">F99+G99+H99</f>
        <v>0</v>
      </c>
      <c r="W99" s="34" t="n">
        <f aca="false">I99+J99+K99</f>
        <v>0</v>
      </c>
      <c r="X99" s="34" t="n">
        <f aca="false">L99+M99+N99</f>
        <v>0</v>
      </c>
      <c r="Y99" s="35" t="n">
        <f aca="false">SUM(U99:X99)</f>
        <v>-950</v>
      </c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  <c r="BM99" s="58"/>
      <c r="BN99" s="58"/>
      <c r="BO99" s="58"/>
      <c r="BP99" s="58"/>
      <c r="BQ99" s="58"/>
      <c r="BR99" s="58"/>
      <c r="BS99" s="58"/>
      <c r="BT99" s="58"/>
      <c r="BU99" s="58"/>
      <c r="BV99" s="58"/>
      <c r="BW99" s="58"/>
      <c r="BX99" s="58"/>
      <c r="BY99" s="58"/>
      <c r="BZ99" s="58"/>
      <c r="CA99" s="58"/>
      <c r="CB99" s="58"/>
      <c r="CC99" s="58"/>
      <c r="CD99" s="58"/>
      <c r="CE99" s="58"/>
      <c r="CF99" s="58"/>
      <c r="CG99" s="58"/>
      <c r="CH99" s="58"/>
      <c r="CI99" s="58"/>
      <c r="CJ99" s="58"/>
      <c r="CK99" s="58"/>
      <c r="CL99" s="58"/>
      <c r="CM99" s="58"/>
      <c r="CN99" s="58"/>
      <c r="CO99" s="58"/>
      <c r="CP99" s="58"/>
      <c r="CQ99" s="58"/>
      <c r="CR99" s="58"/>
      <c r="CS99" s="58"/>
      <c r="CT99" s="58"/>
      <c r="CU99" s="58"/>
      <c r="CV99" s="58"/>
      <c r="CW99" s="58"/>
      <c r="CX99" s="58"/>
      <c r="CY99" s="58"/>
      <c r="CZ99" s="58"/>
      <c r="DA99" s="58"/>
      <c r="DB99" s="58"/>
      <c r="DC99" s="58"/>
      <c r="DD99" s="58"/>
      <c r="DE99" s="58"/>
      <c r="DF99" s="58"/>
      <c r="DG99" s="58"/>
      <c r="DH99" s="58"/>
      <c r="DI99" s="58"/>
      <c r="DJ99" s="58"/>
      <c r="DK99" s="58"/>
      <c r="DL99" s="58"/>
      <c r="DM99" s="58"/>
      <c r="DN99" s="58"/>
      <c r="DO99" s="58"/>
      <c r="DP99" s="58"/>
      <c r="DQ99" s="58"/>
      <c r="DR99" s="58"/>
      <c r="DS99" s="58"/>
      <c r="DT99" s="58"/>
      <c r="DU99" s="58"/>
      <c r="DV99" s="58"/>
      <c r="DW99" s="58"/>
      <c r="DX99" s="58"/>
      <c r="DY99" s="58"/>
      <c r="DZ99" s="58"/>
      <c r="EA99" s="58"/>
      <c r="EB99" s="58"/>
      <c r="EC99" s="58"/>
      <c r="ED99" s="58"/>
      <c r="EE99" s="58"/>
      <c r="EF99" s="58"/>
      <c r="EG99" s="58"/>
      <c r="EH99" s="58"/>
      <c r="EI99" s="58"/>
      <c r="EJ99" s="58"/>
      <c r="EK99" s="58"/>
      <c r="EL99" s="58"/>
      <c r="EM99" s="58"/>
      <c r="EN99" s="58"/>
      <c r="EO99" s="58"/>
      <c r="EP99" s="58"/>
      <c r="EQ99" s="58"/>
      <c r="ER99" s="58"/>
      <c r="ES99" s="58"/>
      <c r="ET99" s="58"/>
      <c r="EU99" s="58"/>
      <c r="EV99" s="58"/>
      <c r="EW99" s="58"/>
      <c r="EX99" s="58"/>
      <c r="EY99" s="58"/>
      <c r="EZ99" s="58"/>
      <c r="FA99" s="58"/>
      <c r="FB99" s="58"/>
      <c r="FC99" s="58"/>
      <c r="FD99" s="58"/>
      <c r="FE99" s="58"/>
      <c r="FF99" s="58"/>
      <c r="FG99" s="58"/>
      <c r="FH99" s="58"/>
      <c r="FI99" s="58"/>
      <c r="FJ99" s="58"/>
      <c r="FK99" s="58"/>
      <c r="FL99" s="58"/>
      <c r="FM99" s="58"/>
      <c r="FN99" s="58"/>
      <c r="FO99" s="58"/>
      <c r="FP99" s="58"/>
      <c r="FQ99" s="58"/>
      <c r="FR99" s="58"/>
      <c r="FS99" s="58"/>
      <c r="FT99" s="58"/>
      <c r="FU99" s="58"/>
      <c r="FV99" s="58"/>
      <c r="FW99" s="58"/>
      <c r="FX99" s="58"/>
      <c r="FY99" s="58"/>
      <c r="FZ99" s="58"/>
      <c r="GA99" s="58"/>
      <c r="GB99" s="58"/>
      <c r="GC99" s="58"/>
      <c r="GD99" s="58"/>
      <c r="GE99" s="58"/>
      <c r="GF99" s="58"/>
      <c r="GG99" s="58"/>
      <c r="GH99" s="58"/>
      <c r="GI99" s="58"/>
      <c r="GJ99" s="58"/>
      <c r="GK99" s="58"/>
      <c r="GL99" s="58"/>
      <c r="GM99" s="58"/>
      <c r="GN99" s="58"/>
      <c r="GO99" s="58"/>
      <c r="GP99" s="58"/>
      <c r="GQ99" s="58"/>
      <c r="GR99" s="58"/>
      <c r="GS99" s="58"/>
      <c r="GT99" s="58"/>
      <c r="GU99" s="58"/>
      <c r="GV99" s="58"/>
      <c r="GW99" s="58"/>
      <c r="GX99" s="58"/>
      <c r="GY99" s="58"/>
      <c r="GZ99" s="58"/>
      <c r="HA99" s="58"/>
      <c r="HB99" s="58"/>
      <c r="HC99" s="58"/>
      <c r="HD99" s="58"/>
      <c r="HE99" s="58"/>
      <c r="HF99" s="58"/>
      <c r="HG99" s="58"/>
      <c r="HH99" s="58"/>
      <c r="HI99" s="58"/>
      <c r="HJ99" s="58"/>
      <c r="HK99" s="58"/>
      <c r="HL99" s="58"/>
      <c r="HM99" s="58"/>
      <c r="HN99" s="58"/>
      <c r="HO99" s="58"/>
      <c r="HP99" s="58"/>
      <c r="HQ99" s="58"/>
      <c r="HR99" s="58"/>
      <c r="HS99" s="58"/>
      <c r="HT99" s="58"/>
      <c r="HU99" s="58"/>
      <c r="HV99" s="58"/>
      <c r="HW99" s="58"/>
      <c r="HX99" s="58"/>
      <c r="HY99" s="58"/>
      <c r="HZ99" s="58"/>
      <c r="IA99" s="58"/>
      <c r="IB99" s="58"/>
      <c r="IC99" s="58"/>
      <c r="ID99" s="58"/>
      <c r="IE99" s="58"/>
      <c r="IF99" s="58"/>
      <c r="IG99" s="58"/>
      <c r="IH99" s="58"/>
      <c r="II99" s="58"/>
      <c r="IJ99" s="58"/>
      <c r="IK99" s="58"/>
      <c r="IL99" s="58"/>
      <c r="IM99" s="58"/>
      <c r="IN99" s="58"/>
      <c r="IO99" s="58"/>
      <c r="IP99" s="58"/>
      <c r="IQ99" s="58"/>
      <c r="IR99" s="58"/>
      <c r="IS99" s="58"/>
      <c r="IT99" s="58"/>
      <c r="IU99" s="58"/>
      <c r="IV99" s="58"/>
      <c r="IW99" s="58"/>
    </row>
    <row r="100" customFormat="false" ht="12.75" hidden="false" customHeight="true" outlineLevel="0" collapsed="false">
      <c r="A100" s="28" t="s">
        <v>106</v>
      </c>
      <c r="B100" s="58"/>
      <c r="C100" s="56" t="n">
        <v>0</v>
      </c>
      <c r="D100" s="56" t="n">
        <v>0</v>
      </c>
      <c r="E100" s="56" t="n">
        <v>0</v>
      </c>
      <c r="F100" s="56" t="n">
        <v>0</v>
      </c>
      <c r="G100" s="56" t="n">
        <v>0</v>
      </c>
      <c r="H100" s="56" t="n">
        <v>0</v>
      </c>
      <c r="I100" s="56" t="n">
        <v>0</v>
      </c>
      <c r="J100" s="56" t="n">
        <v>0</v>
      </c>
      <c r="K100" s="56" t="n">
        <v>0</v>
      </c>
      <c r="L100" s="56" t="n">
        <v>0</v>
      </c>
      <c r="M100" s="56" t="n">
        <v>0</v>
      </c>
      <c r="N100" s="56" t="n">
        <v>0</v>
      </c>
      <c r="O100" s="49" t="n">
        <f aca="false">SUM(C100:N100)</f>
        <v>0</v>
      </c>
      <c r="P100" s="49"/>
      <c r="Q100" s="79"/>
      <c r="R100" s="80" t="s">
        <v>49</v>
      </c>
      <c r="S100" s="79"/>
      <c r="T100" s="49"/>
      <c r="U100" s="34" t="n">
        <f aca="false">C100+D100+E100</f>
        <v>0</v>
      </c>
      <c r="V100" s="34" t="n">
        <f aca="false">F100+G100+H100</f>
        <v>0</v>
      </c>
      <c r="W100" s="34" t="n">
        <f aca="false">I100+J100+K100</f>
        <v>0</v>
      </c>
      <c r="X100" s="34" t="n">
        <f aca="false">L100+M100+N100</f>
        <v>0</v>
      </c>
      <c r="Y100" s="35" t="n">
        <f aca="false">SUM(U100:X100)</f>
        <v>0</v>
      </c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  <c r="BM100" s="58"/>
      <c r="BN100" s="58"/>
      <c r="BO100" s="58"/>
      <c r="BP100" s="58"/>
      <c r="BQ100" s="58"/>
      <c r="BR100" s="58"/>
      <c r="BS100" s="58"/>
      <c r="BT100" s="58"/>
      <c r="BU100" s="58"/>
      <c r="BV100" s="58"/>
      <c r="BW100" s="58"/>
      <c r="BX100" s="58"/>
      <c r="BY100" s="58"/>
      <c r="BZ100" s="58"/>
      <c r="CA100" s="58"/>
      <c r="CB100" s="58"/>
      <c r="CC100" s="58"/>
      <c r="CD100" s="58"/>
      <c r="CE100" s="58"/>
      <c r="CF100" s="58"/>
      <c r="CG100" s="58"/>
      <c r="CH100" s="58"/>
      <c r="CI100" s="58"/>
      <c r="CJ100" s="58"/>
      <c r="CK100" s="58"/>
      <c r="CL100" s="58"/>
      <c r="CM100" s="58"/>
      <c r="CN100" s="58"/>
      <c r="CO100" s="58"/>
      <c r="CP100" s="58"/>
      <c r="CQ100" s="58"/>
      <c r="CR100" s="58"/>
      <c r="CS100" s="58"/>
      <c r="CT100" s="58"/>
      <c r="CU100" s="58"/>
      <c r="CV100" s="58"/>
      <c r="CW100" s="58"/>
      <c r="CX100" s="58"/>
      <c r="CY100" s="58"/>
      <c r="CZ100" s="58"/>
      <c r="DA100" s="58"/>
      <c r="DB100" s="58"/>
      <c r="DC100" s="58"/>
      <c r="DD100" s="58"/>
      <c r="DE100" s="58"/>
      <c r="DF100" s="58"/>
      <c r="DG100" s="58"/>
      <c r="DH100" s="58"/>
      <c r="DI100" s="58"/>
      <c r="DJ100" s="58"/>
      <c r="DK100" s="58"/>
      <c r="DL100" s="58"/>
      <c r="DM100" s="58"/>
      <c r="DN100" s="58"/>
      <c r="DO100" s="58"/>
      <c r="DP100" s="58"/>
      <c r="DQ100" s="58"/>
      <c r="DR100" s="58"/>
      <c r="DS100" s="58"/>
      <c r="DT100" s="58"/>
      <c r="DU100" s="58"/>
      <c r="DV100" s="58"/>
      <c r="DW100" s="58"/>
      <c r="DX100" s="58"/>
      <c r="DY100" s="58"/>
      <c r="DZ100" s="58"/>
      <c r="EA100" s="58"/>
      <c r="EB100" s="58"/>
      <c r="EC100" s="58"/>
      <c r="ED100" s="58"/>
      <c r="EE100" s="58"/>
      <c r="EF100" s="58"/>
      <c r="EG100" s="58"/>
      <c r="EH100" s="58"/>
      <c r="EI100" s="58"/>
      <c r="EJ100" s="58"/>
      <c r="EK100" s="58"/>
      <c r="EL100" s="58"/>
      <c r="EM100" s="58"/>
      <c r="EN100" s="58"/>
      <c r="EO100" s="58"/>
      <c r="EP100" s="58"/>
      <c r="EQ100" s="58"/>
      <c r="ER100" s="58"/>
      <c r="ES100" s="58"/>
      <c r="ET100" s="58"/>
      <c r="EU100" s="58"/>
      <c r="EV100" s="58"/>
      <c r="EW100" s="58"/>
      <c r="EX100" s="58"/>
      <c r="EY100" s="58"/>
      <c r="EZ100" s="58"/>
      <c r="FA100" s="58"/>
      <c r="FB100" s="58"/>
      <c r="FC100" s="58"/>
      <c r="FD100" s="58"/>
      <c r="FE100" s="58"/>
      <c r="FF100" s="58"/>
      <c r="FG100" s="58"/>
      <c r="FH100" s="58"/>
      <c r="FI100" s="58"/>
      <c r="FJ100" s="58"/>
      <c r="FK100" s="58"/>
      <c r="FL100" s="58"/>
      <c r="FM100" s="58"/>
      <c r="FN100" s="58"/>
      <c r="FO100" s="58"/>
      <c r="FP100" s="58"/>
      <c r="FQ100" s="58"/>
      <c r="FR100" s="58"/>
      <c r="FS100" s="58"/>
      <c r="FT100" s="58"/>
      <c r="FU100" s="58"/>
      <c r="FV100" s="58"/>
      <c r="FW100" s="58"/>
      <c r="FX100" s="58"/>
      <c r="FY100" s="58"/>
      <c r="FZ100" s="58"/>
      <c r="GA100" s="58"/>
      <c r="GB100" s="58"/>
      <c r="GC100" s="58"/>
      <c r="GD100" s="58"/>
      <c r="GE100" s="58"/>
      <c r="GF100" s="58"/>
      <c r="GG100" s="58"/>
      <c r="GH100" s="58"/>
      <c r="GI100" s="58"/>
      <c r="GJ100" s="58"/>
      <c r="GK100" s="58"/>
      <c r="GL100" s="58"/>
      <c r="GM100" s="58"/>
      <c r="GN100" s="58"/>
      <c r="GO100" s="58"/>
      <c r="GP100" s="58"/>
      <c r="GQ100" s="58"/>
      <c r="GR100" s="58"/>
      <c r="GS100" s="58"/>
      <c r="GT100" s="58"/>
      <c r="GU100" s="58"/>
      <c r="GV100" s="58"/>
      <c r="GW100" s="58"/>
      <c r="GX100" s="58"/>
      <c r="GY100" s="58"/>
      <c r="GZ100" s="58"/>
      <c r="HA100" s="58"/>
      <c r="HB100" s="58"/>
      <c r="HC100" s="58"/>
      <c r="HD100" s="58"/>
      <c r="HE100" s="58"/>
      <c r="HF100" s="58"/>
      <c r="HG100" s="58"/>
      <c r="HH100" s="58"/>
      <c r="HI100" s="58"/>
      <c r="HJ100" s="58"/>
      <c r="HK100" s="58"/>
      <c r="HL100" s="58"/>
      <c r="HM100" s="58"/>
      <c r="HN100" s="58"/>
      <c r="HO100" s="58"/>
      <c r="HP100" s="58"/>
      <c r="HQ100" s="58"/>
      <c r="HR100" s="58"/>
      <c r="HS100" s="58"/>
      <c r="HT100" s="58"/>
      <c r="HU100" s="58"/>
      <c r="HV100" s="58"/>
      <c r="HW100" s="58"/>
      <c r="HX100" s="58"/>
      <c r="HY100" s="58"/>
      <c r="HZ100" s="58"/>
      <c r="IA100" s="58"/>
      <c r="IB100" s="58"/>
      <c r="IC100" s="58"/>
      <c r="ID100" s="58"/>
      <c r="IE100" s="58"/>
      <c r="IF100" s="58"/>
      <c r="IG100" s="58"/>
      <c r="IH100" s="58"/>
      <c r="II100" s="58"/>
      <c r="IJ100" s="58"/>
      <c r="IK100" s="58"/>
      <c r="IL100" s="58"/>
      <c r="IM100" s="58"/>
      <c r="IN100" s="58"/>
      <c r="IO100" s="58"/>
      <c r="IP100" s="58"/>
      <c r="IQ100" s="58"/>
      <c r="IR100" s="58"/>
      <c r="IS100" s="58"/>
      <c r="IT100" s="58"/>
      <c r="IU100" s="58"/>
      <c r="IV100" s="58"/>
      <c r="IW100" s="58"/>
    </row>
    <row r="101" customFormat="false" ht="6" hidden="false" customHeight="true" outlineLevel="0" collapsed="false">
      <c r="A101" s="28"/>
      <c r="B101" s="58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49"/>
      <c r="P101" s="49"/>
      <c r="Q101" s="79"/>
      <c r="R101" s="80"/>
      <c r="S101" s="79"/>
      <c r="T101" s="49"/>
      <c r="U101" s="34"/>
      <c r="V101" s="34"/>
      <c r="W101" s="34"/>
      <c r="X101" s="34"/>
      <c r="Y101" s="35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  <c r="BM101" s="58"/>
      <c r="BN101" s="58"/>
      <c r="BO101" s="58"/>
      <c r="BP101" s="58"/>
      <c r="BQ101" s="58"/>
      <c r="BR101" s="58"/>
      <c r="BS101" s="58"/>
      <c r="BT101" s="58"/>
      <c r="BU101" s="58"/>
      <c r="BV101" s="58"/>
      <c r="BW101" s="58"/>
      <c r="BX101" s="58"/>
      <c r="BY101" s="58"/>
      <c r="BZ101" s="58"/>
      <c r="CA101" s="58"/>
      <c r="CB101" s="58"/>
      <c r="CC101" s="58"/>
      <c r="CD101" s="58"/>
      <c r="CE101" s="58"/>
      <c r="CF101" s="58"/>
      <c r="CG101" s="58"/>
      <c r="CH101" s="58"/>
      <c r="CI101" s="58"/>
      <c r="CJ101" s="58"/>
      <c r="CK101" s="58"/>
      <c r="CL101" s="58"/>
      <c r="CM101" s="58"/>
      <c r="CN101" s="58"/>
      <c r="CO101" s="58"/>
      <c r="CP101" s="58"/>
      <c r="CQ101" s="58"/>
      <c r="CR101" s="58"/>
      <c r="CS101" s="58"/>
      <c r="CT101" s="58"/>
      <c r="CU101" s="58"/>
      <c r="CV101" s="58"/>
      <c r="CW101" s="58"/>
      <c r="CX101" s="58"/>
      <c r="CY101" s="58"/>
      <c r="CZ101" s="58"/>
      <c r="DA101" s="58"/>
      <c r="DB101" s="58"/>
      <c r="DC101" s="58"/>
      <c r="DD101" s="58"/>
      <c r="DE101" s="58"/>
      <c r="DF101" s="58"/>
      <c r="DG101" s="58"/>
      <c r="DH101" s="58"/>
      <c r="DI101" s="58"/>
      <c r="DJ101" s="58"/>
      <c r="DK101" s="58"/>
      <c r="DL101" s="58"/>
      <c r="DM101" s="58"/>
      <c r="DN101" s="58"/>
      <c r="DO101" s="58"/>
      <c r="DP101" s="58"/>
      <c r="DQ101" s="58"/>
      <c r="DR101" s="58"/>
      <c r="DS101" s="58"/>
      <c r="DT101" s="58"/>
      <c r="DU101" s="58"/>
      <c r="DV101" s="58"/>
      <c r="DW101" s="58"/>
      <c r="DX101" s="58"/>
      <c r="DY101" s="58"/>
      <c r="DZ101" s="58"/>
      <c r="EA101" s="58"/>
      <c r="EB101" s="58"/>
      <c r="EC101" s="58"/>
      <c r="ED101" s="58"/>
      <c r="EE101" s="58"/>
      <c r="EF101" s="58"/>
      <c r="EG101" s="58"/>
      <c r="EH101" s="58"/>
      <c r="EI101" s="58"/>
      <c r="EJ101" s="58"/>
      <c r="EK101" s="58"/>
      <c r="EL101" s="58"/>
      <c r="EM101" s="58"/>
      <c r="EN101" s="58"/>
      <c r="EO101" s="58"/>
      <c r="EP101" s="58"/>
      <c r="EQ101" s="58"/>
      <c r="ER101" s="58"/>
      <c r="ES101" s="58"/>
      <c r="ET101" s="58"/>
      <c r="EU101" s="58"/>
      <c r="EV101" s="58"/>
      <c r="EW101" s="58"/>
      <c r="EX101" s="58"/>
      <c r="EY101" s="58"/>
      <c r="EZ101" s="58"/>
      <c r="FA101" s="58"/>
      <c r="FB101" s="58"/>
      <c r="FC101" s="58"/>
      <c r="FD101" s="58"/>
      <c r="FE101" s="58"/>
      <c r="FF101" s="58"/>
      <c r="FG101" s="58"/>
      <c r="FH101" s="58"/>
      <c r="FI101" s="58"/>
      <c r="FJ101" s="58"/>
      <c r="FK101" s="58"/>
      <c r="FL101" s="58"/>
      <c r="FM101" s="58"/>
      <c r="FN101" s="58"/>
      <c r="FO101" s="58"/>
      <c r="FP101" s="58"/>
      <c r="FQ101" s="58"/>
      <c r="FR101" s="58"/>
      <c r="FS101" s="58"/>
      <c r="FT101" s="58"/>
      <c r="FU101" s="58"/>
      <c r="FV101" s="58"/>
      <c r="FW101" s="58"/>
      <c r="FX101" s="58"/>
      <c r="FY101" s="58"/>
      <c r="FZ101" s="58"/>
      <c r="GA101" s="58"/>
      <c r="GB101" s="58"/>
      <c r="GC101" s="58"/>
      <c r="GD101" s="58"/>
      <c r="GE101" s="58"/>
      <c r="GF101" s="58"/>
      <c r="GG101" s="58"/>
      <c r="GH101" s="58"/>
      <c r="GI101" s="58"/>
      <c r="GJ101" s="58"/>
      <c r="GK101" s="58"/>
      <c r="GL101" s="58"/>
      <c r="GM101" s="58"/>
      <c r="GN101" s="58"/>
      <c r="GO101" s="58"/>
      <c r="GP101" s="58"/>
      <c r="GQ101" s="58"/>
      <c r="GR101" s="58"/>
      <c r="GS101" s="58"/>
      <c r="GT101" s="58"/>
      <c r="GU101" s="58"/>
      <c r="GV101" s="58"/>
      <c r="GW101" s="58"/>
      <c r="GX101" s="58"/>
      <c r="GY101" s="58"/>
      <c r="GZ101" s="58"/>
      <c r="HA101" s="58"/>
      <c r="HB101" s="58"/>
      <c r="HC101" s="58"/>
      <c r="HD101" s="58"/>
      <c r="HE101" s="58"/>
      <c r="HF101" s="58"/>
      <c r="HG101" s="58"/>
      <c r="HH101" s="58"/>
      <c r="HI101" s="58"/>
      <c r="HJ101" s="58"/>
      <c r="HK101" s="58"/>
      <c r="HL101" s="58"/>
      <c r="HM101" s="58"/>
      <c r="HN101" s="58"/>
      <c r="HO101" s="58"/>
      <c r="HP101" s="58"/>
      <c r="HQ101" s="58"/>
      <c r="HR101" s="58"/>
      <c r="HS101" s="58"/>
      <c r="HT101" s="58"/>
      <c r="HU101" s="58"/>
      <c r="HV101" s="58"/>
      <c r="HW101" s="58"/>
      <c r="HX101" s="58"/>
      <c r="HY101" s="58"/>
      <c r="HZ101" s="58"/>
      <c r="IA101" s="58"/>
      <c r="IB101" s="58"/>
      <c r="IC101" s="58"/>
      <c r="ID101" s="58"/>
      <c r="IE101" s="58"/>
      <c r="IF101" s="58"/>
      <c r="IG101" s="58"/>
      <c r="IH101" s="58"/>
      <c r="II101" s="58"/>
      <c r="IJ101" s="58"/>
      <c r="IK101" s="58"/>
      <c r="IL101" s="58"/>
      <c r="IM101" s="58"/>
      <c r="IN101" s="58"/>
      <c r="IO101" s="58"/>
      <c r="IP101" s="58"/>
      <c r="IQ101" s="58"/>
      <c r="IR101" s="58"/>
      <c r="IS101" s="58"/>
      <c r="IT101" s="58"/>
      <c r="IU101" s="58"/>
      <c r="IV101" s="58"/>
      <c r="IW101" s="58"/>
    </row>
    <row r="102" customFormat="false" ht="12.75" hidden="false" customHeight="true" outlineLevel="0" collapsed="false">
      <c r="A102" s="28" t="s">
        <v>107</v>
      </c>
      <c r="C102" s="46" t="n">
        <v>-14</v>
      </c>
      <c r="D102" s="46" t="n">
        <v>-28</v>
      </c>
      <c r="E102" s="46" t="n">
        <v>-6</v>
      </c>
      <c r="F102" s="46" t="n">
        <v>-6</v>
      </c>
      <c r="G102" s="46" t="n">
        <v>-6</v>
      </c>
      <c r="H102" s="46" t="n">
        <v>-6</v>
      </c>
      <c r="I102" s="46" t="n">
        <v>-5</v>
      </c>
      <c r="J102" s="46" t="n">
        <v>-4</v>
      </c>
      <c r="K102" s="46" t="n">
        <v>-6</v>
      </c>
      <c r="L102" s="46" t="n">
        <v>-5</v>
      </c>
      <c r="M102" s="46" t="n">
        <v>-4</v>
      </c>
      <c r="N102" s="46" t="n">
        <v>-5</v>
      </c>
      <c r="O102" s="49" t="n">
        <f aca="false">SUM(C102:N102)</f>
        <v>-95</v>
      </c>
      <c r="P102" s="49"/>
      <c r="Q102" s="32"/>
      <c r="R102" s="33" t="s">
        <v>108</v>
      </c>
      <c r="S102" s="32"/>
      <c r="T102" s="49"/>
      <c r="U102" s="34" t="n">
        <f aca="false">C102+D102+E102</f>
        <v>-48</v>
      </c>
      <c r="V102" s="34" t="n">
        <f aca="false">F102+G102+H102</f>
        <v>-18</v>
      </c>
      <c r="W102" s="34" t="n">
        <f aca="false">I102+J102+K102</f>
        <v>-15</v>
      </c>
      <c r="X102" s="34" t="n">
        <f aca="false">L102+M102+N102</f>
        <v>-14</v>
      </c>
      <c r="Y102" s="35" t="n">
        <f aca="false">SUM(U102:X102)</f>
        <v>-95</v>
      </c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  <c r="BM102" s="58"/>
      <c r="BN102" s="58"/>
      <c r="BO102" s="58"/>
      <c r="BP102" s="58"/>
      <c r="BQ102" s="58"/>
      <c r="BR102" s="58"/>
      <c r="BS102" s="58"/>
      <c r="BT102" s="58"/>
      <c r="BU102" s="58"/>
      <c r="BV102" s="58"/>
      <c r="BW102" s="58"/>
      <c r="BX102" s="58"/>
      <c r="BY102" s="58"/>
      <c r="BZ102" s="58"/>
      <c r="CA102" s="58"/>
      <c r="CB102" s="58"/>
      <c r="CC102" s="58"/>
      <c r="CD102" s="58"/>
      <c r="CE102" s="58"/>
      <c r="CF102" s="58"/>
      <c r="CG102" s="58"/>
      <c r="CH102" s="58"/>
      <c r="CI102" s="58"/>
      <c r="CJ102" s="58"/>
      <c r="CK102" s="58"/>
      <c r="CL102" s="58"/>
      <c r="CM102" s="58"/>
      <c r="CN102" s="58"/>
      <c r="CO102" s="58"/>
      <c r="CP102" s="58"/>
      <c r="CQ102" s="58"/>
      <c r="CR102" s="58"/>
      <c r="CS102" s="58"/>
      <c r="CT102" s="58"/>
      <c r="CU102" s="58"/>
      <c r="CV102" s="58"/>
      <c r="CW102" s="58"/>
      <c r="CX102" s="58"/>
      <c r="CY102" s="58"/>
      <c r="CZ102" s="58"/>
      <c r="DA102" s="58"/>
      <c r="DB102" s="58"/>
      <c r="DC102" s="58"/>
      <c r="DD102" s="58"/>
      <c r="DE102" s="58"/>
      <c r="DF102" s="58"/>
      <c r="DG102" s="58"/>
      <c r="DH102" s="58"/>
      <c r="DI102" s="58"/>
      <c r="DJ102" s="58"/>
      <c r="DK102" s="58"/>
      <c r="DL102" s="58"/>
      <c r="DM102" s="58"/>
      <c r="DN102" s="58"/>
      <c r="DO102" s="58"/>
      <c r="DP102" s="58"/>
      <c r="DQ102" s="58"/>
      <c r="DR102" s="58"/>
      <c r="DS102" s="58"/>
      <c r="DT102" s="58"/>
      <c r="DU102" s="58"/>
      <c r="DV102" s="58"/>
      <c r="DW102" s="58"/>
      <c r="DX102" s="58"/>
      <c r="DY102" s="58"/>
      <c r="DZ102" s="58"/>
      <c r="EA102" s="58"/>
      <c r="EB102" s="58"/>
      <c r="EC102" s="58"/>
      <c r="ED102" s="58"/>
      <c r="EE102" s="58"/>
      <c r="EF102" s="58"/>
      <c r="EG102" s="58"/>
      <c r="EH102" s="58"/>
      <c r="EI102" s="58"/>
      <c r="EJ102" s="58"/>
      <c r="EK102" s="58"/>
      <c r="EL102" s="58"/>
      <c r="EM102" s="58"/>
      <c r="EN102" s="58"/>
      <c r="EO102" s="58"/>
      <c r="EP102" s="58"/>
      <c r="EQ102" s="58"/>
      <c r="ER102" s="58"/>
      <c r="ES102" s="58"/>
      <c r="ET102" s="58"/>
      <c r="EU102" s="58"/>
      <c r="EV102" s="58"/>
      <c r="EW102" s="58"/>
      <c r="EX102" s="58"/>
      <c r="EY102" s="58"/>
      <c r="EZ102" s="58"/>
      <c r="FA102" s="58"/>
      <c r="FB102" s="58"/>
      <c r="FC102" s="58"/>
      <c r="FD102" s="58"/>
      <c r="FE102" s="58"/>
      <c r="FF102" s="58"/>
      <c r="FG102" s="58"/>
      <c r="FH102" s="58"/>
      <c r="FI102" s="58"/>
      <c r="FJ102" s="58"/>
      <c r="FK102" s="58"/>
      <c r="FL102" s="58"/>
      <c r="FM102" s="58"/>
      <c r="FN102" s="58"/>
      <c r="FO102" s="58"/>
      <c r="FP102" s="58"/>
      <c r="FQ102" s="58"/>
      <c r="FR102" s="58"/>
      <c r="FS102" s="58"/>
      <c r="FT102" s="58"/>
      <c r="FU102" s="58"/>
      <c r="FV102" s="58"/>
      <c r="FW102" s="58"/>
      <c r="FX102" s="58"/>
      <c r="FY102" s="58"/>
      <c r="FZ102" s="58"/>
      <c r="GA102" s="58"/>
      <c r="GB102" s="58"/>
      <c r="GC102" s="58"/>
      <c r="GD102" s="58"/>
      <c r="GE102" s="58"/>
      <c r="GF102" s="58"/>
      <c r="GG102" s="58"/>
      <c r="GH102" s="58"/>
      <c r="GI102" s="58"/>
      <c r="GJ102" s="58"/>
      <c r="GK102" s="58"/>
      <c r="GL102" s="58"/>
      <c r="GM102" s="58"/>
      <c r="GN102" s="58"/>
      <c r="GO102" s="58"/>
      <c r="GP102" s="58"/>
      <c r="GQ102" s="58"/>
      <c r="GR102" s="58"/>
      <c r="GS102" s="58"/>
      <c r="GT102" s="58"/>
      <c r="GU102" s="58"/>
      <c r="GV102" s="58"/>
      <c r="GW102" s="58"/>
      <c r="GX102" s="58"/>
      <c r="GY102" s="58"/>
      <c r="GZ102" s="58"/>
      <c r="HA102" s="58"/>
      <c r="HB102" s="58"/>
      <c r="HC102" s="58"/>
      <c r="HD102" s="58"/>
      <c r="HE102" s="58"/>
      <c r="HF102" s="58"/>
      <c r="HG102" s="58"/>
      <c r="HH102" s="58"/>
      <c r="HI102" s="58"/>
      <c r="HJ102" s="58"/>
      <c r="HK102" s="58"/>
      <c r="HL102" s="58"/>
      <c r="HM102" s="58"/>
      <c r="HN102" s="58"/>
      <c r="HO102" s="58"/>
      <c r="HP102" s="58"/>
      <c r="HQ102" s="58"/>
      <c r="HR102" s="58"/>
      <c r="HS102" s="58"/>
      <c r="HT102" s="58"/>
      <c r="HU102" s="58"/>
      <c r="HV102" s="58"/>
      <c r="HW102" s="58"/>
      <c r="HX102" s="58"/>
      <c r="HY102" s="58"/>
      <c r="HZ102" s="58"/>
      <c r="IA102" s="58"/>
      <c r="IB102" s="58"/>
      <c r="IC102" s="58"/>
      <c r="ID102" s="58"/>
      <c r="IE102" s="58"/>
      <c r="IF102" s="58"/>
      <c r="IG102" s="58"/>
      <c r="IH102" s="58"/>
      <c r="II102" s="58"/>
      <c r="IJ102" s="58"/>
      <c r="IK102" s="58"/>
      <c r="IL102" s="58"/>
      <c r="IM102" s="58"/>
      <c r="IN102" s="58"/>
      <c r="IO102" s="58"/>
      <c r="IP102" s="58"/>
      <c r="IQ102" s="58"/>
      <c r="IR102" s="58"/>
      <c r="IS102" s="58"/>
      <c r="IT102" s="58"/>
      <c r="IU102" s="58"/>
      <c r="IV102" s="58"/>
      <c r="IW102" s="58"/>
    </row>
    <row r="103" customFormat="false" ht="6" hidden="false" customHeight="true" outlineLevel="0" collapsed="false">
      <c r="A103" s="28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9"/>
      <c r="P103" s="49"/>
      <c r="Q103" s="32"/>
      <c r="R103" s="33"/>
      <c r="S103" s="32"/>
      <c r="T103" s="49"/>
      <c r="U103" s="34"/>
      <c r="V103" s="34"/>
      <c r="W103" s="34"/>
      <c r="X103" s="34"/>
      <c r="Y103" s="35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  <c r="BM103" s="58"/>
      <c r="BN103" s="58"/>
      <c r="BO103" s="58"/>
      <c r="BP103" s="58"/>
      <c r="BQ103" s="58"/>
      <c r="BR103" s="58"/>
      <c r="BS103" s="58"/>
      <c r="BT103" s="58"/>
      <c r="BU103" s="58"/>
      <c r="BV103" s="58"/>
      <c r="BW103" s="58"/>
      <c r="BX103" s="58"/>
      <c r="BY103" s="58"/>
      <c r="BZ103" s="58"/>
      <c r="CA103" s="58"/>
      <c r="CB103" s="58"/>
      <c r="CC103" s="58"/>
      <c r="CD103" s="58"/>
      <c r="CE103" s="58"/>
      <c r="CF103" s="58"/>
      <c r="CG103" s="58"/>
      <c r="CH103" s="58"/>
      <c r="CI103" s="58"/>
      <c r="CJ103" s="58"/>
      <c r="CK103" s="58"/>
      <c r="CL103" s="58"/>
      <c r="CM103" s="58"/>
      <c r="CN103" s="58"/>
      <c r="CO103" s="58"/>
      <c r="CP103" s="58"/>
      <c r="CQ103" s="58"/>
      <c r="CR103" s="58"/>
      <c r="CS103" s="58"/>
      <c r="CT103" s="58"/>
      <c r="CU103" s="58"/>
      <c r="CV103" s="58"/>
      <c r="CW103" s="58"/>
      <c r="CX103" s="58"/>
      <c r="CY103" s="58"/>
      <c r="CZ103" s="58"/>
      <c r="DA103" s="58"/>
      <c r="DB103" s="58"/>
      <c r="DC103" s="58"/>
      <c r="DD103" s="58"/>
      <c r="DE103" s="58"/>
      <c r="DF103" s="58"/>
      <c r="DG103" s="58"/>
      <c r="DH103" s="58"/>
      <c r="DI103" s="58"/>
      <c r="DJ103" s="58"/>
      <c r="DK103" s="58"/>
      <c r="DL103" s="58"/>
      <c r="DM103" s="58"/>
      <c r="DN103" s="58"/>
      <c r="DO103" s="58"/>
      <c r="DP103" s="58"/>
      <c r="DQ103" s="58"/>
      <c r="DR103" s="58"/>
      <c r="DS103" s="58"/>
      <c r="DT103" s="58"/>
      <c r="DU103" s="58"/>
      <c r="DV103" s="58"/>
      <c r="DW103" s="58"/>
      <c r="DX103" s="58"/>
      <c r="DY103" s="58"/>
      <c r="DZ103" s="58"/>
      <c r="EA103" s="58"/>
      <c r="EB103" s="58"/>
      <c r="EC103" s="58"/>
      <c r="ED103" s="58"/>
      <c r="EE103" s="58"/>
      <c r="EF103" s="58"/>
      <c r="EG103" s="58"/>
      <c r="EH103" s="58"/>
      <c r="EI103" s="58"/>
      <c r="EJ103" s="58"/>
      <c r="EK103" s="58"/>
      <c r="EL103" s="58"/>
      <c r="EM103" s="58"/>
      <c r="EN103" s="58"/>
      <c r="EO103" s="58"/>
      <c r="EP103" s="58"/>
      <c r="EQ103" s="58"/>
      <c r="ER103" s="58"/>
      <c r="ES103" s="58"/>
      <c r="ET103" s="58"/>
      <c r="EU103" s="58"/>
      <c r="EV103" s="58"/>
      <c r="EW103" s="58"/>
      <c r="EX103" s="58"/>
      <c r="EY103" s="58"/>
      <c r="EZ103" s="58"/>
      <c r="FA103" s="58"/>
      <c r="FB103" s="58"/>
      <c r="FC103" s="58"/>
      <c r="FD103" s="58"/>
      <c r="FE103" s="58"/>
      <c r="FF103" s="58"/>
      <c r="FG103" s="58"/>
      <c r="FH103" s="58"/>
      <c r="FI103" s="58"/>
      <c r="FJ103" s="58"/>
      <c r="FK103" s="58"/>
      <c r="FL103" s="58"/>
      <c r="FM103" s="58"/>
      <c r="FN103" s="58"/>
      <c r="FO103" s="58"/>
      <c r="FP103" s="58"/>
      <c r="FQ103" s="58"/>
      <c r="FR103" s="58"/>
      <c r="FS103" s="58"/>
      <c r="FT103" s="58"/>
      <c r="FU103" s="58"/>
      <c r="FV103" s="58"/>
      <c r="FW103" s="58"/>
      <c r="FX103" s="58"/>
      <c r="FY103" s="58"/>
      <c r="FZ103" s="58"/>
      <c r="GA103" s="58"/>
      <c r="GB103" s="58"/>
      <c r="GC103" s="58"/>
      <c r="GD103" s="58"/>
      <c r="GE103" s="58"/>
      <c r="GF103" s="58"/>
      <c r="GG103" s="58"/>
      <c r="GH103" s="58"/>
      <c r="GI103" s="58"/>
      <c r="GJ103" s="58"/>
      <c r="GK103" s="58"/>
      <c r="GL103" s="58"/>
      <c r="GM103" s="58"/>
      <c r="GN103" s="58"/>
      <c r="GO103" s="58"/>
      <c r="GP103" s="58"/>
      <c r="GQ103" s="58"/>
      <c r="GR103" s="58"/>
      <c r="GS103" s="58"/>
      <c r="GT103" s="58"/>
      <c r="GU103" s="58"/>
      <c r="GV103" s="58"/>
      <c r="GW103" s="58"/>
      <c r="GX103" s="58"/>
      <c r="GY103" s="58"/>
      <c r="GZ103" s="58"/>
      <c r="HA103" s="58"/>
      <c r="HB103" s="58"/>
      <c r="HC103" s="58"/>
      <c r="HD103" s="58"/>
      <c r="HE103" s="58"/>
      <c r="HF103" s="58"/>
      <c r="HG103" s="58"/>
      <c r="HH103" s="58"/>
      <c r="HI103" s="58"/>
      <c r="HJ103" s="58"/>
      <c r="HK103" s="58"/>
      <c r="HL103" s="58"/>
      <c r="HM103" s="58"/>
      <c r="HN103" s="58"/>
      <c r="HO103" s="58"/>
      <c r="HP103" s="58"/>
      <c r="HQ103" s="58"/>
      <c r="HR103" s="58"/>
      <c r="HS103" s="58"/>
      <c r="HT103" s="58"/>
      <c r="HU103" s="58"/>
      <c r="HV103" s="58"/>
      <c r="HW103" s="58"/>
      <c r="HX103" s="58"/>
      <c r="HY103" s="58"/>
      <c r="HZ103" s="58"/>
      <c r="IA103" s="58"/>
      <c r="IB103" s="58"/>
      <c r="IC103" s="58"/>
      <c r="ID103" s="58"/>
      <c r="IE103" s="58"/>
      <c r="IF103" s="58"/>
      <c r="IG103" s="58"/>
      <c r="IH103" s="58"/>
      <c r="II103" s="58"/>
      <c r="IJ103" s="58"/>
      <c r="IK103" s="58"/>
      <c r="IL103" s="58"/>
      <c r="IM103" s="58"/>
      <c r="IN103" s="58"/>
      <c r="IO103" s="58"/>
      <c r="IP103" s="58"/>
      <c r="IQ103" s="58"/>
      <c r="IR103" s="58"/>
      <c r="IS103" s="58"/>
      <c r="IT103" s="58"/>
      <c r="IU103" s="58"/>
      <c r="IV103" s="58"/>
      <c r="IW103" s="58"/>
    </row>
    <row r="104" customFormat="false" ht="12.75" hidden="false" customHeight="true" outlineLevel="0" collapsed="false">
      <c r="A104" s="27" t="s">
        <v>109</v>
      </c>
      <c r="B104" s="58"/>
      <c r="C104" s="59" t="n">
        <f aca="false">+C78+SUM(C82:C84)+C93+SUM(C95:C102)</f>
        <v>-953</v>
      </c>
      <c r="D104" s="60" t="n">
        <f aca="false">+D78+SUM(D82:D84)+D93+SUM(D95:D102)</f>
        <v>168</v>
      </c>
      <c r="E104" s="60" t="n">
        <f aca="false">+E78+SUM(E82:E84)+E93+SUM(E95:E102)</f>
        <v>-3513</v>
      </c>
      <c r="F104" s="60" t="n">
        <f aca="false">+F78+SUM(F82:F84)+F93+SUM(F95:F102)</f>
        <v>-900</v>
      </c>
      <c r="G104" s="60" t="n">
        <f aca="false">+G78+SUM(G82:G84)+G93+SUM(G95:G102)</f>
        <v>-807</v>
      </c>
      <c r="H104" s="60" t="n">
        <f aca="false">+H78+SUM(H82:H84)+H93+SUM(H95:H102)</f>
        <v>-772</v>
      </c>
      <c r="I104" s="60" t="n">
        <f aca="false">+I78+SUM(I82:I84)+I93+SUM(I95:I102)</f>
        <v>-595</v>
      </c>
      <c r="J104" s="60" t="n">
        <f aca="false">+J78+SUM(J82:J84)+J93+SUM(J95:J102)</f>
        <v>-424</v>
      </c>
      <c r="K104" s="60" t="n">
        <f aca="false">+K78+SUM(K82:K84)+K93+SUM(K95:K102)</f>
        <v>-944</v>
      </c>
      <c r="L104" s="60" t="n">
        <f aca="false">+L78+SUM(L82:L84)+L93+SUM(L95:L102)</f>
        <v>-986</v>
      </c>
      <c r="M104" s="60" t="n">
        <f aca="false">+M78+SUM(M82:M84)+M93+SUM(M95:M102)</f>
        <v>-825</v>
      </c>
      <c r="N104" s="60" t="n">
        <f aca="false">+N78+SUM(N82:N84)+N93+SUM(N95:N102)</f>
        <v>-1500</v>
      </c>
      <c r="O104" s="61" t="n">
        <f aca="false">+O78+SUM(O82:O84)+O93+SUM(O95:O102)</f>
        <v>-12051</v>
      </c>
      <c r="P104" s="62"/>
      <c r="Q104" s="63"/>
      <c r="R104" s="81"/>
      <c r="S104" s="63"/>
      <c r="T104" s="62"/>
      <c r="U104" s="59" t="n">
        <f aca="false">+U78+SUM(U82:U84)+U93+SUM(U95:U102)</f>
        <v>-4298</v>
      </c>
      <c r="V104" s="60" t="n">
        <f aca="false">+V78+SUM(V82:V84)+V93+SUM(V95:V102)</f>
        <v>-2479</v>
      </c>
      <c r="W104" s="60" t="n">
        <f aca="false">+W78+SUM(W82:W84)+W93+SUM(W95:W102)</f>
        <v>-1963</v>
      </c>
      <c r="X104" s="60" t="n">
        <f aca="false">+X78+SUM(X82:X84)+X93+SUM(X95:X102)</f>
        <v>-3311</v>
      </c>
      <c r="Y104" s="61" t="n">
        <f aca="false">+Y78+SUM(Y82:Y84)+Y93+SUM(Y95:Y102)</f>
        <v>-12051</v>
      </c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  <c r="BM104" s="58"/>
      <c r="BN104" s="58"/>
      <c r="BO104" s="58"/>
      <c r="BP104" s="58"/>
      <c r="BQ104" s="58"/>
      <c r="BR104" s="58"/>
      <c r="BS104" s="58"/>
      <c r="BT104" s="58"/>
      <c r="BU104" s="58"/>
      <c r="BV104" s="58"/>
      <c r="BW104" s="58"/>
      <c r="BX104" s="58"/>
      <c r="BY104" s="58"/>
      <c r="BZ104" s="58"/>
      <c r="CA104" s="58"/>
      <c r="CB104" s="58"/>
      <c r="CC104" s="58"/>
      <c r="CD104" s="58"/>
      <c r="CE104" s="58"/>
      <c r="CF104" s="58"/>
      <c r="CG104" s="58"/>
      <c r="CH104" s="58"/>
      <c r="CI104" s="58"/>
      <c r="CJ104" s="58"/>
      <c r="CK104" s="58"/>
      <c r="CL104" s="58"/>
      <c r="CM104" s="58"/>
      <c r="CN104" s="58"/>
      <c r="CO104" s="58"/>
      <c r="CP104" s="58"/>
      <c r="CQ104" s="58"/>
      <c r="CR104" s="58"/>
      <c r="CS104" s="58"/>
      <c r="CT104" s="58"/>
      <c r="CU104" s="58"/>
      <c r="CV104" s="58"/>
      <c r="CW104" s="58"/>
      <c r="CX104" s="58"/>
      <c r="CY104" s="58"/>
      <c r="CZ104" s="58"/>
      <c r="DA104" s="58"/>
      <c r="DB104" s="58"/>
      <c r="DC104" s="58"/>
      <c r="DD104" s="58"/>
      <c r="DE104" s="58"/>
      <c r="DF104" s="58"/>
      <c r="DG104" s="58"/>
      <c r="DH104" s="58"/>
      <c r="DI104" s="58"/>
      <c r="DJ104" s="58"/>
      <c r="DK104" s="58"/>
      <c r="DL104" s="58"/>
      <c r="DM104" s="58"/>
      <c r="DN104" s="58"/>
      <c r="DO104" s="58"/>
      <c r="DP104" s="58"/>
      <c r="DQ104" s="58"/>
      <c r="DR104" s="58"/>
      <c r="DS104" s="58"/>
      <c r="DT104" s="58"/>
      <c r="DU104" s="58"/>
      <c r="DV104" s="58"/>
      <c r="DW104" s="58"/>
      <c r="DX104" s="58"/>
      <c r="DY104" s="58"/>
      <c r="DZ104" s="58"/>
      <c r="EA104" s="58"/>
      <c r="EB104" s="58"/>
      <c r="EC104" s="58"/>
      <c r="ED104" s="58"/>
      <c r="EE104" s="58"/>
      <c r="EF104" s="58"/>
      <c r="EG104" s="58"/>
      <c r="EH104" s="58"/>
      <c r="EI104" s="58"/>
      <c r="EJ104" s="58"/>
      <c r="EK104" s="58"/>
      <c r="EL104" s="58"/>
      <c r="EM104" s="58"/>
      <c r="EN104" s="58"/>
      <c r="EO104" s="58"/>
      <c r="EP104" s="58"/>
      <c r="EQ104" s="58"/>
      <c r="ER104" s="58"/>
      <c r="ES104" s="58"/>
      <c r="ET104" s="58"/>
      <c r="EU104" s="58"/>
      <c r="EV104" s="58"/>
      <c r="EW104" s="58"/>
      <c r="EX104" s="58"/>
      <c r="EY104" s="58"/>
      <c r="EZ104" s="58"/>
      <c r="FA104" s="58"/>
      <c r="FB104" s="58"/>
      <c r="FC104" s="58"/>
      <c r="FD104" s="58"/>
      <c r="FE104" s="58"/>
      <c r="FF104" s="58"/>
      <c r="FG104" s="58"/>
      <c r="FH104" s="58"/>
      <c r="FI104" s="58"/>
      <c r="FJ104" s="58"/>
      <c r="FK104" s="58"/>
      <c r="FL104" s="58"/>
      <c r="FM104" s="58"/>
      <c r="FN104" s="58"/>
      <c r="FO104" s="58"/>
      <c r="FP104" s="58"/>
      <c r="FQ104" s="58"/>
      <c r="FR104" s="58"/>
      <c r="FS104" s="58"/>
      <c r="FT104" s="58"/>
      <c r="FU104" s="58"/>
      <c r="FV104" s="58"/>
      <c r="FW104" s="58"/>
      <c r="FX104" s="58"/>
      <c r="FY104" s="58"/>
      <c r="FZ104" s="58"/>
      <c r="GA104" s="58"/>
      <c r="GB104" s="58"/>
      <c r="GC104" s="58"/>
      <c r="GD104" s="58"/>
      <c r="GE104" s="58"/>
      <c r="GF104" s="58"/>
      <c r="GG104" s="58"/>
      <c r="GH104" s="58"/>
      <c r="GI104" s="58"/>
      <c r="GJ104" s="58"/>
      <c r="GK104" s="58"/>
      <c r="GL104" s="58"/>
      <c r="GM104" s="58"/>
      <c r="GN104" s="58"/>
      <c r="GO104" s="58"/>
      <c r="GP104" s="58"/>
      <c r="GQ104" s="58"/>
      <c r="GR104" s="58"/>
      <c r="GS104" s="58"/>
      <c r="GT104" s="58"/>
      <c r="GU104" s="58"/>
      <c r="GV104" s="58"/>
      <c r="GW104" s="58"/>
      <c r="GX104" s="58"/>
      <c r="GY104" s="58"/>
      <c r="GZ104" s="58"/>
      <c r="HA104" s="58"/>
      <c r="HB104" s="58"/>
      <c r="HC104" s="58"/>
      <c r="HD104" s="58"/>
      <c r="HE104" s="58"/>
      <c r="HF104" s="58"/>
      <c r="HG104" s="58"/>
      <c r="HH104" s="58"/>
      <c r="HI104" s="58"/>
      <c r="HJ104" s="58"/>
      <c r="HK104" s="58"/>
      <c r="HL104" s="58"/>
      <c r="HM104" s="58"/>
      <c r="HN104" s="58"/>
      <c r="HO104" s="58"/>
      <c r="HP104" s="58"/>
      <c r="HQ104" s="58"/>
      <c r="HR104" s="58"/>
      <c r="HS104" s="58"/>
      <c r="HT104" s="58"/>
      <c r="HU104" s="58"/>
      <c r="HV104" s="58"/>
      <c r="HW104" s="58"/>
      <c r="HX104" s="58"/>
      <c r="HY104" s="58"/>
      <c r="HZ104" s="58"/>
      <c r="IA104" s="58"/>
      <c r="IB104" s="58"/>
      <c r="IC104" s="58"/>
      <c r="ID104" s="58"/>
      <c r="IE104" s="58"/>
      <c r="IF104" s="58"/>
      <c r="IG104" s="58"/>
      <c r="IH104" s="58"/>
      <c r="II104" s="58"/>
      <c r="IJ104" s="58"/>
      <c r="IK104" s="58"/>
      <c r="IL104" s="58"/>
      <c r="IM104" s="58"/>
      <c r="IN104" s="58"/>
      <c r="IO104" s="58"/>
      <c r="IP104" s="58"/>
      <c r="IQ104" s="58"/>
      <c r="IR104" s="58"/>
      <c r="IS104" s="58"/>
      <c r="IT104" s="58"/>
      <c r="IU104" s="58"/>
      <c r="IV104" s="58"/>
      <c r="IW104" s="58"/>
    </row>
    <row r="105" customFormat="false" ht="6" hidden="false" customHeight="true" outlineLevel="0" collapsed="false">
      <c r="A105" s="57"/>
      <c r="B105" s="58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3"/>
      <c r="R105" s="81"/>
      <c r="S105" s="63"/>
      <c r="T105" s="62"/>
      <c r="U105" s="82"/>
      <c r="V105" s="82"/>
      <c r="W105" s="82"/>
      <c r="X105" s="82"/>
      <c r="Y105" s="81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  <c r="BM105" s="58"/>
      <c r="BN105" s="58"/>
      <c r="BO105" s="58"/>
      <c r="BP105" s="58"/>
      <c r="BQ105" s="58"/>
      <c r="BR105" s="58"/>
      <c r="BS105" s="58"/>
      <c r="BT105" s="58"/>
      <c r="BU105" s="58"/>
      <c r="BV105" s="58"/>
      <c r="BW105" s="58"/>
      <c r="BX105" s="58"/>
      <c r="BY105" s="58"/>
      <c r="BZ105" s="58"/>
      <c r="CA105" s="58"/>
      <c r="CB105" s="58"/>
      <c r="CC105" s="58"/>
      <c r="CD105" s="58"/>
      <c r="CE105" s="58"/>
      <c r="CF105" s="58"/>
      <c r="CG105" s="58"/>
      <c r="CH105" s="58"/>
      <c r="CI105" s="58"/>
      <c r="CJ105" s="58"/>
      <c r="CK105" s="58"/>
      <c r="CL105" s="58"/>
      <c r="CM105" s="58"/>
      <c r="CN105" s="58"/>
      <c r="CO105" s="58"/>
      <c r="CP105" s="58"/>
      <c r="CQ105" s="58"/>
      <c r="CR105" s="58"/>
      <c r="CS105" s="58"/>
      <c r="CT105" s="58"/>
      <c r="CU105" s="58"/>
      <c r="CV105" s="58"/>
      <c r="CW105" s="58"/>
      <c r="CX105" s="58"/>
      <c r="CY105" s="58"/>
      <c r="CZ105" s="58"/>
      <c r="DA105" s="58"/>
      <c r="DB105" s="58"/>
      <c r="DC105" s="58"/>
      <c r="DD105" s="58"/>
      <c r="DE105" s="58"/>
      <c r="DF105" s="58"/>
      <c r="DG105" s="58"/>
      <c r="DH105" s="58"/>
      <c r="DI105" s="58"/>
      <c r="DJ105" s="58"/>
      <c r="DK105" s="58"/>
      <c r="DL105" s="58"/>
      <c r="DM105" s="58"/>
      <c r="DN105" s="58"/>
      <c r="DO105" s="58"/>
      <c r="DP105" s="58"/>
      <c r="DQ105" s="58"/>
      <c r="DR105" s="58"/>
      <c r="DS105" s="58"/>
      <c r="DT105" s="58"/>
      <c r="DU105" s="58"/>
      <c r="DV105" s="58"/>
      <c r="DW105" s="58"/>
      <c r="DX105" s="58"/>
      <c r="DY105" s="58"/>
      <c r="DZ105" s="58"/>
      <c r="EA105" s="58"/>
      <c r="EB105" s="58"/>
      <c r="EC105" s="58"/>
      <c r="ED105" s="58"/>
      <c r="EE105" s="58"/>
      <c r="EF105" s="58"/>
      <c r="EG105" s="58"/>
      <c r="EH105" s="58"/>
      <c r="EI105" s="58"/>
      <c r="EJ105" s="58"/>
      <c r="EK105" s="58"/>
      <c r="EL105" s="58"/>
      <c r="EM105" s="58"/>
      <c r="EN105" s="58"/>
      <c r="EO105" s="58"/>
      <c r="EP105" s="58"/>
      <c r="EQ105" s="58"/>
      <c r="ER105" s="58"/>
      <c r="ES105" s="58"/>
      <c r="ET105" s="58"/>
      <c r="EU105" s="58"/>
      <c r="EV105" s="58"/>
      <c r="EW105" s="58"/>
      <c r="EX105" s="58"/>
      <c r="EY105" s="58"/>
      <c r="EZ105" s="58"/>
      <c r="FA105" s="58"/>
      <c r="FB105" s="58"/>
      <c r="FC105" s="58"/>
      <c r="FD105" s="58"/>
      <c r="FE105" s="58"/>
      <c r="FF105" s="58"/>
      <c r="FG105" s="58"/>
      <c r="FH105" s="58"/>
      <c r="FI105" s="58"/>
      <c r="FJ105" s="58"/>
      <c r="FK105" s="58"/>
      <c r="FL105" s="58"/>
      <c r="FM105" s="58"/>
      <c r="FN105" s="58"/>
      <c r="FO105" s="58"/>
      <c r="FP105" s="58"/>
      <c r="FQ105" s="58"/>
      <c r="FR105" s="58"/>
      <c r="FS105" s="58"/>
      <c r="FT105" s="58"/>
      <c r="FU105" s="58"/>
      <c r="FV105" s="58"/>
      <c r="FW105" s="58"/>
      <c r="FX105" s="58"/>
      <c r="FY105" s="58"/>
      <c r="FZ105" s="58"/>
      <c r="GA105" s="58"/>
      <c r="GB105" s="58"/>
      <c r="GC105" s="58"/>
      <c r="GD105" s="58"/>
      <c r="GE105" s="58"/>
      <c r="GF105" s="58"/>
      <c r="GG105" s="58"/>
      <c r="GH105" s="58"/>
      <c r="GI105" s="58"/>
      <c r="GJ105" s="58"/>
      <c r="GK105" s="58"/>
      <c r="GL105" s="58"/>
      <c r="GM105" s="58"/>
      <c r="GN105" s="58"/>
      <c r="GO105" s="58"/>
      <c r="GP105" s="58"/>
      <c r="GQ105" s="58"/>
      <c r="GR105" s="58"/>
      <c r="GS105" s="58"/>
      <c r="GT105" s="58"/>
      <c r="GU105" s="58"/>
      <c r="GV105" s="58"/>
      <c r="GW105" s="58"/>
      <c r="GX105" s="58"/>
      <c r="GY105" s="58"/>
      <c r="GZ105" s="58"/>
      <c r="HA105" s="58"/>
      <c r="HB105" s="58"/>
      <c r="HC105" s="58"/>
      <c r="HD105" s="58"/>
      <c r="HE105" s="58"/>
      <c r="HF105" s="58"/>
      <c r="HG105" s="58"/>
      <c r="HH105" s="58"/>
      <c r="HI105" s="58"/>
      <c r="HJ105" s="58"/>
      <c r="HK105" s="58"/>
      <c r="HL105" s="58"/>
      <c r="HM105" s="58"/>
      <c r="HN105" s="58"/>
      <c r="HO105" s="58"/>
      <c r="HP105" s="58"/>
      <c r="HQ105" s="58"/>
      <c r="HR105" s="58"/>
      <c r="HS105" s="58"/>
      <c r="HT105" s="58"/>
      <c r="HU105" s="58"/>
      <c r="HV105" s="58"/>
      <c r="HW105" s="58"/>
      <c r="HX105" s="58"/>
      <c r="HY105" s="58"/>
      <c r="HZ105" s="58"/>
      <c r="IA105" s="58"/>
      <c r="IB105" s="58"/>
      <c r="IC105" s="58"/>
      <c r="ID105" s="58"/>
      <c r="IE105" s="58"/>
      <c r="IF105" s="58"/>
      <c r="IG105" s="58"/>
      <c r="IH105" s="58"/>
      <c r="II105" s="58"/>
      <c r="IJ105" s="58"/>
      <c r="IK105" s="58"/>
      <c r="IL105" s="58"/>
      <c r="IM105" s="58"/>
      <c r="IN105" s="58"/>
      <c r="IO105" s="58"/>
      <c r="IP105" s="58"/>
      <c r="IQ105" s="58"/>
      <c r="IR105" s="58"/>
      <c r="IS105" s="58"/>
      <c r="IT105" s="58"/>
      <c r="IU105" s="58"/>
      <c r="IV105" s="58"/>
      <c r="IW105" s="58"/>
    </row>
    <row r="106" customFormat="false" ht="12.75" hidden="false" customHeight="true" outlineLevel="0" collapsed="false">
      <c r="A106" s="27" t="s">
        <v>110</v>
      </c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4"/>
      <c r="P106" s="34"/>
      <c r="Q106" s="32"/>
      <c r="R106" s="35"/>
      <c r="S106" s="32"/>
      <c r="T106" s="34"/>
      <c r="U106" s="34"/>
      <c r="V106" s="34"/>
      <c r="W106" s="34"/>
      <c r="X106" s="34"/>
      <c r="Y106" s="35"/>
    </row>
    <row r="107" customFormat="false" ht="12.75" hidden="false" customHeight="false" outlineLevel="0" collapsed="false">
      <c r="A107" s="28" t="s">
        <v>26</v>
      </c>
      <c r="C107" s="30" t="n">
        <v>7173</v>
      </c>
      <c r="D107" s="30" t="n">
        <v>5582</v>
      </c>
      <c r="E107" s="30" t="n">
        <v>4818</v>
      </c>
      <c r="F107" s="50" t="n">
        <v>0</v>
      </c>
      <c r="G107" s="50" t="n">
        <v>0</v>
      </c>
      <c r="H107" s="50" t="n">
        <v>0</v>
      </c>
      <c r="I107" s="50" t="n">
        <v>0</v>
      </c>
      <c r="J107" s="50" t="n">
        <v>0</v>
      </c>
      <c r="K107" s="50" t="n">
        <v>0</v>
      </c>
      <c r="L107" s="50" t="n">
        <v>0</v>
      </c>
      <c r="M107" s="50" t="n">
        <v>0</v>
      </c>
      <c r="N107" s="50" t="n">
        <v>0</v>
      </c>
      <c r="O107" s="31" t="n">
        <f aca="false">SUM(C107:N107)</f>
        <v>17573</v>
      </c>
      <c r="P107" s="31"/>
      <c r="Q107" s="32"/>
      <c r="R107" s="33" t="s">
        <v>27</v>
      </c>
      <c r="S107" s="32"/>
      <c r="T107" s="31"/>
      <c r="U107" s="34" t="n">
        <f aca="false">C107+D107+E107</f>
        <v>17573</v>
      </c>
      <c r="V107" s="34" t="n">
        <f aca="false">F107+G107+H107</f>
        <v>0</v>
      </c>
      <c r="W107" s="34" t="n">
        <f aca="false">I107+J107+K107</f>
        <v>0</v>
      </c>
      <c r="X107" s="34" t="n">
        <f aca="false">L107+M107+N107</f>
        <v>0</v>
      </c>
      <c r="Y107" s="35" t="n">
        <f aca="false">SUM(U107:X107)</f>
        <v>17573</v>
      </c>
    </row>
    <row r="108" customFormat="false" ht="12.75" hidden="false" customHeight="false" outlineLevel="0" collapsed="false">
      <c r="A108" s="28" t="s">
        <v>28</v>
      </c>
      <c r="C108" s="83" t="n">
        <v>0</v>
      </c>
      <c r="D108" s="83" t="n">
        <v>0</v>
      </c>
      <c r="E108" s="83" t="n">
        <v>0</v>
      </c>
      <c r="F108" s="83" t="n">
        <v>0</v>
      </c>
      <c r="G108" s="83" t="n">
        <v>0</v>
      </c>
      <c r="H108" s="50" t="n">
        <v>0</v>
      </c>
      <c r="I108" s="50" t="n">
        <v>0</v>
      </c>
      <c r="J108" s="50" t="n">
        <v>0</v>
      </c>
      <c r="K108" s="50" t="n">
        <v>0</v>
      </c>
      <c r="L108" s="50" t="n">
        <v>0</v>
      </c>
      <c r="M108" s="50" t="n">
        <v>0</v>
      </c>
      <c r="N108" s="50" t="n">
        <v>0</v>
      </c>
      <c r="O108" s="31" t="n">
        <f aca="false">SUM(C108:N108)</f>
        <v>0</v>
      </c>
      <c r="P108" s="31"/>
      <c r="Q108" s="32"/>
      <c r="R108" s="36" t="s">
        <v>27</v>
      </c>
      <c r="S108" s="32"/>
      <c r="T108" s="31"/>
      <c r="U108" s="34" t="n">
        <f aca="false">C108+D108+E108</f>
        <v>0</v>
      </c>
      <c r="V108" s="34" t="n">
        <f aca="false">F108+G108+H108</f>
        <v>0</v>
      </c>
      <c r="W108" s="34" t="n">
        <f aca="false">I108+J108+K108</f>
        <v>0</v>
      </c>
      <c r="X108" s="34" t="n">
        <f aca="false">L108+M108+N108</f>
        <v>0</v>
      </c>
      <c r="Y108" s="35" t="n">
        <f aca="false">SUM(U108:X108)</f>
        <v>0</v>
      </c>
    </row>
    <row r="109" customFormat="false" ht="12.75" hidden="false" customHeight="false" outlineLevel="0" collapsed="false">
      <c r="A109" s="28" t="s">
        <v>29</v>
      </c>
      <c r="C109" s="38" t="n">
        <v>-7411</v>
      </c>
      <c r="D109" s="38" t="n">
        <v>-6470</v>
      </c>
      <c r="E109" s="38" t="n">
        <v>-4990</v>
      </c>
      <c r="F109" s="50" t="n">
        <v>0</v>
      </c>
      <c r="G109" s="50" t="n">
        <v>0</v>
      </c>
      <c r="H109" s="50" t="n">
        <v>0</v>
      </c>
      <c r="I109" s="50" t="n">
        <v>0</v>
      </c>
      <c r="J109" s="50" t="n">
        <v>0</v>
      </c>
      <c r="K109" s="50" t="n">
        <v>0</v>
      </c>
      <c r="L109" s="50" t="n">
        <v>0</v>
      </c>
      <c r="M109" s="50" t="n">
        <v>0</v>
      </c>
      <c r="N109" s="50" t="n">
        <v>0</v>
      </c>
      <c r="O109" s="39" t="n">
        <f aca="false">SUM(C109:N109)</f>
        <v>-18871</v>
      </c>
      <c r="P109" s="39"/>
      <c r="Q109" s="32"/>
      <c r="R109" s="33" t="s">
        <v>30</v>
      </c>
      <c r="S109" s="32"/>
      <c r="T109" s="39"/>
      <c r="U109" s="34" t="n">
        <f aca="false">C109+D109+E109</f>
        <v>-18871</v>
      </c>
      <c r="V109" s="34" t="n">
        <f aca="false">F109+G109+H109</f>
        <v>0</v>
      </c>
      <c r="W109" s="34" t="n">
        <f aca="false">I109+J109+K109</f>
        <v>0</v>
      </c>
      <c r="X109" s="34" t="n">
        <f aca="false">L109+M109+N109</f>
        <v>0</v>
      </c>
      <c r="Y109" s="35" t="n">
        <f aca="false">SUM(U109:X109)</f>
        <v>-18871</v>
      </c>
    </row>
    <row r="110" customFormat="false" ht="12.75" hidden="false" customHeight="false" outlineLevel="0" collapsed="false">
      <c r="A110" s="28" t="s">
        <v>31</v>
      </c>
      <c r="C110" s="83" t="n">
        <v>0</v>
      </c>
      <c r="D110" s="83" t="n">
        <v>0</v>
      </c>
      <c r="E110" s="83" t="n">
        <v>0</v>
      </c>
      <c r="F110" s="83" t="n">
        <v>0</v>
      </c>
      <c r="G110" s="50" t="n">
        <v>0</v>
      </c>
      <c r="H110" s="50" t="n">
        <v>0</v>
      </c>
      <c r="I110" s="50" t="n">
        <v>0</v>
      </c>
      <c r="J110" s="50" t="n">
        <v>0</v>
      </c>
      <c r="K110" s="50" t="n">
        <v>0</v>
      </c>
      <c r="L110" s="50" t="n">
        <v>0</v>
      </c>
      <c r="M110" s="50" t="n">
        <v>0</v>
      </c>
      <c r="N110" s="50" t="n">
        <v>0</v>
      </c>
      <c r="O110" s="31" t="n">
        <f aca="false">SUM(C110:N110)</f>
        <v>0</v>
      </c>
      <c r="P110" s="31"/>
      <c r="Q110" s="32"/>
      <c r="R110" s="36" t="s">
        <v>30</v>
      </c>
      <c r="S110" s="32"/>
      <c r="T110" s="31"/>
      <c r="U110" s="34" t="n">
        <f aca="false">C110+D110+E110</f>
        <v>0</v>
      </c>
      <c r="V110" s="34" t="n">
        <f aca="false">F110+G110+H110</f>
        <v>0</v>
      </c>
      <c r="W110" s="34" t="n">
        <f aca="false">I110+J110+K110</f>
        <v>0</v>
      </c>
      <c r="X110" s="34" t="n">
        <f aca="false">L110+M110+N110</f>
        <v>0</v>
      </c>
      <c r="Y110" s="35" t="n">
        <f aca="false">SUM(U110:X110)</f>
        <v>0</v>
      </c>
    </row>
    <row r="111" customFormat="false" ht="6" hidden="false" customHeight="true" outlineLevel="0" collapsed="false">
      <c r="A111" s="28"/>
      <c r="C111" s="83"/>
      <c r="D111" s="83"/>
      <c r="E111" s="83"/>
      <c r="F111" s="83"/>
      <c r="G111" s="50"/>
      <c r="H111" s="50"/>
      <c r="I111" s="50"/>
      <c r="J111" s="50"/>
      <c r="K111" s="50"/>
      <c r="L111" s="50"/>
      <c r="M111" s="50"/>
      <c r="N111" s="50"/>
      <c r="O111" s="31"/>
      <c r="P111" s="31"/>
      <c r="Q111" s="32"/>
      <c r="R111" s="36"/>
      <c r="S111" s="32"/>
      <c r="T111" s="31"/>
      <c r="U111" s="34"/>
      <c r="V111" s="34"/>
      <c r="W111" s="34"/>
      <c r="X111" s="34"/>
      <c r="Y111" s="35"/>
    </row>
    <row r="112" customFormat="false" ht="12.75" hidden="false" customHeight="false" outlineLevel="0" collapsed="false">
      <c r="A112" s="28" t="s">
        <v>111</v>
      </c>
      <c r="C112" s="83" t="n">
        <v>0</v>
      </c>
      <c r="D112" s="83" t="n">
        <v>0</v>
      </c>
      <c r="E112" s="83" t="n">
        <v>-106</v>
      </c>
      <c r="F112" s="83" t="n">
        <v>0</v>
      </c>
      <c r="G112" s="83" t="n">
        <v>0</v>
      </c>
      <c r="H112" s="83" t="n">
        <f aca="false">1796-1796</f>
        <v>0</v>
      </c>
      <c r="I112" s="83" t="n">
        <v>18</v>
      </c>
      <c r="J112" s="83" t="n">
        <f aca="false">1441+255-1696</f>
        <v>0</v>
      </c>
      <c r="K112" s="83" t="n">
        <f aca="false">1441+255-1696</f>
        <v>0</v>
      </c>
      <c r="L112" s="83" t="n">
        <v>0</v>
      </c>
      <c r="M112" s="84" t="n">
        <f aca="false">2000-2000</f>
        <v>0</v>
      </c>
      <c r="N112" s="84" t="n">
        <f aca="false">2000-2000</f>
        <v>0</v>
      </c>
      <c r="O112" s="55" t="n">
        <f aca="false">SUM(C112:N112)</f>
        <v>-88</v>
      </c>
      <c r="P112" s="55"/>
      <c r="Q112" s="32"/>
      <c r="R112" s="33" t="s">
        <v>65</v>
      </c>
      <c r="S112" s="32"/>
      <c r="T112" s="55"/>
      <c r="U112" s="34" t="n">
        <f aca="false">C112+D112+E112</f>
        <v>-106</v>
      </c>
      <c r="V112" s="34" t="n">
        <f aca="false">F112+G112+H112</f>
        <v>0</v>
      </c>
      <c r="W112" s="34" t="n">
        <f aca="false">I112+J112+K112</f>
        <v>18</v>
      </c>
      <c r="X112" s="34" t="n">
        <f aca="false">L112+M112+N112</f>
        <v>0</v>
      </c>
      <c r="Y112" s="35" t="n">
        <f aca="false">SUM(U112:X112)</f>
        <v>-88</v>
      </c>
    </row>
    <row r="113" customFormat="false" ht="12.75" hidden="false" customHeight="false" outlineLevel="0" collapsed="false">
      <c r="A113" s="28" t="s">
        <v>112</v>
      </c>
      <c r="C113" s="50" t="n">
        <v>0</v>
      </c>
      <c r="D113" s="50" t="n">
        <v>0</v>
      </c>
      <c r="E113" s="50" t="n">
        <v>0</v>
      </c>
      <c r="F113" s="50" t="n">
        <v>0</v>
      </c>
      <c r="G113" s="50" t="n">
        <v>0</v>
      </c>
      <c r="H113" s="50" t="n">
        <v>0</v>
      </c>
      <c r="I113" s="50" t="n">
        <v>0</v>
      </c>
      <c r="J113" s="50" t="n">
        <v>0</v>
      </c>
      <c r="K113" s="50" t="n">
        <v>0</v>
      </c>
      <c r="L113" s="50" t="n">
        <v>0</v>
      </c>
      <c r="M113" s="50" t="n">
        <v>0</v>
      </c>
      <c r="N113" s="50" t="n">
        <v>0</v>
      </c>
      <c r="O113" s="55" t="n">
        <f aca="false">SUM(C113:N113)</f>
        <v>0</v>
      </c>
      <c r="P113" s="55"/>
      <c r="Q113" s="32"/>
      <c r="R113" s="36" t="s">
        <v>65</v>
      </c>
      <c r="S113" s="32"/>
      <c r="T113" s="55"/>
      <c r="U113" s="34" t="n">
        <f aca="false">C113+D113+E113</f>
        <v>0</v>
      </c>
      <c r="V113" s="34" t="n">
        <f aca="false">F113+G113+H113</f>
        <v>0</v>
      </c>
      <c r="W113" s="34" t="n">
        <f aca="false">I113+J113+K113</f>
        <v>0</v>
      </c>
      <c r="X113" s="34" t="n">
        <f aca="false">L113+M113+N113</f>
        <v>0</v>
      </c>
      <c r="Y113" s="35" t="n">
        <f aca="false">SUM(U113:X113)</f>
        <v>0</v>
      </c>
    </row>
    <row r="114" customFormat="false" ht="12.75" hidden="false" customHeight="false" outlineLevel="0" collapsed="false">
      <c r="A114" s="28" t="s">
        <v>113</v>
      </c>
      <c r="C114" s="54" t="n">
        <v>0</v>
      </c>
      <c r="D114" s="54" t="n">
        <v>-85</v>
      </c>
      <c r="E114" s="54" t="n">
        <v>85</v>
      </c>
      <c r="F114" s="54" t="n">
        <v>0</v>
      </c>
      <c r="G114" s="54" t="n">
        <v>0</v>
      </c>
      <c r="H114" s="54" t="n">
        <v>0</v>
      </c>
      <c r="I114" s="54" t="n">
        <v>0</v>
      </c>
      <c r="J114" s="54" t="n">
        <v>0</v>
      </c>
      <c r="K114" s="54" t="n">
        <v>0</v>
      </c>
      <c r="L114" s="54" t="n">
        <v>0</v>
      </c>
      <c r="M114" s="54" t="n">
        <v>0</v>
      </c>
      <c r="N114" s="54" t="n">
        <v>0</v>
      </c>
      <c r="O114" s="55" t="n">
        <f aca="false">SUM(C114:N114)</f>
        <v>0</v>
      </c>
      <c r="P114" s="55"/>
      <c r="Q114" s="32"/>
      <c r="R114" s="33" t="s">
        <v>65</v>
      </c>
      <c r="S114" s="32"/>
      <c r="T114" s="55"/>
      <c r="U114" s="34" t="n">
        <f aca="false">C114+D114+E114</f>
        <v>0</v>
      </c>
      <c r="V114" s="34" t="n">
        <f aca="false">F114+G114+H114</f>
        <v>0</v>
      </c>
      <c r="W114" s="34" t="n">
        <f aca="false">I114+J114+K114</f>
        <v>0</v>
      </c>
      <c r="X114" s="34" t="n">
        <f aca="false">L114+M114+N114</f>
        <v>0</v>
      </c>
      <c r="Y114" s="35" t="n">
        <f aca="false">SUM(U114:X114)</f>
        <v>0</v>
      </c>
    </row>
    <row r="115" customFormat="false" ht="12.75" hidden="false" customHeight="false" outlineLevel="0" collapsed="false">
      <c r="A115" s="28" t="s">
        <v>114</v>
      </c>
      <c r="C115" s="50" t="n">
        <v>0</v>
      </c>
      <c r="D115" s="50" t="n">
        <v>0</v>
      </c>
      <c r="E115" s="50" t="n">
        <v>0</v>
      </c>
      <c r="F115" s="50" t="n">
        <v>0</v>
      </c>
      <c r="G115" s="50" t="n">
        <v>0</v>
      </c>
      <c r="H115" s="50" t="n">
        <v>0</v>
      </c>
      <c r="I115" s="50" t="n">
        <v>0</v>
      </c>
      <c r="J115" s="50" t="n">
        <v>0</v>
      </c>
      <c r="K115" s="50" t="n">
        <v>0</v>
      </c>
      <c r="L115" s="50" t="n">
        <v>0</v>
      </c>
      <c r="M115" s="50" t="n">
        <v>0</v>
      </c>
      <c r="N115" s="50" t="n">
        <v>0</v>
      </c>
      <c r="O115" s="55" t="n">
        <f aca="false">SUM(C115:N115)</f>
        <v>0</v>
      </c>
      <c r="P115" s="55"/>
      <c r="Q115" s="32"/>
      <c r="R115" s="33" t="s">
        <v>65</v>
      </c>
      <c r="S115" s="32"/>
      <c r="T115" s="55"/>
      <c r="U115" s="34" t="n">
        <f aca="false">C115+D115+E115</f>
        <v>0</v>
      </c>
      <c r="V115" s="34" t="n">
        <f aca="false">F115+G115+H115</f>
        <v>0</v>
      </c>
      <c r="W115" s="34" t="n">
        <f aca="false">I115+J115+K115</f>
        <v>0</v>
      </c>
      <c r="X115" s="34" t="n">
        <f aca="false">L115+M115+N115</f>
        <v>0</v>
      </c>
      <c r="Y115" s="35" t="n">
        <f aca="false">SUM(U115:X115)</f>
        <v>0</v>
      </c>
    </row>
    <row r="116" customFormat="false" ht="12.75" hidden="false" customHeight="false" outlineLevel="0" collapsed="false">
      <c r="A116" s="28" t="s">
        <v>115</v>
      </c>
      <c r="C116" s="54" t="n">
        <v>7</v>
      </c>
      <c r="D116" s="54" t="n">
        <v>-3</v>
      </c>
      <c r="E116" s="54" t="n">
        <v>1</v>
      </c>
      <c r="F116" s="54" t="n">
        <v>10</v>
      </c>
      <c r="G116" s="54" t="n">
        <v>2</v>
      </c>
      <c r="H116" s="54" t="n">
        <v>-1</v>
      </c>
      <c r="I116" s="54" t="n">
        <f aca="false">29-1-1</f>
        <v>27</v>
      </c>
      <c r="J116" s="54" t="n">
        <v>0</v>
      </c>
      <c r="K116" s="54" t="n">
        <v>0</v>
      </c>
      <c r="L116" s="54" t="n">
        <v>0</v>
      </c>
      <c r="M116" s="54" t="n">
        <v>0</v>
      </c>
      <c r="N116" s="54" t="n">
        <v>0</v>
      </c>
      <c r="O116" s="55" t="n">
        <f aca="false">SUM(C116:N116)</f>
        <v>43</v>
      </c>
      <c r="P116" s="55"/>
      <c r="Q116" s="32"/>
      <c r="R116" s="33" t="s">
        <v>65</v>
      </c>
      <c r="S116" s="32"/>
      <c r="T116" s="55"/>
      <c r="U116" s="34" t="n">
        <f aca="false">C116+D116+E116</f>
        <v>5</v>
      </c>
      <c r="V116" s="34" t="n">
        <f aca="false">F116+G116+H116</f>
        <v>11</v>
      </c>
      <c r="W116" s="34" t="n">
        <f aca="false">I116+J116+K116</f>
        <v>27</v>
      </c>
      <c r="X116" s="34" t="n">
        <f aca="false">L116+M116+N116</f>
        <v>0</v>
      </c>
      <c r="Y116" s="35" t="n">
        <f aca="false">SUM(U116:X116)</f>
        <v>43</v>
      </c>
    </row>
    <row r="117" customFormat="false" ht="12.75" hidden="false" customHeight="false" outlineLevel="0" collapsed="false">
      <c r="A117" s="28" t="s">
        <v>116</v>
      </c>
      <c r="C117" s="50" t="n">
        <v>0</v>
      </c>
      <c r="D117" s="50" t="n">
        <v>0</v>
      </c>
      <c r="E117" s="50" t="n">
        <v>0</v>
      </c>
      <c r="F117" s="50" t="n">
        <v>0</v>
      </c>
      <c r="G117" s="50" t="n">
        <v>0</v>
      </c>
      <c r="H117" s="50" t="n">
        <v>0</v>
      </c>
      <c r="I117" s="50" t="n">
        <v>0</v>
      </c>
      <c r="J117" s="50" t="n">
        <v>0</v>
      </c>
      <c r="K117" s="50" t="n">
        <v>0</v>
      </c>
      <c r="L117" s="50" t="n">
        <v>0</v>
      </c>
      <c r="M117" s="50" t="n">
        <v>0</v>
      </c>
      <c r="N117" s="50" t="n">
        <v>0</v>
      </c>
      <c r="O117" s="55" t="n">
        <f aca="false">SUM(C117:N117)</f>
        <v>0</v>
      </c>
      <c r="P117" s="55"/>
      <c r="Q117" s="85"/>
      <c r="R117" s="33" t="s">
        <v>65</v>
      </c>
      <c r="S117" s="85"/>
      <c r="T117" s="55"/>
      <c r="U117" s="34" t="n">
        <f aca="false">C117+D117+E117</f>
        <v>0</v>
      </c>
      <c r="V117" s="34" t="n">
        <f aca="false">F117+G117+H117</f>
        <v>0</v>
      </c>
      <c r="W117" s="34" t="n">
        <f aca="false">I117+J117+K117</f>
        <v>0</v>
      </c>
      <c r="X117" s="34" t="n">
        <f aca="false">L117+M117+N117</f>
        <v>0</v>
      </c>
      <c r="Y117" s="35" t="n">
        <f aca="false">SUM(U117:X117)</f>
        <v>0</v>
      </c>
    </row>
    <row r="118" customFormat="false" ht="12.75" hidden="false" customHeight="false" outlineLevel="0" collapsed="false">
      <c r="A118" s="28" t="s">
        <v>117</v>
      </c>
      <c r="C118" s="50" t="n">
        <v>0</v>
      </c>
      <c r="D118" s="50" t="n">
        <v>0</v>
      </c>
      <c r="E118" s="50" t="n">
        <v>0</v>
      </c>
      <c r="F118" s="50" t="n">
        <v>0</v>
      </c>
      <c r="G118" s="50" t="n">
        <v>0</v>
      </c>
      <c r="H118" s="50" t="n">
        <v>0</v>
      </c>
      <c r="I118" s="50" t="n">
        <v>0</v>
      </c>
      <c r="J118" s="50" t="n">
        <v>0</v>
      </c>
      <c r="K118" s="50" t="n">
        <v>0</v>
      </c>
      <c r="L118" s="50" t="n">
        <v>0</v>
      </c>
      <c r="M118" s="50" t="n">
        <v>0</v>
      </c>
      <c r="N118" s="50" t="n">
        <v>0</v>
      </c>
      <c r="O118" s="55" t="n">
        <f aca="false">SUM(C118:N118)</f>
        <v>0</v>
      </c>
      <c r="P118" s="55"/>
      <c r="Q118" s="85"/>
      <c r="R118" s="36" t="s">
        <v>65</v>
      </c>
      <c r="S118" s="85"/>
      <c r="T118" s="55"/>
      <c r="U118" s="34" t="n">
        <f aca="false">C118+D118+E118</f>
        <v>0</v>
      </c>
      <c r="V118" s="34" t="n">
        <f aca="false">F118+G118+H118</f>
        <v>0</v>
      </c>
      <c r="W118" s="34" t="n">
        <f aca="false">I118+J118+K118</f>
        <v>0</v>
      </c>
      <c r="X118" s="34" t="n">
        <f aca="false">L118+M118+N118</f>
        <v>0</v>
      </c>
      <c r="Y118" s="35" t="n">
        <f aca="false">SUM(U118:X118)</f>
        <v>0</v>
      </c>
    </row>
    <row r="119" customFormat="false" ht="12.75" hidden="false" customHeight="true" outlineLevel="0" collapsed="false">
      <c r="A119" s="28" t="s">
        <v>118</v>
      </c>
      <c r="B119" s="58"/>
      <c r="C119" s="50" t="n">
        <v>0</v>
      </c>
      <c r="D119" s="50" t="n">
        <v>0</v>
      </c>
      <c r="E119" s="50" t="n">
        <v>0</v>
      </c>
      <c r="F119" s="50" t="n">
        <v>0</v>
      </c>
      <c r="G119" s="50" t="n">
        <v>0</v>
      </c>
      <c r="H119" s="50" t="n">
        <v>0</v>
      </c>
      <c r="I119" s="50" t="n">
        <v>0</v>
      </c>
      <c r="J119" s="50" t="n">
        <v>0</v>
      </c>
      <c r="K119" s="50" t="n">
        <v>0</v>
      </c>
      <c r="L119" s="50" t="n">
        <v>0</v>
      </c>
      <c r="M119" s="50" t="n">
        <v>0</v>
      </c>
      <c r="N119" s="50" t="n">
        <v>0</v>
      </c>
      <c r="O119" s="55" t="n">
        <f aca="false">SUM(C119:N119)</f>
        <v>0</v>
      </c>
      <c r="P119" s="55"/>
      <c r="Q119" s="63"/>
      <c r="R119" s="33" t="s">
        <v>65</v>
      </c>
      <c r="S119" s="63"/>
      <c r="T119" s="55"/>
      <c r="U119" s="34" t="n">
        <f aca="false">C119+D119+E119</f>
        <v>0</v>
      </c>
      <c r="V119" s="34" t="n">
        <f aca="false">F119+G119+H119</f>
        <v>0</v>
      </c>
      <c r="W119" s="34" t="n">
        <f aca="false">I119+J119+K119</f>
        <v>0</v>
      </c>
      <c r="X119" s="34" t="n">
        <f aca="false">L119+M119+N119</f>
        <v>0</v>
      </c>
      <c r="Y119" s="35" t="n">
        <f aca="false">SUM(U119:X119)</f>
        <v>0</v>
      </c>
      <c r="Z119" s="58"/>
      <c r="AA119" s="58"/>
      <c r="AB119" s="58"/>
      <c r="AC119" s="5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  <c r="BD119" s="58"/>
      <c r="BE119" s="58"/>
      <c r="BF119" s="58"/>
      <c r="BG119" s="58"/>
      <c r="BH119" s="58"/>
      <c r="BI119" s="58"/>
      <c r="BJ119" s="58"/>
      <c r="BK119" s="58"/>
      <c r="BL119" s="58"/>
      <c r="BM119" s="58"/>
      <c r="BN119" s="58"/>
      <c r="BO119" s="58"/>
      <c r="BP119" s="58"/>
      <c r="BQ119" s="58"/>
      <c r="BR119" s="58"/>
      <c r="BS119" s="58"/>
      <c r="BT119" s="58"/>
      <c r="BU119" s="58"/>
      <c r="BV119" s="58"/>
      <c r="BW119" s="58"/>
      <c r="BX119" s="58"/>
      <c r="BY119" s="58"/>
      <c r="BZ119" s="58"/>
      <c r="CA119" s="58"/>
      <c r="CB119" s="58"/>
      <c r="CC119" s="58"/>
      <c r="CD119" s="58"/>
      <c r="CE119" s="58"/>
      <c r="CF119" s="58"/>
      <c r="CG119" s="58"/>
      <c r="CH119" s="58"/>
      <c r="CI119" s="58"/>
      <c r="CJ119" s="58"/>
      <c r="CK119" s="58"/>
      <c r="CL119" s="58"/>
      <c r="CM119" s="58"/>
      <c r="CN119" s="58"/>
      <c r="CO119" s="58"/>
      <c r="CP119" s="58"/>
      <c r="CQ119" s="58"/>
      <c r="CR119" s="58"/>
      <c r="CS119" s="58"/>
      <c r="CT119" s="58"/>
      <c r="CU119" s="58"/>
      <c r="CV119" s="58"/>
      <c r="CW119" s="58"/>
      <c r="CX119" s="58"/>
      <c r="CY119" s="58"/>
      <c r="CZ119" s="58"/>
      <c r="DA119" s="58"/>
      <c r="DB119" s="58"/>
      <c r="DC119" s="58"/>
      <c r="DD119" s="58"/>
      <c r="DE119" s="58"/>
      <c r="DF119" s="58"/>
      <c r="DG119" s="58"/>
      <c r="DH119" s="58"/>
      <c r="DI119" s="58"/>
      <c r="DJ119" s="58"/>
      <c r="DK119" s="58"/>
      <c r="DL119" s="58"/>
      <c r="DM119" s="58"/>
      <c r="DN119" s="58"/>
      <c r="DO119" s="58"/>
      <c r="DP119" s="58"/>
      <c r="DQ119" s="58"/>
      <c r="DR119" s="58"/>
      <c r="DS119" s="58"/>
      <c r="DT119" s="58"/>
      <c r="DU119" s="58"/>
      <c r="DV119" s="58"/>
      <c r="DW119" s="58"/>
      <c r="DX119" s="58"/>
      <c r="DY119" s="58"/>
      <c r="DZ119" s="58"/>
      <c r="EA119" s="58"/>
      <c r="EB119" s="58"/>
      <c r="EC119" s="58"/>
      <c r="ED119" s="58"/>
      <c r="EE119" s="58"/>
      <c r="EF119" s="58"/>
      <c r="EG119" s="58"/>
      <c r="EH119" s="58"/>
      <c r="EI119" s="58"/>
      <c r="EJ119" s="58"/>
      <c r="EK119" s="58"/>
      <c r="EL119" s="58"/>
      <c r="EM119" s="58"/>
      <c r="EN119" s="58"/>
      <c r="EO119" s="58"/>
      <c r="EP119" s="58"/>
      <c r="EQ119" s="58"/>
      <c r="ER119" s="58"/>
      <c r="ES119" s="58"/>
      <c r="ET119" s="58"/>
      <c r="EU119" s="58"/>
      <c r="EV119" s="58"/>
      <c r="EW119" s="58"/>
      <c r="EX119" s="58"/>
      <c r="EY119" s="58"/>
      <c r="EZ119" s="58"/>
      <c r="FA119" s="58"/>
      <c r="FB119" s="58"/>
      <c r="FC119" s="58"/>
      <c r="FD119" s="58"/>
      <c r="FE119" s="58"/>
      <c r="FF119" s="58"/>
      <c r="FG119" s="58"/>
      <c r="FH119" s="58"/>
      <c r="FI119" s="58"/>
      <c r="FJ119" s="58"/>
      <c r="FK119" s="58"/>
      <c r="FL119" s="58"/>
      <c r="FM119" s="58"/>
      <c r="FN119" s="58"/>
      <c r="FO119" s="58"/>
      <c r="FP119" s="58"/>
      <c r="FQ119" s="58"/>
      <c r="FR119" s="58"/>
      <c r="FS119" s="58"/>
      <c r="FT119" s="58"/>
      <c r="FU119" s="58"/>
      <c r="FV119" s="58"/>
      <c r="FW119" s="58"/>
      <c r="FX119" s="58"/>
      <c r="FY119" s="58"/>
      <c r="FZ119" s="58"/>
      <c r="GA119" s="58"/>
      <c r="GB119" s="58"/>
      <c r="GC119" s="58"/>
      <c r="GD119" s="58"/>
      <c r="GE119" s="58"/>
      <c r="GF119" s="58"/>
      <c r="GG119" s="58"/>
      <c r="GH119" s="58"/>
      <c r="GI119" s="58"/>
      <c r="GJ119" s="58"/>
      <c r="GK119" s="58"/>
      <c r="GL119" s="58"/>
      <c r="GM119" s="58"/>
      <c r="GN119" s="58"/>
      <c r="GO119" s="58"/>
      <c r="GP119" s="58"/>
      <c r="GQ119" s="58"/>
      <c r="GR119" s="58"/>
      <c r="GS119" s="58"/>
      <c r="GT119" s="58"/>
      <c r="GU119" s="58"/>
      <c r="GV119" s="58"/>
      <c r="GW119" s="58"/>
      <c r="GX119" s="58"/>
      <c r="GY119" s="58"/>
      <c r="GZ119" s="58"/>
      <c r="HA119" s="58"/>
      <c r="HB119" s="58"/>
      <c r="HC119" s="58"/>
      <c r="HD119" s="58"/>
      <c r="HE119" s="58"/>
      <c r="HF119" s="58"/>
      <c r="HG119" s="58"/>
      <c r="HH119" s="58"/>
      <c r="HI119" s="58"/>
      <c r="HJ119" s="58"/>
      <c r="HK119" s="58"/>
      <c r="HL119" s="58"/>
      <c r="HM119" s="58"/>
      <c r="HN119" s="58"/>
      <c r="HO119" s="58"/>
      <c r="HP119" s="58"/>
      <c r="HQ119" s="58"/>
      <c r="HR119" s="58"/>
      <c r="HS119" s="58"/>
      <c r="HT119" s="58"/>
      <c r="HU119" s="58"/>
      <c r="HV119" s="58"/>
      <c r="HW119" s="58"/>
      <c r="HX119" s="58"/>
      <c r="HY119" s="58"/>
      <c r="HZ119" s="58"/>
      <c r="IA119" s="58"/>
      <c r="IB119" s="58"/>
      <c r="IC119" s="58"/>
      <c r="ID119" s="58"/>
      <c r="IE119" s="58"/>
      <c r="IF119" s="58"/>
      <c r="IG119" s="58"/>
      <c r="IH119" s="58"/>
      <c r="II119" s="58"/>
      <c r="IJ119" s="58"/>
      <c r="IK119" s="58"/>
      <c r="IL119" s="58"/>
      <c r="IM119" s="58"/>
      <c r="IN119" s="58"/>
      <c r="IO119" s="58"/>
      <c r="IP119" s="58"/>
      <c r="IQ119" s="58"/>
      <c r="IR119" s="58"/>
      <c r="IS119" s="58"/>
      <c r="IT119" s="58"/>
      <c r="IU119" s="58"/>
      <c r="IV119" s="58"/>
      <c r="IW119" s="58"/>
    </row>
    <row r="120" customFormat="false" ht="6" hidden="false" customHeight="true" outlineLevel="0" collapsed="false">
      <c r="A120" s="86"/>
      <c r="B120" s="58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62"/>
      <c r="P120" s="62"/>
      <c r="Q120" s="63"/>
      <c r="R120" s="64"/>
      <c r="S120" s="63"/>
      <c r="T120" s="62"/>
      <c r="U120" s="62"/>
      <c r="V120" s="62"/>
      <c r="W120" s="62"/>
      <c r="X120" s="62"/>
      <c r="Y120" s="64"/>
      <c r="Z120" s="58"/>
      <c r="AA120" s="58"/>
      <c r="AB120" s="58"/>
      <c r="AC120" s="58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  <c r="BD120" s="58"/>
      <c r="BE120" s="58"/>
      <c r="BF120" s="58"/>
      <c r="BG120" s="58"/>
      <c r="BH120" s="58"/>
      <c r="BI120" s="58"/>
      <c r="BJ120" s="58"/>
      <c r="BK120" s="58"/>
      <c r="BL120" s="58"/>
      <c r="BM120" s="58"/>
      <c r="BN120" s="58"/>
      <c r="BO120" s="58"/>
      <c r="BP120" s="58"/>
      <c r="BQ120" s="58"/>
      <c r="BR120" s="58"/>
      <c r="BS120" s="58"/>
      <c r="BT120" s="58"/>
      <c r="BU120" s="58"/>
      <c r="BV120" s="58"/>
      <c r="BW120" s="58"/>
      <c r="BX120" s="58"/>
      <c r="BY120" s="58"/>
      <c r="BZ120" s="58"/>
      <c r="CA120" s="58"/>
      <c r="CB120" s="58"/>
      <c r="CC120" s="58"/>
      <c r="CD120" s="58"/>
      <c r="CE120" s="58"/>
      <c r="CF120" s="58"/>
      <c r="CG120" s="58"/>
      <c r="CH120" s="58"/>
      <c r="CI120" s="58"/>
      <c r="CJ120" s="58"/>
      <c r="CK120" s="58"/>
      <c r="CL120" s="58"/>
      <c r="CM120" s="58"/>
      <c r="CN120" s="58"/>
      <c r="CO120" s="58"/>
      <c r="CP120" s="58"/>
      <c r="CQ120" s="58"/>
      <c r="CR120" s="58"/>
      <c r="CS120" s="58"/>
      <c r="CT120" s="58"/>
      <c r="CU120" s="58"/>
      <c r="CV120" s="58"/>
      <c r="CW120" s="58"/>
      <c r="CX120" s="58"/>
      <c r="CY120" s="58"/>
      <c r="CZ120" s="58"/>
      <c r="DA120" s="58"/>
      <c r="DB120" s="58"/>
      <c r="DC120" s="58"/>
      <c r="DD120" s="58"/>
      <c r="DE120" s="58"/>
      <c r="DF120" s="58"/>
      <c r="DG120" s="58"/>
      <c r="DH120" s="58"/>
      <c r="DI120" s="58"/>
      <c r="DJ120" s="58"/>
      <c r="DK120" s="58"/>
      <c r="DL120" s="58"/>
      <c r="DM120" s="58"/>
      <c r="DN120" s="58"/>
      <c r="DO120" s="58"/>
      <c r="DP120" s="58"/>
      <c r="DQ120" s="58"/>
      <c r="DR120" s="58"/>
      <c r="DS120" s="58"/>
      <c r="DT120" s="58"/>
      <c r="DU120" s="58"/>
      <c r="DV120" s="58"/>
      <c r="DW120" s="58"/>
      <c r="DX120" s="58"/>
      <c r="DY120" s="58"/>
      <c r="DZ120" s="58"/>
      <c r="EA120" s="58"/>
      <c r="EB120" s="58"/>
      <c r="EC120" s="58"/>
      <c r="ED120" s="58"/>
      <c r="EE120" s="58"/>
      <c r="EF120" s="58"/>
      <c r="EG120" s="58"/>
      <c r="EH120" s="58"/>
      <c r="EI120" s="58"/>
      <c r="EJ120" s="58"/>
      <c r="EK120" s="58"/>
      <c r="EL120" s="58"/>
      <c r="EM120" s="58"/>
      <c r="EN120" s="58"/>
      <c r="EO120" s="58"/>
      <c r="EP120" s="58"/>
      <c r="EQ120" s="58"/>
      <c r="ER120" s="58"/>
      <c r="ES120" s="58"/>
      <c r="ET120" s="58"/>
      <c r="EU120" s="58"/>
      <c r="EV120" s="58"/>
      <c r="EW120" s="58"/>
      <c r="EX120" s="58"/>
      <c r="EY120" s="58"/>
      <c r="EZ120" s="58"/>
      <c r="FA120" s="58"/>
      <c r="FB120" s="58"/>
      <c r="FC120" s="58"/>
      <c r="FD120" s="58"/>
      <c r="FE120" s="58"/>
      <c r="FF120" s="58"/>
      <c r="FG120" s="58"/>
      <c r="FH120" s="58"/>
      <c r="FI120" s="58"/>
      <c r="FJ120" s="58"/>
      <c r="FK120" s="58"/>
      <c r="FL120" s="58"/>
      <c r="FM120" s="58"/>
      <c r="FN120" s="58"/>
      <c r="FO120" s="58"/>
      <c r="FP120" s="58"/>
      <c r="FQ120" s="58"/>
      <c r="FR120" s="58"/>
      <c r="FS120" s="58"/>
      <c r="FT120" s="58"/>
      <c r="FU120" s="58"/>
      <c r="FV120" s="58"/>
      <c r="FW120" s="58"/>
      <c r="FX120" s="58"/>
      <c r="FY120" s="58"/>
      <c r="FZ120" s="58"/>
      <c r="GA120" s="58"/>
      <c r="GB120" s="58"/>
      <c r="GC120" s="58"/>
      <c r="GD120" s="58"/>
      <c r="GE120" s="58"/>
      <c r="GF120" s="58"/>
      <c r="GG120" s="58"/>
      <c r="GH120" s="58"/>
      <c r="GI120" s="58"/>
      <c r="GJ120" s="58"/>
      <c r="GK120" s="58"/>
      <c r="GL120" s="58"/>
      <c r="GM120" s="58"/>
      <c r="GN120" s="58"/>
      <c r="GO120" s="58"/>
      <c r="GP120" s="58"/>
      <c r="GQ120" s="58"/>
      <c r="GR120" s="58"/>
      <c r="GS120" s="58"/>
      <c r="GT120" s="58"/>
      <c r="GU120" s="58"/>
      <c r="GV120" s="58"/>
      <c r="GW120" s="58"/>
      <c r="GX120" s="58"/>
      <c r="GY120" s="58"/>
      <c r="GZ120" s="58"/>
      <c r="HA120" s="58"/>
      <c r="HB120" s="58"/>
      <c r="HC120" s="58"/>
      <c r="HD120" s="58"/>
      <c r="HE120" s="58"/>
      <c r="HF120" s="58"/>
      <c r="HG120" s="58"/>
      <c r="HH120" s="58"/>
      <c r="HI120" s="58"/>
      <c r="HJ120" s="58"/>
      <c r="HK120" s="58"/>
      <c r="HL120" s="58"/>
      <c r="HM120" s="58"/>
      <c r="HN120" s="58"/>
      <c r="HO120" s="58"/>
      <c r="HP120" s="58"/>
      <c r="HQ120" s="58"/>
      <c r="HR120" s="58"/>
      <c r="HS120" s="58"/>
      <c r="HT120" s="58"/>
      <c r="HU120" s="58"/>
      <c r="HV120" s="58"/>
      <c r="HW120" s="58"/>
      <c r="HX120" s="58"/>
      <c r="HY120" s="58"/>
      <c r="HZ120" s="58"/>
      <c r="IA120" s="58"/>
      <c r="IB120" s="58"/>
      <c r="IC120" s="58"/>
      <c r="ID120" s="58"/>
      <c r="IE120" s="58"/>
      <c r="IF120" s="58"/>
      <c r="IG120" s="58"/>
      <c r="IH120" s="58"/>
      <c r="II120" s="58"/>
      <c r="IJ120" s="58"/>
      <c r="IK120" s="58"/>
      <c r="IL120" s="58"/>
      <c r="IM120" s="58"/>
      <c r="IN120" s="58"/>
      <c r="IO120" s="58"/>
      <c r="IP120" s="58"/>
      <c r="IQ120" s="58"/>
      <c r="IR120" s="58"/>
      <c r="IS120" s="58"/>
      <c r="IT120" s="58"/>
      <c r="IU120" s="58"/>
      <c r="IV120" s="58"/>
      <c r="IW120" s="58"/>
    </row>
    <row r="121" customFormat="false" ht="12.75" hidden="false" customHeight="true" outlineLevel="0" collapsed="false">
      <c r="A121" s="28" t="s">
        <v>119</v>
      </c>
      <c r="C121" s="50" t="n">
        <v>0</v>
      </c>
      <c r="D121" s="50" t="n">
        <v>0</v>
      </c>
      <c r="E121" s="50" t="n">
        <v>0</v>
      </c>
      <c r="F121" s="50" t="n">
        <v>0</v>
      </c>
      <c r="G121" s="50" t="n">
        <v>0</v>
      </c>
      <c r="H121" s="50" t="n">
        <v>0</v>
      </c>
      <c r="I121" s="50" t="n">
        <v>0</v>
      </c>
      <c r="J121" s="50" t="n">
        <v>0</v>
      </c>
      <c r="K121" s="50" t="n">
        <v>0</v>
      </c>
      <c r="L121" s="50" t="n">
        <v>0</v>
      </c>
      <c r="M121" s="50" t="n">
        <v>0</v>
      </c>
      <c r="N121" s="50" t="n">
        <v>0</v>
      </c>
      <c r="O121" s="55" t="n">
        <f aca="false">SUM(C121:N121)</f>
        <v>0</v>
      </c>
      <c r="P121" s="55"/>
      <c r="Q121" s="32"/>
      <c r="R121" s="36" t="s">
        <v>120</v>
      </c>
      <c r="S121" s="32"/>
      <c r="T121" s="55"/>
      <c r="U121" s="34" t="n">
        <f aca="false">C121+D121+E121</f>
        <v>0</v>
      </c>
      <c r="V121" s="34" t="n">
        <f aca="false">F121+G121+H121</f>
        <v>0</v>
      </c>
      <c r="W121" s="34" t="n">
        <f aca="false">I121+J121+K121</f>
        <v>0</v>
      </c>
      <c r="X121" s="34" t="n">
        <f aca="false">L121+M121+N121</f>
        <v>0</v>
      </c>
      <c r="Y121" s="35" t="n">
        <f aca="false">SUM(U121:X121)</f>
        <v>0</v>
      </c>
      <c r="Z121" s="58"/>
      <c r="AA121" s="58"/>
      <c r="AB121" s="58"/>
      <c r="AC121" s="58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8"/>
      <c r="BC121" s="58"/>
      <c r="BD121" s="58"/>
      <c r="BE121" s="58"/>
      <c r="BF121" s="58"/>
      <c r="BG121" s="58"/>
      <c r="BH121" s="58"/>
      <c r="BI121" s="58"/>
      <c r="BJ121" s="58"/>
      <c r="BK121" s="58"/>
      <c r="BL121" s="58"/>
      <c r="BM121" s="58"/>
      <c r="BN121" s="58"/>
      <c r="BO121" s="58"/>
      <c r="BP121" s="58"/>
      <c r="BQ121" s="58"/>
      <c r="BR121" s="58"/>
      <c r="BS121" s="58"/>
      <c r="BT121" s="58"/>
      <c r="BU121" s="58"/>
      <c r="BV121" s="58"/>
      <c r="BW121" s="58"/>
      <c r="BX121" s="58"/>
      <c r="BY121" s="58"/>
      <c r="BZ121" s="58"/>
      <c r="CA121" s="58"/>
      <c r="CB121" s="58"/>
      <c r="CC121" s="58"/>
      <c r="CD121" s="58"/>
      <c r="CE121" s="58"/>
      <c r="CF121" s="58"/>
      <c r="CG121" s="58"/>
      <c r="CH121" s="58"/>
      <c r="CI121" s="58"/>
      <c r="CJ121" s="58"/>
      <c r="CK121" s="58"/>
      <c r="CL121" s="58"/>
      <c r="CM121" s="58"/>
      <c r="CN121" s="58"/>
      <c r="CO121" s="58"/>
      <c r="CP121" s="58"/>
      <c r="CQ121" s="58"/>
      <c r="CR121" s="58"/>
      <c r="CS121" s="58"/>
      <c r="CT121" s="58"/>
      <c r="CU121" s="58"/>
      <c r="CV121" s="58"/>
      <c r="CW121" s="58"/>
      <c r="CX121" s="58"/>
      <c r="CY121" s="58"/>
      <c r="CZ121" s="58"/>
      <c r="DA121" s="58"/>
      <c r="DB121" s="58"/>
      <c r="DC121" s="58"/>
      <c r="DD121" s="58"/>
      <c r="DE121" s="58"/>
      <c r="DF121" s="58"/>
      <c r="DG121" s="58"/>
      <c r="DH121" s="58"/>
      <c r="DI121" s="58"/>
      <c r="DJ121" s="58"/>
      <c r="DK121" s="58"/>
      <c r="DL121" s="58"/>
      <c r="DM121" s="58"/>
      <c r="DN121" s="58"/>
      <c r="DO121" s="58"/>
      <c r="DP121" s="58"/>
      <c r="DQ121" s="58"/>
      <c r="DR121" s="58"/>
      <c r="DS121" s="58"/>
      <c r="DT121" s="58"/>
      <c r="DU121" s="58"/>
      <c r="DV121" s="58"/>
      <c r="DW121" s="58"/>
      <c r="DX121" s="58"/>
      <c r="DY121" s="58"/>
      <c r="DZ121" s="58"/>
      <c r="EA121" s="58"/>
      <c r="EB121" s="58"/>
      <c r="EC121" s="58"/>
      <c r="ED121" s="58"/>
      <c r="EE121" s="58"/>
      <c r="EF121" s="58"/>
      <c r="EG121" s="58"/>
      <c r="EH121" s="58"/>
      <c r="EI121" s="58"/>
      <c r="EJ121" s="58"/>
      <c r="EK121" s="58"/>
      <c r="EL121" s="58"/>
      <c r="EM121" s="58"/>
      <c r="EN121" s="58"/>
      <c r="EO121" s="58"/>
      <c r="EP121" s="58"/>
      <c r="EQ121" s="58"/>
      <c r="ER121" s="58"/>
      <c r="ES121" s="58"/>
      <c r="ET121" s="58"/>
      <c r="EU121" s="58"/>
      <c r="EV121" s="58"/>
      <c r="EW121" s="58"/>
      <c r="EX121" s="58"/>
      <c r="EY121" s="58"/>
      <c r="EZ121" s="58"/>
      <c r="FA121" s="58"/>
      <c r="FB121" s="58"/>
      <c r="FC121" s="58"/>
      <c r="FD121" s="58"/>
      <c r="FE121" s="58"/>
      <c r="FF121" s="58"/>
      <c r="FG121" s="58"/>
      <c r="FH121" s="58"/>
      <c r="FI121" s="58"/>
      <c r="FJ121" s="58"/>
      <c r="FK121" s="58"/>
      <c r="FL121" s="58"/>
      <c r="FM121" s="58"/>
      <c r="FN121" s="58"/>
      <c r="FO121" s="58"/>
      <c r="FP121" s="58"/>
      <c r="FQ121" s="58"/>
      <c r="FR121" s="58"/>
      <c r="FS121" s="58"/>
      <c r="FT121" s="58"/>
      <c r="FU121" s="58"/>
      <c r="FV121" s="58"/>
      <c r="FW121" s="58"/>
      <c r="FX121" s="58"/>
      <c r="FY121" s="58"/>
      <c r="FZ121" s="58"/>
      <c r="GA121" s="58"/>
      <c r="GB121" s="58"/>
      <c r="GC121" s="58"/>
      <c r="GD121" s="58"/>
      <c r="GE121" s="58"/>
      <c r="GF121" s="58"/>
      <c r="GG121" s="58"/>
      <c r="GH121" s="58"/>
      <c r="GI121" s="58"/>
      <c r="GJ121" s="58"/>
      <c r="GK121" s="58"/>
      <c r="GL121" s="58"/>
      <c r="GM121" s="58"/>
      <c r="GN121" s="58"/>
      <c r="GO121" s="58"/>
      <c r="GP121" s="58"/>
      <c r="GQ121" s="58"/>
      <c r="GR121" s="58"/>
      <c r="GS121" s="58"/>
      <c r="GT121" s="58"/>
      <c r="GU121" s="58"/>
      <c r="GV121" s="58"/>
      <c r="GW121" s="58"/>
      <c r="GX121" s="58"/>
      <c r="GY121" s="58"/>
      <c r="GZ121" s="58"/>
      <c r="HA121" s="58"/>
      <c r="HB121" s="58"/>
      <c r="HC121" s="58"/>
      <c r="HD121" s="58"/>
      <c r="HE121" s="58"/>
      <c r="HF121" s="58"/>
      <c r="HG121" s="58"/>
      <c r="HH121" s="58"/>
      <c r="HI121" s="58"/>
      <c r="HJ121" s="58"/>
      <c r="HK121" s="58"/>
      <c r="HL121" s="58"/>
      <c r="HM121" s="58"/>
      <c r="HN121" s="58"/>
      <c r="HO121" s="58"/>
      <c r="HP121" s="58"/>
      <c r="HQ121" s="58"/>
      <c r="HR121" s="58"/>
      <c r="HS121" s="58"/>
      <c r="HT121" s="58"/>
      <c r="HU121" s="58"/>
      <c r="HV121" s="58"/>
      <c r="HW121" s="58"/>
      <c r="HX121" s="58"/>
      <c r="HY121" s="58"/>
      <c r="HZ121" s="58"/>
      <c r="IA121" s="58"/>
      <c r="IB121" s="58"/>
      <c r="IC121" s="58"/>
      <c r="ID121" s="58"/>
      <c r="IE121" s="58"/>
      <c r="IF121" s="58"/>
      <c r="IG121" s="58"/>
      <c r="IH121" s="58"/>
      <c r="II121" s="58"/>
      <c r="IJ121" s="58"/>
      <c r="IK121" s="58"/>
      <c r="IL121" s="58"/>
      <c r="IM121" s="58"/>
      <c r="IN121" s="58"/>
      <c r="IO121" s="58"/>
      <c r="IP121" s="58"/>
      <c r="IQ121" s="58"/>
      <c r="IR121" s="58"/>
      <c r="IS121" s="58"/>
      <c r="IT121" s="58"/>
      <c r="IU121" s="58"/>
      <c r="IV121" s="58"/>
      <c r="IW121" s="58"/>
    </row>
    <row r="122" customFormat="false" ht="12.75" hidden="false" customHeight="true" outlineLevel="0" collapsed="false">
      <c r="A122" s="28" t="s">
        <v>31</v>
      </c>
      <c r="C122" s="50" t="n">
        <v>0</v>
      </c>
      <c r="D122" s="50" t="n">
        <v>0</v>
      </c>
      <c r="E122" s="50" t="n">
        <v>0</v>
      </c>
      <c r="F122" s="50" t="n">
        <v>0</v>
      </c>
      <c r="G122" s="50" t="n">
        <v>0</v>
      </c>
      <c r="H122" s="50" t="n">
        <v>0</v>
      </c>
      <c r="I122" s="50" t="n">
        <v>0</v>
      </c>
      <c r="J122" s="50" t="n">
        <v>0</v>
      </c>
      <c r="K122" s="50" t="n">
        <v>0</v>
      </c>
      <c r="L122" s="50" t="n">
        <v>0</v>
      </c>
      <c r="M122" s="50" t="n">
        <v>0</v>
      </c>
      <c r="N122" s="50" t="n">
        <v>0</v>
      </c>
      <c r="O122" s="55" t="n">
        <f aca="false">SUM(C122:N122)</f>
        <v>0</v>
      </c>
      <c r="P122" s="55"/>
      <c r="Q122" s="32"/>
      <c r="R122" s="36" t="s">
        <v>120</v>
      </c>
      <c r="S122" s="32"/>
      <c r="T122" s="55"/>
      <c r="U122" s="34" t="n">
        <f aca="false">C122+D122+E122</f>
        <v>0</v>
      </c>
      <c r="V122" s="34" t="n">
        <f aca="false">F122+G122+H122</f>
        <v>0</v>
      </c>
      <c r="W122" s="34" t="n">
        <f aca="false">I122+J122+K122</f>
        <v>0</v>
      </c>
      <c r="X122" s="34" t="n">
        <f aca="false">L122+M122+N122</f>
        <v>0</v>
      </c>
      <c r="Y122" s="35" t="n">
        <f aca="false">SUM(U122:X122)</f>
        <v>0</v>
      </c>
      <c r="Z122" s="58"/>
      <c r="AA122" s="58"/>
      <c r="AB122" s="58"/>
      <c r="AC122" s="58"/>
      <c r="AD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8"/>
      <c r="BC122" s="58"/>
      <c r="BD122" s="58"/>
      <c r="BE122" s="58"/>
      <c r="BF122" s="58"/>
      <c r="BG122" s="58"/>
      <c r="BH122" s="58"/>
      <c r="BI122" s="58"/>
      <c r="BJ122" s="58"/>
      <c r="BK122" s="58"/>
      <c r="BL122" s="58"/>
      <c r="BM122" s="58"/>
      <c r="BN122" s="58"/>
      <c r="BO122" s="58"/>
      <c r="BP122" s="58"/>
      <c r="BQ122" s="58"/>
      <c r="BR122" s="58"/>
      <c r="BS122" s="58"/>
      <c r="BT122" s="58"/>
      <c r="BU122" s="58"/>
      <c r="BV122" s="58"/>
      <c r="BW122" s="58"/>
      <c r="BX122" s="58"/>
      <c r="BY122" s="58"/>
      <c r="BZ122" s="58"/>
      <c r="CA122" s="58"/>
      <c r="CB122" s="58"/>
      <c r="CC122" s="58"/>
      <c r="CD122" s="58"/>
      <c r="CE122" s="58"/>
      <c r="CF122" s="58"/>
      <c r="CG122" s="58"/>
      <c r="CH122" s="58"/>
      <c r="CI122" s="58"/>
      <c r="CJ122" s="58"/>
      <c r="CK122" s="58"/>
      <c r="CL122" s="58"/>
      <c r="CM122" s="58"/>
      <c r="CN122" s="58"/>
      <c r="CO122" s="58"/>
      <c r="CP122" s="58"/>
      <c r="CQ122" s="58"/>
      <c r="CR122" s="58"/>
      <c r="CS122" s="58"/>
      <c r="CT122" s="58"/>
      <c r="CU122" s="58"/>
      <c r="CV122" s="58"/>
      <c r="CW122" s="58"/>
      <c r="CX122" s="58"/>
      <c r="CY122" s="58"/>
      <c r="CZ122" s="58"/>
      <c r="DA122" s="58"/>
      <c r="DB122" s="58"/>
      <c r="DC122" s="58"/>
      <c r="DD122" s="58"/>
      <c r="DE122" s="58"/>
      <c r="DF122" s="58"/>
      <c r="DG122" s="58"/>
      <c r="DH122" s="58"/>
      <c r="DI122" s="58"/>
      <c r="DJ122" s="58"/>
      <c r="DK122" s="58"/>
      <c r="DL122" s="58"/>
      <c r="DM122" s="58"/>
      <c r="DN122" s="58"/>
      <c r="DO122" s="58"/>
      <c r="DP122" s="58"/>
      <c r="DQ122" s="58"/>
      <c r="DR122" s="58"/>
      <c r="DS122" s="58"/>
      <c r="DT122" s="58"/>
      <c r="DU122" s="58"/>
      <c r="DV122" s="58"/>
      <c r="DW122" s="58"/>
      <c r="DX122" s="58"/>
      <c r="DY122" s="58"/>
      <c r="DZ122" s="58"/>
      <c r="EA122" s="58"/>
      <c r="EB122" s="58"/>
      <c r="EC122" s="58"/>
      <c r="ED122" s="58"/>
      <c r="EE122" s="58"/>
      <c r="EF122" s="58"/>
      <c r="EG122" s="58"/>
      <c r="EH122" s="58"/>
      <c r="EI122" s="58"/>
      <c r="EJ122" s="58"/>
      <c r="EK122" s="58"/>
      <c r="EL122" s="58"/>
      <c r="EM122" s="58"/>
      <c r="EN122" s="58"/>
      <c r="EO122" s="58"/>
      <c r="EP122" s="58"/>
      <c r="EQ122" s="58"/>
      <c r="ER122" s="58"/>
      <c r="ES122" s="58"/>
      <c r="ET122" s="58"/>
      <c r="EU122" s="58"/>
      <c r="EV122" s="58"/>
      <c r="EW122" s="58"/>
      <c r="EX122" s="58"/>
      <c r="EY122" s="58"/>
      <c r="EZ122" s="58"/>
      <c r="FA122" s="58"/>
      <c r="FB122" s="58"/>
      <c r="FC122" s="58"/>
      <c r="FD122" s="58"/>
      <c r="FE122" s="58"/>
      <c r="FF122" s="58"/>
      <c r="FG122" s="58"/>
      <c r="FH122" s="58"/>
      <c r="FI122" s="58"/>
      <c r="FJ122" s="58"/>
      <c r="FK122" s="58"/>
      <c r="FL122" s="58"/>
      <c r="FM122" s="58"/>
      <c r="FN122" s="58"/>
      <c r="FO122" s="58"/>
      <c r="FP122" s="58"/>
      <c r="FQ122" s="58"/>
      <c r="FR122" s="58"/>
      <c r="FS122" s="58"/>
      <c r="FT122" s="58"/>
      <c r="FU122" s="58"/>
      <c r="FV122" s="58"/>
      <c r="FW122" s="58"/>
      <c r="FX122" s="58"/>
      <c r="FY122" s="58"/>
      <c r="FZ122" s="58"/>
      <c r="GA122" s="58"/>
      <c r="GB122" s="58"/>
      <c r="GC122" s="58"/>
      <c r="GD122" s="58"/>
      <c r="GE122" s="58"/>
      <c r="GF122" s="58"/>
      <c r="GG122" s="58"/>
      <c r="GH122" s="58"/>
      <c r="GI122" s="58"/>
      <c r="GJ122" s="58"/>
      <c r="GK122" s="58"/>
      <c r="GL122" s="58"/>
      <c r="GM122" s="58"/>
      <c r="GN122" s="58"/>
      <c r="GO122" s="58"/>
      <c r="GP122" s="58"/>
      <c r="GQ122" s="58"/>
      <c r="GR122" s="58"/>
      <c r="GS122" s="58"/>
      <c r="GT122" s="58"/>
      <c r="GU122" s="58"/>
      <c r="GV122" s="58"/>
      <c r="GW122" s="58"/>
      <c r="GX122" s="58"/>
      <c r="GY122" s="58"/>
      <c r="GZ122" s="58"/>
      <c r="HA122" s="58"/>
      <c r="HB122" s="58"/>
      <c r="HC122" s="58"/>
      <c r="HD122" s="58"/>
      <c r="HE122" s="58"/>
      <c r="HF122" s="58"/>
      <c r="HG122" s="58"/>
      <c r="HH122" s="58"/>
      <c r="HI122" s="58"/>
      <c r="HJ122" s="58"/>
      <c r="HK122" s="58"/>
      <c r="HL122" s="58"/>
      <c r="HM122" s="58"/>
      <c r="HN122" s="58"/>
      <c r="HO122" s="58"/>
      <c r="HP122" s="58"/>
      <c r="HQ122" s="58"/>
      <c r="HR122" s="58"/>
      <c r="HS122" s="58"/>
      <c r="HT122" s="58"/>
      <c r="HU122" s="58"/>
      <c r="HV122" s="58"/>
      <c r="HW122" s="58"/>
      <c r="HX122" s="58"/>
      <c r="HY122" s="58"/>
      <c r="HZ122" s="58"/>
      <c r="IA122" s="58"/>
      <c r="IB122" s="58"/>
      <c r="IC122" s="58"/>
      <c r="ID122" s="58"/>
      <c r="IE122" s="58"/>
      <c r="IF122" s="58"/>
      <c r="IG122" s="58"/>
      <c r="IH122" s="58"/>
      <c r="II122" s="58"/>
      <c r="IJ122" s="58"/>
      <c r="IK122" s="58"/>
      <c r="IL122" s="58"/>
      <c r="IM122" s="58"/>
      <c r="IN122" s="58"/>
      <c r="IO122" s="58"/>
      <c r="IP122" s="58"/>
      <c r="IQ122" s="58"/>
      <c r="IR122" s="58"/>
      <c r="IS122" s="58"/>
      <c r="IT122" s="58"/>
      <c r="IU122" s="58"/>
      <c r="IV122" s="58"/>
      <c r="IW122" s="58"/>
    </row>
    <row r="123" customFormat="false" ht="12.75" hidden="false" customHeight="true" outlineLevel="0" collapsed="false">
      <c r="A123" s="28" t="s">
        <v>121</v>
      </c>
      <c r="C123" s="50" t="n">
        <v>0</v>
      </c>
      <c r="D123" s="50" t="n">
        <v>0</v>
      </c>
      <c r="E123" s="50" t="n">
        <v>0</v>
      </c>
      <c r="F123" s="50" t="n">
        <v>0</v>
      </c>
      <c r="G123" s="50" t="n">
        <v>0</v>
      </c>
      <c r="H123" s="50" t="n">
        <v>0</v>
      </c>
      <c r="I123" s="50" t="n">
        <v>0</v>
      </c>
      <c r="J123" s="50" t="n">
        <v>0</v>
      </c>
      <c r="K123" s="50" t="n">
        <v>0</v>
      </c>
      <c r="L123" s="50" t="n">
        <v>0</v>
      </c>
      <c r="M123" s="50" t="n">
        <v>0</v>
      </c>
      <c r="N123" s="50" t="n">
        <v>0</v>
      </c>
      <c r="O123" s="55" t="n">
        <f aca="false">SUM(C123:N123)</f>
        <v>0</v>
      </c>
      <c r="P123" s="55"/>
      <c r="Q123" s="32"/>
      <c r="R123" s="36" t="s">
        <v>120</v>
      </c>
      <c r="S123" s="32"/>
      <c r="T123" s="55"/>
      <c r="U123" s="34" t="n">
        <f aca="false">C123+D123+E123</f>
        <v>0</v>
      </c>
      <c r="V123" s="34" t="n">
        <f aca="false">F123+G123+H123</f>
        <v>0</v>
      </c>
      <c r="W123" s="34" t="n">
        <f aca="false">I123+J123+K123</f>
        <v>0</v>
      </c>
      <c r="X123" s="34" t="n">
        <f aca="false">L123+M123+N123</f>
        <v>0</v>
      </c>
      <c r="Y123" s="35" t="n">
        <f aca="false">SUM(U123:X123)</f>
        <v>0</v>
      </c>
      <c r="Z123" s="58"/>
      <c r="AA123" s="58"/>
      <c r="AB123" s="58"/>
      <c r="AC123" s="58"/>
      <c r="AD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  <c r="AQ123" s="58"/>
      <c r="AR123" s="58"/>
      <c r="AS123" s="58"/>
      <c r="AT123" s="58"/>
      <c r="AU123" s="58"/>
      <c r="AV123" s="58"/>
      <c r="AW123" s="58"/>
      <c r="AX123" s="58"/>
      <c r="AY123" s="58"/>
      <c r="AZ123" s="58"/>
      <c r="BA123" s="58"/>
      <c r="BB123" s="58"/>
      <c r="BC123" s="58"/>
      <c r="BD123" s="58"/>
      <c r="BE123" s="58"/>
      <c r="BF123" s="58"/>
      <c r="BG123" s="58"/>
      <c r="BH123" s="58"/>
      <c r="BI123" s="58"/>
      <c r="BJ123" s="58"/>
      <c r="BK123" s="58"/>
      <c r="BL123" s="58"/>
      <c r="BM123" s="58"/>
      <c r="BN123" s="58"/>
      <c r="BO123" s="58"/>
      <c r="BP123" s="58"/>
      <c r="BQ123" s="58"/>
      <c r="BR123" s="58"/>
      <c r="BS123" s="58"/>
      <c r="BT123" s="58"/>
      <c r="BU123" s="58"/>
      <c r="BV123" s="58"/>
      <c r="BW123" s="58"/>
      <c r="BX123" s="58"/>
      <c r="BY123" s="58"/>
      <c r="BZ123" s="58"/>
      <c r="CA123" s="58"/>
      <c r="CB123" s="58"/>
      <c r="CC123" s="58"/>
      <c r="CD123" s="58"/>
      <c r="CE123" s="58"/>
      <c r="CF123" s="58"/>
      <c r="CG123" s="58"/>
      <c r="CH123" s="58"/>
      <c r="CI123" s="58"/>
      <c r="CJ123" s="58"/>
      <c r="CK123" s="58"/>
      <c r="CL123" s="58"/>
      <c r="CM123" s="58"/>
      <c r="CN123" s="58"/>
      <c r="CO123" s="58"/>
      <c r="CP123" s="58"/>
      <c r="CQ123" s="58"/>
      <c r="CR123" s="58"/>
      <c r="CS123" s="58"/>
      <c r="CT123" s="58"/>
      <c r="CU123" s="58"/>
      <c r="CV123" s="58"/>
      <c r="CW123" s="58"/>
      <c r="CX123" s="58"/>
      <c r="CY123" s="58"/>
      <c r="CZ123" s="58"/>
      <c r="DA123" s="58"/>
      <c r="DB123" s="58"/>
      <c r="DC123" s="58"/>
      <c r="DD123" s="58"/>
      <c r="DE123" s="58"/>
      <c r="DF123" s="58"/>
      <c r="DG123" s="58"/>
      <c r="DH123" s="58"/>
      <c r="DI123" s="58"/>
      <c r="DJ123" s="58"/>
      <c r="DK123" s="58"/>
      <c r="DL123" s="58"/>
      <c r="DM123" s="58"/>
      <c r="DN123" s="58"/>
      <c r="DO123" s="58"/>
      <c r="DP123" s="58"/>
      <c r="DQ123" s="58"/>
      <c r="DR123" s="58"/>
      <c r="DS123" s="58"/>
      <c r="DT123" s="58"/>
      <c r="DU123" s="58"/>
      <c r="DV123" s="58"/>
      <c r="DW123" s="58"/>
      <c r="DX123" s="58"/>
      <c r="DY123" s="58"/>
      <c r="DZ123" s="58"/>
      <c r="EA123" s="58"/>
      <c r="EB123" s="58"/>
      <c r="EC123" s="58"/>
      <c r="ED123" s="58"/>
      <c r="EE123" s="58"/>
      <c r="EF123" s="58"/>
      <c r="EG123" s="58"/>
      <c r="EH123" s="58"/>
      <c r="EI123" s="58"/>
      <c r="EJ123" s="58"/>
      <c r="EK123" s="58"/>
      <c r="EL123" s="58"/>
      <c r="EM123" s="58"/>
      <c r="EN123" s="58"/>
      <c r="EO123" s="58"/>
      <c r="EP123" s="58"/>
      <c r="EQ123" s="58"/>
      <c r="ER123" s="58"/>
      <c r="ES123" s="58"/>
      <c r="ET123" s="58"/>
      <c r="EU123" s="58"/>
      <c r="EV123" s="58"/>
      <c r="EW123" s="58"/>
      <c r="EX123" s="58"/>
      <c r="EY123" s="58"/>
      <c r="EZ123" s="58"/>
      <c r="FA123" s="58"/>
      <c r="FB123" s="58"/>
      <c r="FC123" s="58"/>
      <c r="FD123" s="58"/>
      <c r="FE123" s="58"/>
      <c r="FF123" s="58"/>
      <c r="FG123" s="58"/>
      <c r="FH123" s="58"/>
      <c r="FI123" s="58"/>
      <c r="FJ123" s="58"/>
      <c r="FK123" s="58"/>
      <c r="FL123" s="58"/>
      <c r="FM123" s="58"/>
      <c r="FN123" s="58"/>
      <c r="FO123" s="58"/>
      <c r="FP123" s="58"/>
      <c r="FQ123" s="58"/>
      <c r="FR123" s="58"/>
      <c r="FS123" s="58"/>
      <c r="FT123" s="58"/>
      <c r="FU123" s="58"/>
      <c r="FV123" s="58"/>
      <c r="FW123" s="58"/>
      <c r="FX123" s="58"/>
      <c r="FY123" s="58"/>
      <c r="FZ123" s="58"/>
      <c r="GA123" s="58"/>
      <c r="GB123" s="58"/>
      <c r="GC123" s="58"/>
      <c r="GD123" s="58"/>
      <c r="GE123" s="58"/>
      <c r="GF123" s="58"/>
      <c r="GG123" s="58"/>
      <c r="GH123" s="58"/>
      <c r="GI123" s="58"/>
      <c r="GJ123" s="58"/>
      <c r="GK123" s="58"/>
      <c r="GL123" s="58"/>
      <c r="GM123" s="58"/>
      <c r="GN123" s="58"/>
      <c r="GO123" s="58"/>
      <c r="GP123" s="58"/>
      <c r="GQ123" s="58"/>
      <c r="GR123" s="58"/>
      <c r="GS123" s="58"/>
      <c r="GT123" s="58"/>
      <c r="GU123" s="58"/>
      <c r="GV123" s="58"/>
      <c r="GW123" s="58"/>
      <c r="GX123" s="58"/>
      <c r="GY123" s="58"/>
      <c r="GZ123" s="58"/>
      <c r="HA123" s="58"/>
      <c r="HB123" s="58"/>
      <c r="HC123" s="58"/>
      <c r="HD123" s="58"/>
      <c r="HE123" s="58"/>
      <c r="HF123" s="58"/>
      <c r="HG123" s="58"/>
      <c r="HH123" s="58"/>
      <c r="HI123" s="58"/>
      <c r="HJ123" s="58"/>
      <c r="HK123" s="58"/>
      <c r="HL123" s="58"/>
      <c r="HM123" s="58"/>
      <c r="HN123" s="58"/>
      <c r="HO123" s="58"/>
      <c r="HP123" s="58"/>
      <c r="HQ123" s="58"/>
      <c r="HR123" s="58"/>
      <c r="HS123" s="58"/>
      <c r="HT123" s="58"/>
      <c r="HU123" s="58"/>
      <c r="HV123" s="58"/>
      <c r="HW123" s="58"/>
      <c r="HX123" s="58"/>
      <c r="HY123" s="58"/>
      <c r="HZ123" s="58"/>
      <c r="IA123" s="58"/>
      <c r="IB123" s="58"/>
      <c r="IC123" s="58"/>
      <c r="ID123" s="58"/>
      <c r="IE123" s="58"/>
      <c r="IF123" s="58"/>
      <c r="IG123" s="58"/>
      <c r="IH123" s="58"/>
      <c r="II123" s="58"/>
      <c r="IJ123" s="58"/>
      <c r="IK123" s="58"/>
      <c r="IL123" s="58"/>
      <c r="IM123" s="58"/>
      <c r="IN123" s="58"/>
      <c r="IO123" s="58"/>
      <c r="IP123" s="58"/>
      <c r="IQ123" s="58"/>
      <c r="IR123" s="58"/>
      <c r="IS123" s="58"/>
      <c r="IT123" s="58"/>
      <c r="IU123" s="58"/>
      <c r="IV123" s="58"/>
      <c r="IW123" s="58"/>
    </row>
    <row r="124" customFormat="false" ht="12.75" hidden="false" customHeight="true" outlineLevel="0" collapsed="false">
      <c r="A124" s="28" t="s">
        <v>122</v>
      </c>
      <c r="C124" s="50" t="n">
        <v>0</v>
      </c>
      <c r="D124" s="50" t="n">
        <v>0</v>
      </c>
      <c r="E124" s="50" t="n">
        <v>0</v>
      </c>
      <c r="F124" s="50" t="n">
        <v>0</v>
      </c>
      <c r="G124" s="50" t="n">
        <v>0</v>
      </c>
      <c r="H124" s="50" t="n">
        <v>0</v>
      </c>
      <c r="I124" s="50" t="n">
        <v>0</v>
      </c>
      <c r="J124" s="50" t="n">
        <v>0</v>
      </c>
      <c r="K124" s="50" t="n">
        <v>0</v>
      </c>
      <c r="L124" s="50" t="n">
        <v>0</v>
      </c>
      <c r="M124" s="50" t="n">
        <v>0</v>
      </c>
      <c r="N124" s="50" t="n">
        <v>0</v>
      </c>
      <c r="O124" s="55" t="n">
        <f aca="false">SUM(C124:N124)</f>
        <v>0</v>
      </c>
      <c r="P124" s="55"/>
      <c r="Q124" s="32"/>
      <c r="R124" s="36" t="s">
        <v>120</v>
      </c>
      <c r="S124" s="32"/>
      <c r="T124" s="55"/>
      <c r="U124" s="34" t="n">
        <f aca="false">C124+D124+E124</f>
        <v>0</v>
      </c>
      <c r="V124" s="34" t="n">
        <f aca="false">F124+G124+H124</f>
        <v>0</v>
      </c>
      <c r="W124" s="34" t="n">
        <f aca="false">I124+J124+K124</f>
        <v>0</v>
      </c>
      <c r="X124" s="34" t="n">
        <f aca="false">L124+M124+N124</f>
        <v>0</v>
      </c>
      <c r="Y124" s="35" t="n">
        <f aca="false">SUM(U124:X124)</f>
        <v>0</v>
      </c>
      <c r="Z124" s="58"/>
      <c r="AA124" s="58"/>
      <c r="AB124" s="58"/>
      <c r="AC124" s="5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  <c r="BD124" s="58"/>
      <c r="BE124" s="58"/>
      <c r="BF124" s="58"/>
      <c r="BG124" s="58"/>
      <c r="BH124" s="58"/>
      <c r="BI124" s="58"/>
      <c r="BJ124" s="58"/>
      <c r="BK124" s="58"/>
      <c r="BL124" s="58"/>
      <c r="BM124" s="58"/>
      <c r="BN124" s="58"/>
      <c r="BO124" s="58"/>
      <c r="BP124" s="58"/>
      <c r="BQ124" s="58"/>
      <c r="BR124" s="58"/>
      <c r="BS124" s="58"/>
      <c r="BT124" s="58"/>
      <c r="BU124" s="58"/>
      <c r="BV124" s="58"/>
      <c r="BW124" s="58"/>
      <c r="BX124" s="58"/>
      <c r="BY124" s="58"/>
      <c r="BZ124" s="58"/>
      <c r="CA124" s="58"/>
      <c r="CB124" s="58"/>
      <c r="CC124" s="58"/>
      <c r="CD124" s="58"/>
      <c r="CE124" s="58"/>
      <c r="CF124" s="58"/>
      <c r="CG124" s="58"/>
      <c r="CH124" s="58"/>
      <c r="CI124" s="58"/>
      <c r="CJ124" s="58"/>
      <c r="CK124" s="58"/>
      <c r="CL124" s="58"/>
      <c r="CM124" s="58"/>
      <c r="CN124" s="58"/>
      <c r="CO124" s="58"/>
      <c r="CP124" s="58"/>
      <c r="CQ124" s="58"/>
      <c r="CR124" s="58"/>
      <c r="CS124" s="58"/>
      <c r="CT124" s="58"/>
      <c r="CU124" s="58"/>
      <c r="CV124" s="58"/>
      <c r="CW124" s="58"/>
      <c r="CX124" s="58"/>
      <c r="CY124" s="58"/>
      <c r="CZ124" s="58"/>
      <c r="DA124" s="58"/>
      <c r="DB124" s="58"/>
      <c r="DC124" s="58"/>
      <c r="DD124" s="58"/>
      <c r="DE124" s="58"/>
      <c r="DF124" s="58"/>
      <c r="DG124" s="58"/>
      <c r="DH124" s="58"/>
      <c r="DI124" s="58"/>
      <c r="DJ124" s="58"/>
      <c r="DK124" s="58"/>
      <c r="DL124" s="58"/>
      <c r="DM124" s="58"/>
      <c r="DN124" s="58"/>
      <c r="DO124" s="58"/>
      <c r="DP124" s="58"/>
      <c r="DQ124" s="58"/>
      <c r="DR124" s="58"/>
      <c r="DS124" s="58"/>
      <c r="DT124" s="58"/>
      <c r="DU124" s="58"/>
      <c r="DV124" s="58"/>
      <c r="DW124" s="58"/>
      <c r="DX124" s="58"/>
      <c r="DY124" s="58"/>
      <c r="DZ124" s="58"/>
      <c r="EA124" s="58"/>
      <c r="EB124" s="58"/>
      <c r="EC124" s="58"/>
      <c r="ED124" s="58"/>
      <c r="EE124" s="58"/>
      <c r="EF124" s="58"/>
      <c r="EG124" s="58"/>
      <c r="EH124" s="58"/>
      <c r="EI124" s="58"/>
      <c r="EJ124" s="58"/>
      <c r="EK124" s="58"/>
      <c r="EL124" s="58"/>
      <c r="EM124" s="58"/>
      <c r="EN124" s="58"/>
      <c r="EO124" s="58"/>
      <c r="EP124" s="58"/>
      <c r="EQ124" s="58"/>
      <c r="ER124" s="58"/>
      <c r="ES124" s="58"/>
      <c r="ET124" s="58"/>
      <c r="EU124" s="58"/>
      <c r="EV124" s="58"/>
      <c r="EW124" s="58"/>
      <c r="EX124" s="58"/>
      <c r="EY124" s="58"/>
      <c r="EZ124" s="58"/>
      <c r="FA124" s="58"/>
      <c r="FB124" s="58"/>
      <c r="FC124" s="58"/>
      <c r="FD124" s="58"/>
      <c r="FE124" s="58"/>
      <c r="FF124" s="58"/>
      <c r="FG124" s="58"/>
      <c r="FH124" s="58"/>
      <c r="FI124" s="58"/>
      <c r="FJ124" s="58"/>
      <c r="FK124" s="58"/>
      <c r="FL124" s="58"/>
      <c r="FM124" s="58"/>
      <c r="FN124" s="58"/>
      <c r="FO124" s="58"/>
      <c r="FP124" s="58"/>
      <c r="FQ124" s="58"/>
      <c r="FR124" s="58"/>
      <c r="FS124" s="58"/>
      <c r="FT124" s="58"/>
      <c r="FU124" s="58"/>
      <c r="FV124" s="58"/>
      <c r="FW124" s="58"/>
      <c r="FX124" s="58"/>
      <c r="FY124" s="58"/>
      <c r="FZ124" s="58"/>
      <c r="GA124" s="58"/>
      <c r="GB124" s="58"/>
      <c r="GC124" s="58"/>
      <c r="GD124" s="58"/>
      <c r="GE124" s="58"/>
      <c r="GF124" s="58"/>
      <c r="GG124" s="58"/>
      <c r="GH124" s="58"/>
      <c r="GI124" s="58"/>
      <c r="GJ124" s="58"/>
      <c r="GK124" s="58"/>
      <c r="GL124" s="58"/>
      <c r="GM124" s="58"/>
      <c r="GN124" s="58"/>
      <c r="GO124" s="58"/>
      <c r="GP124" s="58"/>
      <c r="GQ124" s="58"/>
      <c r="GR124" s="58"/>
      <c r="GS124" s="58"/>
      <c r="GT124" s="58"/>
      <c r="GU124" s="58"/>
      <c r="GV124" s="58"/>
      <c r="GW124" s="58"/>
      <c r="GX124" s="58"/>
      <c r="GY124" s="58"/>
      <c r="GZ124" s="58"/>
      <c r="HA124" s="58"/>
      <c r="HB124" s="58"/>
      <c r="HC124" s="58"/>
      <c r="HD124" s="58"/>
      <c r="HE124" s="58"/>
      <c r="HF124" s="58"/>
      <c r="HG124" s="58"/>
      <c r="HH124" s="58"/>
      <c r="HI124" s="58"/>
      <c r="HJ124" s="58"/>
      <c r="HK124" s="58"/>
      <c r="HL124" s="58"/>
      <c r="HM124" s="58"/>
      <c r="HN124" s="58"/>
      <c r="HO124" s="58"/>
      <c r="HP124" s="58"/>
      <c r="HQ124" s="58"/>
      <c r="HR124" s="58"/>
      <c r="HS124" s="58"/>
      <c r="HT124" s="58"/>
      <c r="HU124" s="58"/>
      <c r="HV124" s="58"/>
      <c r="HW124" s="58"/>
      <c r="HX124" s="58"/>
      <c r="HY124" s="58"/>
      <c r="HZ124" s="58"/>
      <c r="IA124" s="58"/>
      <c r="IB124" s="58"/>
      <c r="IC124" s="58"/>
      <c r="ID124" s="58"/>
      <c r="IE124" s="58"/>
      <c r="IF124" s="58"/>
      <c r="IG124" s="58"/>
      <c r="IH124" s="58"/>
      <c r="II124" s="58"/>
      <c r="IJ124" s="58"/>
      <c r="IK124" s="58"/>
      <c r="IL124" s="58"/>
      <c r="IM124" s="58"/>
      <c r="IN124" s="58"/>
      <c r="IO124" s="58"/>
      <c r="IP124" s="58"/>
      <c r="IQ124" s="58"/>
      <c r="IR124" s="58"/>
      <c r="IS124" s="58"/>
      <c r="IT124" s="58"/>
      <c r="IU124" s="58"/>
      <c r="IV124" s="58"/>
      <c r="IW124" s="58"/>
    </row>
    <row r="125" customFormat="false" ht="6" hidden="false" customHeight="true" outlineLevel="0" collapsed="false">
      <c r="A125" s="28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5"/>
      <c r="P125" s="55"/>
      <c r="Q125" s="32"/>
      <c r="R125" s="36"/>
      <c r="S125" s="32"/>
      <c r="T125" s="55"/>
      <c r="U125" s="34"/>
      <c r="V125" s="34"/>
      <c r="W125" s="34"/>
      <c r="X125" s="34"/>
      <c r="Y125" s="35"/>
      <c r="Z125" s="58"/>
      <c r="AA125" s="58"/>
      <c r="AB125" s="58"/>
      <c r="AC125" s="58"/>
      <c r="AD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  <c r="AQ125" s="58"/>
      <c r="AR125" s="58"/>
      <c r="AS125" s="58"/>
      <c r="AT125" s="58"/>
      <c r="AU125" s="58"/>
      <c r="AV125" s="58"/>
      <c r="AW125" s="58"/>
      <c r="AX125" s="58"/>
      <c r="AY125" s="58"/>
      <c r="AZ125" s="58"/>
      <c r="BA125" s="58"/>
      <c r="BB125" s="58"/>
      <c r="BC125" s="58"/>
      <c r="BD125" s="58"/>
      <c r="BE125" s="58"/>
      <c r="BF125" s="58"/>
      <c r="BG125" s="58"/>
      <c r="BH125" s="58"/>
      <c r="BI125" s="58"/>
      <c r="BJ125" s="58"/>
      <c r="BK125" s="58"/>
      <c r="BL125" s="58"/>
      <c r="BM125" s="58"/>
      <c r="BN125" s="58"/>
      <c r="BO125" s="58"/>
      <c r="BP125" s="58"/>
      <c r="BQ125" s="58"/>
      <c r="BR125" s="58"/>
      <c r="BS125" s="58"/>
      <c r="BT125" s="58"/>
      <c r="BU125" s="58"/>
      <c r="BV125" s="58"/>
      <c r="BW125" s="58"/>
      <c r="BX125" s="58"/>
      <c r="BY125" s="58"/>
      <c r="BZ125" s="58"/>
      <c r="CA125" s="58"/>
      <c r="CB125" s="58"/>
      <c r="CC125" s="58"/>
      <c r="CD125" s="58"/>
      <c r="CE125" s="58"/>
      <c r="CF125" s="58"/>
      <c r="CG125" s="58"/>
      <c r="CH125" s="58"/>
      <c r="CI125" s="58"/>
      <c r="CJ125" s="58"/>
      <c r="CK125" s="58"/>
      <c r="CL125" s="58"/>
      <c r="CM125" s="58"/>
      <c r="CN125" s="58"/>
      <c r="CO125" s="58"/>
      <c r="CP125" s="58"/>
      <c r="CQ125" s="58"/>
      <c r="CR125" s="58"/>
      <c r="CS125" s="58"/>
      <c r="CT125" s="58"/>
      <c r="CU125" s="58"/>
      <c r="CV125" s="58"/>
      <c r="CW125" s="58"/>
      <c r="CX125" s="58"/>
      <c r="CY125" s="58"/>
      <c r="CZ125" s="58"/>
      <c r="DA125" s="58"/>
      <c r="DB125" s="58"/>
      <c r="DC125" s="58"/>
      <c r="DD125" s="58"/>
      <c r="DE125" s="58"/>
      <c r="DF125" s="58"/>
      <c r="DG125" s="58"/>
      <c r="DH125" s="58"/>
      <c r="DI125" s="58"/>
      <c r="DJ125" s="58"/>
      <c r="DK125" s="58"/>
      <c r="DL125" s="58"/>
      <c r="DM125" s="58"/>
      <c r="DN125" s="58"/>
      <c r="DO125" s="58"/>
      <c r="DP125" s="58"/>
      <c r="DQ125" s="58"/>
      <c r="DR125" s="58"/>
      <c r="DS125" s="58"/>
      <c r="DT125" s="58"/>
      <c r="DU125" s="58"/>
      <c r="DV125" s="58"/>
      <c r="DW125" s="58"/>
      <c r="DX125" s="58"/>
      <c r="DY125" s="58"/>
      <c r="DZ125" s="58"/>
      <c r="EA125" s="58"/>
      <c r="EB125" s="58"/>
      <c r="EC125" s="58"/>
      <c r="ED125" s="58"/>
      <c r="EE125" s="58"/>
      <c r="EF125" s="58"/>
      <c r="EG125" s="58"/>
      <c r="EH125" s="58"/>
      <c r="EI125" s="58"/>
      <c r="EJ125" s="58"/>
      <c r="EK125" s="58"/>
      <c r="EL125" s="58"/>
      <c r="EM125" s="58"/>
      <c r="EN125" s="58"/>
      <c r="EO125" s="58"/>
      <c r="EP125" s="58"/>
      <c r="EQ125" s="58"/>
      <c r="ER125" s="58"/>
      <c r="ES125" s="58"/>
      <c r="ET125" s="58"/>
      <c r="EU125" s="58"/>
      <c r="EV125" s="58"/>
      <c r="EW125" s="58"/>
      <c r="EX125" s="58"/>
      <c r="EY125" s="58"/>
      <c r="EZ125" s="58"/>
      <c r="FA125" s="58"/>
      <c r="FB125" s="58"/>
      <c r="FC125" s="58"/>
      <c r="FD125" s="58"/>
      <c r="FE125" s="58"/>
      <c r="FF125" s="58"/>
      <c r="FG125" s="58"/>
      <c r="FH125" s="58"/>
      <c r="FI125" s="58"/>
      <c r="FJ125" s="58"/>
      <c r="FK125" s="58"/>
      <c r="FL125" s="58"/>
      <c r="FM125" s="58"/>
      <c r="FN125" s="58"/>
      <c r="FO125" s="58"/>
      <c r="FP125" s="58"/>
      <c r="FQ125" s="58"/>
      <c r="FR125" s="58"/>
      <c r="FS125" s="58"/>
      <c r="FT125" s="58"/>
      <c r="FU125" s="58"/>
      <c r="FV125" s="58"/>
      <c r="FW125" s="58"/>
      <c r="FX125" s="58"/>
      <c r="FY125" s="58"/>
      <c r="FZ125" s="58"/>
      <c r="GA125" s="58"/>
      <c r="GB125" s="58"/>
      <c r="GC125" s="58"/>
      <c r="GD125" s="58"/>
      <c r="GE125" s="58"/>
      <c r="GF125" s="58"/>
      <c r="GG125" s="58"/>
      <c r="GH125" s="58"/>
      <c r="GI125" s="58"/>
      <c r="GJ125" s="58"/>
      <c r="GK125" s="58"/>
      <c r="GL125" s="58"/>
      <c r="GM125" s="58"/>
      <c r="GN125" s="58"/>
      <c r="GO125" s="58"/>
      <c r="GP125" s="58"/>
      <c r="GQ125" s="58"/>
      <c r="GR125" s="58"/>
      <c r="GS125" s="58"/>
      <c r="GT125" s="58"/>
      <c r="GU125" s="58"/>
      <c r="GV125" s="58"/>
      <c r="GW125" s="58"/>
      <c r="GX125" s="58"/>
      <c r="GY125" s="58"/>
      <c r="GZ125" s="58"/>
      <c r="HA125" s="58"/>
      <c r="HB125" s="58"/>
      <c r="HC125" s="58"/>
      <c r="HD125" s="58"/>
      <c r="HE125" s="58"/>
      <c r="HF125" s="58"/>
      <c r="HG125" s="58"/>
      <c r="HH125" s="58"/>
      <c r="HI125" s="58"/>
      <c r="HJ125" s="58"/>
      <c r="HK125" s="58"/>
      <c r="HL125" s="58"/>
      <c r="HM125" s="58"/>
      <c r="HN125" s="58"/>
      <c r="HO125" s="58"/>
      <c r="HP125" s="58"/>
      <c r="HQ125" s="58"/>
      <c r="HR125" s="58"/>
      <c r="HS125" s="58"/>
      <c r="HT125" s="58"/>
      <c r="HU125" s="58"/>
      <c r="HV125" s="58"/>
      <c r="HW125" s="58"/>
      <c r="HX125" s="58"/>
      <c r="HY125" s="58"/>
      <c r="HZ125" s="58"/>
      <c r="IA125" s="58"/>
      <c r="IB125" s="58"/>
      <c r="IC125" s="58"/>
      <c r="ID125" s="58"/>
      <c r="IE125" s="58"/>
      <c r="IF125" s="58"/>
      <c r="IG125" s="58"/>
      <c r="IH125" s="58"/>
      <c r="II125" s="58"/>
      <c r="IJ125" s="58"/>
      <c r="IK125" s="58"/>
      <c r="IL125" s="58"/>
      <c r="IM125" s="58"/>
      <c r="IN125" s="58"/>
      <c r="IO125" s="58"/>
      <c r="IP125" s="58"/>
      <c r="IQ125" s="58"/>
      <c r="IR125" s="58"/>
      <c r="IS125" s="58"/>
      <c r="IT125" s="58"/>
      <c r="IU125" s="58"/>
      <c r="IV125" s="58"/>
      <c r="IW125" s="58"/>
    </row>
    <row r="126" customFormat="false" ht="12.75" hidden="false" customHeight="true" outlineLevel="0" collapsed="false">
      <c r="A126" s="87" t="s">
        <v>123</v>
      </c>
      <c r="B126" s="58"/>
      <c r="C126" s="59" t="n">
        <f aca="false">SUM(C107:C124)</f>
        <v>-231</v>
      </c>
      <c r="D126" s="60" t="n">
        <f aca="false">SUM(D107:D124)</f>
        <v>-976</v>
      </c>
      <c r="E126" s="60" t="n">
        <f aca="false">SUM(E107:E124)</f>
        <v>-192</v>
      </c>
      <c r="F126" s="60" t="n">
        <f aca="false">SUM(F107:F124)</f>
        <v>10</v>
      </c>
      <c r="G126" s="60" t="n">
        <f aca="false">SUM(G107:G124)</f>
        <v>2</v>
      </c>
      <c r="H126" s="60" t="n">
        <f aca="false">SUM(H107:H124)</f>
        <v>-1</v>
      </c>
      <c r="I126" s="60" t="n">
        <f aca="false">SUM(I107:I124)</f>
        <v>45</v>
      </c>
      <c r="J126" s="60" t="n">
        <f aca="false">SUM(J107:J124)</f>
        <v>0</v>
      </c>
      <c r="K126" s="60" t="n">
        <f aca="false">SUM(K107:K124)</f>
        <v>0</v>
      </c>
      <c r="L126" s="60" t="n">
        <f aca="false">SUM(L107:L124)</f>
        <v>0</v>
      </c>
      <c r="M126" s="60" t="n">
        <f aca="false">SUM(M107:M124)</f>
        <v>0</v>
      </c>
      <c r="N126" s="60" t="n">
        <f aca="false">SUM(N107:N124)</f>
        <v>0</v>
      </c>
      <c r="O126" s="61" t="n">
        <f aca="false">SUM(O107:O124)</f>
        <v>-1343</v>
      </c>
      <c r="P126" s="62"/>
      <c r="Q126" s="63"/>
      <c r="R126" s="81"/>
      <c r="S126" s="63"/>
      <c r="T126" s="62"/>
      <c r="U126" s="59" t="n">
        <f aca="false">SUM(U107:U124)</f>
        <v>-1399</v>
      </c>
      <c r="V126" s="60" t="n">
        <f aca="false">SUM(V107:V124)</f>
        <v>11</v>
      </c>
      <c r="W126" s="60" t="n">
        <f aca="false">SUM(W107:W124)</f>
        <v>45</v>
      </c>
      <c r="X126" s="60" t="n">
        <f aca="false">SUM(X107:X124)</f>
        <v>0</v>
      </c>
      <c r="Y126" s="61" t="n">
        <f aca="false">SUM(Y107:Y124)</f>
        <v>-1343</v>
      </c>
      <c r="Z126" s="58"/>
      <c r="AA126" s="58"/>
      <c r="AB126" s="58"/>
      <c r="AC126" s="58"/>
      <c r="AD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  <c r="AQ126" s="58"/>
      <c r="AR126" s="58"/>
      <c r="AS126" s="58"/>
      <c r="AT126" s="58"/>
      <c r="AU126" s="58"/>
      <c r="AV126" s="58"/>
      <c r="AW126" s="58"/>
      <c r="AX126" s="58"/>
      <c r="AY126" s="58"/>
      <c r="AZ126" s="58"/>
      <c r="BA126" s="58"/>
      <c r="BB126" s="58"/>
      <c r="BC126" s="58"/>
      <c r="BD126" s="58"/>
      <c r="BE126" s="58"/>
      <c r="BF126" s="58"/>
      <c r="BG126" s="58"/>
      <c r="BH126" s="58"/>
      <c r="BI126" s="58"/>
      <c r="BJ126" s="58"/>
      <c r="BK126" s="58"/>
      <c r="BL126" s="58"/>
      <c r="BM126" s="58"/>
      <c r="BN126" s="58"/>
      <c r="BO126" s="58"/>
      <c r="BP126" s="58"/>
      <c r="BQ126" s="58"/>
      <c r="BR126" s="58"/>
      <c r="BS126" s="58"/>
      <c r="BT126" s="58"/>
      <c r="BU126" s="58"/>
      <c r="BV126" s="58"/>
      <c r="BW126" s="58"/>
      <c r="BX126" s="58"/>
      <c r="BY126" s="58"/>
      <c r="BZ126" s="58"/>
      <c r="CA126" s="58"/>
      <c r="CB126" s="58"/>
      <c r="CC126" s="58"/>
      <c r="CD126" s="58"/>
      <c r="CE126" s="58"/>
      <c r="CF126" s="58"/>
      <c r="CG126" s="58"/>
      <c r="CH126" s="58"/>
      <c r="CI126" s="58"/>
      <c r="CJ126" s="58"/>
      <c r="CK126" s="58"/>
      <c r="CL126" s="58"/>
      <c r="CM126" s="58"/>
      <c r="CN126" s="58"/>
      <c r="CO126" s="58"/>
      <c r="CP126" s="58"/>
      <c r="CQ126" s="58"/>
      <c r="CR126" s="58"/>
      <c r="CS126" s="58"/>
      <c r="CT126" s="58"/>
      <c r="CU126" s="58"/>
      <c r="CV126" s="58"/>
      <c r="CW126" s="58"/>
      <c r="CX126" s="58"/>
      <c r="CY126" s="58"/>
      <c r="CZ126" s="58"/>
      <c r="DA126" s="58"/>
      <c r="DB126" s="58"/>
      <c r="DC126" s="58"/>
      <c r="DD126" s="58"/>
      <c r="DE126" s="58"/>
      <c r="DF126" s="58"/>
      <c r="DG126" s="58"/>
      <c r="DH126" s="58"/>
      <c r="DI126" s="58"/>
      <c r="DJ126" s="58"/>
      <c r="DK126" s="58"/>
      <c r="DL126" s="58"/>
      <c r="DM126" s="58"/>
      <c r="DN126" s="58"/>
      <c r="DO126" s="58"/>
      <c r="DP126" s="58"/>
      <c r="DQ126" s="58"/>
      <c r="DR126" s="58"/>
      <c r="DS126" s="58"/>
      <c r="DT126" s="58"/>
      <c r="DU126" s="58"/>
      <c r="DV126" s="58"/>
      <c r="DW126" s="58"/>
      <c r="DX126" s="58"/>
      <c r="DY126" s="58"/>
      <c r="DZ126" s="58"/>
      <c r="EA126" s="58"/>
      <c r="EB126" s="58"/>
      <c r="EC126" s="58"/>
      <c r="ED126" s="58"/>
      <c r="EE126" s="58"/>
      <c r="EF126" s="58"/>
      <c r="EG126" s="58"/>
      <c r="EH126" s="58"/>
      <c r="EI126" s="58"/>
      <c r="EJ126" s="58"/>
      <c r="EK126" s="58"/>
      <c r="EL126" s="58"/>
      <c r="EM126" s="58"/>
      <c r="EN126" s="58"/>
      <c r="EO126" s="58"/>
      <c r="EP126" s="58"/>
      <c r="EQ126" s="58"/>
      <c r="ER126" s="58"/>
      <c r="ES126" s="58"/>
      <c r="ET126" s="58"/>
      <c r="EU126" s="58"/>
      <c r="EV126" s="58"/>
      <c r="EW126" s="58"/>
      <c r="EX126" s="58"/>
      <c r="EY126" s="58"/>
      <c r="EZ126" s="58"/>
      <c r="FA126" s="58"/>
      <c r="FB126" s="58"/>
      <c r="FC126" s="58"/>
      <c r="FD126" s="58"/>
      <c r="FE126" s="58"/>
      <c r="FF126" s="58"/>
      <c r="FG126" s="58"/>
      <c r="FH126" s="58"/>
      <c r="FI126" s="58"/>
      <c r="FJ126" s="58"/>
      <c r="FK126" s="58"/>
      <c r="FL126" s="58"/>
      <c r="FM126" s="58"/>
      <c r="FN126" s="58"/>
      <c r="FO126" s="58"/>
      <c r="FP126" s="58"/>
      <c r="FQ126" s="58"/>
      <c r="FR126" s="58"/>
      <c r="FS126" s="58"/>
      <c r="FT126" s="58"/>
      <c r="FU126" s="58"/>
      <c r="FV126" s="58"/>
      <c r="FW126" s="58"/>
      <c r="FX126" s="58"/>
      <c r="FY126" s="58"/>
      <c r="FZ126" s="58"/>
      <c r="GA126" s="58"/>
      <c r="GB126" s="58"/>
      <c r="GC126" s="58"/>
      <c r="GD126" s="58"/>
      <c r="GE126" s="58"/>
      <c r="GF126" s="58"/>
      <c r="GG126" s="58"/>
      <c r="GH126" s="58"/>
      <c r="GI126" s="58"/>
      <c r="GJ126" s="58"/>
      <c r="GK126" s="58"/>
      <c r="GL126" s="58"/>
      <c r="GM126" s="58"/>
      <c r="GN126" s="58"/>
      <c r="GO126" s="58"/>
      <c r="GP126" s="58"/>
      <c r="GQ126" s="58"/>
      <c r="GR126" s="58"/>
      <c r="GS126" s="58"/>
      <c r="GT126" s="58"/>
      <c r="GU126" s="58"/>
      <c r="GV126" s="58"/>
      <c r="GW126" s="58"/>
      <c r="GX126" s="58"/>
      <c r="GY126" s="58"/>
      <c r="GZ126" s="58"/>
      <c r="HA126" s="58"/>
      <c r="HB126" s="58"/>
      <c r="HC126" s="58"/>
      <c r="HD126" s="58"/>
      <c r="HE126" s="58"/>
      <c r="HF126" s="58"/>
      <c r="HG126" s="58"/>
      <c r="HH126" s="58"/>
      <c r="HI126" s="58"/>
      <c r="HJ126" s="58"/>
      <c r="HK126" s="58"/>
      <c r="HL126" s="58"/>
      <c r="HM126" s="58"/>
      <c r="HN126" s="58"/>
      <c r="HO126" s="58"/>
      <c r="HP126" s="58"/>
      <c r="HQ126" s="58"/>
      <c r="HR126" s="58"/>
      <c r="HS126" s="58"/>
      <c r="HT126" s="58"/>
      <c r="HU126" s="58"/>
      <c r="HV126" s="58"/>
      <c r="HW126" s="58"/>
      <c r="HX126" s="58"/>
      <c r="HY126" s="58"/>
      <c r="HZ126" s="58"/>
      <c r="IA126" s="58"/>
      <c r="IB126" s="58"/>
      <c r="IC126" s="58"/>
      <c r="ID126" s="58"/>
      <c r="IE126" s="58"/>
      <c r="IF126" s="58"/>
      <c r="IG126" s="58"/>
      <c r="IH126" s="58"/>
      <c r="II126" s="58"/>
      <c r="IJ126" s="58"/>
      <c r="IK126" s="58"/>
      <c r="IL126" s="58"/>
      <c r="IM126" s="58"/>
      <c r="IN126" s="58"/>
      <c r="IO126" s="58"/>
      <c r="IP126" s="58"/>
      <c r="IQ126" s="58"/>
      <c r="IR126" s="58"/>
      <c r="IS126" s="58"/>
      <c r="IT126" s="58"/>
      <c r="IU126" s="58"/>
      <c r="IV126" s="58"/>
      <c r="IW126" s="58"/>
    </row>
    <row r="127" customFormat="false" ht="12.75" hidden="false" customHeight="true" outlineLevel="0" collapsed="false">
      <c r="A127" s="87"/>
      <c r="B127" s="58"/>
      <c r="C127" s="81"/>
      <c r="D127" s="81"/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2"/>
      <c r="P127" s="82"/>
      <c r="Q127" s="63"/>
      <c r="R127" s="81"/>
      <c r="S127" s="63"/>
      <c r="T127" s="82"/>
      <c r="U127" s="82"/>
      <c r="V127" s="82"/>
      <c r="W127" s="82"/>
      <c r="X127" s="82"/>
      <c r="Y127" s="81"/>
      <c r="Z127" s="58"/>
      <c r="AA127" s="58"/>
      <c r="AB127" s="58"/>
      <c r="AC127" s="5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C127" s="58"/>
      <c r="BD127" s="58"/>
      <c r="BE127" s="58"/>
      <c r="BF127" s="58"/>
      <c r="BG127" s="58"/>
      <c r="BH127" s="58"/>
      <c r="BI127" s="58"/>
      <c r="BJ127" s="58"/>
      <c r="BK127" s="58"/>
      <c r="BL127" s="58"/>
      <c r="BM127" s="58"/>
      <c r="BN127" s="58"/>
      <c r="BO127" s="58"/>
      <c r="BP127" s="58"/>
      <c r="BQ127" s="58"/>
      <c r="BR127" s="58"/>
      <c r="BS127" s="58"/>
      <c r="BT127" s="58"/>
      <c r="BU127" s="58"/>
      <c r="BV127" s="58"/>
      <c r="BW127" s="58"/>
      <c r="BX127" s="58"/>
      <c r="BY127" s="58"/>
      <c r="BZ127" s="58"/>
      <c r="CA127" s="58"/>
      <c r="CB127" s="58"/>
      <c r="CC127" s="58"/>
      <c r="CD127" s="58"/>
      <c r="CE127" s="58"/>
      <c r="CF127" s="58"/>
      <c r="CG127" s="58"/>
      <c r="CH127" s="58"/>
      <c r="CI127" s="58"/>
      <c r="CJ127" s="58"/>
      <c r="CK127" s="58"/>
      <c r="CL127" s="58"/>
      <c r="CM127" s="58"/>
      <c r="CN127" s="58"/>
      <c r="CO127" s="58"/>
      <c r="CP127" s="58"/>
      <c r="CQ127" s="58"/>
      <c r="CR127" s="58"/>
      <c r="CS127" s="58"/>
      <c r="CT127" s="58"/>
      <c r="CU127" s="58"/>
      <c r="CV127" s="58"/>
      <c r="CW127" s="58"/>
      <c r="CX127" s="58"/>
      <c r="CY127" s="58"/>
      <c r="CZ127" s="58"/>
      <c r="DA127" s="58"/>
      <c r="DB127" s="58"/>
      <c r="DC127" s="58"/>
      <c r="DD127" s="58"/>
      <c r="DE127" s="58"/>
      <c r="DF127" s="58"/>
      <c r="DG127" s="58"/>
      <c r="DH127" s="58"/>
      <c r="DI127" s="58"/>
      <c r="DJ127" s="58"/>
      <c r="DK127" s="58"/>
      <c r="DL127" s="58"/>
      <c r="DM127" s="58"/>
      <c r="DN127" s="58"/>
      <c r="DO127" s="58"/>
      <c r="DP127" s="58"/>
      <c r="DQ127" s="58"/>
      <c r="DR127" s="58"/>
      <c r="DS127" s="58"/>
      <c r="DT127" s="58"/>
      <c r="DU127" s="58"/>
      <c r="DV127" s="58"/>
      <c r="DW127" s="58"/>
      <c r="DX127" s="58"/>
      <c r="DY127" s="58"/>
      <c r="DZ127" s="58"/>
      <c r="EA127" s="58"/>
      <c r="EB127" s="58"/>
      <c r="EC127" s="58"/>
      <c r="ED127" s="58"/>
      <c r="EE127" s="58"/>
      <c r="EF127" s="58"/>
      <c r="EG127" s="58"/>
      <c r="EH127" s="58"/>
      <c r="EI127" s="58"/>
      <c r="EJ127" s="58"/>
      <c r="EK127" s="58"/>
      <c r="EL127" s="58"/>
      <c r="EM127" s="58"/>
      <c r="EN127" s="58"/>
      <c r="EO127" s="58"/>
      <c r="EP127" s="58"/>
      <c r="EQ127" s="58"/>
      <c r="ER127" s="58"/>
      <c r="ES127" s="58"/>
      <c r="ET127" s="58"/>
      <c r="EU127" s="58"/>
      <c r="EV127" s="58"/>
      <c r="EW127" s="58"/>
      <c r="EX127" s="58"/>
      <c r="EY127" s="58"/>
      <c r="EZ127" s="58"/>
      <c r="FA127" s="58"/>
      <c r="FB127" s="58"/>
      <c r="FC127" s="58"/>
      <c r="FD127" s="58"/>
      <c r="FE127" s="58"/>
      <c r="FF127" s="58"/>
      <c r="FG127" s="58"/>
      <c r="FH127" s="58"/>
      <c r="FI127" s="58"/>
      <c r="FJ127" s="58"/>
      <c r="FK127" s="58"/>
      <c r="FL127" s="58"/>
      <c r="FM127" s="58"/>
      <c r="FN127" s="58"/>
      <c r="FO127" s="58"/>
      <c r="FP127" s="58"/>
      <c r="FQ127" s="58"/>
      <c r="FR127" s="58"/>
      <c r="FS127" s="58"/>
      <c r="FT127" s="58"/>
      <c r="FU127" s="58"/>
      <c r="FV127" s="58"/>
      <c r="FW127" s="58"/>
      <c r="FX127" s="58"/>
      <c r="FY127" s="58"/>
      <c r="FZ127" s="58"/>
      <c r="GA127" s="58"/>
      <c r="GB127" s="58"/>
      <c r="GC127" s="58"/>
      <c r="GD127" s="58"/>
      <c r="GE127" s="58"/>
      <c r="GF127" s="58"/>
      <c r="GG127" s="58"/>
      <c r="GH127" s="58"/>
      <c r="GI127" s="58"/>
      <c r="GJ127" s="58"/>
      <c r="GK127" s="58"/>
      <c r="GL127" s="58"/>
      <c r="GM127" s="58"/>
      <c r="GN127" s="58"/>
      <c r="GO127" s="58"/>
      <c r="GP127" s="58"/>
      <c r="GQ127" s="58"/>
      <c r="GR127" s="58"/>
      <c r="GS127" s="58"/>
      <c r="GT127" s="58"/>
      <c r="GU127" s="58"/>
      <c r="GV127" s="58"/>
      <c r="GW127" s="58"/>
      <c r="GX127" s="58"/>
      <c r="GY127" s="58"/>
      <c r="GZ127" s="58"/>
      <c r="HA127" s="58"/>
      <c r="HB127" s="58"/>
      <c r="HC127" s="58"/>
      <c r="HD127" s="58"/>
      <c r="HE127" s="58"/>
      <c r="HF127" s="58"/>
      <c r="HG127" s="58"/>
      <c r="HH127" s="58"/>
      <c r="HI127" s="58"/>
      <c r="HJ127" s="58"/>
      <c r="HK127" s="58"/>
      <c r="HL127" s="58"/>
      <c r="HM127" s="58"/>
      <c r="HN127" s="58"/>
      <c r="HO127" s="58"/>
      <c r="HP127" s="58"/>
      <c r="HQ127" s="58"/>
      <c r="HR127" s="58"/>
      <c r="HS127" s="58"/>
      <c r="HT127" s="58"/>
      <c r="HU127" s="58"/>
      <c r="HV127" s="58"/>
      <c r="HW127" s="58"/>
      <c r="HX127" s="58"/>
      <c r="HY127" s="58"/>
      <c r="HZ127" s="58"/>
      <c r="IA127" s="58"/>
      <c r="IB127" s="58"/>
      <c r="IC127" s="58"/>
      <c r="ID127" s="58"/>
      <c r="IE127" s="58"/>
      <c r="IF127" s="58"/>
      <c r="IG127" s="58"/>
      <c r="IH127" s="58"/>
      <c r="II127" s="58"/>
      <c r="IJ127" s="58"/>
      <c r="IK127" s="58"/>
      <c r="IL127" s="58"/>
      <c r="IM127" s="58"/>
      <c r="IN127" s="58"/>
      <c r="IO127" s="58"/>
      <c r="IP127" s="58"/>
      <c r="IQ127" s="58"/>
      <c r="IR127" s="58"/>
      <c r="IS127" s="58"/>
      <c r="IT127" s="58"/>
      <c r="IU127" s="58"/>
      <c r="IV127" s="58"/>
      <c r="IW127" s="58"/>
    </row>
    <row r="128" customFormat="false" ht="12.75" hidden="false" customHeight="true" outlineLevel="0" collapsed="false">
      <c r="A128" s="57" t="s">
        <v>124</v>
      </c>
      <c r="B128" s="88"/>
      <c r="C128" s="89" t="n">
        <f aca="false">C55+C104+C126</f>
        <v>17793</v>
      </c>
      <c r="D128" s="90" t="n">
        <f aca="false">D55+D104+D126</f>
        <v>21164</v>
      </c>
      <c r="E128" s="90" t="n">
        <f aca="false">E55+E104+E126</f>
        <v>8864</v>
      </c>
      <c r="F128" s="90" t="n">
        <f aca="false">F55+F104+F126</f>
        <v>17752</v>
      </c>
      <c r="G128" s="90" t="n">
        <f aca="false">G55+G104+G126</f>
        <v>18251</v>
      </c>
      <c r="H128" s="90" t="n">
        <f aca="false">H55+H104+H126</f>
        <v>16344</v>
      </c>
      <c r="I128" s="90" t="n">
        <f aca="false">I55+I104+I126</f>
        <v>16326</v>
      </c>
      <c r="J128" s="90" t="n">
        <f aca="false">J55+J104+J126</f>
        <v>16201</v>
      </c>
      <c r="K128" s="90" t="n">
        <f aca="false">K55+K104+K126</f>
        <v>15231</v>
      </c>
      <c r="L128" s="90" t="n">
        <f aca="false">L55+L104+L126</f>
        <v>15080</v>
      </c>
      <c r="M128" s="90" t="n">
        <f aca="false">M55+M104+M126</f>
        <v>14239</v>
      </c>
      <c r="N128" s="90" t="n">
        <f aca="false">N55+N104+N126</f>
        <v>14344</v>
      </c>
      <c r="O128" s="91" t="n">
        <f aca="false">O55+O104+O126</f>
        <v>191589</v>
      </c>
      <c r="P128" s="92"/>
      <c r="Q128" s="93"/>
      <c r="R128" s="94"/>
      <c r="S128" s="93"/>
      <c r="T128" s="92"/>
      <c r="U128" s="89" t="n">
        <f aca="false">U55+U104+U126</f>
        <v>47821</v>
      </c>
      <c r="V128" s="90" t="n">
        <f aca="false">V55+V104+V126</f>
        <v>52347</v>
      </c>
      <c r="W128" s="90" t="e">
        <f aca="false">W55+W104+W126</f>
        <v>#REF!</v>
      </c>
      <c r="X128" s="90" t="n">
        <f aca="false">X55+X104+X126</f>
        <v>43663</v>
      </c>
      <c r="Y128" s="91" t="e">
        <f aca="false">Y55+Y104+Y126</f>
        <v>#REF!</v>
      </c>
      <c r="Z128" s="58"/>
      <c r="AA128" s="58"/>
      <c r="AB128" s="58"/>
      <c r="AC128" s="58"/>
      <c r="AD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  <c r="AQ128" s="58"/>
      <c r="AR128" s="58"/>
      <c r="AS128" s="58"/>
      <c r="AT128" s="58"/>
      <c r="AU128" s="58"/>
      <c r="AV128" s="58"/>
      <c r="AW128" s="58"/>
      <c r="AX128" s="58"/>
      <c r="AY128" s="58"/>
      <c r="AZ128" s="58"/>
      <c r="BA128" s="58"/>
      <c r="BB128" s="58"/>
      <c r="BC128" s="58"/>
      <c r="BD128" s="58"/>
      <c r="BE128" s="58"/>
      <c r="BF128" s="58"/>
      <c r="BG128" s="58"/>
      <c r="BH128" s="58"/>
      <c r="BI128" s="58"/>
      <c r="BJ128" s="58"/>
      <c r="BK128" s="58"/>
      <c r="BL128" s="58"/>
      <c r="BM128" s="58"/>
      <c r="BN128" s="58"/>
      <c r="BO128" s="58"/>
      <c r="BP128" s="58"/>
      <c r="BQ128" s="58"/>
      <c r="BR128" s="58"/>
      <c r="BS128" s="58"/>
      <c r="BT128" s="58"/>
      <c r="BU128" s="58"/>
      <c r="BV128" s="58"/>
      <c r="BW128" s="58"/>
      <c r="BX128" s="58"/>
      <c r="BY128" s="58"/>
      <c r="BZ128" s="58"/>
      <c r="CA128" s="58"/>
      <c r="CB128" s="58"/>
      <c r="CC128" s="58"/>
      <c r="CD128" s="58"/>
      <c r="CE128" s="58"/>
      <c r="CF128" s="58"/>
      <c r="CG128" s="58"/>
      <c r="CH128" s="58"/>
      <c r="CI128" s="58"/>
      <c r="CJ128" s="58"/>
      <c r="CK128" s="58"/>
      <c r="CL128" s="58"/>
      <c r="CM128" s="58"/>
      <c r="CN128" s="58"/>
      <c r="CO128" s="58"/>
      <c r="CP128" s="58"/>
      <c r="CQ128" s="58"/>
      <c r="CR128" s="58"/>
      <c r="CS128" s="58"/>
      <c r="CT128" s="58"/>
      <c r="CU128" s="58"/>
      <c r="CV128" s="58"/>
      <c r="CW128" s="58"/>
      <c r="CX128" s="58"/>
      <c r="CY128" s="58"/>
      <c r="CZ128" s="58"/>
      <c r="DA128" s="58"/>
      <c r="DB128" s="58"/>
      <c r="DC128" s="58"/>
      <c r="DD128" s="58"/>
      <c r="DE128" s="58"/>
      <c r="DF128" s="58"/>
      <c r="DG128" s="58"/>
      <c r="DH128" s="58"/>
      <c r="DI128" s="58"/>
      <c r="DJ128" s="58"/>
      <c r="DK128" s="58"/>
      <c r="DL128" s="58"/>
      <c r="DM128" s="58"/>
      <c r="DN128" s="58"/>
      <c r="DO128" s="58"/>
      <c r="DP128" s="58"/>
      <c r="DQ128" s="58"/>
      <c r="DR128" s="58"/>
      <c r="DS128" s="58"/>
      <c r="DT128" s="58"/>
      <c r="DU128" s="58"/>
      <c r="DV128" s="58"/>
      <c r="DW128" s="58"/>
      <c r="DX128" s="58"/>
      <c r="DY128" s="58"/>
      <c r="DZ128" s="58"/>
      <c r="EA128" s="58"/>
      <c r="EB128" s="58"/>
      <c r="EC128" s="58"/>
      <c r="ED128" s="58"/>
      <c r="EE128" s="58"/>
      <c r="EF128" s="58"/>
      <c r="EG128" s="58"/>
      <c r="EH128" s="58"/>
      <c r="EI128" s="58"/>
      <c r="EJ128" s="58"/>
      <c r="EK128" s="58"/>
      <c r="EL128" s="58"/>
      <c r="EM128" s="58"/>
      <c r="EN128" s="58"/>
      <c r="EO128" s="58"/>
      <c r="EP128" s="58"/>
      <c r="EQ128" s="58"/>
      <c r="ER128" s="58"/>
      <c r="ES128" s="58"/>
      <c r="ET128" s="58"/>
      <c r="EU128" s="58"/>
      <c r="EV128" s="58"/>
      <c r="EW128" s="58"/>
      <c r="EX128" s="58"/>
      <c r="EY128" s="58"/>
      <c r="EZ128" s="58"/>
      <c r="FA128" s="58"/>
      <c r="FB128" s="58"/>
      <c r="FC128" s="58"/>
      <c r="FD128" s="58"/>
      <c r="FE128" s="58"/>
      <c r="FF128" s="58"/>
      <c r="FG128" s="58"/>
      <c r="FH128" s="58"/>
      <c r="FI128" s="58"/>
      <c r="FJ128" s="58"/>
      <c r="FK128" s="58"/>
      <c r="FL128" s="58"/>
      <c r="FM128" s="58"/>
      <c r="FN128" s="58"/>
      <c r="FO128" s="58"/>
      <c r="FP128" s="58"/>
      <c r="FQ128" s="58"/>
      <c r="FR128" s="58"/>
      <c r="FS128" s="58"/>
      <c r="FT128" s="58"/>
      <c r="FU128" s="58"/>
      <c r="FV128" s="58"/>
      <c r="FW128" s="58"/>
      <c r="FX128" s="58"/>
      <c r="FY128" s="58"/>
      <c r="FZ128" s="58"/>
      <c r="GA128" s="58"/>
      <c r="GB128" s="58"/>
      <c r="GC128" s="58"/>
      <c r="GD128" s="58"/>
      <c r="GE128" s="58"/>
      <c r="GF128" s="58"/>
      <c r="GG128" s="58"/>
      <c r="GH128" s="58"/>
      <c r="GI128" s="58"/>
      <c r="GJ128" s="58"/>
      <c r="GK128" s="58"/>
      <c r="GL128" s="58"/>
      <c r="GM128" s="58"/>
      <c r="GN128" s="58"/>
      <c r="GO128" s="58"/>
      <c r="GP128" s="58"/>
      <c r="GQ128" s="58"/>
      <c r="GR128" s="58"/>
      <c r="GS128" s="58"/>
      <c r="GT128" s="58"/>
      <c r="GU128" s="58"/>
      <c r="GV128" s="58"/>
      <c r="GW128" s="58"/>
      <c r="GX128" s="58"/>
      <c r="GY128" s="58"/>
      <c r="GZ128" s="58"/>
      <c r="HA128" s="58"/>
      <c r="HB128" s="58"/>
      <c r="HC128" s="58"/>
      <c r="HD128" s="58"/>
      <c r="HE128" s="58"/>
      <c r="HF128" s="58"/>
      <c r="HG128" s="58"/>
      <c r="HH128" s="58"/>
      <c r="HI128" s="58"/>
      <c r="HJ128" s="58"/>
      <c r="HK128" s="58"/>
      <c r="HL128" s="58"/>
      <c r="HM128" s="58"/>
      <c r="HN128" s="58"/>
      <c r="HO128" s="58"/>
      <c r="HP128" s="58"/>
      <c r="HQ128" s="58"/>
      <c r="HR128" s="58"/>
      <c r="HS128" s="58"/>
      <c r="HT128" s="58"/>
      <c r="HU128" s="58"/>
      <c r="HV128" s="58"/>
      <c r="HW128" s="58"/>
      <c r="HX128" s="58"/>
      <c r="HY128" s="58"/>
      <c r="HZ128" s="58"/>
      <c r="IA128" s="58"/>
      <c r="IB128" s="58"/>
      <c r="IC128" s="58"/>
      <c r="ID128" s="58"/>
      <c r="IE128" s="58"/>
      <c r="IF128" s="58"/>
      <c r="IG128" s="58"/>
      <c r="IH128" s="58"/>
      <c r="II128" s="58"/>
      <c r="IJ128" s="58"/>
      <c r="IK128" s="58"/>
      <c r="IL128" s="58"/>
      <c r="IM128" s="58"/>
      <c r="IN128" s="58"/>
      <c r="IO128" s="58"/>
      <c r="IP128" s="58"/>
      <c r="IQ128" s="58"/>
      <c r="IR128" s="58"/>
      <c r="IS128" s="58"/>
      <c r="IT128" s="58"/>
      <c r="IU128" s="58"/>
      <c r="IV128" s="58"/>
      <c r="IW128" s="58"/>
    </row>
    <row r="129" customFormat="false" ht="12.75" hidden="false" customHeight="true" outlineLevel="0" collapsed="false">
      <c r="A129" s="28"/>
      <c r="B129" s="88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  <c r="N129" s="64"/>
      <c r="O129" s="55"/>
      <c r="P129" s="92"/>
      <c r="Q129" s="93"/>
      <c r="R129" s="94"/>
      <c r="S129" s="93"/>
      <c r="T129" s="92"/>
      <c r="U129" s="34"/>
      <c r="V129" s="34"/>
      <c r="W129" s="34"/>
      <c r="X129" s="34"/>
      <c r="Y129" s="35"/>
      <c r="Z129" s="58"/>
      <c r="AA129" s="58"/>
      <c r="AB129" s="58"/>
      <c r="AC129" s="58"/>
      <c r="AD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  <c r="AQ129" s="58"/>
      <c r="AR129" s="58"/>
      <c r="AS129" s="58"/>
      <c r="AT129" s="58"/>
      <c r="AU129" s="58"/>
      <c r="AV129" s="58"/>
      <c r="AW129" s="58"/>
      <c r="AX129" s="58"/>
      <c r="AY129" s="58"/>
      <c r="AZ129" s="58"/>
      <c r="BA129" s="58"/>
      <c r="BB129" s="58"/>
      <c r="BC129" s="58"/>
      <c r="BD129" s="58"/>
      <c r="BE129" s="58"/>
      <c r="BF129" s="58"/>
      <c r="BG129" s="58"/>
      <c r="BH129" s="58"/>
      <c r="BI129" s="58"/>
      <c r="BJ129" s="58"/>
      <c r="BK129" s="58"/>
      <c r="BL129" s="58"/>
      <c r="BM129" s="58"/>
      <c r="BN129" s="58"/>
      <c r="BO129" s="58"/>
      <c r="BP129" s="58"/>
      <c r="BQ129" s="58"/>
      <c r="BR129" s="58"/>
      <c r="BS129" s="58"/>
      <c r="BT129" s="58"/>
      <c r="BU129" s="58"/>
      <c r="BV129" s="58"/>
      <c r="BW129" s="58"/>
      <c r="BX129" s="58"/>
      <c r="BY129" s="58"/>
      <c r="BZ129" s="58"/>
      <c r="CA129" s="58"/>
      <c r="CB129" s="58"/>
      <c r="CC129" s="58"/>
      <c r="CD129" s="58"/>
      <c r="CE129" s="58"/>
      <c r="CF129" s="58"/>
      <c r="CG129" s="58"/>
      <c r="CH129" s="58"/>
      <c r="CI129" s="58"/>
      <c r="CJ129" s="58"/>
      <c r="CK129" s="58"/>
      <c r="CL129" s="58"/>
      <c r="CM129" s="58"/>
      <c r="CN129" s="58"/>
      <c r="CO129" s="58"/>
      <c r="CP129" s="58"/>
      <c r="CQ129" s="58"/>
      <c r="CR129" s="58"/>
      <c r="CS129" s="58"/>
      <c r="CT129" s="58"/>
      <c r="CU129" s="58"/>
      <c r="CV129" s="58"/>
      <c r="CW129" s="58"/>
      <c r="CX129" s="58"/>
      <c r="CY129" s="58"/>
      <c r="CZ129" s="58"/>
      <c r="DA129" s="58"/>
      <c r="DB129" s="58"/>
      <c r="DC129" s="58"/>
      <c r="DD129" s="58"/>
      <c r="DE129" s="58"/>
      <c r="DF129" s="58"/>
      <c r="DG129" s="58"/>
      <c r="DH129" s="58"/>
      <c r="DI129" s="58"/>
      <c r="DJ129" s="58"/>
      <c r="DK129" s="58"/>
      <c r="DL129" s="58"/>
      <c r="DM129" s="58"/>
      <c r="DN129" s="58"/>
      <c r="DO129" s="58"/>
      <c r="DP129" s="58"/>
      <c r="DQ129" s="58"/>
      <c r="DR129" s="58"/>
      <c r="DS129" s="58"/>
      <c r="DT129" s="58"/>
      <c r="DU129" s="58"/>
      <c r="DV129" s="58"/>
      <c r="DW129" s="58"/>
      <c r="DX129" s="58"/>
      <c r="DY129" s="58"/>
      <c r="DZ129" s="58"/>
      <c r="EA129" s="58"/>
      <c r="EB129" s="58"/>
      <c r="EC129" s="58"/>
      <c r="ED129" s="58"/>
      <c r="EE129" s="58"/>
      <c r="EF129" s="58"/>
      <c r="EG129" s="58"/>
      <c r="EH129" s="58"/>
      <c r="EI129" s="58"/>
      <c r="EJ129" s="58"/>
      <c r="EK129" s="58"/>
      <c r="EL129" s="58"/>
      <c r="EM129" s="58"/>
      <c r="EN129" s="58"/>
      <c r="EO129" s="58"/>
      <c r="EP129" s="58"/>
      <c r="EQ129" s="58"/>
      <c r="ER129" s="58"/>
      <c r="ES129" s="58"/>
      <c r="ET129" s="58"/>
      <c r="EU129" s="58"/>
      <c r="EV129" s="58"/>
      <c r="EW129" s="58"/>
      <c r="EX129" s="58"/>
      <c r="EY129" s="58"/>
      <c r="EZ129" s="58"/>
      <c r="FA129" s="58"/>
      <c r="FB129" s="58"/>
      <c r="FC129" s="58"/>
      <c r="FD129" s="58"/>
      <c r="FE129" s="58"/>
      <c r="FF129" s="58"/>
      <c r="FG129" s="58"/>
      <c r="FH129" s="58"/>
      <c r="FI129" s="58"/>
      <c r="FJ129" s="58"/>
      <c r="FK129" s="58"/>
      <c r="FL129" s="58"/>
      <c r="FM129" s="58"/>
      <c r="FN129" s="58"/>
      <c r="FO129" s="58"/>
      <c r="FP129" s="58"/>
      <c r="FQ129" s="58"/>
      <c r="FR129" s="58"/>
      <c r="FS129" s="58"/>
      <c r="FT129" s="58"/>
      <c r="FU129" s="58"/>
      <c r="FV129" s="58"/>
      <c r="FW129" s="58"/>
      <c r="FX129" s="58"/>
      <c r="FY129" s="58"/>
      <c r="FZ129" s="58"/>
      <c r="GA129" s="58"/>
      <c r="GB129" s="58"/>
      <c r="GC129" s="58"/>
      <c r="GD129" s="58"/>
      <c r="GE129" s="58"/>
      <c r="GF129" s="58"/>
      <c r="GG129" s="58"/>
      <c r="GH129" s="58"/>
      <c r="GI129" s="58"/>
      <c r="GJ129" s="58"/>
      <c r="GK129" s="58"/>
      <c r="GL129" s="58"/>
      <c r="GM129" s="58"/>
      <c r="GN129" s="58"/>
      <c r="GO129" s="58"/>
      <c r="GP129" s="58"/>
      <c r="GQ129" s="58"/>
      <c r="GR129" s="58"/>
      <c r="GS129" s="58"/>
      <c r="GT129" s="58"/>
      <c r="GU129" s="58"/>
      <c r="GV129" s="58"/>
      <c r="GW129" s="58"/>
      <c r="GX129" s="58"/>
      <c r="GY129" s="58"/>
      <c r="GZ129" s="58"/>
      <c r="HA129" s="58"/>
      <c r="HB129" s="58"/>
      <c r="HC129" s="58"/>
      <c r="HD129" s="58"/>
      <c r="HE129" s="58"/>
      <c r="HF129" s="58"/>
      <c r="HG129" s="58"/>
      <c r="HH129" s="58"/>
      <c r="HI129" s="58"/>
      <c r="HJ129" s="58"/>
      <c r="HK129" s="58"/>
      <c r="HL129" s="58"/>
      <c r="HM129" s="58"/>
      <c r="HN129" s="58"/>
      <c r="HO129" s="58"/>
      <c r="HP129" s="58"/>
      <c r="HQ129" s="58"/>
      <c r="HR129" s="58"/>
      <c r="HS129" s="58"/>
      <c r="HT129" s="58"/>
      <c r="HU129" s="58"/>
      <c r="HV129" s="58"/>
      <c r="HW129" s="58"/>
      <c r="HX129" s="58"/>
      <c r="HY129" s="58"/>
      <c r="HZ129" s="58"/>
      <c r="IA129" s="58"/>
      <c r="IB129" s="58"/>
      <c r="IC129" s="58"/>
      <c r="ID129" s="58"/>
      <c r="IE129" s="58"/>
      <c r="IF129" s="58"/>
      <c r="IG129" s="58"/>
      <c r="IH129" s="58"/>
      <c r="II129" s="58"/>
      <c r="IJ129" s="58"/>
      <c r="IK129" s="58"/>
      <c r="IL129" s="58"/>
      <c r="IM129" s="58"/>
      <c r="IN129" s="58"/>
      <c r="IO129" s="58"/>
      <c r="IP129" s="58"/>
      <c r="IQ129" s="58"/>
      <c r="IR129" s="58"/>
      <c r="IS129" s="58"/>
      <c r="IT129" s="58"/>
      <c r="IU129" s="58"/>
      <c r="IV129" s="58"/>
      <c r="IW129" s="58"/>
    </row>
    <row r="130" customFormat="false" ht="12.75" hidden="false" customHeight="true" outlineLevel="0" collapsed="false">
      <c r="A130" s="28"/>
      <c r="B130" s="88"/>
      <c r="C130" s="64"/>
      <c r="D130" s="64"/>
      <c r="E130" s="64"/>
      <c r="F130" s="64"/>
      <c r="G130" s="64"/>
      <c r="H130" s="64"/>
      <c r="I130" s="64"/>
      <c r="J130" s="64"/>
      <c r="K130" s="64"/>
      <c r="L130" s="64"/>
      <c r="M130" s="64"/>
      <c r="N130" s="64"/>
      <c r="O130" s="55"/>
      <c r="P130" s="92"/>
      <c r="Q130" s="93"/>
      <c r="R130" s="94"/>
      <c r="S130" s="93"/>
      <c r="T130" s="92"/>
      <c r="U130" s="34"/>
      <c r="V130" s="34"/>
      <c r="W130" s="34"/>
      <c r="X130" s="34"/>
      <c r="Y130" s="35"/>
      <c r="Z130" s="58"/>
      <c r="AA130" s="58"/>
      <c r="AB130" s="58"/>
      <c r="AC130" s="58"/>
      <c r="AD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  <c r="AQ130" s="58"/>
      <c r="AR130" s="58"/>
      <c r="AS130" s="58"/>
      <c r="AT130" s="58"/>
      <c r="AU130" s="58"/>
      <c r="AV130" s="58"/>
      <c r="AW130" s="58"/>
      <c r="AX130" s="58"/>
      <c r="AY130" s="58"/>
      <c r="AZ130" s="58"/>
      <c r="BA130" s="58"/>
      <c r="BB130" s="58"/>
      <c r="BC130" s="58"/>
      <c r="BD130" s="58"/>
      <c r="BE130" s="58"/>
      <c r="BF130" s="58"/>
      <c r="BG130" s="58"/>
      <c r="BH130" s="58"/>
      <c r="BI130" s="58"/>
      <c r="BJ130" s="58"/>
      <c r="BK130" s="58"/>
      <c r="BL130" s="58"/>
      <c r="BM130" s="58"/>
      <c r="BN130" s="58"/>
      <c r="BO130" s="58"/>
      <c r="BP130" s="58"/>
      <c r="BQ130" s="58"/>
      <c r="BR130" s="58"/>
      <c r="BS130" s="58"/>
      <c r="BT130" s="58"/>
      <c r="BU130" s="58"/>
      <c r="BV130" s="58"/>
      <c r="BW130" s="58"/>
      <c r="BX130" s="58"/>
      <c r="BY130" s="58"/>
      <c r="BZ130" s="58"/>
      <c r="CA130" s="58"/>
      <c r="CB130" s="58"/>
      <c r="CC130" s="58"/>
      <c r="CD130" s="58"/>
      <c r="CE130" s="58"/>
      <c r="CF130" s="58"/>
      <c r="CG130" s="58"/>
      <c r="CH130" s="58"/>
      <c r="CI130" s="58"/>
      <c r="CJ130" s="58"/>
      <c r="CK130" s="58"/>
      <c r="CL130" s="58"/>
      <c r="CM130" s="58"/>
      <c r="CN130" s="58"/>
      <c r="CO130" s="58"/>
      <c r="CP130" s="58"/>
      <c r="CQ130" s="58"/>
      <c r="CR130" s="58"/>
      <c r="CS130" s="58"/>
      <c r="CT130" s="58"/>
      <c r="CU130" s="58"/>
      <c r="CV130" s="58"/>
      <c r="CW130" s="58"/>
      <c r="CX130" s="58"/>
      <c r="CY130" s="58"/>
      <c r="CZ130" s="58"/>
      <c r="DA130" s="58"/>
      <c r="DB130" s="58"/>
      <c r="DC130" s="58"/>
      <c r="DD130" s="58"/>
      <c r="DE130" s="58"/>
      <c r="DF130" s="58"/>
      <c r="DG130" s="58"/>
      <c r="DH130" s="58"/>
      <c r="DI130" s="58"/>
      <c r="DJ130" s="58"/>
      <c r="DK130" s="58"/>
      <c r="DL130" s="58"/>
      <c r="DM130" s="58"/>
      <c r="DN130" s="58"/>
      <c r="DO130" s="58"/>
      <c r="DP130" s="58"/>
      <c r="DQ130" s="58"/>
      <c r="DR130" s="58"/>
      <c r="DS130" s="58"/>
      <c r="DT130" s="58"/>
      <c r="DU130" s="58"/>
      <c r="DV130" s="58"/>
      <c r="DW130" s="58"/>
      <c r="DX130" s="58"/>
      <c r="DY130" s="58"/>
      <c r="DZ130" s="58"/>
      <c r="EA130" s="58"/>
      <c r="EB130" s="58"/>
      <c r="EC130" s="58"/>
      <c r="ED130" s="58"/>
      <c r="EE130" s="58"/>
      <c r="EF130" s="58"/>
      <c r="EG130" s="58"/>
      <c r="EH130" s="58"/>
      <c r="EI130" s="58"/>
      <c r="EJ130" s="58"/>
      <c r="EK130" s="58"/>
      <c r="EL130" s="58"/>
      <c r="EM130" s="58"/>
      <c r="EN130" s="58"/>
      <c r="EO130" s="58"/>
      <c r="EP130" s="58"/>
      <c r="EQ130" s="58"/>
      <c r="ER130" s="58"/>
      <c r="ES130" s="58"/>
      <c r="ET130" s="58"/>
      <c r="EU130" s="58"/>
      <c r="EV130" s="58"/>
      <c r="EW130" s="58"/>
      <c r="EX130" s="58"/>
      <c r="EY130" s="58"/>
      <c r="EZ130" s="58"/>
      <c r="FA130" s="58"/>
      <c r="FB130" s="58"/>
      <c r="FC130" s="58"/>
      <c r="FD130" s="58"/>
      <c r="FE130" s="58"/>
      <c r="FF130" s="58"/>
      <c r="FG130" s="58"/>
      <c r="FH130" s="58"/>
      <c r="FI130" s="58"/>
      <c r="FJ130" s="58"/>
      <c r="FK130" s="58"/>
      <c r="FL130" s="58"/>
      <c r="FM130" s="58"/>
      <c r="FN130" s="58"/>
      <c r="FO130" s="58"/>
      <c r="FP130" s="58"/>
      <c r="FQ130" s="58"/>
      <c r="FR130" s="58"/>
      <c r="FS130" s="58"/>
      <c r="FT130" s="58"/>
      <c r="FU130" s="58"/>
      <c r="FV130" s="58"/>
      <c r="FW130" s="58"/>
      <c r="FX130" s="58"/>
      <c r="FY130" s="58"/>
      <c r="FZ130" s="58"/>
      <c r="GA130" s="58"/>
      <c r="GB130" s="58"/>
      <c r="GC130" s="58"/>
      <c r="GD130" s="58"/>
      <c r="GE130" s="58"/>
      <c r="GF130" s="58"/>
      <c r="GG130" s="58"/>
      <c r="GH130" s="58"/>
      <c r="GI130" s="58"/>
      <c r="GJ130" s="58"/>
      <c r="GK130" s="58"/>
      <c r="GL130" s="58"/>
      <c r="GM130" s="58"/>
      <c r="GN130" s="58"/>
      <c r="GO130" s="58"/>
      <c r="GP130" s="58"/>
      <c r="GQ130" s="58"/>
      <c r="GR130" s="58"/>
      <c r="GS130" s="58"/>
      <c r="GT130" s="58"/>
      <c r="GU130" s="58"/>
      <c r="GV130" s="58"/>
      <c r="GW130" s="58"/>
      <c r="GX130" s="58"/>
      <c r="GY130" s="58"/>
      <c r="GZ130" s="58"/>
      <c r="HA130" s="58"/>
      <c r="HB130" s="58"/>
      <c r="HC130" s="58"/>
      <c r="HD130" s="58"/>
      <c r="HE130" s="58"/>
      <c r="HF130" s="58"/>
      <c r="HG130" s="58"/>
      <c r="HH130" s="58"/>
      <c r="HI130" s="58"/>
      <c r="HJ130" s="58"/>
      <c r="HK130" s="58"/>
      <c r="HL130" s="58"/>
      <c r="HM130" s="58"/>
      <c r="HN130" s="58"/>
      <c r="HO130" s="58"/>
      <c r="HP130" s="58"/>
      <c r="HQ130" s="58"/>
      <c r="HR130" s="58"/>
      <c r="HS130" s="58"/>
      <c r="HT130" s="58"/>
      <c r="HU130" s="58"/>
      <c r="HV130" s="58"/>
      <c r="HW130" s="58"/>
      <c r="HX130" s="58"/>
      <c r="HY130" s="58"/>
      <c r="HZ130" s="58"/>
      <c r="IA130" s="58"/>
      <c r="IB130" s="58"/>
      <c r="IC130" s="58"/>
      <c r="ID130" s="58"/>
      <c r="IE130" s="58"/>
      <c r="IF130" s="58"/>
      <c r="IG130" s="58"/>
      <c r="IH130" s="58"/>
      <c r="II130" s="58"/>
      <c r="IJ130" s="58"/>
      <c r="IK130" s="58"/>
      <c r="IL130" s="58"/>
      <c r="IM130" s="58"/>
      <c r="IN130" s="58"/>
      <c r="IO130" s="58"/>
      <c r="IP130" s="58"/>
      <c r="IQ130" s="58"/>
      <c r="IR130" s="58"/>
      <c r="IS130" s="58"/>
      <c r="IT130" s="58"/>
      <c r="IU130" s="58"/>
      <c r="IV130" s="58"/>
      <c r="IW130" s="58"/>
    </row>
    <row r="131" customFormat="false" ht="12.75" hidden="false" customHeight="false" outlineLevel="0" collapsed="false">
      <c r="A131" s="9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4"/>
      <c r="P131" s="34"/>
      <c r="Q131" s="32"/>
      <c r="R131" s="35"/>
      <c r="S131" s="32"/>
      <c r="T131" s="34"/>
      <c r="U131" s="34"/>
      <c r="V131" s="34"/>
      <c r="W131" s="34"/>
      <c r="X131" s="34"/>
      <c r="Y131" s="35"/>
    </row>
    <row r="132" customFormat="false" ht="12.75" hidden="false" customHeight="false" outlineLevel="0" collapsed="false"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4"/>
      <c r="P132" s="34"/>
      <c r="Q132" s="32"/>
      <c r="R132" s="35"/>
      <c r="S132" s="32"/>
      <c r="T132" s="34"/>
      <c r="U132" s="34"/>
      <c r="V132" s="34"/>
      <c r="W132" s="34"/>
      <c r="X132" s="34"/>
      <c r="Y132" s="35"/>
    </row>
    <row r="133" customFormat="false" ht="12.75" hidden="false" customHeight="false" outlineLevel="0" collapsed="false">
      <c r="A133" s="24" t="s">
        <v>125</v>
      </c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4"/>
      <c r="P133" s="34"/>
      <c r="Q133" s="32"/>
      <c r="R133" s="35"/>
      <c r="S133" s="32"/>
      <c r="T133" s="34"/>
      <c r="U133" s="34"/>
      <c r="V133" s="34"/>
      <c r="W133" s="34"/>
      <c r="X133" s="34"/>
      <c r="Y133" s="35"/>
    </row>
    <row r="134" customFormat="false" ht="12.75" hidden="false" customHeight="false" outlineLevel="0" collapsed="false">
      <c r="A134" s="27" t="s">
        <v>126</v>
      </c>
      <c r="C134" s="96"/>
      <c r="D134" s="97"/>
      <c r="E134" s="97"/>
      <c r="F134" s="97"/>
      <c r="G134" s="97"/>
      <c r="H134" s="97"/>
      <c r="I134" s="97"/>
      <c r="J134" s="97"/>
      <c r="K134" s="97"/>
      <c r="L134" s="97"/>
      <c r="M134" s="97"/>
      <c r="N134" s="97"/>
      <c r="O134" s="98" t="n">
        <f aca="false">C134+D134+E134+F134+G134+H134+I134+J134+K134+L134+M134+N134</f>
        <v>0</v>
      </c>
      <c r="P134" s="34"/>
      <c r="Q134" s="32"/>
      <c r="R134" s="80" t="s">
        <v>65</v>
      </c>
      <c r="S134" s="32"/>
      <c r="T134" s="34"/>
      <c r="U134" s="96" t="n">
        <f aca="false">C134+D134+E134</f>
        <v>0</v>
      </c>
      <c r="V134" s="97" t="n">
        <f aca="false">F134+G134+H134</f>
        <v>0</v>
      </c>
      <c r="W134" s="97" t="n">
        <f aca="false">I134+J134+K134</f>
        <v>0</v>
      </c>
      <c r="X134" s="97" t="n">
        <f aca="false">L134+M134+N134</f>
        <v>0</v>
      </c>
      <c r="Y134" s="98" t="n">
        <f aca="false">SUM(U134:X134)</f>
        <v>0</v>
      </c>
    </row>
    <row r="135" customFormat="false" ht="6" hidden="false" customHeight="true" outlineLevel="0" collapsed="false">
      <c r="A135" s="27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4"/>
      <c r="P135" s="34"/>
      <c r="Q135" s="32"/>
      <c r="R135" s="99"/>
      <c r="S135" s="32"/>
      <c r="T135" s="34"/>
      <c r="U135" s="34"/>
      <c r="V135" s="34"/>
      <c r="W135" s="34"/>
      <c r="X135" s="34"/>
      <c r="Y135" s="35"/>
    </row>
    <row r="136" customFormat="false" ht="12.75" hidden="false" customHeight="false" outlineLevel="0" collapsed="false">
      <c r="A136" s="27" t="s">
        <v>69</v>
      </c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4"/>
      <c r="P136" s="34"/>
      <c r="Q136" s="32"/>
      <c r="R136" s="35"/>
      <c r="S136" s="32"/>
      <c r="T136" s="34"/>
      <c r="U136" s="34"/>
      <c r="V136" s="34"/>
      <c r="W136" s="34"/>
      <c r="X136" s="34"/>
      <c r="Y136" s="35"/>
    </row>
    <row r="137" customFormat="false" ht="12.75" hidden="false" customHeight="false" outlineLevel="0" collapsed="false">
      <c r="A137" s="28" t="s">
        <v>92</v>
      </c>
      <c r="C137" s="50" t="n">
        <v>0</v>
      </c>
      <c r="D137" s="50" t="n">
        <v>0</v>
      </c>
      <c r="E137" s="50" t="n">
        <v>0</v>
      </c>
      <c r="F137" s="50" t="n">
        <v>0</v>
      </c>
      <c r="G137" s="50" t="n">
        <v>0</v>
      </c>
      <c r="H137" s="50" t="n">
        <v>0</v>
      </c>
      <c r="I137" s="50" t="n">
        <v>0</v>
      </c>
      <c r="J137" s="50" t="n">
        <v>0</v>
      </c>
      <c r="K137" s="50" t="n">
        <v>0</v>
      </c>
      <c r="L137" s="50" t="n">
        <v>0</v>
      </c>
      <c r="M137" s="50" t="n">
        <v>0</v>
      </c>
      <c r="N137" s="50" t="n">
        <v>0</v>
      </c>
      <c r="O137" s="75" t="n">
        <f aca="false">SUM(C137:N137)</f>
        <v>0</v>
      </c>
      <c r="P137" s="75"/>
      <c r="Q137" s="32"/>
      <c r="R137" s="33" t="s">
        <v>93</v>
      </c>
      <c r="S137" s="32"/>
      <c r="T137" s="75"/>
      <c r="U137" s="34" t="n">
        <f aca="false">C137+D137+E137</f>
        <v>0</v>
      </c>
      <c r="V137" s="34" t="n">
        <f aca="false">F137+G137+H137</f>
        <v>0</v>
      </c>
      <c r="W137" s="34" t="n">
        <f aca="false">I137+J137+K137</f>
        <v>0</v>
      </c>
      <c r="X137" s="34" t="n">
        <f aca="false">L137+M137+N137</f>
        <v>0</v>
      </c>
      <c r="Y137" s="35" t="n">
        <f aca="false">SUM(U137:X137)</f>
        <v>0</v>
      </c>
    </row>
    <row r="138" customFormat="false" ht="12.75" hidden="false" customHeight="false" outlineLevel="0" collapsed="false">
      <c r="A138" s="28" t="s">
        <v>94</v>
      </c>
      <c r="C138" s="50" t="n">
        <v>0</v>
      </c>
      <c r="D138" s="50" t="n">
        <v>0</v>
      </c>
      <c r="E138" s="50" t="n">
        <v>0</v>
      </c>
      <c r="F138" s="50" t="n">
        <v>0</v>
      </c>
      <c r="G138" s="50" t="n">
        <v>0</v>
      </c>
      <c r="H138" s="50" t="n">
        <v>0</v>
      </c>
      <c r="I138" s="50" t="n">
        <v>0</v>
      </c>
      <c r="J138" s="50" t="n">
        <v>0</v>
      </c>
      <c r="K138" s="50" t="n">
        <v>0</v>
      </c>
      <c r="L138" s="50" t="n">
        <v>0</v>
      </c>
      <c r="M138" s="50" t="n">
        <v>0</v>
      </c>
      <c r="N138" s="50" t="n">
        <v>0</v>
      </c>
      <c r="O138" s="75" t="n">
        <f aca="false">SUM(C138:N138)</f>
        <v>0</v>
      </c>
      <c r="P138" s="75"/>
      <c r="Q138" s="32"/>
      <c r="R138" s="33" t="s">
        <v>93</v>
      </c>
      <c r="S138" s="32"/>
      <c r="T138" s="75"/>
      <c r="U138" s="34" t="n">
        <f aca="false">C138+D138+E138</f>
        <v>0</v>
      </c>
      <c r="V138" s="34" t="n">
        <f aca="false">F138+G138+H138</f>
        <v>0</v>
      </c>
      <c r="W138" s="34" t="n">
        <f aca="false">I138+J138+K138</f>
        <v>0</v>
      </c>
      <c r="X138" s="34" t="n">
        <f aca="false">L138+M138+N138</f>
        <v>0</v>
      </c>
      <c r="Y138" s="35" t="n">
        <f aca="false">SUM(U138:X138)</f>
        <v>0</v>
      </c>
    </row>
    <row r="139" customFormat="false" ht="12.75" hidden="false" customHeight="false" outlineLevel="0" collapsed="false">
      <c r="A139" s="28" t="s">
        <v>127</v>
      </c>
      <c r="C139" s="74" t="n">
        <v>-119</v>
      </c>
      <c r="D139" s="74" t="n">
        <v>-131</v>
      </c>
      <c r="E139" s="74" t="n">
        <v>-141</v>
      </c>
      <c r="F139" s="74" t="n">
        <v>-132</v>
      </c>
      <c r="G139" s="74" t="n">
        <v>-130</v>
      </c>
      <c r="H139" s="74" t="n">
        <v>-125</v>
      </c>
      <c r="I139" s="74" t="n">
        <v>-133</v>
      </c>
      <c r="J139" s="74" t="n">
        <v>-123</v>
      </c>
      <c r="K139" s="74" t="n">
        <v>-190</v>
      </c>
      <c r="L139" s="74" t="n">
        <v>-140</v>
      </c>
      <c r="M139" s="74" t="n">
        <v>-200</v>
      </c>
      <c r="N139" s="74" t="n">
        <v>-160</v>
      </c>
      <c r="O139" s="75" t="n">
        <f aca="false">SUM(C139:N139)</f>
        <v>-1724</v>
      </c>
      <c r="P139" s="75"/>
      <c r="Q139" s="32"/>
      <c r="R139" s="33" t="s">
        <v>93</v>
      </c>
      <c r="S139" s="32"/>
      <c r="T139" s="75"/>
      <c r="U139" s="34" t="n">
        <f aca="false">C139+D139+E139</f>
        <v>-391</v>
      </c>
      <c r="V139" s="34" t="n">
        <f aca="false">F139+G139+H139</f>
        <v>-387</v>
      </c>
      <c r="W139" s="34" t="n">
        <f aca="false">I139+J139+K139</f>
        <v>-446</v>
      </c>
      <c r="X139" s="34" t="n">
        <f aca="false">L139+M139+N139</f>
        <v>-500</v>
      </c>
      <c r="Y139" s="35" t="n">
        <f aca="false">SUM(U139:X139)</f>
        <v>-1724</v>
      </c>
    </row>
    <row r="140" customFormat="false" ht="12.75" hidden="false" customHeight="false" outlineLevel="0" collapsed="false">
      <c r="A140" s="28" t="s">
        <v>128</v>
      </c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75" t="n">
        <f aca="false">SUM(C140:N140)</f>
        <v>0</v>
      </c>
      <c r="P140" s="75"/>
      <c r="Q140" s="32"/>
      <c r="R140" s="33" t="s">
        <v>93</v>
      </c>
      <c r="S140" s="32"/>
      <c r="T140" s="75"/>
      <c r="U140" s="34" t="n">
        <f aca="false">C140+D140+E140</f>
        <v>0</v>
      </c>
      <c r="V140" s="34" t="n">
        <f aca="false">F140+G140+H140</f>
        <v>0</v>
      </c>
      <c r="W140" s="34" t="n">
        <f aca="false">I140+J140+K140</f>
        <v>0</v>
      </c>
      <c r="X140" s="34" t="n">
        <f aca="false">L140+M140+N140</f>
        <v>0</v>
      </c>
      <c r="Y140" s="35" t="n">
        <f aca="false">SUM(U140:X140)</f>
        <v>0</v>
      </c>
    </row>
    <row r="141" customFormat="false" ht="12.75" hidden="false" customHeight="false" outlineLevel="0" collapsed="false">
      <c r="A141" s="28" t="s">
        <v>129</v>
      </c>
      <c r="C141" s="100" t="n">
        <v>0</v>
      </c>
      <c r="D141" s="100" t="n">
        <v>0</v>
      </c>
      <c r="E141" s="100" t="n">
        <v>0</v>
      </c>
      <c r="F141" s="100" t="n">
        <v>0</v>
      </c>
      <c r="G141" s="100" t="n">
        <v>0</v>
      </c>
      <c r="H141" s="100" t="n">
        <v>0</v>
      </c>
      <c r="I141" s="100" t="n">
        <v>0</v>
      </c>
      <c r="J141" s="100" t="n">
        <v>0</v>
      </c>
      <c r="K141" s="100" t="n">
        <v>-6</v>
      </c>
      <c r="L141" s="100" t="n">
        <v>-6</v>
      </c>
      <c r="M141" s="100" t="n">
        <v>-6</v>
      </c>
      <c r="N141" s="100" t="n">
        <v>-9</v>
      </c>
      <c r="O141" s="77" t="n">
        <f aca="false">SUM(C141:N141)</f>
        <v>-27</v>
      </c>
      <c r="P141" s="75"/>
      <c r="Q141" s="32"/>
      <c r="R141" s="33" t="s">
        <v>93</v>
      </c>
      <c r="S141" s="32"/>
      <c r="T141" s="75"/>
      <c r="U141" s="70" t="n">
        <f aca="false">C141+D141+E141</f>
        <v>0</v>
      </c>
      <c r="V141" s="70" t="n">
        <f aca="false">F141+G141+H141</f>
        <v>0</v>
      </c>
      <c r="W141" s="70" t="n">
        <f aca="false">I141+J141+K141</f>
        <v>-6</v>
      </c>
      <c r="X141" s="70" t="n">
        <f aca="false">L141+M141+N141</f>
        <v>-21</v>
      </c>
      <c r="Y141" s="71" t="n">
        <f aca="false">SUM(U141:X141)</f>
        <v>-27</v>
      </c>
    </row>
    <row r="142" customFormat="false" ht="12.75" hidden="false" customHeight="false" outlineLevel="0" collapsed="false">
      <c r="A142" s="28" t="s">
        <v>100</v>
      </c>
      <c r="C142" s="101" t="n">
        <f aca="false">SUM(C137:C141)</f>
        <v>-119</v>
      </c>
      <c r="D142" s="101" t="n">
        <f aca="false">SUM(D137:D141)</f>
        <v>-131</v>
      </c>
      <c r="E142" s="101" t="n">
        <f aca="false">SUM(E137:E141)</f>
        <v>-141</v>
      </c>
      <c r="F142" s="101" t="n">
        <f aca="false">SUM(F137:F141)</f>
        <v>-132</v>
      </c>
      <c r="G142" s="101" t="n">
        <f aca="false">SUM(G137:G141)</f>
        <v>-130</v>
      </c>
      <c r="H142" s="101" t="n">
        <f aca="false">SUM(H137:H141)</f>
        <v>-125</v>
      </c>
      <c r="I142" s="101" t="n">
        <f aca="false">SUM(I137:I141)</f>
        <v>-133</v>
      </c>
      <c r="J142" s="101" t="n">
        <f aca="false">SUM(J137:J141)</f>
        <v>-123</v>
      </c>
      <c r="K142" s="101" t="n">
        <f aca="false">SUM(K137:K141)</f>
        <v>-196</v>
      </c>
      <c r="L142" s="101" t="n">
        <f aca="false">SUM(L137:L141)</f>
        <v>-146</v>
      </c>
      <c r="M142" s="101" t="n">
        <f aca="false">SUM(M137:M141)</f>
        <v>-206</v>
      </c>
      <c r="N142" s="101" t="n">
        <f aca="false">SUM(N137:N141)</f>
        <v>-169</v>
      </c>
      <c r="O142" s="101" t="n">
        <f aca="false">SUM(O137:O141)</f>
        <v>-1751</v>
      </c>
      <c r="P142" s="75"/>
      <c r="Q142" s="32"/>
      <c r="R142" s="33"/>
      <c r="S142" s="32"/>
      <c r="T142" s="75"/>
      <c r="U142" s="101" t="n">
        <f aca="false">SUM(U137:U141)</f>
        <v>-391</v>
      </c>
      <c r="V142" s="101" t="n">
        <f aca="false">SUM(V137:V141)</f>
        <v>-387</v>
      </c>
      <c r="W142" s="101" t="n">
        <f aca="false">SUM(W137:W141)</f>
        <v>-452</v>
      </c>
      <c r="X142" s="101" t="n">
        <f aca="false">SUM(X137:X141)</f>
        <v>-521</v>
      </c>
      <c r="Y142" s="101" t="n">
        <f aca="false">SUM(Y137:Y141)</f>
        <v>-1751</v>
      </c>
    </row>
    <row r="143" customFormat="false" ht="3.95" hidden="false" customHeight="true" outlineLevel="0" collapsed="false">
      <c r="A143" s="28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5"/>
      <c r="P143" s="75"/>
      <c r="Q143" s="32"/>
      <c r="R143" s="33"/>
      <c r="S143" s="32"/>
      <c r="T143" s="75"/>
      <c r="U143" s="34"/>
      <c r="V143" s="34"/>
      <c r="W143" s="34"/>
      <c r="X143" s="34"/>
      <c r="Y143" s="35"/>
    </row>
    <row r="144" customFormat="false" ht="12.75" hidden="false" customHeight="true" outlineLevel="0" collapsed="false">
      <c r="A144" s="28" t="s">
        <v>101</v>
      </c>
      <c r="C144" s="46" t="n">
        <v>0</v>
      </c>
      <c r="D144" s="46" t="n">
        <v>0</v>
      </c>
      <c r="E144" s="46" t="n">
        <v>0</v>
      </c>
      <c r="F144" s="46" t="n">
        <v>0</v>
      </c>
      <c r="G144" s="46" t="n">
        <v>0</v>
      </c>
      <c r="H144" s="46" t="n">
        <v>0</v>
      </c>
      <c r="I144" s="46" t="n">
        <v>0</v>
      </c>
      <c r="J144" s="46" t="n">
        <v>0</v>
      </c>
      <c r="K144" s="46" t="n">
        <v>0</v>
      </c>
      <c r="L144" s="46" t="n">
        <v>0</v>
      </c>
      <c r="M144" s="46" t="n">
        <v>0</v>
      </c>
      <c r="N144" s="46" t="n">
        <v>0</v>
      </c>
      <c r="O144" s="49" t="n">
        <f aca="false">SUM(C144:N144)</f>
        <v>0</v>
      </c>
      <c r="P144" s="49"/>
      <c r="Q144" s="32"/>
      <c r="R144" s="36" t="s">
        <v>102</v>
      </c>
      <c r="S144" s="32"/>
      <c r="T144" s="49"/>
      <c r="U144" s="34" t="n">
        <f aca="false">C144+D144+E144</f>
        <v>0</v>
      </c>
      <c r="V144" s="34" t="n">
        <f aca="false">F144+G144+H144</f>
        <v>0</v>
      </c>
      <c r="W144" s="34" t="n">
        <f aca="false">I144+J144+K144</f>
        <v>0</v>
      </c>
      <c r="X144" s="34" t="n">
        <f aca="false">L144+M144+N144</f>
        <v>0</v>
      </c>
      <c r="Y144" s="35" t="n">
        <f aca="false">SUM(U144:X144)</f>
        <v>0</v>
      </c>
    </row>
    <row r="145" customFormat="false" ht="3.95" hidden="false" customHeight="true" outlineLevel="0" collapsed="false">
      <c r="A145" s="28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5"/>
      <c r="P145" s="75"/>
      <c r="Q145" s="32"/>
      <c r="R145" s="33"/>
      <c r="S145" s="32"/>
      <c r="T145" s="75"/>
      <c r="U145" s="34"/>
      <c r="V145" s="34"/>
      <c r="W145" s="34"/>
      <c r="X145" s="34"/>
      <c r="Y145" s="35"/>
    </row>
    <row r="146" customFormat="false" ht="12.75" hidden="false" customHeight="true" outlineLevel="0" collapsed="false">
      <c r="A146" s="86" t="s">
        <v>107</v>
      </c>
      <c r="B146" s="58"/>
      <c r="C146" s="46" t="n">
        <v>-17</v>
      </c>
      <c r="D146" s="46" t="n">
        <v>-17</v>
      </c>
      <c r="E146" s="46" t="n">
        <v>-9</v>
      </c>
      <c r="F146" s="46" t="n">
        <v>-9</v>
      </c>
      <c r="G146" s="46" t="n">
        <v>-9</v>
      </c>
      <c r="H146" s="46" t="n">
        <v>-9</v>
      </c>
      <c r="I146" s="46" t="n">
        <v>-9</v>
      </c>
      <c r="J146" s="46" t="n">
        <v>-9</v>
      </c>
      <c r="K146" s="46" t="n">
        <v>-9</v>
      </c>
      <c r="L146" s="46" t="n">
        <v>-9</v>
      </c>
      <c r="M146" s="46" t="n">
        <v>-9</v>
      </c>
      <c r="N146" s="46" t="n">
        <v>-9</v>
      </c>
      <c r="O146" s="75" t="n">
        <f aca="false">SUM(C146:N146)</f>
        <v>-124</v>
      </c>
      <c r="P146" s="75"/>
      <c r="Q146" s="79"/>
      <c r="R146" s="33" t="s">
        <v>108</v>
      </c>
      <c r="S146" s="79"/>
      <c r="T146" s="75"/>
      <c r="U146" s="62" t="n">
        <f aca="false">C146+D146+E146</f>
        <v>-43</v>
      </c>
      <c r="V146" s="62" t="n">
        <f aca="false">F146+G146+H146</f>
        <v>-27</v>
      </c>
      <c r="W146" s="62" t="n">
        <f aca="false">I146+J146+K146</f>
        <v>-27</v>
      </c>
      <c r="X146" s="62" t="n">
        <f aca="false">L146+M146+N146</f>
        <v>-27</v>
      </c>
      <c r="Y146" s="64" t="n">
        <f aca="false">SUM(U146:X146)</f>
        <v>-124</v>
      </c>
      <c r="Z146" s="58"/>
      <c r="AA146" s="58"/>
      <c r="AB146" s="58"/>
      <c r="AC146" s="58"/>
      <c r="AD146" s="58"/>
      <c r="AE146" s="58"/>
      <c r="AF146" s="58"/>
      <c r="AG146" s="58"/>
      <c r="AH146" s="58"/>
      <c r="AI146" s="58"/>
      <c r="AJ146" s="58"/>
      <c r="AK146" s="58"/>
      <c r="AL146" s="58"/>
      <c r="AM146" s="58"/>
      <c r="AN146" s="58"/>
      <c r="AO146" s="58"/>
      <c r="AP146" s="58"/>
      <c r="AQ146" s="58"/>
      <c r="AR146" s="58"/>
      <c r="AS146" s="58"/>
      <c r="AT146" s="58"/>
      <c r="AU146" s="58"/>
      <c r="AV146" s="58"/>
      <c r="AW146" s="58"/>
      <c r="AX146" s="58"/>
      <c r="AY146" s="58"/>
      <c r="AZ146" s="58"/>
      <c r="BA146" s="58"/>
      <c r="BB146" s="58"/>
      <c r="BC146" s="58"/>
      <c r="BD146" s="58"/>
      <c r="BE146" s="58"/>
      <c r="BF146" s="58"/>
      <c r="BG146" s="58"/>
      <c r="BH146" s="58"/>
      <c r="BI146" s="58"/>
      <c r="BJ146" s="58"/>
      <c r="BK146" s="58"/>
      <c r="BL146" s="58"/>
      <c r="BM146" s="58"/>
      <c r="BN146" s="58"/>
      <c r="BO146" s="58"/>
      <c r="BP146" s="58"/>
      <c r="BQ146" s="58"/>
      <c r="BR146" s="58"/>
      <c r="BS146" s="58"/>
      <c r="BT146" s="58"/>
      <c r="BU146" s="58"/>
      <c r="BV146" s="58"/>
      <c r="BW146" s="58"/>
      <c r="BX146" s="58"/>
      <c r="BY146" s="58"/>
      <c r="BZ146" s="58"/>
      <c r="CA146" s="58"/>
      <c r="CB146" s="58"/>
      <c r="CC146" s="58"/>
      <c r="CD146" s="58"/>
      <c r="CE146" s="58"/>
      <c r="CF146" s="58"/>
      <c r="CG146" s="58"/>
      <c r="CH146" s="58"/>
      <c r="CI146" s="58"/>
      <c r="CJ146" s="58"/>
      <c r="CK146" s="58"/>
      <c r="CL146" s="58"/>
      <c r="CM146" s="58"/>
      <c r="CN146" s="58"/>
      <c r="CO146" s="58"/>
      <c r="CP146" s="58"/>
      <c r="CQ146" s="58"/>
      <c r="CR146" s="58"/>
      <c r="CS146" s="58"/>
      <c r="CT146" s="58"/>
      <c r="CU146" s="58"/>
      <c r="CV146" s="58"/>
      <c r="CW146" s="58"/>
      <c r="CX146" s="58"/>
      <c r="CY146" s="58"/>
      <c r="CZ146" s="58"/>
      <c r="DA146" s="58"/>
      <c r="DB146" s="58"/>
      <c r="DC146" s="58"/>
      <c r="DD146" s="58"/>
      <c r="DE146" s="58"/>
      <c r="DF146" s="58"/>
      <c r="DG146" s="58"/>
      <c r="DH146" s="58"/>
      <c r="DI146" s="58"/>
      <c r="DJ146" s="58"/>
      <c r="DK146" s="58"/>
      <c r="DL146" s="58"/>
      <c r="DM146" s="58"/>
      <c r="DN146" s="58"/>
      <c r="DO146" s="58"/>
      <c r="DP146" s="58"/>
      <c r="DQ146" s="58"/>
      <c r="DR146" s="58"/>
      <c r="DS146" s="58"/>
      <c r="DT146" s="58"/>
      <c r="DU146" s="58"/>
      <c r="DV146" s="58"/>
      <c r="DW146" s="58"/>
      <c r="DX146" s="58"/>
      <c r="DY146" s="58"/>
      <c r="DZ146" s="58"/>
      <c r="EA146" s="58"/>
      <c r="EB146" s="58"/>
      <c r="EC146" s="58"/>
      <c r="ED146" s="58"/>
      <c r="EE146" s="58"/>
      <c r="EF146" s="58"/>
      <c r="EG146" s="58"/>
      <c r="EH146" s="58"/>
      <c r="EI146" s="58"/>
      <c r="EJ146" s="58"/>
      <c r="EK146" s="58"/>
      <c r="EL146" s="58"/>
      <c r="EM146" s="58"/>
      <c r="EN146" s="58"/>
      <c r="EO146" s="58"/>
      <c r="EP146" s="58"/>
      <c r="EQ146" s="58"/>
      <c r="ER146" s="58"/>
      <c r="ES146" s="58"/>
      <c r="ET146" s="58"/>
      <c r="EU146" s="58"/>
      <c r="EV146" s="58"/>
      <c r="EW146" s="58"/>
      <c r="EX146" s="58"/>
      <c r="EY146" s="58"/>
      <c r="EZ146" s="58"/>
      <c r="FA146" s="58"/>
      <c r="FB146" s="58"/>
      <c r="FC146" s="58"/>
      <c r="FD146" s="58"/>
      <c r="FE146" s="58"/>
      <c r="FF146" s="58"/>
      <c r="FG146" s="58"/>
      <c r="FH146" s="58"/>
      <c r="FI146" s="58"/>
      <c r="FJ146" s="58"/>
      <c r="FK146" s="58"/>
      <c r="FL146" s="58"/>
      <c r="FM146" s="58"/>
      <c r="FN146" s="58"/>
      <c r="FO146" s="58"/>
      <c r="FP146" s="58"/>
      <c r="FQ146" s="58"/>
      <c r="FR146" s="58"/>
      <c r="FS146" s="58"/>
      <c r="FT146" s="58"/>
      <c r="FU146" s="58"/>
      <c r="FV146" s="58"/>
      <c r="FW146" s="58"/>
      <c r="FX146" s="58"/>
      <c r="FY146" s="58"/>
      <c r="FZ146" s="58"/>
      <c r="GA146" s="58"/>
      <c r="GB146" s="58"/>
      <c r="GC146" s="58"/>
      <c r="GD146" s="58"/>
      <c r="GE146" s="58"/>
      <c r="GF146" s="58"/>
      <c r="GG146" s="58"/>
      <c r="GH146" s="58"/>
      <c r="GI146" s="58"/>
      <c r="GJ146" s="58"/>
      <c r="GK146" s="58"/>
      <c r="GL146" s="58"/>
      <c r="GM146" s="58"/>
      <c r="GN146" s="58"/>
      <c r="GO146" s="58"/>
      <c r="GP146" s="58"/>
      <c r="GQ146" s="58"/>
      <c r="GR146" s="58"/>
      <c r="GS146" s="58"/>
      <c r="GT146" s="58"/>
      <c r="GU146" s="58"/>
      <c r="GV146" s="58"/>
      <c r="GW146" s="58"/>
      <c r="GX146" s="58"/>
      <c r="GY146" s="58"/>
      <c r="GZ146" s="58"/>
      <c r="HA146" s="58"/>
      <c r="HB146" s="58"/>
      <c r="HC146" s="58"/>
      <c r="HD146" s="58"/>
      <c r="HE146" s="58"/>
      <c r="HF146" s="58"/>
      <c r="HG146" s="58"/>
      <c r="HH146" s="58"/>
      <c r="HI146" s="58"/>
      <c r="HJ146" s="58"/>
      <c r="HK146" s="58"/>
      <c r="HL146" s="58"/>
      <c r="HM146" s="58"/>
      <c r="HN146" s="58"/>
      <c r="HO146" s="58"/>
      <c r="HP146" s="58"/>
      <c r="HQ146" s="58"/>
      <c r="HR146" s="58"/>
      <c r="HS146" s="58"/>
      <c r="HT146" s="58"/>
      <c r="HU146" s="58"/>
      <c r="HV146" s="58"/>
      <c r="HW146" s="58"/>
      <c r="HX146" s="58"/>
      <c r="HY146" s="58"/>
      <c r="HZ146" s="58"/>
      <c r="IA146" s="58"/>
      <c r="IB146" s="58"/>
      <c r="IC146" s="58"/>
      <c r="ID146" s="58"/>
      <c r="IE146" s="58"/>
      <c r="IF146" s="58"/>
      <c r="IG146" s="58"/>
      <c r="IH146" s="58"/>
      <c r="II146" s="58"/>
      <c r="IJ146" s="58"/>
      <c r="IK146" s="58"/>
      <c r="IL146" s="58"/>
      <c r="IM146" s="58"/>
      <c r="IN146" s="58"/>
      <c r="IO146" s="58"/>
      <c r="IP146" s="58"/>
      <c r="IQ146" s="58"/>
      <c r="IR146" s="58"/>
      <c r="IS146" s="58"/>
      <c r="IT146" s="58"/>
      <c r="IU146" s="58"/>
      <c r="IV146" s="58"/>
      <c r="IW146" s="58"/>
    </row>
    <row r="147" customFormat="false" ht="3.95" hidden="false" customHeight="true" outlineLevel="0" collapsed="false">
      <c r="A147" s="86"/>
      <c r="B147" s="58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75"/>
      <c r="P147" s="75"/>
      <c r="Q147" s="79"/>
      <c r="R147" s="33"/>
      <c r="S147" s="79"/>
      <c r="T147" s="75"/>
      <c r="U147" s="62"/>
      <c r="V147" s="62"/>
      <c r="W147" s="62"/>
      <c r="X147" s="62"/>
      <c r="Y147" s="64"/>
      <c r="Z147" s="58"/>
      <c r="AA147" s="58"/>
      <c r="AB147" s="58"/>
      <c r="AC147" s="58"/>
      <c r="AD147" s="58"/>
      <c r="AE147" s="58"/>
      <c r="AF147" s="58"/>
      <c r="AG147" s="58"/>
      <c r="AH147" s="58"/>
      <c r="AI147" s="58"/>
      <c r="AJ147" s="58"/>
      <c r="AK147" s="58"/>
      <c r="AL147" s="58"/>
      <c r="AM147" s="58"/>
      <c r="AN147" s="58"/>
      <c r="AO147" s="58"/>
      <c r="AP147" s="58"/>
      <c r="AQ147" s="58"/>
      <c r="AR147" s="58"/>
      <c r="AS147" s="58"/>
      <c r="AT147" s="58"/>
      <c r="AU147" s="58"/>
      <c r="AV147" s="58"/>
      <c r="AW147" s="58"/>
      <c r="AX147" s="58"/>
      <c r="AY147" s="58"/>
      <c r="AZ147" s="58"/>
      <c r="BA147" s="58"/>
      <c r="BB147" s="58"/>
      <c r="BC147" s="58"/>
      <c r="BD147" s="58"/>
      <c r="BE147" s="58"/>
      <c r="BF147" s="58"/>
      <c r="BG147" s="58"/>
      <c r="BH147" s="58"/>
      <c r="BI147" s="58"/>
      <c r="BJ147" s="58"/>
      <c r="BK147" s="58"/>
      <c r="BL147" s="58"/>
      <c r="BM147" s="58"/>
      <c r="BN147" s="58"/>
      <c r="BO147" s="58"/>
      <c r="BP147" s="58"/>
      <c r="BQ147" s="58"/>
      <c r="BR147" s="58"/>
      <c r="BS147" s="58"/>
      <c r="BT147" s="58"/>
      <c r="BU147" s="58"/>
      <c r="BV147" s="58"/>
      <c r="BW147" s="58"/>
      <c r="BX147" s="58"/>
      <c r="BY147" s="58"/>
      <c r="BZ147" s="58"/>
      <c r="CA147" s="58"/>
      <c r="CB147" s="58"/>
      <c r="CC147" s="58"/>
      <c r="CD147" s="58"/>
      <c r="CE147" s="58"/>
      <c r="CF147" s="58"/>
      <c r="CG147" s="58"/>
      <c r="CH147" s="58"/>
      <c r="CI147" s="58"/>
      <c r="CJ147" s="58"/>
      <c r="CK147" s="58"/>
      <c r="CL147" s="58"/>
      <c r="CM147" s="58"/>
      <c r="CN147" s="58"/>
      <c r="CO147" s="58"/>
      <c r="CP147" s="58"/>
      <c r="CQ147" s="58"/>
      <c r="CR147" s="58"/>
      <c r="CS147" s="58"/>
      <c r="CT147" s="58"/>
      <c r="CU147" s="58"/>
      <c r="CV147" s="58"/>
      <c r="CW147" s="58"/>
      <c r="CX147" s="58"/>
      <c r="CY147" s="58"/>
      <c r="CZ147" s="58"/>
      <c r="DA147" s="58"/>
      <c r="DB147" s="58"/>
      <c r="DC147" s="58"/>
      <c r="DD147" s="58"/>
      <c r="DE147" s="58"/>
      <c r="DF147" s="58"/>
      <c r="DG147" s="58"/>
      <c r="DH147" s="58"/>
      <c r="DI147" s="58"/>
      <c r="DJ147" s="58"/>
      <c r="DK147" s="58"/>
      <c r="DL147" s="58"/>
      <c r="DM147" s="58"/>
      <c r="DN147" s="58"/>
      <c r="DO147" s="58"/>
      <c r="DP147" s="58"/>
      <c r="DQ147" s="58"/>
      <c r="DR147" s="58"/>
      <c r="DS147" s="58"/>
      <c r="DT147" s="58"/>
      <c r="DU147" s="58"/>
      <c r="DV147" s="58"/>
      <c r="DW147" s="58"/>
      <c r="DX147" s="58"/>
      <c r="DY147" s="58"/>
      <c r="DZ147" s="58"/>
      <c r="EA147" s="58"/>
      <c r="EB147" s="58"/>
      <c r="EC147" s="58"/>
      <c r="ED147" s="58"/>
      <c r="EE147" s="58"/>
      <c r="EF147" s="58"/>
      <c r="EG147" s="58"/>
      <c r="EH147" s="58"/>
      <c r="EI147" s="58"/>
      <c r="EJ147" s="58"/>
      <c r="EK147" s="58"/>
      <c r="EL147" s="58"/>
      <c r="EM147" s="58"/>
      <c r="EN147" s="58"/>
      <c r="EO147" s="58"/>
      <c r="EP147" s="58"/>
      <c r="EQ147" s="58"/>
      <c r="ER147" s="58"/>
      <c r="ES147" s="58"/>
      <c r="ET147" s="58"/>
      <c r="EU147" s="58"/>
      <c r="EV147" s="58"/>
      <c r="EW147" s="58"/>
      <c r="EX147" s="58"/>
      <c r="EY147" s="58"/>
      <c r="EZ147" s="58"/>
      <c r="FA147" s="58"/>
      <c r="FB147" s="58"/>
      <c r="FC147" s="58"/>
      <c r="FD147" s="58"/>
      <c r="FE147" s="58"/>
      <c r="FF147" s="58"/>
      <c r="FG147" s="58"/>
      <c r="FH147" s="58"/>
      <c r="FI147" s="58"/>
      <c r="FJ147" s="58"/>
      <c r="FK147" s="58"/>
      <c r="FL147" s="58"/>
      <c r="FM147" s="58"/>
      <c r="FN147" s="58"/>
      <c r="FO147" s="58"/>
      <c r="FP147" s="58"/>
      <c r="FQ147" s="58"/>
      <c r="FR147" s="58"/>
      <c r="FS147" s="58"/>
      <c r="FT147" s="58"/>
      <c r="FU147" s="58"/>
      <c r="FV147" s="58"/>
      <c r="FW147" s="58"/>
      <c r="FX147" s="58"/>
      <c r="FY147" s="58"/>
      <c r="FZ147" s="58"/>
      <c r="GA147" s="58"/>
      <c r="GB147" s="58"/>
      <c r="GC147" s="58"/>
      <c r="GD147" s="58"/>
      <c r="GE147" s="58"/>
      <c r="GF147" s="58"/>
      <c r="GG147" s="58"/>
      <c r="GH147" s="58"/>
      <c r="GI147" s="58"/>
      <c r="GJ147" s="58"/>
      <c r="GK147" s="58"/>
      <c r="GL147" s="58"/>
      <c r="GM147" s="58"/>
      <c r="GN147" s="58"/>
      <c r="GO147" s="58"/>
      <c r="GP147" s="58"/>
      <c r="GQ147" s="58"/>
      <c r="GR147" s="58"/>
      <c r="GS147" s="58"/>
      <c r="GT147" s="58"/>
      <c r="GU147" s="58"/>
      <c r="GV147" s="58"/>
      <c r="GW147" s="58"/>
      <c r="GX147" s="58"/>
      <c r="GY147" s="58"/>
      <c r="GZ147" s="58"/>
      <c r="HA147" s="58"/>
      <c r="HB147" s="58"/>
      <c r="HC147" s="58"/>
      <c r="HD147" s="58"/>
      <c r="HE147" s="58"/>
      <c r="HF147" s="58"/>
      <c r="HG147" s="58"/>
      <c r="HH147" s="58"/>
      <c r="HI147" s="58"/>
      <c r="HJ147" s="58"/>
      <c r="HK147" s="58"/>
      <c r="HL147" s="58"/>
      <c r="HM147" s="58"/>
      <c r="HN147" s="58"/>
      <c r="HO147" s="58"/>
      <c r="HP147" s="58"/>
      <c r="HQ147" s="58"/>
      <c r="HR147" s="58"/>
      <c r="HS147" s="58"/>
      <c r="HT147" s="58"/>
      <c r="HU147" s="58"/>
      <c r="HV147" s="58"/>
      <c r="HW147" s="58"/>
      <c r="HX147" s="58"/>
      <c r="HY147" s="58"/>
      <c r="HZ147" s="58"/>
      <c r="IA147" s="58"/>
      <c r="IB147" s="58"/>
      <c r="IC147" s="58"/>
      <c r="ID147" s="58"/>
      <c r="IE147" s="58"/>
      <c r="IF147" s="58"/>
      <c r="IG147" s="58"/>
      <c r="IH147" s="58"/>
      <c r="II147" s="58"/>
      <c r="IJ147" s="58"/>
      <c r="IK147" s="58"/>
      <c r="IL147" s="58"/>
      <c r="IM147" s="58"/>
      <c r="IN147" s="58"/>
      <c r="IO147" s="58"/>
      <c r="IP147" s="58"/>
      <c r="IQ147" s="58"/>
      <c r="IR147" s="58"/>
      <c r="IS147" s="58"/>
      <c r="IT147" s="58"/>
      <c r="IU147" s="58"/>
      <c r="IV147" s="58"/>
      <c r="IW147" s="58"/>
    </row>
    <row r="148" customFormat="false" ht="12.75" hidden="false" customHeight="true" outlineLevel="0" collapsed="false">
      <c r="A148" s="87" t="s">
        <v>109</v>
      </c>
      <c r="B148" s="58"/>
      <c r="C148" s="59" t="n">
        <f aca="false">SUM(C142:C146)</f>
        <v>-136</v>
      </c>
      <c r="D148" s="60" t="n">
        <f aca="false">SUM(D142:D146)</f>
        <v>-148</v>
      </c>
      <c r="E148" s="60" t="n">
        <f aca="false">SUM(E142:E146)</f>
        <v>-150</v>
      </c>
      <c r="F148" s="60" t="n">
        <f aca="false">SUM(F142:F146)</f>
        <v>-141</v>
      </c>
      <c r="G148" s="60" t="n">
        <f aca="false">SUM(G142:G146)</f>
        <v>-139</v>
      </c>
      <c r="H148" s="60" t="n">
        <f aca="false">SUM(H142:H146)</f>
        <v>-134</v>
      </c>
      <c r="I148" s="60" t="n">
        <f aca="false">SUM(I142:I146)</f>
        <v>-142</v>
      </c>
      <c r="J148" s="60" t="n">
        <f aca="false">SUM(J142:J146)</f>
        <v>-132</v>
      </c>
      <c r="K148" s="60" t="n">
        <f aca="false">SUM(K142:K146)</f>
        <v>-205</v>
      </c>
      <c r="L148" s="60" t="n">
        <f aca="false">SUM(L142:L146)</f>
        <v>-155</v>
      </c>
      <c r="M148" s="60" t="n">
        <f aca="false">SUM(M142:M146)</f>
        <v>-215</v>
      </c>
      <c r="N148" s="60" t="n">
        <f aca="false">SUM(N142:N146)</f>
        <v>-178</v>
      </c>
      <c r="O148" s="61" t="n">
        <f aca="false">SUM(O142:O146)</f>
        <v>-1875</v>
      </c>
      <c r="P148" s="62"/>
      <c r="Q148" s="79"/>
      <c r="R148" s="64"/>
      <c r="S148" s="79"/>
      <c r="T148" s="62"/>
      <c r="U148" s="59" t="n">
        <f aca="false">SUM(U142:U146)</f>
        <v>-434</v>
      </c>
      <c r="V148" s="60" t="n">
        <f aca="false">SUM(V142:V146)</f>
        <v>-414</v>
      </c>
      <c r="W148" s="60" t="n">
        <f aca="false">SUM(W142:W146)</f>
        <v>-479</v>
      </c>
      <c r="X148" s="60" t="n">
        <f aca="false">SUM(X142:X146)</f>
        <v>-548</v>
      </c>
      <c r="Y148" s="61" t="n">
        <f aca="false">SUM(Y142:Y146)</f>
        <v>-1875</v>
      </c>
      <c r="Z148" s="58"/>
      <c r="AA148" s="58"/>
      <c r="AB148" s="58"/>
      <c r="AC148" s="58"/>
      <c r="AD148" s="58"/>
      <c r="AE148" s="58"/>
      <c r="AF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8"/>
      <c r="AQ148" s="58"/>
      <c r="AR148" s="58"/>
      <c r="AS148" s="58"/>
      <c r="AT148" s="58"/>
      <c r="AU148" s="58"/>
      <c r="AV148" s="58"/>
      <c r="AW148" s="58"/>
      <c r="AX148" s="58"/>
      <c r="AY148" s="58"/>
      <c r="AZ148" s="58"/>
      <c r="BA148" s="58"/>
      <c r="BB148" s="58"/>
      <c r="BC148" s="58"/>
      <c r="BD148" s="58"/>
      <c r="BE148" s="58"/>
      <c r="BF148" s="58"/>
      <c r="BG148" s="58"/>
      <c r="BH148" s="58"/>
      <c r="BI148" s="58"/>
      <c r="BJ148" s="58"/>
      <c r="BK148" s="58"/>
      <c r="BL148" s="58"/>
      <c r="BM148" s="58"/>
      <c r="BN148" s="58"/>
      <c r="BO148" s="58"/>
      <c r="BP148" s="58"/>
      <c r="BQ148" s="58"/>
      <c r="BR148" s="58"/>
      <c r="BS148" s="58"/>
      <c r="BT148" s="58"/>
      <c r="BU148" s="58"/>
      <c r="BV148" s="58"/>
      <c r="BW148" s="58"/>
      <c r="BX148" s="58"/>
      <c r="BY148" s="58"/>
      <c r="BZ148" s="58"/>
      <c r="CA148" s="58"/>
      <c r="CB148" s="58"/>
      <c r="CC148" s="58"/>
      <c r="CD148" s="58"/>
      <c r="CE148" s="58"/>
      <c r="CF148" s="58"/>
      <c r="CG148" s="58"/>
      <c r="CH148" s="58"/>
      <c r="CI148" s="58"/>
      <c r="CJ148" s="58"/>
      <c r="CK148" s="58"/>
      <c r="CL148" s="58"/>
      <c r="CM148" s="58"/>
      <c r="CN148" s="58"/>
      <c r="CO148" s="58"/>
      <c r="CP148" s="58"/>
      <c r="CQ148" s="58"/>
      <c r="CR148" s="58"/>
      <c r="CS148" s="58"/>
      <c r="CT148" s="58"/>
      <c r="CU148" s="58"/>
      <c r="CV148" s="58"/>
      <c r="CW148" s="58"/>
      <c r="CX148" s="58"/>
      <c r="CY148" s="58"/>
      <c r="CZ148" s="58"/>
      <c r="DA148" s="58"/>
      <c r="DB148" s="58"/>
      <c r="DC148" s="58"/>
      <c r="DD148" s="58"/>
      <c r="DE148" s="58"/>
      <c r="DF148" s="58"/>
      <c r="DG148" s="58"/>
      <c r="DH148" s="58"/>
      <c r="DI148" s="58"/>
      <c r="DJ148" s="58"/>
      <c r="DK148" s="58"/>
      <c r="DL148" s="58"/>
      <c r="DM148" s="58"/>
      <c r="DN148" s="58"/>
      <c r="DO148" s="58"/>
      <c r="DP148" s="58"/>
      <c r="DQ148" s="58"/>
      <c r="DR148" s="58"/>
      <c r="DS148" s="58"/>
      <c r="DT148" s="58"/>
      <c r="DU148" s="58"/>
      <c r="DV148" s="58"/>
      <c r="DW148" s="58"/>
      <c r="DX148" s="58"/>
      <c r="DY148" s="58"/>
      <c r="DZ148" s="58"/>
      <c r="EA148" s="58"/>
      <c r="EB148" s="58"/>
      <c r="EC148" s="58"/>
      <c r="ED148" s="58"/>
      <c r="EE148" s="58"/>
      <c r="EF148" s="58"/>
      <c r="EG148" s="58"/>
      <c r="EH148" s="58"/>
      <c r="EI148" s="58"/>
      <c r="EJ148" s="58"/>
      <c r="EK148" s="58"/>
      <c r="EL148" s="58"/>
      <c r="EM148" s="58"/>
      <c r="EN148" s="58"/>
      <c r="EO148" s="58"/>
      <c r="EP148" s="58"/>
      <c r="EQ148" s="58"/>
      <c r="ER148" s="58"/>
      <c r="ES148" s="58"/>
      <c r="ET148" s="58"/>
      <c r="EU148" s="58"/>
      <c r="EV148" s="58"/>
      <c r="EW148" s="58"/>
      <c r="EX148" s="58"/>
      <c r="EY148" s="58"/>
      <c r="EZ148" s="58"/>
      <c r="FA148" s="58"/>
      <c r="FB148" s="58"/>
      <c r="FC148" s="58"/>
      <c r="FD148" s="58"/>
      <c r="FE148" s="58"/>
      <c r="FF148" s="58"/>
      <c r="FG148" s="58"/>
      <c r="FH148" s="58"/>
      <c r="FI148" s="58"/>
      <c r="FJ148" s="58"/>
      <c r="FK148" s="58"/>
      <c r="FL148" s="58"/>
      <c r="FM148" s="58"/>
      <c r="FN148" s="58"/>
      <c r="FO148" s="58"/>
      <c r="FP148" s="58"/>
      <c r="FQ148" s="58"/>
      <c r="FR148" s="58"/>
      <c r="FS148" s="58"/>
      <c r="FT148" s="58"/>
      <c r="FU148" s="58"/>
      <c r="FV148" s="58"/>
      <c r="FW148" s="58"/>
      <c r="FX148" s="58"/>
      <c r="FY148" s="58"/>
      <c r="FZ148" s="58"/>
      <c r="GA148" s="58"/>
      <c r="GB148" s="58"/>
      <c r="GC148" s="58"/>
      <c r="GD148" s="58"/>
      <c r="GE148" s="58"/>
      <c r="GF148" s="58"/>
      <c r="GG148" s="58"/>
      <c r="GH148" s="58"/>
      <c r="GI148" s="58"/>
      <c r="GJ148" s="58"/>
      <c r="GK148" s="58"/>
      <c r="GL148" s="58"/>
      <c r="GM148" s="58"/>
      <c r="GN148" s="58"/>
      <c r="GO148" s="58"/>
      <c r="GP148" s="58"/>
      <c r="GQ148" s="58"/>
      <c r="GR148" s="58"/>
      <c r="GS148" s="58"/>
      <c r="GT148" s="58"/>
      <c r="GU148" s="58"/>
      <c r="GV148" s="58"/>
      <c r="GW148" s="58"/>
      <c r="GX148" s="58"/>
      <c r="GY148" s="58"/>
      <c r="GZ148" s="58"/>
      <c r="HA148" s="58"/>
      <c r="HB148" s="58"/>
      <c r="HC148" s="58"/>
      <c r="HD148" s="58"/>
      <c r="HE148" s="58"/>
      <c r="HF148" s="58"/>
      <c r="HG148" s="58"/>
      <c r="HH148" s="58"/>
      <c r="HI148" s="58"/>
      <c r="HJ148" s="58"/>
      <c r="HK148" s="58"/>
      <c r="HL148" s="58"/>
      <c r="HM148" s="58"/>
      <c r="HN148" s="58"/>
      <c r="HO148" s="58"/>
      <c r="HP148" s="58"/>
      <c r="HQ148" s="58"/>
      <c r="HR148" s="58"/>
      <c r="HS148" s="58"/>
      <c r="HT148" s="58"/>
      <c r="HU148" s="58"/>
      <c r="HV148" s="58"/>
      <c r="HW148" s="58"/>
      <c r="HX148" s="58"/>
      <c r="HY148" s="58"/>
      <c r="HZ148" s="58"/>
      <c r="IA148" s="58"/>
      <c r="IB148" s="58"/>
      <c r="IC148" s="58"/>
      <c r="ID148" s="58"/>
      <c r="IE148" s="58"/>
      <c r="IF148" s="58"/>
      <c r="IG148" s="58"/>
      <c r="IH148" s="58"/>
      <c r="II148" s="58"/>
      <c r="IJ148" s="58"/>
      <c r="IK148" s="58"/>
      <c r="IL148" s="58"/>
      <c r="IM148" s="58"/>
      <c r="IN148" s="58"/>
      <c r="IO148" s="58"/>
      <c r="IP148" s="58"/>
      <c r="IQ148" s="58"/>
      <c r="IR148" s="58"/>
      <c r="IS148" s="58"/>
      <c r="IT148" s="58"/>
      <c r="IU148" s="58"/>
      <c r="IV148" s="58"/>
      <c r="IW148" s="58"/>
    </row>
    <row r="149" customFormat="false" ht="12.75" hidden="false" customHeight="true" outlineLevel="0" collapsed="false">
      <c r="A149" s="87"/>
      <c r="B149" s="58"/>
      <c r="C149" s="64"/>
      <c r="D149" s="64"/>
      <c r="E149" s="64"/>
      <c r="F149" s="64"/>
      <c r="G149" s="64"/>
      <c r="H149" s="64"/>
      <c r="I149" s="64"/>
      <c r="J149" s="64"/>
      <c r="K149" s="64"/>
      <c r="L149" s="64"/>
      <c r="M149" s="64"/>
      <c r="N149" s="64"/>
      <c r="O149" s="62"/>
      <c r="P149" s="62"/>
      <c r="Q149" s="79"/>
      <c r="R149" s="64"/>
      <c r="S149" s="79"/>
      <c r="T149" s="62"/>
      <c r="U149" s="62"/>
      <c r="V149" s="62"/>
      <c r="W149" s="62"/>
      <c r="X149" s="62"/>
      <c r="Y149" s="64"/>
      <c r="Z149" s="58"/>
      <c r="AA149" s="58"/>
      <c r="AB149" s="58"/>
      <c r="AC149" s="58"/>
      <c r="AD149" s="58"/>
      <c r="AE149" s="58"/>
      <c r="AF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8"/>
      <c r="AQ149" s="58"/>
      <c r="AR149" s="58"/>
      <c r="AS149" s="58"/>
      <c r="AT149" s="58"/>
      <c r="AU149" s="58"/>
      <c r="AV149" s="58"/>
      <c r="AW149" s="58"/>
      <c r="AX149" s="58"/>
      <c r="AY149" s="58"/>
      <c r="AZ149" s="58"/>
      <c r="BA149" s="58"/>
      <c r="BB149" s="58"/>
      <c r="BC149" s="58"/>
      <c r="BD149" s="58"/>
      <c r="BE149" s="58"/>
      <c r="BF149" s="58"/>
      <c r="BG149" s="58"/>
      <c r="BH149" s="58"/>
      <c r="BI149" s="58"/>
      <c r="BJ149" s="58"/>
      <c r="BK149" s="58"/>
      <c r="BL149" s="58"/>
      <c r="BM149" s="58"/>
      <c r="BN149" s="58"/>
      <c r="BO149" s="58"/>
      <c r="BP149" s="58"/>
      <c r="BQ149" s="58"/>
      <c r="BR149" s="58"/>
      <c r="BS149" s="58"/>
      <c r="BT149" s="58"/>
      <c r="BU149" s="58"/>
      <c r="BV149" s="58"/>
      <c r="BW149" s="58"/>
      <c r="BX149" s="58"/>
      <c r="BY149" s="58"/>
      <c r="BZ149" s="58"/>
      <c r="CA149" s="58"/>
      <c r="CB149" s="58"/>
      <c r="CC149" s="58"/>
      <c r="CD149" s="58"/>
      <c r="CE149" s="58"/>
      <c r="CF149" s="58"/>
      <c r="CG149" s="58"/>
      <c r="CH149" s="58"/>
      <c r="CI149" s="58"/>
      <c r="CJ149" s="58"/>
      <c r="CK149" s="58"/>
      <c r="CL149" s="58"/>
      <c r="CM149" s="58"/>
      <c r="CN149" s="58"/>
      <c r="CO149" s="58"/>
      <c r="CP149" s="58"/>
      <c r="CQ149" s="58"/>
      <c r="CR149" s="58"/>
      <c r="CS149" s="58"/>
      <c r="CT149" s="58"/>
      <c r="CU149" s="58"/>
      <c r="CV149" s="58"/>
      <c r="CW149" s="58"/>
      <c r="CX149" s="58"/>
      <c r="CY149" s="58"/>
      <c r="CZ149" s="58"/>
      <c r="DA149" s="58"/>
      <c r="DB149" s="58"/>
      <c r="DC149" s="58"/>
      <c r="DD149" s="58"/>
      <c r="DE149" s="58"/>
      <c r="DF149" s="58"/>
      <c r="DG149" s="58"/>
      <c r="DH149" s="58"/>
      <c r="DI149" s="58"/>
      <c r="DJ149" s="58"/>
      <c r="DK149" s="58"/>
      <c r="DL149" s="58"/>
      <c r="DM149" s="58"/>
      <c r="DN149" s="58"/>
      <c r="DO149" s="58"/>
      <c r="DP149" s="58"/>
      <c r="DQ149" s="58"/>
      <c r="DR149" s="58"/>
      <c r="DS149" s="58"/>
      <c r="DT149" s="58"/>
      <c r="DU149" s="58"/>
      <c r="DV149" s="58"/>
      <c r="DW149" s="58"/>
      <c r="DX149" s="58"/>
      <c r="DY149" s="58"/>
      <c r="DZ149" s="58"/>
      <c r="EA149" s="58"/>
      <c r="EB149" s="58"/>
      <c r="EC149" s="58"/>
      <c r="ED149" s="58"/>
      <c r="EE149" s="58"/>
      <c r="EF149" s="58"/>
      <c r="EG149" s="58"/>
      <c r="EH149" s="58"/>
      <c r="EI149" s="58"/>
      <c r="EJ149" s="58"/>
      <c r="EK149" s="58"/>
      <c r="EL149" s="58"/>
      <c r="EM149" s="58"/>
      <c r="EN149" s="58"/>
      <c r="EO149" s="58"/>
      <c r="EP149" s="58"/>
      <c r="EQ149" s="58"/>
      <c r="ER149" s="58"/>
      <c r="ES149" s="58"/>
      <c r="ET149" s="58"/>
      <c r="EU149" s="58"/>
      <c r="EV149" s="58"/>
      <c r="EW149" s="58"/>
      <c r="EX149" s="58"/>
      <c r="EY149" s="58"/>
      <c r="EZ149" s="58"/>
      <c r="FA149" s="58"/>
      <c r="FB149" s="58"/>
      <c r="FC149" s="58"/>
      <c r="FD149" s="58"/>
      <c r="FE149" s="58"/>
      <c r="FF149" s="58"/>
      <c r="FG149" s="58"/>
      <c r="FH149" s="58"/>
      <c r="FI149" s="58"/>
      <c r="FJ149" s="58"/>
      <c r="FK149" s="58"/>
      <c r="FL149" s="58"/>
      <c r="FM149" s="58"/>
      <c r="FN149" s="58"/>
      <c r="FO149" s="58"/>
      <c r="FP149" s="58"/>
      <c r="FQ149" s="58"/>
      <c r="FR149" s="58"/>
      <c r="FS149" s="58"/>
      <c r="FT149" s="58"/>
      <c r="FU149" s="58"/>
      <c r="FV149" s="58"/>
      <c r="FW149" s="58"/>
      <c r="FX149" s="58"/>
      <c r="FY149" s="58"/>
      <c r="FZ149" s="58"/>
      <c r="GA149" s="58"/>
      <c r="GB149" s="58"/>
      <c r="GC149" s="58"/>
      <c r="GD149" s="58"/>
      <c r="GE149" s="58"/>
      <c r="GF149" s="58"/>
      <c r="GG149" s="58"/>
      <c r="GH149" s="58"/>
      <c r="GI149" s="58"/>
      <c r="GJ149" s="58"/>
      <c r="GK149" s="58"/>
      <c r="GL149" s="58"/>
      <c r="GM149" s="58"/>
      <c r="GN149" s="58"/>
      <c r="GO149" s="58"/>
      <c r="GP149" s="58"/>
      <c r="GQ149" s="58"/>
      <c r="GR149" s="58"/>
      <c r="GS149" s="58"/>
      <c r="GT149" s="58"/>
      <c r="GU149" s="58"/>
      <c r="GV149" s="58"/>
      <c r="GW149" s="58"/>
      <c r="GX149" s="58"/>
      <c r="GY149" s="58"/>
      <c r="GZ149" s="58"/>
      <c r="HA149" s="58"/>
      <c r="HB149" s="58"/>
      <c r="HC149" s="58"/>
      <c r="HD149" s="58"/>
      <c r="HE149" s="58"/>
      <c r="HF149" s="58"/>
      <c r="HG149" s="58"/>
      <c r="HH149" s="58"/>
      <c r="HI149" s="58"/>
      <c r="HJ149" s="58"/>
      <c r="HK149" s="58"/>
      <c r="HL149" s="58"/>
      <c r="HM149" s="58"/>
      <c r="HN149" s="58"/>
      <c r="HO149" s="58"/>
      <c r="HP149" s="58"/>
      <c r="HQ149" s="58"/>
      <c r="HR149" s="58"/>
      <c r="HS149" s="58"/>
      <c r="HT149" s="58"/>
      <c r="HU149" s="58"/>
      <c r="HV149" s="58"/>
      <c r="HW149" s="58"/>
      <c r="HX149" s="58"/>
      <c r="HY149" s="58"/>
      <c r="HZ149" s="58"/>
      <c r="IA149" s="58"/>
      <c r="IB149" s="58"/>
      <c r="IC149" s="58"/>
      <c r="ID149" s="58"/>
      <c r="IE149" s="58"/>
      <c r="IF149" s="58"/>
      <c r="IG149" s="58"/>
      <c r="IH149" s="58"/>
      <c r="II149" s="58"/>
      <c r="IJ149" s="58"/>
      <c r="IK149" s="58"/>
      <c r="IL149" s="58"/>
      <c r="IM149" s="58"/>
      <c r="IN149" s="58"/>
      <c r="IO149" s="58"/>
      <c r="IP149" s="58"/>
      <c r="IQ149" s="58"/>
      <c r="IR149" s="58"/>
      <c r="IS149" s="58"/>
      <c r="IT149" s="58"/>
      <c r="IU149" s="58"/>
      <c r="IV149" s="58"/>
      <c r="IW149" s="58"/>
    </row>
    <row r="150" customFormat="false" ht="12.75" hidden="false" customHeight="true" outlineLevel="0" collapsed="false">
      <c r="A150" s="87" t="s">
        <v>130</v>
      </c>
      <c r="B150" s="58"/>
      <c r="C150" s="89" t="n">
        <f aca="false">+C134+C148</f>
        <v>-136</v>
      </c>
      <c r="D150" s="90" t="n">
        <f aca="false">+D134+D148</f>
        <v>-148</v>
      </c>
      <c r="E150" s="90" t="n">
        <f aca="false">+E134+E148</f>
        <v>-150</v>
      </c>
      <c r="F150" s="90" t="n">
        <f aca="false">+F134+F148</f>
        <v>-141</v>
      </c>
      <c r="G150" s="90" t="n">
        <f aca="false">+G134+G148</f>
        <v>-139</v>
      </c>
      <c r="H150" s="90" t="n">
        <f aca="false">+H134+H148</f>
        <v>-134</v>
      </c>
      <c r="I150" s="90" t="n">
        <f aca="false">+I134+I148</f>
        <v>-142</v>
      </c>
      <c r="J150" s="90" t="n">
        <f aca="false">+J134+J148</f>
        <v>-132</v>
      </c>
      <c r="K150" s="90" t="n">
        <f aca="false">+K134+K148</f>
        <v>-205</v>
      </c>
      <c r="L150" s="90" t="n">
        <f aca="false">+L134+L148</f>
        <v>-155</v>
      </c>
      <c r="M150" s="90" t="n">
        <f aca="false">+M134+M148</f>
        <v>-215</v>
      </c>
      <c r="N150" s="90" t="n">
        <f aca="false">+N134+N148</f>
        <v>-178</v>
      </c>
      <c r="O150" s="91" t="n">
        <f aca="false">+O134+O148</f>
        <v>-1875</v>
      </c>
      <c r="P150" s="92"/>
      <c r="Q150" s="93"/>
      <c r="R150" s="94"/>
      <c r="S150" s="93"/>
      <c r="T150" s="92"/>
      <c r="U150" s="89" t="n">
        <f aca="false">+U134+U148</f>
        <v>-434</v>
      </c>
      <c r="V150" s="90" t="n">
        <f aca="false">+V134+V148</f>
        <v>-414</v>
      </c>
      <c r="W150" s="90" t="n">
        <f aca="false">+W134+W148</f>
        <v>-479</v>
      </c>
      <c r="X150" s="90" t="n">
        <f aca="false">+X134+X148</f>
        <v>-548</v>
      </c>
      <c r="Y150" s="91" t="n">
        <f aca="false">+Y134+Y148</f>
        <v>-1875</v>
      </c>
      <c r="Z150" s="58"/>
      <c r="AA150" s="58"/>
      <c r="AB150" s="58"/>
      <c r="AC150" s="58"/>
      <c r="AD150" s="58"/>
      <c r="AE150" s="58"/>
      <c r="AF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8"/>
      <c r="AQ150" s="58"/>
      <c r="AR150" s="58"/>
      <c r="AS150" s="58"/>
      <c r="AT150" s="58"/>
      <c r="AU150" s="58"/>
      <c r="AV150" s="58"/>
      <c r="AW150" s="58"/>
      <c r="AX150" s="58"/>
      <c r="AY150" s="58"/>
      <c r="AZ150" s="58"/>
      <c r="BA150" s="58"/>
      <c r="BB150" s="58"/>
      <c r="BC150" s="58"/>
      <c r="BD150" s="58"/>
      <c r="BE150" s="58"/>
      <c r="BF150" s="58"/>
      <c r="BG150" s="58"/>
      <c r="BH150" s="58"/>
      <c r="BI150" s="58"/>
      <c r="BJ150" s="58"/>
      <c r="BK150" s="58"/>
      <c r="BL150" s="58"/>
      <c r="BM150" s="58"/>
      <c r="BN150" s="58"/>
      <c r="BO150" s="58"/>
      <c r="BP150" s="58"/>
      <c r="BQ150" s="58"/>
      <c r="BR150" s="58"/>
      <c r="BS150" s="58"/>
      <c r="BT150" s="58"/>
      <c r="BU150" s="58"/>
      <c r="BV150" s="58"/>
      <c r="BW150" s="58"/>
      <c r="BX150" s="58"/>
      <c r="BY150" s="58"/>
      <c r="BZ150" s="58"/>
      <c r="CA150" s="58"/>
      <c r="CB150" s="58"/>
      <c r="CC150" s="58"/>
      <c r="CD150" s="58"/>
      <c r="CE150" s="58"/>
      <c r="CF150" s="58"/>
      <c r="CG150" s="58"/>
      <c r="CH150" s="58"/>
      <c r="CI150" s="58"/>
      <c r="CJ150" s="58"/>
      <c r="CK150" s="58"/>
      <c r="CL150" s="58"/>
      <c r="CM150" s="58"/>
      <c r="CN150" s="58"/>
      <c r="CO150" s="58"/>
      <c r="CP150" s="58"/>
      <c r="CQ150" s="58"/>
      <c r="CR150" s="58"/>
      <c r="CS150" s="58"/>
      <c r="CT150" s="58"/>
      <c r="CU150" s="58"/>
      <c r="CV150" s="58"/>
      <c r="CW150" s="58"/>
      <c r="CX150" s="58"/>
      <c r="CY150" s="58"/>
      <c r="CZ150" s="58"/>
      <c r="DA150" s="58"/>
      <c r="DB150" s="58"/>
      <c r="DC150" s="58"/>
      <c r="DD150" s="58"/>
      <c r="DE150" s="58"/>
      <c r="DF150" s="58"/>
      <c r="DG150" s="58"/>
      <c r="DH150" s="58"/>
      <c r="DI150" s="58"/>
      <c r="DJ150" s="58"/>
      <c r="DK150" s="58"/>
      <c r="DL150" s="58"/>
      <c r="DM150" s="58"/>
      <c r="DN150" s="58"/>
      <c r="DO150" s="58"/>
      <c r="DP150" s="58"/>
      <c r="DQ150" s="58"/>
      <c r="DR150" s="58"/>
      <c r="DS150" s="58"/>
      <c r="DT150" s="58"/>
      <c r="DU150" s="58"/>
      <c r="DV150" s="58"/>
      <c r="DW150" s="58"/>
      <c r="DX150" s="58"/>
      <c r="DY150" s="58"/>
      <c r="DZ150" s="58"/>
      <c r="EA150" s="58"/>
      <c r="EB150" s="58"/>
      <c r="EC150" s="58"/>
      <c r="ED150" s="58"/>
      <c r="EE150" s="58"/>
      <c r="EF150" s="58"/>
      <c r="EG150" s="58"/>
      <c r="EH150" s="58"/>
      <c r="EI150" s="58"/>
      <c r="EJ150" s="58"/>
      <c r="EK150" s="58"/>
      <c r="EL150" s="58"/>
      <c r="EM150" s="58"/>
      <c r="EN150" s="58"/>
      <c r="EO150" s="58"/>
      <c r="EP150" s="58"/>
      <c r="EQ150" s="58"/>
      <c r="ER150" s="58"/>
      <c r="ES150" s="58"/>
      <c r="ET150" s="58"/>
      <c r="EU150" s="58"/>
      <c r="EV150" s="58"/>
      <c r="EW150" s="58"/>
      <c r="EX150" s="58"/>
      <c r="EY150" s="58"/>
      <c r="EZ150" s="58"/>
      <c r="FA150" s="58"/>
      <c r="FB150" s="58"/>
      <c r="FC150" s="58"/>
      <c r="FD150" s="58"/>
      <c r="FE150" s="58"/>
      <c r="FF150" s="58"/>
      <c r="FG150" s="58"/>
      <c r="FH150" s="58"/>
      <c r="FI150" s="58"/>
      <c r="FJ150" s="58"/>
      <c r="FK150" s="58"/>
      <c r="FL150" s="58"/>
      <c r="FM150" s="58"/>
      <c r="FN150" s="58"/>
      <c r="FO150" s="58"/>
      <c r="FP150" s="58"/>
      <c r="FQ150" s="58"/>
      <c r="FR150" s="58"/>
      <c r="FS150" s="58"/>
      <c r="FT150" s="58"/>
      <c r="FU150" s="58"/>
      <c r="FV150" s="58"/>
      <c r="FW150" s="58"/>
      <c r="FX150" s="58"/>
      <c r="FY150" s="58"/>
      <c r="FZ150" s="58"/>
      <c r="GA150" s="58"/>
      <c r="GB150" s="58"/>
      <c r="GC150" s="58"/>
      <c r="GD150" s="58"/>
      <c r="GE150" s="58"/>
      <c r="GF150" s="58"/>
      <c r="GG150" s="58"/>
      <c r="GH150" s="58"/>
      <c r="GI150" s="58"/>
      <c r="GJ150" s="58"/>
      <c r="GK150" s="58"/>
      <c r="GL150" s="58"/>
      <c r="GM150" s="58"/>
      <c r="GN150" s="58"/>
      <c r="GO150" s="58"/>
      <c r="GP150" s="58"/>
      <c r="GQ150" s="58"/>
      <c r="GR150" s="58"/>
      <c r="GS150" s="58"/>
      <c r="GT150" s="58"/>
      <c r="GU150" s="58"/>
      <c r="GV150" s="58"/>
      <c r="GW150" s="58"/>
      <c r="GX150" s="58"/>
      <c r="GY150" s="58"/>
      <c r="GZ150" s="58"/>
      <c r="HA150" s="58"/>
      <c r="HB150" s="58"/>
      <c r="HC150" s="58"/>
      <c r="HD150" s="58"/>
      <c r="HE150" s="58"/>
      <c r="HF150" s="58"/>
      <c r="HG150" s="58"/>
      <c r="HH150" s="58"/>
      <c r="HI150" s="58"/>
      <c r="HJ150" s="58"/>
      <c r="HK150" s="58"/>
      <c r="HL150" s="58"/>
      <c r="HM150" s="58"/>
      <c r="HN150" s="58"/>
      <c r="HO150" s="58"/>
      <c r="HP150" s="58"/>
      <c r="HQ150" s="58"/>
      <c r="HR150" s="58"/>
      <c r="HS150" s="58"/>
      <c r="HT150" s="58"/>
      <c r="HU150" s="58"/>
      <c r="HV150" s="58"/>
      <c r="HW150" s="58"/>
      <c r="HX150" s="58"/>
      <c r="HY150" s="58"/>
      <c r="HZ150" s="58"/>
      <c r="IA150" s="58"/>
      <c r="IB150" s="58"/>
      <c r="IC150" s="58"/>
      <c r="ID150" s="58"/>
      <c r="IE150" s="58"/>
      <c r="IF150" s="58"/>
      <c r="IG150" s="58"/>
      <c r="IH150" s="58"/>
      <c r="II150" s="58"/>
      <c r="IJ150" s="58"/>
      <c r="IK150" s="58"/>
      <c r="IL150" s="58"/>
      <c r="IM150" s="58"/>
      <c r="IN150" s="58"/>
      <c r="IO150" s="58"/>
      <c r="IP150" s="58"/>
      <c r="IQ150" s="58"/>
      <c r="IR150" s="58"/>
      <c r="IS150" s="58"/>
      <c r="IT150" s="58"/>
      <c r="IU150" s="58"/>
      <c r="IV150" s="58"/>
      <c r="IW150" s="58"/>
    </row>
    <row r="151" customFormat="false" ht="12.75" hidden="false" customHeight="true" outlineLevel="0" collapsed="false">
      <c r="A151" s="87"/>
      <c r="B151" s="58"/>
      <c r="C151" s="81"/>
      <c r="D151" s="81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2"/>
      <c r="P151" s="82"/>
      <c r="Q151" s="63"/>
      <c r="R151" s="81"/>
      <c r="S151" s="63"/>
      <c r="T151" s="82"/>
      <c r="U151" s="82"/>
      <c r="V151" s="82"/>
      <c r="W151" s="82"/>
      <c r="X151" s="82"/>
      <c r="Y151" s="81"/>
      <c r="Z151" s="58"/>
      <c r="AA151" s="58"/>
      <c r="AB151" s="58"/>
      <c r="AC151" s="58"/>
      <c r="AD151" s="58"/>
      <c r="AE151" s="58"/>
      <c r="AF151" s="58"/>
      <c r="AG151" s="58"/>
      <c r="AH151" s="58"/>
      <c r="AI151" s="58"/>
      <c r="AJ151" s="58"/>
      <c r="AK151" s="58"/>
      <c r="AL151" s="58"/>
      <c r="AM151" s="58"/>
      <c r="AN151" s="58"/>
      <c r="AO151" s="58"/>
      <c r="AP151" s="58"/>
      <c r="AQ151" s="58"/>
      <c r="AR151" s="58"/>
      <c r="AS151" s="58"/>
      <c r="AT151" s="58"/>
      <c r="AU151" s="58"/>
      <c r="AV151" s="58"/>
      <c r="AW151" s="58"/>
      <c r="AX151" s="58"/>
      <c r="AY151" s="58"/>
      <c r="AZ151" s="58"/>
      <c r="BA151" s="58"/>
      <c r="BB151" s="58"/>
      <c r="BC151" s="58"/>
      <c r="BD151" s="58"/>
      <c r="BE151" s="58"/>
      <c r="BF151" s="58"/>
      <c r="BG151" s="58"/>
      <c r="BH151" s="58"/>
      <c r="BI151" s="58"/>
      <c r="BJ151" s="58"/>
      <c r="BK151" s="58"/>
      <c r="BL151" s="58"/>
      <c r="BM151" s="58"/>
      <c r="BN151" s="58"/>
      <c r="BO151" s="58"/>
      <c r="BP151" s="58"/>
      <c r="BQ151" s="58"/>
      <c r="BR151" s="58"/>
      <c r="BS151" s="58"/>
      <c r="BT151" s="58"/>
      <c r="BU151" s="58"/>
      <c r="BV151" s="58"/>
      <c r="BW151" s="58"/>
      <c r="BX151" s="58"/>
      <c r="BY151" s="58"/>
      <c r="BZ151" s="58"/>
      <c r="CA151" s="58"/>
      <c r="CB151" s="58"/>
      <c r="CC151" s="58"/>
      <c r="CD151" s="58"/>
      <c r="CE151" s="58"/>
      <c r="CF151" s="58"/>
      <c r="CG151" s="58"/>
      <c r="CH151" s="58"/>
      <c r="CI151" s="58"/>
      <c r="CJ151" s="58"/>
      <c r="CK151" s="58"/>
      <c r="CL151" s="58"/>
      <c r="CM151" s="58"/>
      <c r="CN151" s="58"/>
      <c r="CO151" s="58"/>
      <c r="CP151" s="58"/>
      <c r="CQ151" s="58"/>
      <c r="CR151" s="58"/>
      <c r="CS151" s="58"/>
      <c r="CT151" s="58"/>
      <c r="CU151" s="58"/>
      <c r="CV151" s="58"/>
      <c r="CW151" s="58"/>
      <c r="CX151" s="58"/>
      <c r="CY151" s="58"/>
      <c r="CZ151" s="58"/>
      <c r="DA151" s="58"/>
      <c r="DB151" s="58"/>
      <c r="DC151" s="58"/>
      <c r="DD151" s="58"/>
      <c r="DE151" s="58"/>
      <c r="DF151" s="58"/>
      <c r="DG151" s="58"/>
      <c r="DH151" s="58"/>
      <c r="DI151" s="58"/>
      <c r="DJ151" s="58"/>
      <c r="DK151" s="58"/>
      <c r="DL151" s="58"/>
      <c r="DM151" s="58"/>
      <c r="DN151" s="58"/>
      <c r="DO151" s="58"/>
      <c r="DP151" s="58"/>
      <c r="DQ151" s="58"/>
      <c r="DR151" s="58"/>
      <c r="DS151" s="58"/>
      <c r="DT151" s="58"/>
      <c r="DU151" s="58"/>
      <c r="DV151" s="58"/>
      <c r="DW151" s="58"/>
      <c r="DX151" s="58"/>
      <c r="DY151" s="58"/>
      <c r="DZ151" s="58"/>
      <c r="EA151" s="58"/>
      <c r="EB151" s="58"/>
      <c r="EC151" s="58"/>
      <c r="ED151" s="58"/>
      <c r="EE151" s="58"/>
      <c r="EF151" s="58"/>
      <c r="EG151" s="58"/>
      <c r="EH151" s="58"/>
      <c r="EI151" s="58"/>
      <c r="EJ151" s="58"/>
      <c r="EK151" s="58"/>
      <c r="EL151" s="58"/>
      <c r="EM151" s="58"/>
      <c r="EN151" s="58"/>
      <c r="EO151" s="58"/>
      <c r="EP151" s="58"/>
      <c r="EQ151" s="58"/>
      <c r="ER151" s="58"/>
      <c r="ES151" s="58"/>
      <c r="ET151" s="58"/>
      <c r="EU151" s="58"/>
      <c r="EV151" s="58"/>
      <c r="EW151" s="58"/>
      <c r="EX151" s="58"/>
      <c r="EY151" s="58"/>
      <c r="EZ151" s="58"/>
      <c r="FA151" s="58"/>
      <c r="FB151" s="58"/>
      <c r="FC151" s="58"/>
      <c r="FD151" s="58"/>
      <c r="FE151" s="58"/>
      <c r="FF151" s="58"/>
      <c r="FG151" s="58"/>
      <c r="FH151" s="58"/>
      <c r="FI151" s="58"/>
      <c r="FJ151" s="58"/>
      <c r="FK151" s="58"/>
      <c r="FL151" s="58"/>
      <c r="FM151" s="58"/>
      <c r="FN151" s="58"/>
      <c r="FO151" s="58"/>
      <c r="FP151" s="58"/>
      <c r="FQ151" s="58"/>
      <c r="FR151" s="58"/>
      <c r="FS151" s="58"/>
      <c r="FT151" s="58"/>
      <c r="FU151" s="58"/>
      <c r="FV151" s="58"/>
      <c r="FW151" s="58"/>
      <c r="FX151" s="58"/>
      <c r="FY151" s="58"/>
      <c r="FZ151" s="58"/>
      <c r="GA151" s="58"/>
      <c r="GB151" s="58"/>
      <c r="GC151" s="58"/>
      <c r="GD151" s="58"/>
      <c r="GE151" s="58"/>
      <c r="GF151" s="58"/>
      <c r="GG151" s="58"/>
      <c r="GH151" s="58"/>
      <c r="GI151" s="58"/>
      <c r="GJ151" s="58"/>
      <c r="GK151" s="58"/>
      <c r="GL151" s="58"/>
      <c r="GM151" s="58"/>
      <c r="GN151" s="58"/>
      <c r="GO151" s="58"/>
      <c r="GP151" s="58"/>
      <c r="GQ151" s="58"/>
      <c r="GR151" s="58"/>
      <c r="GS151" s="58"/>
      <c r="GT151" s="58"/>
      <c r="GU151" s="58"/>
      <c r="GV151" s="58"/>
      <c r="GW151" s="58"/>
      <c r="GX151" s="58"/>
      <c r="GY151" s="58"/>
      <c r="GZ151" s="58"/>
      <c r="HA151" s="58"/>
      <c r="HB151" s="58"/>
      <c r="HC151" s="58"/>
      <c r="HD151" s="58"/>
      <c r="HE151" s="58"/>
      <c r="HF151" s="58"/>
      <c r="HG151" s="58"/>
      <c r="HH151" s="58"/>
      <c r="HI151" s="58"/>
      <c r="HJ151" s="58"/>
      <c r="HK151" s="58"/>
      <c r="HL151" s="58"/>
      <c r="HM151" s="58"/>
      <c r="HN151" s="58"/>
      <c r="HO151" s="58"/>
      <c r="HP151" s="58"/>
      <c r="HQ151" s="58"/>
      <c r="HR151" s="58"/>
      <c r="HS151" s="58"/>
      <c r="HT151" s="58"/>
      <c r="HU151" s="58"/>
      <c r="HV151" s="58"/>
      <c r="HW151" s="58"/>
      <c r="HX151" s="58"/>
      <c r="HY151" s="58"/>
      <c r="HZ151" s="58"/>
      <c r="IA151" s="58"/>
      <c r="IB151" s="58"/>
      <c r="IC151" s="58"/>
      <c r="ID151" s="58"/>
      <c r="IE151" s="58"/>
      <c r="IF151" s="58"/>
      <c r="IG151" s="58"/>
      <c r="IH151" s="58"/>
      <c r="II151" s="58"/>
      <c r="IJ151" s="58"/>
      <c r="IK151" s="58"/>
      <c r="IL151" s="58"/>
      <c r="IM151" s="58"/>
      <c r="IN151" s="58"/>
      <c r="IO151" s="58"/>
      <c r="IP151" s="58"/>
      <c r="IQ151" s="58"/>
      <c r="IR151" s="58"/>
      <c r="IS151" s="58"/>
      <c r="IT151" s="58"/>
      <c r="IU151" s="58"/>
      <c r="IV151" s="58"/>
      <c r="IW151" s="58"/>
    </row>
    <row r="152" customFormat="false" ht="12.75" hidden="false" customHeight="false" outlineLevel="0" collapsed="false">
      <c r="A152" s="24" t="s">
        <v>131</v>
      </c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4"/>
      <c r="P152" s="34"/>
      <c r="Q152" s="32"/>
      <c r="R152" s="35"/>
      <c r="S152" s="32"/>
      <c r="T152" s="34"/>
      <c r="U152" s="34"/>
      <c r="V152" s="34"/>
      <c r="W152" s="34"/>
      <c r="X152" s="34"/>
      <c r="Y152" s="35"/>
    </row>
    <row r="153" customFormat="false" ht="12.75" hidden="false" customHeight="false" outlineLevel="0" collapsed="false">
      <c r="A153" s="27" t="s">
        <v>132</v>
      </c>
      <c r="C153" s="102" t="n">
        <v>0</v>
      </c>
      <c r="D153" s="103" t="n">
        <v>0</v>
      </c>
      <c r="E153" s="103" t="n">
        <v>0</v>
      </c>
      <c r="F153" s="103" t="n">
        <v>0</v>
      </c>
      <c r="G153" s="103" t="n">
        <v>-21</v>
      </c>
      <c r="H153" s="103" t="n">
        <v>0</v>
      </c>
      <c r="I153" s="103" t="n">
        <v>0</v>
      </c>
      <c r="J153" s="103" t="n">
        <v>-9</v>
      </c>
      <c r="K153" s="103" t="n">
        <v>0</v>
      </c>
      <c r="L153" s="103" t="n">
        <v>0</v>
      </c>
      <c r="M153" s="103" t="n">
        <v>0</v>
      </c>
      <c r="N153" s="103" t="n">
        <v>0</v>
      </c>
      <c r="O153" s="104" t="n">
        <f aca="false">SUM(C153:N153)</f>
        <v>-30</v>
      </c>
      <c r="P153" s="105"/>
      <c r="Q153" s="32"/>
      <c r="R153" s="80" t="s">
        <v>65</v>
      </c>
      <c r="S153" s="32"/>
      <c r="T153" s="105"/>
      <c r="U153" s="96" t="n">
        <f aca="false">C153+D153+E153</f>
        <v>0</v>
      </c>
      <c r="V153" s="97" t="n">
        <f aca="false">F153+G153+H153</f>
        <v>-21</v>
      </c>
      <c r="W153" s="97" t="n">
        <f aca="false">I153+J153+K153</f>
        <v>-9</v>
      </c>
      <c r="X153" s="97" t="n">
        <f aca="false">L153+M153+N153</f>
        <v>0</v>
      </c>
      <c r="Y153" s="98" t="n">
        <f aca="false">SUM(U153:X153)</f>
        <v>-30</v>
      </c>
    </row>
    <row r="154" customFormat="false" ht="6" hidden="false" customHeight="true" outlineLevel="0" collapsed="false">
      <c r="A154" s="106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4"/>
      <c r="P154" s="34"/>
      <c r="Q154" s="32"/>
      <c r="R154" s="35"/>
      <c r="S154" s="32"/>
      <c r="T154" s="34"/>
      <c r="U154" s="34"/>
      <c r="V154" s="34"/>
      <c r="W154" s="34"/>
      <c r="X154" s="34"/>
      <c r="Y154" s="35"/>
    </row>
    <row r="155" customFormat="false" ht="12.75" hidden="false" customHeight="false" outlineLevel="0" collapsed="false">
      <c r="A155" s="27" t="s">
        <v>69</v>
      </c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4"/>
      <c r="P155" s="34"/>
      <c r="Q155" s="32"/>
      <c r="R155" s="35"/>
      <c r="S155" s="32"/>
      <c r="T155" s="34"/>
      <c r="U155" s="34"/>
      <c r="V155" s="34"/>
      <c r="W155" s="34"/>
      <c r="X155" s="34"/>
      <c r="Y155" s="35"/>
    </row>
    <row r="156" customFormat="false" ht="12.75" hidden="false" customHeight="false" outlineLevel="0" collapsed="false">
      <c r="A156" s="28" t="s">
        <v>133</v>
      </c>
      <c r="C156" s="107" t="n">
        <f aca="false">-1870-SUM(C157:C167)</f>
        <v>-1870</v>
      </c>
      <c r="D156" s="107" t="n">
        <f aca="false">-2099-SUM(D157:D167)</f>
        <v>-1899</v>
      </c>
      <c r="E156" s="107" t="n">
        <f aca="false">-2611-SUM(E157:E167)</f>
        <v>-2311</v>
      </c>
      <c r="F156" s="107" t="n">
        <f aca="false">-1806-SUM(F157:F167)</f>
        <v>-1606</v>
      </c>
      <c r="G156" s="107" t="n">
        <f aca="false">-2795-SUM(G157:G167)</f>
        <v>-2695</v>
      </c>
      <c r="H156" s="107" t="n">
        <f aca="false">-2490-SUM(H157:H167)</f>
        <v>-2390</v>
      </c>
      <c r="I156" s="107" t="n">
        <f aca="false">-2180-SUM(I157:I167)-1</f>
        <v>-2781</v>
      </c>
      <c r="J156" s="107" t="n">
        <f aca="false">-2478-SUM(J157:J167)</f>
        <v>-2546</v>
      </c>
      <c r="K156" s="74" t="n">
        <v>-1111</v>
      </c>
      <c r="L156" s="74" t="n">
        <v>-1692</v>
      </c>
      <c r="M156" s="74" t="n">
        <v>-1634</v>
      </c>
      <c r="N156" s="74" t="n">
        <v>-799</v>
      </c>
      <c r="O156" s="75" t="n">
        <f aca="false">SUM(C156:N156)</f>
        <v>-23334</v>
      </c>
      <c r="P156" s="75"/>
      <c r="Q156" s="32"/>
      <c r="R156" s="33" t="s">
        <v>93</v>
      </c>
      <c r="S156" s="32"/>
      <c r="T156" s="75"/>
      <c r="U156" s="34" t="n">
        <f aca="false">C156+D156+E156</f>
        <v>-6080</v>
      </c>
      <c r="V156" s="34" t="n">
        <f aca="false">F156+G156+H156</f>
        <v>-6691</v>
      </c>
      <c r="W156" s="34" t="n">
        <f aca="false">I156+J156+K156</f>
        <v>-6438</v>
      </c>
      <c r="X156" s="34" t="n">
        <f aca="false">L156+M156+N156</f>
        <v>-4125</v>
      </c>
      <c r="Y156" s="35" t="n">
        <f aca="false">SUM(U156:X156)</f>
        <v>-23334</v>
      </c>
    </row>
    <row r="157" customFormat="false" ht="12.75" hidden="false" customHeight="false" outlineLevel="0" collapsed="false">
      <c r="A157" s="28" t="s">
        <v>134</v>
      </c>
      <c r="C157" s="50"/>
      <c r="D157" s="50"/>
      <c r="E157" s="50"/>
      <c r="F157" s="50"/>
      <c r="G157" s="50"/>
      <c r="H157" s="50"/>
      <c r="I157" s="35"/>
      <c r="J157" s="35"/>
      <c r="K157" s="35"/>
      <c r="L157" s="35"/>
      <c r="M157" s="35"/>
      <c r="N157" s="35"/>
      <c r="O157" s="75" t="n">
        <f aca="false">SUM(C157:N157)</f>
        <v>0</v>
      </c>
      <c r="P157" s="75"/>
      <c r="Q157" s="32"/>
      <c r="R157" s="33" t="s">
        <v>93</v>
      </c>
      <c r="S157" s="32"/>
      <c r="T157" s="75"/>
      <c r="U157" s="34" t="n">
        <f aca="false">C157+D157+E157</f>
        <v>0</v>
      </c>
      <c r="V157" s="34" t="n">
        <f aca="false">F157+G157+H157</f>
        <v>0</v>
      </c>
      <c r="W157" s="34" t="n">
        <f aca="false">I157+J157+K157</f>
        <v>0</v>
      </c>
      <c r="X157" s="34" t="n">
        <f aca="false">L157+M157+N157</f>
        <v>0</v>
      </c>
      <c r="Y157" s="35" t="n">
        <f aca="false">SUM(U157:X157)</f>
        <v>0</v>
      </c>
    </row>
    <row r="158" customFormat="false" ht="12.75" hidden="false" customHeight="false" outlineLevel="0" collapsed="false">
      <c r="A158" s="28" t="s">
        <v>94</v>
      </c>
      <c r="C158" s="50" t="n">
        <v>0</v>
      </c>
      <c r="D158" s="50" t="n">
        <v>0</v>
      </c>
      <c r="E158" s="50" t="n">
        <v>0</v>
      </c>
      <c r="F158" s="50" t="n">
        <v>0</v>
      </c>
      <c r="G158" s="50" t="n">
        <v>100</v>
      </c>
      <c r="H158" s="50" t="n">
        <v>200</v>
      </c>
      <c r="I158" s="50" t="n">
        <v>200</v>
      </c>
      <c r="J158" s="50" t="n">
        <v>196</v>
      </c>
      <c r="K158" s="50" t="n">
        <v>108</v>
      </c>
      <c r="L158" s="50" t="n">
        <v>72</v>
      </c>
      <c r="M158" s="50" t="n">
        <v>73</v>
      </c>
      <c r="N158" s="50" t="n">
        <v>121</v>
      </c>
      <c r="O158" s="75" t="n">
        <f aca="false">SUM(C158:N158)</f>
        <v>1070</v>
      </c>
      <c r="P158" s="75"/>
      <c r="Q158" s="32"/>
      <c r="R158" s="33" t="s">
        <v>93</v>
      </c>
      <c r="S158" s="32"/>
      <c r="T158" s="75"/>
      <c r="U158" s="34" t="n">
        <f aca="false">C158+D158+E158</f>
        <v>0</v>
      </c>
      <c r="V158" s="34" t="n">
        <f aca="false">F158+G158+H158</f>
        <v>300</v>
      </c>
      <c r="W158" s="34" t="n">
        <f aca="false">I158+J158+K158</f>
        <v>504</v>
      </c>
      <c r="X158" s="34" t="n">
        <f aca="false">L158+M158+N158</f>
        <v>266</v>
      </c>
      <c r="Y158" s="35" t="n">
        <f aca="false">SUM(U158:X158)</f>
        <v>1070</v>
      </c>
    </row>
    <row r="159" customFormat="false" ht="12.75" hidden="false" customHeight="false" outlineLevel="0" collapsed="false">
      <c r="A159" s="28" t="s">
        <v>135</v>
      </c>
      <c r="C159" s="50" t="n">
        <v>-100</v>
      </c>
      <c r="D159" s="50" t="n">
        <v>-100</v>
      </c>
      <c r="E159" s="50" t="n">
        <v>-100</v>
      </c>
      <c r="F159" s="50" t="n">
        <v>-100</v>
      </c>
      <c r="G159" s="50" t="n">
        <v>-100</v>
      </c>
      <c r="H159" s="50" t="n">
        <v>-200</v>
      </c>
      <c r="I159" s="50" t="n">
        <v>-100</v>
      </c>
      <c r="J159" s="50" t="n">
        <v>-128</v>
      </c>
      <c r="K159" s="50" t="n">
        <v>-129</v>
      </c>
      <c r="L159" s="50" t="n">
        <v>-128</v>
      </c>
      <c r="M159" s="50" t="n">
        <v>-127</v>
      </c>
      <c r="N159" s="50" t="n">
        <v>-149</v>
      </c>
      <c r="O159" s="75" t="n">
        <f aca="false">SUM(C159:N159)</f>
        <v>-1461</v>
      </c>
      <c r="P159" s="75"/>
      <c r="Q159" s="32"/>
      <c r="R159" s="33" t="s">
        <v>93</v>
      </c>
      <c r="S159" s="32"/>
      <c r="T159" s="75"/>
      <c r="U159" s="34" t="n">
        <f aca="false">C159+D159+E159</f>
        <v>-300</v>
      </c>
      <c r="V159" s="34" t="n">
        <f aca="false">F159+G159+H159</f>
        <v>-400</v>
      </c>
      <c r="W159" s="34" t="n">
        <f aca="false">I159+J159+K159</f>
        <v>-357</v>
      </c>
      <c r="X159" s="34" t="n">
        <f aca="false">L159+M159+N159</f>
        <v>-404</v>
      </c>
      <c r="Y159" s="35" t="n">
        <f aca="false">SUM(U159:X159)</f>
        <v>-1461</v>
      </c>
    </row>
    <row r="160" customFormat="false" ht="12.75" hidden="false" customHeight="false" outlineLevel="0" collapsed="false">
      <c r="A160" s="28" t="s">
        <v>136</v>
      </c>
      <c r="C160" s="50"/>
      <c r="D160" s="50"/>
      <c r="E160" s="50"/>
      <c r="F160" s="50"/>
      <c r="G160" s="50"/>
      <c r="H160" s="50"/>
      <c r="I160" s="35"/>
      <c r="J160" s="35"/>
      <c r="K160" s="35"/>
      <c r="L160" s="35"/>
      <c r="M160" s="35"/>
      <c r="N160" s="35"/>
      <c r="O160" s="75" t="n">
        <f aca="false">SUM(C160:N160)</f>
        <v>0</v>
      </c>
      <c r="P160" s="75"/>
      <c r="Q160" s="32"/>
      <c r="R160" s="33" t="s">
        <v>93</v>
      </c>
      <c r="S160" s="32"/>
      <c r="T160" s="75"/>
      <c r="U160" s="34" t="n">
        <f aca="false">C160+D160+E160</f>
        <v>0</v>
      </c>
      <c r="V160" s="34" t="n">
        <f aca="false">F160+G160+H160</f>
        <v>0</v>
      </c>
      <c r="W160" s="34" t="n">
        <f aca="false">I160+J160+K160</f>
        <v>0</v>
      </c>
      <c r="X160" s="34" t="n">
        <f aca="false">L160+M160+N160</f>
        <v>0</v>
      </c>
      <c r="Y160" s="35" t="n">
        <f aca="false">SUM(U160:X160)</f>
        <v>0</v>
      </c>
    </row>
    <row r="161" customFormat="false" ht="12.75" hidden="false" customHeight="false" outlineLevel="0" collapsed="false">
      <c r="A161" s="28" t="s">
        <v>137</v>
      </c>
      <c r="C161" s="50"/>
      <c r="D161" s="50"/>
      <c r="E161" s="50"/>
      <c r="F161" s="50"/>
      <c r="G161" s="50"/>
      <c r="H161" s="50"/>
      <c r="I161" s="35"/>
      <c r="J161" s="35"/>
      <c r="K161" s="35"/>
      <c r="L161" s="35"/>
      <c r="M161" s="35"/>
      <c r="N161" s="35"/>
      <c r="O161" s="75" t="n">
        <f aca="false">SUM(C161:N161)</f>
        <v>0</v>
      </c>
      <c r="P161" s="75"/>
      <c r="Q161" s="32"/>
      <c r="R161" s="33" t="s">
        <v>93</v>
      </c>
      <c r="S161" s="32"/>
      <c r="T161" s="75"/>
      <c r="U161" s="34" t="n">
        <f aca="false">C161+D161+E161</f>
        <v>0</v>
      </c>
      <c r="V161" s="34" t="n">
        <f aca="false">F161+G161+H161</f>
        <v>0</v>
      </c>
      <c r="W161" s="34" t="n">
        <f aca="false">I161+J161+K161</f>
        <v>0</v>
      </c>
      <c r="X161" s="34" t="n">
        <f aca="false">L161+M161+N161</f>
        <v>0</v>
      </c>
      <c r="Y161" s="35" t="n">
        <f aca="false">SUM(U161:X161)</f>
        <v>0</v>
      </c>
    </row>
    <row r="162" customFormat="false" ht="12.75" hidden="false" customHeight="false" outlineLevel="0" collapsed="false">
      <c r="A162" s="28" t="s">
        <v>138</v>
      </c>
      <c r="C162" s="50"/>
      <c r="D162" s="50"/>
      <c r="E162" s="50"/>
      <c r="F162" s="50"/>
      <c r="G162" s="50"/>
      <c r="H162" s="50"/>
      <c r="I162" s="35"/>
      <c r="J162" s="35"/>
      <c r="K162" s="35"/>
      <c r="L162" s="35"/>
      <c r="M162" s="35"/>
      <c r="N162" s="35"/>
      <c r="O162" s="75" t="n">
        <f aca="false">SUM(C162:N162)</f>
        <v>0</v>
      </c>
      <c r="P162" s="75"/>
      <c r="Q162" s="32"/>
      <c r="R162" s="33" t="s">
        <v>93</v>
      </c>
      <c r="S162" s="32"/>
      <c r="T162" s="75"/>
      <c r="U162" s="34" t="n">
        <f aca="false">C162+D162+E162</f>
        <v>0</v>
      </c>
      <c r="V162" s="34" t="n">
        <f aca="false">F162+G162+H162</f>
        <v>0</v>
      </c>
      <c r="W162" s="34" t="n">
        <f aca="false">I162+J162+K162</f>
        <v>0</v>
      </c>
      <c r="X162" s="34" t="n">
        <f aca="false">L162+M162+N162</f>
        <v>0</v>
      </c>
      <c r="Y162" s="35" t="n">
        <f aca="false">SUM(U162:X162)</f>
        <v>0</v>
      </c>
    </row>
    <row r="163" customFormat="false" ht="12.75" hidden="false" customHeight="false" outlineLevel="0" collapsed="false">
      <c r="A163" s="28" t="s">
        <v>139</v>
      </c>
      <c r="C163" s="50"/>
      <c r="D163" s="50"/>
      <c r="E163" s="50"/>
      <c r="F163" s="50"/>
      <c r="G163" s="50"/>
      <c r="H163" s="50"/>
      <c r="I163" s="35"/>
      <c r="J163" s="35"/>
      <c r="K163" s="35"/>
      <c r="L163" s="35"/>
      <c r="M163" s="35"/>
      <c r="N163" s="35"/>
      <c r="O163" s="75" t="n">
        <f aca="false">SUM(C163:N163)</f>
        <v>0</v>
      </c>
      <c r="P163" s="75"/>
      <c r="Q163" s="32"/>
      <c r="R163" s="33" t="s">
        <v>93</v>
      </c>
      <c r="S163" s="32"/>
      <c r="T163" s="75"/>
      <c r="U163" s="34" t="n">
        <f aca="false">C163+D163+E163</f>
        <v>0</v>
      </c>
      <c r="V163" s="34" t="n">
        <f aca="false">F163+G163+H163</f>
        <v>0</v>
      </c>
      <c r="W163" s="34" t="n">
        <f aca="false">I163+J163+K163</f>
        <v>0</v>
      </c>
      <c r="X163" s="34" t="n">
        <f aca="false">L163+M163+N163</f>
        <v>0</v>
      </c>
      <c r="Y163" s="35" t="n">
        <f aca="false">SUM(U163:X163)</f>
        <v>0</v>
      </c>
    </row>
    <row r="164" customFormat="false" ht="12.75" hidden="false" customHeight="false" outlineLevel="0" collapsed="false">
      <c r="A164" s="28" t="s">
        <v>140</v>
      </c>
      <c r="C164" s="50"/>
      <c r="D164" s="50"/>
      <c r="E164" s="50"/>
      <c r="F164" s="50"/>
      <c r="G164" s="50"/>
      <c r="H164" s="50"/>
      <c r="I164" s="35"/>
      <c r="J164" s="35"/>
      <c r="K164" s="35"/>
      <c r="L164" s="35"/>
      <c r="M164" s="35"/>
      <c r="N164" s="35"/>
      <c r="O164" s="75" t="n">
        <f aca="false">SUM(C164:N164)</f>
        <v>0</v>
      </c>
      <c r="P164" s="75"/>
      <c r="Q164" s="32"/>
      <c r="R164" s="33" t="s">
        <v>93</v>
      </c>
      <c r="S164" s="32"/>
      <c r="T164" s="75"/>
      <c r="U164" s="34" t="n">
        <f aca="false">C164+D164+E164</f>
        <v>0</v>
      </c>
      <c r="V164" s="34" t="n">
        <f aca="false">F164+G164+H164</f>
        <v>0</v>
      </c>
      <c r="W164" s="34" t="n">
        <f aca="false">I164+J164+K164</f>
        <v>0</v>
      </c>
      <c r="X164" s="34" t="n">
        <f aca="false">L164+M164+N164</f>
        <v>0</v>
      </c>
      <c r="Y164" s="35" t="n">
        <f aca="false">SUM(U164:X164)</f>
        <v>0</v>
      </c>
    </row>
    <row r="165" customFormat="false" ht="12.75" hidden="false" customHeight="false" outlineLevel="0" collapsed="false">
      <c r="A165" s="28" t="s">
        <v>141</v>
      </c>
      <c r="C165" s="50"/>
      <c r="D165" s="50"/>
      <c r="E165" s="50"/>
      <c r="F165" s="50"/>
      <c r="G165" s="50"/>
      <c r="H165" s="50"/>
      <c r="I165" s="35"/>
      <c r="J165" s="35"/>
      <c r="K165" s="35"/>
      <c r="L165" s="35"/>
      <c r="M165" s="35"/>
      <c r="N165" s="35"/>
      <c r="O165" s="75" t="n">
        <f aca="false">SUM(C165:N165)</f>
        <v>0</v>
      </c>
      <c r="P165" s="75"/>
      <c r="Q165" s="32"/>
      <c r="R165" s="33" t="s">
        <v>93</v>
      </c>
      <c r="S165" s="32"/>
      <c r="T165" s="75"/>
      <c r="U165" s="34" t="n">
        <f aca="false">C165+D165+E165</f>
        <v>0</v>
      </c>
      <c r="V165" s="34" t="n">
        <f aca="false">F165+G165+H165</f>
        <v>0</v>
      </c>
      <c r="W165" s="34" t="n">
        <f aca="false">I165+J165+K165</f>
        <v>0</v>
      </c>
      <c r="X165" s="34" t="n">
        <f aca="false">L165+M165+N165</f>
        <v>0</v>
      </c>
      <c r="Y165" s="35" t="n">
        <f aca="false">SUM(U165:X165)</f>
        <v>0</v>
      </c>
    </row>
    <row r="166" customFormat="false" ht="12.75" hidden="false" customHeight="false" outlineLevel="0" collapsed="false">
      <c r="A166" s="28" t="s">
        <v>142</v>
      </c>
      <c r="C166" s="50" t="n">
        <v>100</v>
      </c>
      <c r="D166" s="50" t="n">
        <v>-100</v>
      </c>
      <c r="E166" s="50" t="n">
        <v>-200</v>
      </c>
      <c r="F166" s="50" t="n">
        <v>-100</v>
      </c>
      <c r="G166" s="50" t="n">
        <v>-100</v>
      </c>
      <c r="H166" s="50" t="n">
        <v>-100</v>
      </c>
      <c r="I166" s="50" t="n">
        <v>500</v>
      </c>
      <c r="J166" s="50" t="n">
        <v>0</v>
      </c>
      <c r="K166" s="50" t="n">
        <v>0</v>
      </c>
      <c r="L166" s="50" t="n">
        <v>0</v>
      </c>
      <c r="M166" s="50" t="n">
        <v>0</v>
      </c>
      <c r="N166" s="50" t="n">
        <v>0</v>
      </c>
      <c r="O166" s="75" t="n">
        <f aca="false">SUM(C166:N166)</f>
        <v>0</v>
      </c>
      <c r="P166" s="75"/>
      <c r="Q166" s="32"/>
      <c r="R166" s="33" t="s">
        <v>93</v>
      </c>
      <c r="S166" s="32"/>
      <c r="T166" s="75"/>
      <c r="U166" s="34" t="n">
        <f aca="false">C166+D166+E166</f>
        <v>-200</v>
      </c>
      <c r="V166" s="34" t="n">
        <f aca="false">F166+G166+H166</f>
        <v>-300</v>
      </c>
      <c r="W166" s="34" t="n">
        <f aca="false">I166+J166+K166</f>
        <v>500</v>
      </c>
      <c r="X166" s="34" t="n">
        <f aca="false">L166+M166+N166</f>
        <v>0</v>
      </c>
      <c r="Y166" s="35" t="n">
        <f aca="false">SUM(U166:X166)</f>
        <v>0</v>
      </c>
    </row>
    <row r="167" customFormat="false" ht="12.75" hidden="false" customHeight="false" outlineLevel="0" collapsed="false">
      <c r="A167" s="28" t="s">
        <v>143</v>
      </c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75" t="n">
        <f aca="false">SUM(C167:N167)</f>
        <v>0</v>
      </c>
      <c r="P167" s="75"/>
      <c r="Q167" s="32"/>
      <c r="R167" s="33" t="s">
        <v>93</v>
      </c>
      <c r="S167" s="32"/>
      <c r="T167" s="75"/>
      <c r="U167" s="34" t="n">
        <f aca="false">C167+D167+E167</f>
        <v>0</v>
      </c>
      <c r="V167" s="34" t="n">
        <f aca="false">F167+G167+H167</f>
        <v>0</v>
      </c>
      <c r="W167" s="34" t="n">
        <f aca="false">I167+J167+K167</f>
        <v>0</v>
      </c>
      <c r="X167" s="34" t="n">
        <f aca="false">L167+M167+N167</f>
        <v>0</v>
      </c>
      <c r="Y167" s="35" t="n">
        <f aca="false">SUM(U167:X167)</f>
        <v>0</v>
      </c>
    </row>
    <row r="168" customFormat="false" ht="12.75" hidden="false" customHeight="false" outlineLevel="0" collapsed="false">
      <c r="A168" s="28" t="s">
        <v>57</v>
      </c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75" t="n">
        <f aca="false">SUM(C168:N168)</f>
        <v>0</v>
      </c>
      <c r="P168" s="75"/>
      <c r="Q168" s="32"/>
      <c r="R168" s="33" t="s">
        <v>93</v>
      </c>
      <c r="S168" s="32"/>
      <c r="T168" s="75"/>
      <c r="U168" s="34" t="n">
        <f aca="false">C168+D168+E168</f>
        <v>0</v>
      </c>
      <c r="V168" s="34" t="n">
        <f aca="false">F168+G168+H168</f>
        <v>0</v>
      </c>
      <c r="W168" s="34" t="n">
        <f aca="false">I168+J168+K168</f>
        <v>0</v>
      </c>
      <c r="X168" s="34" t="n">
        <f aca="false">L168+M168+N168</f>
        <v>0</v>
      </c>
      <c r="Y168" s="35" t="n">
        <f aca="false">SUM(U168:X168)</f>
        <v>0</v>
      </c>
    </row>
    <row r="169" customFormat="false" ht="12.75" hidden="false" customHeight="false" outlineLevel="0" collapsed="false">
      <c r="A169" s="28" t="s">
        <v>91</v>
      </c>
      <c r="C169" s="76" t="n">
        <v>0</v>
      </c>
      <c r="D169" s="76" t="n">
        <v>0</v>
      </c>
      <c r="E169" s="76" t="n">
        <v>0</v>
      </c>
      <c r="F169" s="76" t="n">
        <v>0</v>
      </c>
      <c r="G169" s="76" t="n">
        <v>0</v>
      </c>
      <c r="H169" s="76" t="n">
        <v>0</v>
      </c>
      <c r="I169" s="76" t="n">
        <v>0</v>
      </c>
      <c r="J169" s="76" t="n">
        <v>0</v>
      </c>
      <c r="K169" s="76" t="n">
        <v>0</v>
      </c>
      <c r="L169" s="76" t="n">
        <v>0</v>
      </c>
      <c r="M169" s="76" t="n">
        <v>0</v>
      </c>
      <c r="N169" s="76" t="n">
        <v>0</v>
      </c>
      <c r="O169" s="77" t="n">
        <f aca="false">SUM(C169:N169)</f>
        <v>0</v>
      </c>
      <c r="P169" s="75"/>
      <c r="Q169" s="32"/>
      <c r="R169" s="33" t="s">
        <v>93</v>
      </c>
      <c r="S169" s="32"/>
      <c r="T169" s="75"/>
      <c r="U169" s="70" t="n">
        <f aca="false">C169+D169+E169</f>
        <v>0</v>
      </c>
      <c r="V169" s="70" t="n">
        <f aca="false">F169+G169+H169</f>
        <v>0</v>
      </c>
      <c r="W169" s="70" t="n">
        <f aca="false">I169+J169+K169</f>
        <v>0</v>
      </c>
      <c r="X169" s="70" t="n">
        <f aca="false">L169+M169+N169</f>
        <v>0</v>
      </c>
      <c r="Y169" s="71" t="n">
        <f aca="false">SUM(U169:X169)</f>
        <v>0</v>
      </c>
    </row>
    <row r="170" customFormat="false" ht="12.75" hidden="false" customHeight="false" outlineLevel="0" collapsed="false">
      <c r="A170" s="28" t="s">
        <v>100</v>
      </c>
      <c r="C170" s="35" t="n">
        <f aca="false">SUM(C156:C169)</f>
        <v>-1870</v>
      </c>
      <c r="D170" s="35" t="n">
        <f aca="false">SUM(D156:D169)</f>
        <v>-2099</v>
      </c>
      <c r="E170" s="35" t="n">
        <f aca="false">SUM(E156:E169)</f>
        <v>-2611</v>
      </c>
      <c r="F170" s="35" t="n">
        <f aca="false">SUM(F156:F169)</f>
        <v>-1806</v>
      </c>
      <c r="G170" s="35" t="n">
        <f aca="false">SUM(G156:G169)</f>
        <v>-2795</v>
      </c>
      <c r="H170" s="35" t="n">
        <f aca="false">SUM(H156:H169)</f>
        <v>-2490</v>
      </c>
      <c r="I170" s="35" t="n">
        <f aca="false">SUM(I156:I169)</f>
        <v>-2181</v>
      </c>
      <c r="J170" s="35" t="n">
        <f aca="false">SUM(J156:J169)</f>
        <v>-2478</v>
      </c>
      <c r="K170" s="35" t="n">
        <f aca="false">SUM(K156:K169)</f>
        <v>-1132</v>
      </c>
      <c r="L170" s="35" t="n">
        <f aca="false">SUM(L156:L169)</f>
        <v>-1748</v>
      </c>
      <c r="M170" s="35" t="n">
        <f aca="false">SUM(M156:M169)</f>
        <v>-1688</v>
      </c>
      <c r="N170" s="35" t="n">
        <f aca="false">SUM(N156:N169)</f>
        <v>-827</v>
      </c>
      <c r="O170" s="35" t="n">
        <f aca="false">SUM(O156:O169)</f>
        <v>-23725</v>
      </c>
      <c r="P170" s="75"/>
      <c r="Q170" s="32"/>
      <c r="R170" s="33"/>
      <c r="S170" s="32"/>
      <c r="T170" s="75"/>
      <c r="U170" s="35" t="n">
        <f aca="false">SUM(U156:U169)</f>
        <v>-6580</v>
      </c>
      <c r="V170" s="35" t="n">
        <f aca="false">SUM(V156:V169)</f>
        <v>-7091</v>
      </c>
      <c r="W170" s="35" t="n">
        <f aca="false">SUM(W156:W169)</f>
        <v>-5791</v>
      </c>
      <c r="X170" s="35" t="n">
        <f aca="false">SUM(X156:X169)</f>
        <v>-4263</v>
      </c>
      <c r="Y170" s="35" t="n">
        <f aca="false">SUM(Y156:Y169)</f>
        <v>-23725</v>
      </c>
    </row>
    <row r="171" customFormat="false" ht="3.95" hidden="false" customHeight="true" outlineLevel="0" collapsed="false">
      <c r="A171" s="28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75"/>
      <c r="P171" s="75"/>
      <c r="Q171" s="32"/>
      <c r="R171" s="33"/>
      <c r="S171" s="32"/>
      <c r="T171" s="75"/>
      <c r="U171" s="34"/>
      <c r="V171" s="34"/>
      <c r="W171" s="34"/>
      <c r="X171" s="34"/>
      <c r="Y171" s="35"/>
    </row>
    <row r="172" customFormat="false" ht="12.75" hidden="false" customHeight="true" outlineLevel="0" collapsed="false">
      <c r="A172" s="28" t="s">
        <v>101</v>
      </c>
      <c r="C172" s="46" t="n">
        <v>0</v>
      </c>
      <c r="D172" s="46" t="n">
        <v>0</v>
      </c>
      <c r="E172" s="46" t="n">
        <v>0</v>
      </c>
      <c r="F172" s="46" t="n">
        <v>0</v>
      </c>
      <c r="G172" s="46" t="n">
        <v>0</v>
      </c>
      <c r="H172" s="46" t="n">
        <v>0</v>
      </c>
      <c r="I172" s="46" t="n">
        <v>0</v>
      </c>
      <c r="J172" s="46" t="n">
        <v>0</v>
      </c>
      <c r="K172" s="46" t="n">
        <v>0</v>
      </c>
      <c r="L172" s="46" t="n">
        <v>0</v>
      </c>
      <c r="M172" s="46" t="n">
        <v>0</v>
      </c>
      <c r="N172" s="46" t="n">
        <v>0</v>
      </c>
      <c r="O172" s="49" t="n">
        <f aca="false">SUM(C172:N172)</f>
        <v>0</v>
      </c>
      <c r="P172" s="49"/>
      <c r="Q172" s="32"/>
      <c r="R172" s="36" t="s">
        <v>102</v>
      </c>
      <c r="S172" s="32"/>
      <c r="T172" s="49"/>
      <c r="U172" s="34" t="n">
        <f aca="false">C172+D172+E172</f>
        <v>0</v>
      </c>
      <c r="V172" s="34" t="n">
        <f aca="false">F172+G172+H172</f>
        <v>0</v>
      </c>
      <c r="W172" s="34" t="n">
        <f aca="false">I172+J172+K172</f>
        <v>0</v>
      </c>
      <c r="X172" s="34" t="n">
        <f aca="false">L172+M172+N172</f>
        <v>0</v>
      </c>
      <c r="Y172" s="35" t="n">
        <f aca="false">SUM(U172:X172)</f>
        <v>0</v>
      </c>
    </row>
    <row r="173" customFormat="false" ht="3.95" hidden="false" customHeight="true" outlineLevel="0" collapsed="false">
      <c r="A173" s="28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75"/>
      <c r="P173" s="75"/>
      <c r="Q173" s="32"/>
      <c r="R173" s="33"/>
      <c r="S173" s="32"/>
      <c r="T173" s="75"/>
      <c r="U173" s="34"/>
      <c r="V173" s="34"/>
      <c r="W173" s="34"/>
      <c r="X173" s="34"/>
      <c r="Y173" s="35"/>
    </row>
    <row r="174" customFormat="false" ht="12.75" hidden="false" customHeight="true" outlineLevel="0" collapsed="false">
      <c r="A174" s="86" t="s">
        <v>107</v>
      </c>
      <c r="B174" s="58"/>
      <c r="C174" s="46" t="n">
        <v>-77</v>
      </c>
      <c r="D174" s="46" t="n">
        <v>-109</v>
      </c>
      <c r="E174" s="46" t="n">
        <v>-61</v>
      </c>
      <c r="F174" s="46" t="n">
        <v>-60</v>
      </c>
      <c r="G174" s="46" t="n">
        <v>-64</v>
      </c>
      <c r="H174" s="46" t="n">
        <v>-65</v>
      </c>
      <c r="I174" s="46" t="n">
        <v>-55</v>
      </c>
      <c r="J174" s="46" t="n">
        <v>-54</v>
      </c>
      <c r="K174" s="46" t="n">
        <v>-57</v>
      </c>
      <c r="L174" s="46" t="n">
        <v>-56</v>
      </c>
      <c r="M174" s="46" t="n">
        <v>-57</v>
      </c>
      <c r="N174" s="46" t="n">
        <v>-56</v>
      </c>
      <c r="O174" s="49" t="n">
        <f aca="false">SUM(C174:N174)</f>
        <v>-771</v>
      </c>
      <c r="P174" s="49"/>
      <c r="Q174" s="79"/>
      <c r="R174" s="80" t="s">
        <v>108</v>
      </c>
      <c r="S174" s="79"/>
      <c r="T174" s="49"/>
      <c r="U174" s="62" t="n">
        <f aca="false">C174+D174+E174</f>
        <v>-247</v>
      </c>
      <c r="V174" s="62" t="n">
        <f aca="false">F174+G174+H174</f>
        <v>-189</v>
      </c>
      <c r="W174" s="62" t="n">
        <f aca="false">I174+J174+K174</f>
        <v>-166</v>
      </c>
      <c r="X174" s="62" t="n">
        <f aca="false">L174+M174+N174</f>
        <v>-169</v>
      </c>
      <c r="Y174" s="35" t="n">
        <f aca="false">SUM(U174:X174)</f>
        <v>-771</v>
      </c>
      <c r="Z174" s="58"/>
      <c r="AA174" s="58"/>
      <c r="AB174" s="58"/>
      <c r="AC174" s="58"/>
      <c r="AD174" s="58"/>
      <c r="AE174" s="58"/>
      <c r="AF174" s="58"/>
      <c r="AG174" s="58"/>
      <c r="AH174" s="58"/>
      <c r="AI174" s="58"/>
      <c r="AJ174" s="58"/>
      <c r="AK174" s="58"/>
      <c r="AL174" s="58"/>
      <c r="AM174" s="58"/>
      <c r="AN174" s="58"/>
      <c r="AO174" s="58"/>
      <c r="AP174" s="58"/>
      <c r="AQ174" s="58"/>
      <c r="AR174" s="58"/>
      <c r="AS174" s="58"/>
      <c r="AT174" s="58"/>
      <c r="AU174" s="58"/>
      <c r="AV174" s="58"/>
      <c r="AW174" s="58"/>
      <c r="AX174" s="58"/>
      <c r="AY174" s="58"/>
      <c r="AZ174" s="58"/>
      <c r="BA174" s="58"/>
      <c r="BB174" s="58"/>
      <c r="BC174" s="58"/>
      <c r="BD174" s="58"/>
      <c r="BE174" s="58"/>
      <c r="BF174" s="58"/>
      <c r="BG174" s="58"/>
      <c r="BH174" s="58"/>
      <c r="BI174" s="58"/>
      <c r="BJ174" s="58"/>
      <c r="BK174" s="58"/>
      <c r="BL174" s="58"/>
      <c r="BM174" s="58"/>
      <c r="BN174" s="58"/>
      <c r="BO174" s="58"/>
      <c r="BP174" s="58"/>
      <c r="BQ174" s="58"/>
      <c r="BR174" s="58"/>
      <c r="BS174" s="58"/>
      <c r="BT174" s="58"/>
      <c r="BU174" s="58"/>
      <c r="BV174" s="58"/>
      <c r="BW174" s="58"/>
      <c r="BX174" s="58"/>
      <c r="BY174" s="58"/>
      <c r="BZ174" s="58"/>
      <c r="CA174" s="58"/>
      <c r="CB174" s="58"/>
      <c r="CC174" s="58"/>
      <c r="CD174" s="58"/>
      <c r="CE174" s="58"/>
      <c r="CF174" s="58"/>
      <c r="CG174" s="58"/>
      <c r="CH174" s="58"/>
      <c r="CI174" s="58"/>
      <c r="CJ174" s="58"/>
      <c r="CK174" s="58"/>
      <c r="CL174" s="58"/>
      <c r="CM174" s="58"/>
      <c r="CN174" s="58"/>
      <c r="CO174" s="58"/>
      <c r="CP174" s="58"/>
      <c r="CQ174" s="58"/>
      <c r="CR174" s="58"/>
      <c r="CS174" s="58"/>
      <c r="CT174" s="58"/>
      <c r="CU174" s="58"/>
      <c r="CV174" s="58"/>
      <c r="CW174" s="58"/>
      <c r="CX174" s="58"/>
      <c r="CY174" s="58"/>
      <c r="CZ174" s="58"/>
      <c r="DA174" s="58"/>
      <c r="DB174" s="58"/>
      <c r="DC174" s="58"/>
      <c r="DD174" s="58"/>
      <c r="DE174" s="58"/>
      <c r="DF174" s="58"/>
      <c r="DG174" s="58"/>
      <c r="DH174" s="58"/>
      <c r="DI174" s="58"/>
      <c r="DJ174" s="58"/>
      <c r="DK174" s="58"/>
      <c r="DL174" s="58"/>
      <c r="DM174" s="58"/>
      <c r="DN174" s="58"/>
      <c r="DO174" s="58"/>
      <c r="DP174" s="58"/>
      <c r="DQ174" s="58"/>
      <c r="DR174" s="58"/>
      <c r="DS174" s="58"/>
      <c r="DT174" s="58"/>
      <c r="DU174" s="58"/>
      <c r="DV174" s="58"/>
      <c r="DW174" s="58"/>
      <c r="DX174" s="58"/>
      <c r="DY174" s="58"/>
      <c r="DZ174" s="58"/>
      <c r="EA174" s="58"/>
      <c r="EB174" s="58"/>
      <c r="EC174" s="58"/>
      <c r="ED174" s="58"/>
      <c r="EE174" s="58"/>
      <c r="EF174" s="58"/>
      <c r="EG174" s="58"/>
      <c r="EH174" s="58"/>
      <c r="EI174" s="58"/>
      <c r="EJ174" s="58"/>
      <c r="EK174" s="58"/>
      <c r="EL174" s="58"/>
      <c r="EM174" s="58"/>
      <c r="EN174" s="58"/>
      <c r="EO174" s="58"/>
      <c r="EP174" s="58"/>
      <c r="EQ174" s="58"/>
      <c r="ER174" s="58"/>
      <c r="ES174" s="58"/>
      <c r="ET174" s="58"/>
      <c r="EU174" s="58"/>
      <c r="EV174" s="58"/>
      <c r="EW174" s="58"/>
      <c r="EX174" s="58"/>
      <c r="EY174" s="58"/>
      <c r="EZ174" s="58"/>
      <c r="FA174" s="58"/>
      <c r="FB174" s="58"/>
      <c r="FC174" s="58"/>
      <c r="FD174" s="58"/>
      <c r="FE174" s="58"/>
      <c r="FF174" s="58"/>
      <c r="FG174" s="58"/>
      <c r="FH174" s="58"/>
      <c r="FI174" s="58"/>
      <c r="FJ174" s="58"/>
      <c r="FK174" s="58"/>
      <c r="FL174" s="58"/>
      <c r="FM174" s="58"/>
      <c r="FN174" s="58"/>
      <c r="FO174" s="58"/>
      <c r="FP174" s="58"/>
      <c r="FQ174" s="58"/>
      <c r="FR174" s="58"/>
      <c r="FS174" s="58"/>
      <c r="FT174" s="58"/>
      <c r="FU174" s="58"/>
      <c r="FV174" s="58"/>
      <c r="FW174" s="58"/>
      <c r="FX174" s="58"/>
      <c r="FY174" s="58"/>
      <c r="FZ174" s="58"/>
      <c r="GA174" s="58"/>
      <c r="GB174" s="58"/>
      <c r="GC174" s="58"/>
      <c r="GD174" s="58"/>
      <c r="GE174" s="58"/>
      <c r="GF174" s="58"/>
      <c r="GG174" s="58"/>
      <c r="GH174" s="58"/>
      <c r="GI174" s="58"/>
      <c r="GJ174" s="58"/>
      <c r="GK174" s="58"/>
      <c r="GL174" s="58"/>
      <c r="GM174" s="58"/>
      <c r="GN174" s="58"/>
      <c r="GO174" s="58"/>
      <c r="GP174" s="58"/>
      <c r="GQ174" s="58"/>
      <c r="GR174" s="58"/>
      <c r="GS174" s="58"/>
      <c r="GT174" s="58"/>
      <c r="GU174" s="58"/>
      <c r="GV174" s="58"/>
      <c r="GW174" s="58"/>
      <c r="GX174" s="58"/>
      <c r="GY174" s="58"/>
      <c r="GZ174" s="58"/>
      <c r="HA174" s="58"/>
      <c r="HB174" s="58"/>
      <c r="HC174" s="58"/>
      <c r="HD174" s="58"/>
      <c r="HE174" s="58"/>
      <c r="HF174" s="58"/>
      <c r="HG174" s="58"/>
      <c r="HH174" s="58"/>
      <c r="HI174" s="58"/>
      <c r="HJ174" s="58"/>
      <c r="HK174" s="58"/>
      <c r="HL174" s="58"/>
      <c r="HM174" s="58"/>
      <c r="HN174" s="58"/>
      <c r="HO174" s="58"/>
      <c r="HP174" s="58"/>
      <c r="HQ174" s="58"/>
      <c r="HR174" s="58"/>
      <c r="HS174" s="58"/>
      <c r="HT174" s="58"/>
      <c r="HU174" s="58"/>
      <c r="HV174" s="58"/>
      <c r="HW174" s="58"/>
      <c r="HX174" s="58"/>
      <c r="HY174" s="58"/>
      <c r="HZ174" s="58"/>
      <c r="IA174" s="58"/>
      <c r="IB174" s="58"/>
      <c r="IC174" s="58"/>
      <c r="ID174" s="58"/>
      <c r="IE174" s="58"/>
      <c r="IF174" s="58"/>
      <c r="IG174" s="58"/>
      <c r="IH174" s="58"/>
      <c r="II174" s="58"/>
      <c r="IJ174" s="58"/>
      <c r="IK174" s="58"/>
      <c r="IL174" s="58"/>
      <c r="IM174" s="58"/>
      <c r="IN174" s="58"/>
      <c r="IO174" s="58"/>
      <c r="IP174" s="58"/>
      <c r="IQ174" s="58"/>
      <c r="IR174" s="58"/>
      <c r="IS174" s="58"/>
      <c r="IT174" s="58"/>
      <c r="IU174" s="58"/>
      <c r="IV174" s="58"/>
      <c r="IW174" s="58"/>
    </row>
    <row r="175" customFormat="false" ht="3.95" hidden="false" customHeight="true" outlineLevel="0" collapsed="false">
      <c r="A175" s="86"/>
      <c r="B175" s="58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9"/>
      <c r="P175" s="49"/>
      <c r="Q175" s="79"/>
      <c r="R175" s="80"/>
      <c r="S175" s="79"/>
      <c r="T175" s="49"/>
      <c r="U175" s="62"/>
      <c r="V175" s="62"/>
      <c r="W175" s="62"/>
      <c r="X175" s="62"/>
      <c r="Y175" s="35"/>
      <c r="Z175" s="58"/>
      <c r="AA175" s="58"/>
      <c r="AB175" s="58"/>
      <c r="AC175" s="58"/>
      <c r="AD175" s="58"/>
      <c r="AE175" s="58"/>
      <c r="AF175" s="58"/>
      <c r="AG175" s="58"/>
      <c r="AH175" s="58"/>
      <c r="AI175" s="58"/>
      <c r="AJ175" s="58"/>
      <c r="AK175" s="58"/>
      <c r="AL175" s="58"/>
      <c r="AM175" s="58"/>
      <c r="AN175" s="58"/>
      <c r="AO175" s="58"/>
      <c r="AP175" s="58"/>
      <c r="AQ175" s="58"/>
      <c r="AR175" s="58"/>
      <c r="AS175" s="58"/>
      <c r="AT175" s="58"/>
      <c r="AU175" s="58"/>
      <c r="AV175" s="58"/>
      <c r="AW175" s="58"/>
      <c r="AX175" s="58"/>
      <c r="AY175" s="58"/>
      <c r="AZ175" s="58"/>
      <c r="BA175" s="58"/>
      <c r="BB175" s="58"/>
      <c r="BC175" s="58"/>
      <c r="BD175" s="58"/>
      <c r="BE175" s="58"/>
      <c r="BF175" s="58"/>
      <c r="BG175" s="58"/>
      <c r="BH175" s="58"/>
      <c r="BI175" s="58"/>
      <c r="BJ175" s="58"/>
      <c r="BK175" s="58"/>
      <c r="BL175" s="58"/>
      <c r="BM175" s="58"/>
      <c r="BN175" s="58"/>
      <c r="BO175" s="58"/>
      <c r="BP175" s="58"/>
      <c r="BQ175" s="58"/>
      <c r="BR175" s="58"/>
      <c r="BS175" s="58"/>
      <c r="BT175" s="58"/>
      <c r="BU175" s="58"/>
      <c r="BV175" s="58"/>
      <c r="BW175" s="58"/>
      <c r="BX175" s="58"/>
      <c r="BY175" s="58"/>
      <c r="BZ175" s="58"/>
      <c r="CA175" s="58"/>
      <c r="CB175" s="58"/>
      <c r="CC175" s="58"/>
      <c r="CD175" s="58"/>
      <c r="CE175" s="58"/>
      <c r="CF175" s="58"/>
      <c r="CG175" s="58"/>
      <c r="CH175" s="58"/>
      <c r="CI175" s="58"/>
      <c r="CJ175" s="58"/>
      <c r="CK175" s="58"/>
      <c r="CL175" s="58"/>
      <c r="CM175" s="58"/>
      <c r="CN175" s="58"/>
      <c r="CO175" s="58"/>
      <c r="CP175" s="58"/>
      <c r="CQ175" s="58"/>
      <c r="CR175" s="58"/>
      <c r="CS175" s="58"/>
      <c r="CT175" s="58"/>
      <c r="CU175" s="58"/>
      <c r="CV175" s="58"/>
      <c r="CW175" s="58"/>
      <c r="CX175" s="58"/>
      <c r="CY175" s="58"/>
      <c r="CZ175" s="58"/>
      <c r="DA175" s="58"/>
      <c r="DB175" s="58"/>
      <c r="DC175" s="58"/>
      <c r="DD175" s="58"/>
      <c r="DE175" s="58"/>
      <c r="DF175" s="58"/>
      <c r="DG175" s="58"/>
      <c r="DH175" s="58"/>
      <c r="DI175" s="58"/>
      <c r="DJ175" s="58"/>
      <c r="DK175" s="58"/>
      <c r="DL175" s="58"/>
      <c r="DM175" s="58"/>
      <c r="DN175" s="58"/>
      <c r="DO175" s="58"/>
      <c r="DP175" s="58"/>
      <c r="DQ175" s="58"/>
      <c r="DR175" s="58"/>
      <c r="DS175" s="58"/>
      <c r="DT175" s="58"/>
      <c r="DU175" s="58"/>
      <c r="DV175" s="58"/>
      <c r="DW175" s="58"/>
      <c r="DX175" s="58"/>
      <c r="DY175" s="58"/>
      <c r="DZ175" s="58"/>
      <c r="EA175" s="58"/>
      <c r="EB175" s="58"/>
      <c r="EC175" s="58"/>
      <c r="ED175" s="58"/>
      <c r="EE175" s="58"/>
      <c r="EF175" s="58"/>
      <c r="EG175" s="58"/>
      <c r="EH175" s="58"/>
      <c r="EI175" s="58"/>
      <c r="EJ175" s="58"/>
      <c r="EK175" s="58"/>
      <c r="EL175" s="58"/>
      <c r="EM175" s="58"/>
      <c r="EN175" s="58"/>
      <c r="EO175" s="58"/>
      <c r="EP175" s="58"/>
      <c r="EQ175" s="58"/>
      <c r="ER175" s="58"/>
      <c r="ES175" s="58"/>
      <c r="ET175" s="58"/>
      <c r="EU175" s="58"/>
      <c r="EV175" s="58"/>
      <c r="EW175" s="58"/>
      <c r="EX175" s="58"/>
      <c r="EY175" s="58"/>
      <c r="EZ175" s="58"/>
      <c r="FA175" s="58"/>
      <c r="FB175" s="58"/>
      <c r="FC175" s="58"/>
      <c r="FD175" s="58"/>
      <c r="FE175" s="58"/>
      <c r="FF175" s="58"/>
      <c r="FG175" s="58"/>
      <c r="FH175" s="58"/>
      <c r="FI175" s="58"/>
      <c r="FJ175" s="58"/>
      <c r="FK175" s="58"/>
      <c r="FL175" s="58"/>
      <c r="FM175" s="58"/>
      <c r="FN175" s="58"/>
      <c r="FO175" s="58"/>
      <c r="FP175" s="58"/>
      <c r="FQ175" s="58"/>
      <c r="FR175" s="58"/>
      <c r="FS175" s="58"/>
      <c r="FT175" s="58"/>
      <c r="FU175" s="58"/>
      <c r="FV175" s="58"/>
      <c r="FW175" s="58"/>
      <c r="FX175" s="58"/>
      <c r="FY175" s="58"/>
      <c r="FZ175" s="58"/>
      <c r="GA175" s="58"/>
      <c r="GB175" s="58"/>
      <c r="GC175" s="58"/>
      <c r="GD175" s="58"/>
      <c r="GE175" s="58"/>
      <c r="GF175" s="58"/>
      <c r="GG175" s="58"/>
      <c r="GH175" s="58"/>
      <c r="GI175" s="58"/>
      <c r="GJ175" s="58"/>
      <c r="GK175" s="58"/>
      <c r="GL175" s="58"/>
      <c r="GM175" s="58"/>
      <c r="GN175" s="58"/>
      <c r="GO175" s="58"/>
      <c r="GP175" s="58"/>
      <c r="GQ175" s="58"/>
      <c r="GR175" s="58"/>
      <c r="GS175" s="58"/>
      <c r="GT175" s="58"/>
      <c r="GU175" s="58"/>
      <c r="GV175" s="58"/>
      <c r="GW175" s="58"/>
      <c r="GX175" s="58"/>
      <c r="GY175" s="58"/>
      <c r="GZ175" s="58"/>
      <c r="HA175" s="58"/>
      <c r="HB175" s="58"/>
      <c r="HC175" s="58"/>
      <c r="HD175" s="58"/>
      <c r="HE175" s="58"/>
      <c r="HF175" s="58"/>
      <c r="HG175" s="58"/>
      <c r="HH175" s="58"/>
      <c r="HI175" s="58"/>
      <c r="HJ175" s="58"/>
      <c r="HK175" s="58"/>
      <c r="HL175" s="58"/>
      <c r="HM175" s="58"/>
      <c r="HN175" s="58"/>
      <c r="HO175" s="58"/>
      <c r="HP175" s="58"/>
      <c r="HQ175" s="58"/>
      <c r="HR175" s="58"/>
      <c r="HS175" s="58"/>
      <c r="HT175" s="58"/>
      <c r="HU175" s="58"/>
      <c r="HV175" s="58"/>
      <c r="HW175" s="58"/>
      <c r="HX175" s="58"/>
      <c r="HY175" s="58"/>
      <c r="HZ175" s="58"/>
      <c r="IA175" s="58"/>
      <c r="IB175" s="58"/>
      <c r="IC175" s="58"/>
      <c r="ID175" s="58"/>
      <c r="IE175" s="58"/>
      <c r="IF175" s="58"/>
      <c r="IG175" s="58"/>
      <c r="IH175" s="58"/>
      <c r="II175" s="58"/>
      <c r="IJ175" s="58"/>
      <c r="IK175" s="58"/>
      <c r="IL175" s="58"/>
      <c r="IM175" s="58"/>
      <c r="IN175" s="58"/>
      <c r="IO175" s="58"/>
      <c r="IP175" s="58"/>
      <c r="IQ175" s="58"/>
      <c r="IR175" s="58"/>
      <c r="IS175" s="58"/>
      <c r="IT175" s="58"/>
      <c r="IU175" s="58"/>
      <c r="IV175" s="58"/>
      <c r="IW175" s="58"/>
    </row>
    <row r="176" customFormat="false" ht="12.75" hidden="false" customHeight="true" outlineLevel="0" collapsed="false">
      <c r="A176" s="57" t="s">
        <v>109</v>
      </c>
      <c r="B176" s="58"/>
      <c r="C176" s="59" t="n">
        <f aca="false">SUM(C170:C174)</f>
        <v>-1947</v>
      </c>
      <c r="D176" s="60" t="n">
        <f aca="false">SUM(D170:D174)</f>
        <v>-2208</v>
      </c>
      <c r="E176" s="60" t="n">
        <f aca="false">SUM(E170:E174)</f>
        <v>-2672</v>
      </c>
      <c r="F176" s="60" t="n">
        <f aca="false">SUM(F170:F174)</f>
        <v>-1866</v>
      </c>
      <c r="G176" s="60" t="n">
        <f aca="false">SUM(G170:G174)</f>
        <v>-2859</v>
      </c>
      <c r="H176" s="60" t="n">
        <f aca="false">SUM(H170:H174)</f>
        <v>-2555</v>
      </c>
      <c r="I176" s="60" t="n">
        <f aca="false">SUM(I170:I174)</f>
        <v>-2236</v>
      </c>
      <c r="J176" s="60" t="n">
        <f aca="false">SUM(J170:J174)</f>
        <v>-2532</v>
      </c>
      <c r="K176" s="60" t="n">
        <f aca="false">SUM(K170:K174)</f>
        <v>-1189</v>
      </c>
      <c r="L176" s="60" t="n">
        <f aca="false">SUM(L170:L174)</f>
        <v>-1804</v>
      </c>
      <c r="M176" s="60" t="n">
        <f aca="false">SUM(M170:M174)</f>
        <v>-1745</v>
      </c>
      <c r="N176" s="60" t="n">
        <f aca="false">SUM(N170:N174)</f>
        <v>-883</v>
      </c>
      <c r="O176" s="61" t="n">
        <f aca="false">SUM(O170:O174)</f>
        <v>-24496</v>
      </c>
      <c r="P176" s="62"/>
      <c r="Q176" s="79"/>
      <c r="R176" s="64"/>
      <c r="S176" s="79"/>
      <c r="T176" s="62"/>
      <c r="U176" s="59" t="n">
        <f aca="false">SUM(U170:U174)</f>
        <v>-6827</v>
      </c>
      <c r="V176" s="60" t="n">
        <f aca="false">SUM(V170:V174)</f>
        <v>-7280</v>
      </c>
      <c r="W176" s="60" t="n">
        <f aca="false">SUM(W170:W174)</f>
        <v>-5957</v>
      </c>
      <c r="X176" s="60" t="n">
        <f aca="false">SUM(X170:X174)</f>
        <v>-4432</v>
      </c>
      <c r="Y176" s="61" t="n">
        <f aca="false">SUM(Y170:Y174)</f>
        <v>-24496</v>
      </c>
      <c r="Z176" s="58"/>
      <c r="AA176" s="58"/>
      <c r="AB176" s="58"/>
      <c r="AC176" s="58"/>
      <c r="AD176" s="58"/>
      <c r="AE176" s="58"/>
      <c r="AF176" s="58"/>
      <c r="AG176" s="58"/>
      <c r="AH176" s="58"/>
      <c r="AI176" s="58"/>
      <c r="AJ176" s="58"/>
      <c r="AK176" s="58"/>
      <c r="AL176" s="58"/>
      <c r="AM176" s="58"/>
      <c r="AN176" s="58"/>
      <c r="AO176" s="58"/>
      <c r="AP176" s="58"/>
      <c r="AQ176" s="58"/>
      <c r="AR176" s="58"/>
      <c r="AS176" s="58"/>
      <c r="AT176" s="58"/>
      <c r="AU176" s="58"/>
      <c r="AV176" s="58"/>
      <c r="AW176" s="58"/>
      <c r="AX176" s="58"/>
      <c r="AY176" s="58"/>
      <c r="AZ176" s="58"/>
      <c r="BA176" s="58"/>
      <c r="BB176" s="58"/>
      <c r="BC176" s="58"/>
      <c r="BD176" s="58"/>
      <c r="BE176" s="58"/>
      <c r="BF176" s="58"/>
      <c r="BG176" s="58"/>
      <c r="BH176" s="58"/>
      <c r="BI176" s="58"/>
      <c r="BJ176" s="58"/>
      <c r="BK176" s="58"/>
      <c r="BL176" s="58"/>
      <c r="BM176" s="58"/>
      <c r="BN176" s="58"/>
      <c r="BO176" s="58"/>
      <c r="BP176" s="58"/>
      <c r="BQ176" s="58"/>
      <c r="BR176" s="58"/>
      <c r="BS176" s="58"/>
      <c r="BT176" s="58"/>
      <c r="BU176" s="58"/>
      <c r="BV176" s="58"/>
      <c r="BW176" s="58"/>
      <c r="BX176" s="58"/>
      <c r="BY176" s="58"/>
      <c r="BZ176" s="58"/>
      <c r="CA176" s="58"/>
      <c r="CB176" s="58"/>
      <c r="CC176" s="58"/>
      <c r="CD176" s="58"/>
      <c r="CE176" s="58"/>
      <c r="CF176" s="58"/>
      <c r="CG176" s="58"/>
      <c r="CH176" s="58"/>
      <c r="CI176" s="58"/>
      <c r="CJ176" s="58"/>
      <c r="CK176" s="58"/>
      <c r="CL176" s="58"/>
      <c r="CM176" s="58"/>
      <c r="CN176" s="58"/>
      <c r="CO176" s="58"/>
      <c r="CP176" s="58"/>
      <c r="CQ176" s="58"/>
      <c r="CR176" s="58"/>
      <c r="CS176" s="58"/>
      <c r="CT176" s="58"/>
      <c r="CU176" s="58"/>
      <c r="CV176" s="58"/>
      <c r="CW176" s="58"/>
      <c r="CX176" s="58"/>
      <c r="CY176" s="58"/>
      <c r="CZ176" s="58"/>
      <c r="DA176" s="58"/>
      <c r="DB176" s="58"/>
      <c r="DC176" s="58"/>
      <c r="DD176" s="58"/>
      <c r="DE176" s="58"/>
      <c r="DF176" s="58"/>
      <c r="DG176" s="58"/>
      <c r="DH176" s="58"/>
      <c r="DI176" s="58"/>
      <c r="DJ176" s="58"/>
      <c r="DK176" s="58"/>
      <c r="DL176" s="58"/>
      <c r="DM176" s="58"/>
      <c r="DN176" s="58"/>
      <c r="DO176" s="58"/>
      <c r="DP176" s="58"/>
      <c r="DQ176" s="58"/>
      <c r="DR176" s="58"/>
      <c r="DS176" s="58"/>
      <c r="DT176" s="58"/>
      <c r="DU176" s="58"/>
      <c r="DV176" s="58"/>
      <c r="DW176" s="58"/>
      <c r="DX176" s="58"/>
      <c r="DY176" s="58"/>
      <c r="DZ176" s="58"/>
      <c r="EA176" s="58"/>
      <c r="EB176" s="58"/>
      <c r="EC176" s="58"/>
      <c r="ED176" s="58"/>
      <c r="EE176" s="58"/>
      <c r="EF176" s="58"/>
      <c r="EG176" s="58"/>
      <c r="EH176" s="58"/>
      <c r="EI176" s="58"/>
      <c r="EJ176" s="58"/>
      <c r="EK176" s="58"/>
      <c r="EL176" s="58"/>
      <c r="EM176" s="58"/>
      <c r="EN176" s="58"/>
      <c r="EO176" s="58"/>
      <c r="EP176" s="58"/>
      <c r="EQ176" s="58"/>
      <c r="ER176" s="58"/>
      <c r="ES176" s="58"/>
      <c r="ET176" s="58"/>
      <c r="EU176" s="58"/>
      <c r="EV176" s="58"/>
      <c r="EW176" s="58"/>
      <c r="EX176" s="58"/>
      <c r="EY176" s="58"/>
      <c r="EZ176" s="58"/>
      <c r="FA176" s="58"/>
      <c r="FB176" s="58"/>
      <c r="FC176" s="58"/>
      <c r="FD176" s="58"/>
      <c r="FE176" s="58"/>
      <c r="FF176" s="58"/>
      <c r="FG176" s="58"/>
      <c r="FH176" s="58"/>
      <c r="FI176" s="58"/>
      <c r="FJ176" s="58"/>
      <c r="FK176" s="58"/>
      <c r="FL176" s="58"/>
      <c r="FM176" s="58"/>
      <c r="FN176" s="58"/>
      <c r="FO176" s="58"/>
      <c r="FP176" s="58"/>
      <c r="FQ176" s="58"/>
      <c r="FR176" s="58"/>
      <c r="FS176" s="58"/>
      <c r="FT176" s="58"/>
      <c r="FU176" s="58"/>
      <c r="FV176" s="58"/>
      <c r="FW176" s="58"/>
      <c r="FX176" s="58"/>
      <c r="FY176" s="58"/>
      <c r="FZ176" s="58"/>
      <c r="GA176" s="58"/>
      <c r="GB176" s="58"/>
      <c r="GC176" s="58"/>
      <c r="GD176" s="58"/>
      <c r="GE176" s="58"/>
      <c r="GF176" s="58"/>
      <c r="GG176" s="58"/>
      <c r="GH176" s="58"/>
      <c r="GI176" s="58"/>
      <c r="GJ176" s="58"/>
      <c r="GK176" s="58"/>
      <c r="GL176" s="58"/>
      <c r="GM176" s="58"/>
      <c r="GN176" s="58"/>
      <c r="GO176" s="58"/>
      <c r="GP176" s="58"/>
      <c r="GQ176" s="58"/>
      <c r="GR176" s="58"/>
      <c r="GS176" s="58"/>
      <c r="GT176" s="58"/>
      <c r="GU176" s="58"/>
      <c r="GV176" s="58"/>
      <c r="GW176" s="58"/>
      <c r="GX176" s="58"/>
      <c r="GY176" s="58"/>
      <c r="GZ176" s="58"/>
      <c r="HA176" s="58"/>
      <c r="HB176" s="58"/>
      <c r="HC176" s="58"/>
      <c r="HD176" s="58"/>
      <c r="HE176" s="58"/>
      <c r="HF176" s="58"/>
      <c r="HG176" s="58"/>
      <c r="HH176" s="58"/>
      <c r="HI176" s="58"/>
      <c r="HJ176" s="58"/>
      <c r="HK176" s="58"/>
      <c r="HL176" s="58"/>
      <c r="HM176" s="58"/>
      <c r="HN176" s="58"/>
      <c r="HO176" s="58"/>
      <c r="HP176" s="58"/>
      <c r="HQ176" s="58"/>
      <c r="HR176" s="58"/>
      <c r="HS176" s="58"/>
      <c r="HT176" s="58"/>
      <c r="HU176" s="58"/>
      <c r="HV176" s="58"/>
      <c r="HW176" s="58"/>
      <c r="HX176" s="58"/>
      <c r="HY176" s="58"/>
      <c r="HZ176" s="58"/>
      <c r="IA176" s="58"/>
      <c r="IB176" s="58"/>
      <c r="IC176" s="58"/>
      <c r="ID176" s="58"/>
      <c r="IE176" s="58"/>
      <c r="IF176" s="58"/>
      <c r="IG176" s="58"/>
      <c r="IH176" s="58"/>
      <c r="II176" s="58"/>
      <c r="IJ176" s="58"/>
      <c r="IK176" s="58"/>
      <c r="IL176" s="58"/>
      <c r="IM176" s="58"/>
      <c r="IN176" s="58"/>
      <c r="IO176" s="58"/>
      <c r="IP176" s="58"/>
      <c r="IQ176" s="58"/>
      <c r="IR176" s="58"/>
      <c r="IS176" s="58"/>
      <c r="IT176" s="58"/>
      <c r="IU176" s="58"/>
      <c r="IV176" s="58"/>
      <c r="IW176" s="58"/>
    </row>
    <row r="177" customFormat="false" ht="12.75" hidden="false" customHeight="true" outlineLevel="0" collapsed="false">
      <c r="A177" s="57"/>
      <c r="B177" s="58"/>
      <c r="C177" s="64"/>
      <c r="D177" s="64"/>
      <c r="E177" s="64"/>
      <c r="F177" s="64"/>
      <c r="G177" s="64"/>
      <c r="H177" s="64"/>
      <c r="I177" s="64"/>
      <c r="J177" s="64"/>
      <c r="K177" s="64"/>
      <c r="L177" s="64"/>
      <c r="M177" s="64"/>
      <c r="N177" s="64"/>
      <c r="O177" s="62"/>
      <c r="P177" s="62"/>
      <c r="Q177" s="79"/>
      <c r="R177" s="64"/>
      <c r="S177" s="79"/>
      <c r="T177" s="62"/>
      <c r="U177" s="62"/>
      <c r="V177" s="62"/>
      <c r="W177" s="62"/>
      <c r="X177" s="62"/>
      <c r="Y177" s="64"/>
      <c r="Z177" s="58"/>
      <c r="AA177" s="58"/>
      <c r="AB177" s="58"/>
      <c r="AC177" s="58"/>
      <c r="AD177" s="58"/>
      <c r="AE177" s="58"/>
      <c r="AF177" s="58"/>
      <c r="AG177" s="58"/>
      <c r="AH177" s="58"/>
      <c r="AI177" s="58"/>
      <c r="AJ177" s="58"/>
      <c r="AK177" s="58"/>
      <c r="AL177" s="58"/>
      <c r="AM177" s="58"/>
      <c r="AN177" s="58"/>
      <c r="AO177" s="58"/>
      <c r="AP177" s="58"/>
      <c r="AQ177" s="58"/>
      <c r="AR177" s="58"/>
      <c r="AS177" s="58"/>
      <c r="AT177" s="58"/>
      <c r="AU177" s="58"/>
      <c r="AV177" s="58"/>
      <c r="AW177" s="58"/>
      <c r="AX177" s="58"/>
      <c r="AY177" s="58"/>
      <c r="AZ177" s="58"/>
      <c r="BA177" s="58"/>
      <c r="BB177" s="58"/>
      <c r="BC177" s="58"/>
      <c r="BD177" s="58"/>
      <c r="BE177" s="58"/>
      <c r="BF177" s="58"/>
      <c r="BG177" s="58"/>
      <c r="BH177" s="58"/>
      <c r="BI177" s="58"/>
      <c r="BJ177" s="58"/>
      <c r="BK177" s="58"/>
      <c r="BL177" s="58"/>
      <c r="BM177" s="58"/>
      <c r="BN177" s="58"/>
      <c r="BO177" s="58"/>
      <c r="BP177" s="58"/>
      <c r="BQ177" s="58"/>
      <c r="BR177" s="58"/>
      <c r="BS177" s="58"/>
      <c r="BT177" s="58"/>
      <c r="BU177" s="58"/>
      <c r="BV177" s="58"/>
      <c r="BW177" s="58"/>
      <c r="BX177" s="58"/>
      <c r="BY177" s="58"/>
      <c r="BZ177" s="58"/>
      <c r="CA177" s="58"/>
      <c r="CB177" s="58"/>
      <c r="CC177" s="58"/>
      <c r="CD177" s="58"/>
      <c r="CE177" s="58"/>
      <c r="CF177" s="58"/>
      <c r="CG177" s="58"/>
      <c r="CH177" s="58"/>
      <c r="CI177" s="58"/>
      <c r="CJ177" s="58"/>
      <c r="CK177" s="58"/>
      <c r="CL177" s="58"/>
      <c r="CM177" s="58"/>
      <c r="CN177" s="58"/>
      <c r="CO177" s="58"/>
      <c r="CP177" s="58"/>
      <c r="CQ177" s="58"/>
      <c r="CR177" s="58"/>
      <c r="CS177" s="58"/>
      <c r="CT177" s="58"/>
      <c r="CU177" s="58"/>
      <c r="CV177" s="58"/>
      <c r="CW177" s="58"/>
      <c r="CX177" s="58"/>
      <c r="CY177" s="58"/>
      <c r="CZ177" s="58"/>
      <c r="DA177" s="58"/>
      <c r="DB177" s="58"/>
      <c r="DC177" s="58"/>
      <c r="DD177" s="58"/>
      <c r="DE177" s="58"/>
      <c r="DF177" s="58"/>
      <c r="DG177" s="58"/>
      <c r="DH177" s="58"/>
      <c r="DI177" s="58"/>
      <c r="DJ177" s="58"/>
      <c r="DK177" s="58"/>
      <c r="DL177" s="58"/>
      <c r="DM177" s="58"/>
      <c r="DN177" s="58"/>
      <c r="DO177" s="58"/>
      <c r="DP177" s="58"/>
      <c r="DQ177" s="58"/>
      <c r="DR177" s="58"/>
      <c r="DS177" s="58"/>
      <c r="DT177" s="58"/>
      <c r="DU177" s="58"/>
      <c r="DV177" s="58"/>
      <c r="DW177" s="58"/>
      <c r="DX177" s="58"/>
      <c r="DY177" s="58"/>
      <c r="DZ177" s="58"/>
      <c r="EA177" s="58"/>
      <c r="EB177" s="58"/>
      <c r="EC177" s="58"/>
      <c r="ED177" s="58"/>
      <c r="EE177" s="58"/>
      <c r="EF177" s="58"/>
      <c r="EG177" s="58"/>
      <c r="EH177" s="58"/>
      <c r="EI177" s="58"/>
      <c r="EJ177" s="58"/>
      <c r="EK177" s="58"/>
      <c r="EL177" s="58"/>
      <c r="EM177" s="58"/>
      <c r="EN177" s="58"/>
      <c r="EO177" s="58"/>
      <c r="EP177" s="58"/>
      <c r="EQ177" s="58"/>
      <c r="ER177" s="58"/>
      <c r="ES177" s="58"/>
      <c r="ET177" s="58"/>
      <c r="EU177" s="58"/>
      <c r="EV177" s="58"/>
      <c r="EW177" s="58"/>
      <c r="EX177" s="58"/>
      <c r="EY177" s="58"/>
      <c r="EZ177" s="58"/>
      <c r="FA177" s="58"/>
      <c r="FB177" s="58"/>
      <c r="FC177" s="58"/>
      <c r="FD177" s="58"/>
      <c r="FE177" s="58"/>
      <c r="FF177" s="58"/>
      <c r="FG177" s="58"/>
      <c r="FH177" s="58"/>
      <c r="FI177" s="58"/>
      <c r="FJ177" s="58"/>
      <c r="FK177" s="58"/>
      <c r="FL177" s="58"/>
      <c r="FM177" s="58"/>
      <c r="FN177" s="58"/>
      <c r="FO177" s="58"/>
      <c r="FP177" s="58"/>
      <c r="FQ177" s="58"/>
      <c r="FR177" s="58"/>
      <c r="FS177" s="58"/>
      <c r="FT177" s="58"/>
      <c r="FU177" s="58"/>
      <c r="FV177" s="58"/>
      <c r="FW177" s="58"/>
      <c r="FX177" s="58"/>
      <c r="FY177" s="58"/>
      <c r="FZ177" s="58"/>
      <c r="GA177" s="58"/>
      <c r="GB177" s="58"/>
      <c r="GC177" s="58"/>
      <c r="GD177" s="58"/>
      <c r="GE177" s="58"/>
      <c r="GF177" s="58"/>
      <c r="GG177" s="58"/>
      <c r="GH177" s="58"/>
      <c r="GI177" s="58"/>
      <c r="GJ177" s="58"/>
      <c r="GK177" s="58"/>
      <c r="GL177" s="58"/>
      <c r="GM177" s="58"/>
      <c r="GN177" s="58"/>
      <c r="GO177" s="58"/>
      <c r="GP177" s="58"/>
      <c r="GQ177" s="58"/>
      <c r="GR177" s="58"/>
      <c r="GS177" s="58"/>
      <c r="GT177" s="58"/>
      <c r="GU177" s="58"/>
      <c r="GV177" s="58"/>
      <c r="GW177" s="58"/>
      <c r="GX177" s="58"/>
      <c r="GY177" s="58"/>
      <c r="GZ177" s="58"/>
      <c r="HA177" s="58"/>
      <c r="HB177" s="58"/>
      <c r="HC177" s="58"/>
      <c r="HD177" s="58"/>
      <c r="HE177" s="58"/>
      <c r="HF177" s="58"/>
      <c r="HG177" s="58"/>
      <c r="HH177" s="58"/>
      <c r="HI177" s="58"/>
      <c r="HJ177" s="58"/>
      <c r="HK177" s="58"/>
      <c r="HL177" s="58"/>
      <c r="HM177" s="58"/>
      <c r="HN177" s="58"/>
      <c r="HO177" s="58"/>
      <c r="HP177" s="58"/>
      <c r="HQ177" s="58"/>
      <c r="HR177" s="58"/>
      <c r="HS177" s="58"/>
      <c r="HT177" s="58"/>
      <c r="HU177" s="58"/>
      <c r="HV177" s="58"/>
      <c r="HW177" s="58"/>
      <c r="HX177" s="58"/>
      <c r="HY177" s="58"/>
      <c r="HZ177" s="58"/>
      <c r="IA177" s="58"/>
      <c r="IB177" s="58"/>
      <c r="IC177" s="58"/>
      <c r="ID177" s="58"/>
      <c r="IE177" s="58"/>
      <c r="IF177" s="58"/>
      <c r="IG177" s="58"/>
      <c r="IH177" s="58"/>
      <c r="II177" s="58"/>
      <c r="IJ177" s="58"/>
      <c r="IK177" s="58"/>
      <c r="IL177" s="58"/>
      <c r="IM177" s="58"/>
      <c r="IN177" s="58"/>
      <c r="IO177" s="58"/>
      <c r="IP177" s="58"/>
      <c r="IQ177" s="58"/>
      <c r="IR177" s="58"/>
      <c r="IS177" s="58"/>
      <c r="IT177" s="58"/>
      <c r="IU177" s="58"/>
      <c r="IV177" s="58"/>
      <c r="IW177" s="58"/>
    </row>
    <row r="178" customFormat="false" ht="12.75" hidden="false" customHeight="true" outlineLevel="0" collapsed="false">
      <c r="A178" s="87" t="s">
        <v>144</v>
      </c>
      <c r="B178" s="88"/>
      <c r="C178" s="89" t="n">
        <f aca="false">+C153+C176</f>
        <v>-1947</v>
      </c>
      <c r="D178" s="90" t="n">
        <f aca="false">+D153+D176</f>
        <v>-2208</v>
      </c>
      <c r="E178" s="90" t="n">
        <f aca="false">+E153+E176</f>
        <v>-2672</v>
      </c>
      <c r="F178" s="90" t="n">
        <f aca="false">+F153+F176</f>
        <v>-1866</v>
      </c>
      <c r="G178" s="90" t="n">
        <f aca="false">+G153+G176</f>
        <v>-2880</v>
      </c>
      <c r="H178" s="90" t="n">
        <f aca="false">+H153+H176</f>
        <v>-2555</v>
      </c>
      <c r="I178" s="90" t="n">
        <f aca="false">+I153+I176</f>
        <v>-2236</v>
      </c>
      <c r="J178" s="90" t="n">
        <f aca="false">+J153+J176</f>
        <v>-2541</v>
      </c>
      <c r="K178" s="90" t="n">
        <f aca="false">+K153+K176</f>
        <v>-1189</v>
      </c>
      <c r="L178" s="90" t="n">
        <f aca="false">+L153+L176</f>
        <v>-1804</v>
      </c>
      <c r="M178" s="90" t="n">
        <f aca="false">+M153+M176</f>
        <v>-1745</v>
      </c>
      <c r="N178" s="90" t="n">
        <f aca="false">+N153+N176</f>
        <v>-883</v>
      </c>
      <c r="O178" s="91" t="n">
        <f aca="false">+O153+O176</f>
        <v>-24526</v>
      </c>
      <c r="P178" s="92"/>
      <c r="Q178" s="93"/>
      <c r="R178" s="94"/>
      <c r="S178" s="93"/>
      <c r="T178" s="92"/>
      <c r="U178" s="89" t="n">
        <f aca="false">+U153+U176</f>
        <v>-6827</v>
      </c>
      <c r="V178" s="90" t="n">
        <f aca="false">+V153+V176</f>
        <v>-7301</v>
      </c>
      <c r="W178" s="90" t="n">
        <f aca="false">+W153+W176</f>
        <v>-5966</v>
      </c>
      <c r="X178" s="90" t="n">
        <f aca="false">+X153+X176</f>
        <v>-4432</v>
      </c>
      <c r="Y178" s="91" t="n">
        <f aca="false">+Y153+Y176</f>
        <v>-24526</v>
      </c>
      <c r="Z178" s="58"/>
      <c r="AA178" s="58"/>
      <c r="AB178" s="58"/>
      <c r="AC178" s="58"/>
      <c r="AD178" s="58"/>
      <c r="AE178" s="58"/>
      <c r="AF178" s="58"/>
      <c r="AG178" s="58"/>
      <c r="AH178" s="58"/>
      <c r="AI178" s="58"/>
      <c r="AJ178" s="58"/>
      <c r="AK178" s="58"/>
      <c r="AL178" s="58"/>
      <c r="AM178" s="58"/>
      <c r="AN178" s="58"/>
      <c r="AO178" s="58"/>
      <c r="AP178" s="58"/>
      <c r="AQ178" s="58"/>
      <c r="AR178" s="58"/>
      <c r="AS178" s="58"/>
      <c r="AT178" s="58"/>
      <c r="AU178" s="58"/>
      <c r="AV178" s="58"/>
      <c r="AW178" s="58"/>
      <c r="AX178" s="58"/>
      <c r="AY178" s="58"/>
      <c r="AZ178" s="58"/>
      <c r="BA178" s="58"/>
      <c r="BB178" s="58"/>
      <c r="BC178" s="58"/>
      <c r="BD178" s="58"/>
      <c r="BE178" s="58"/>
      <c r="BF178" s="58"/>
      <c r="BG178" s="58"/>
      <c r="BH178" s="58"/>
      <c r="BI178" s="58"/>
      <c r="BJ178" s="58"/>
      <c r="BK178" s="58"/>
      <c r="BL178" s="58"/>
      <c r="BM178" s="58"/>
      <c r="BN178" s="58"/>
      <c r="BO178" s="58"/>
      <c r="BP178" s="58"/>
      <c r="BQ178" s="58"/>
      <c r="BR178" s="58"/>
      <c r="BS178" s="58"/>
      <c r="BT178" s="58"/>
      <c r="BU178" s="58"/>
      <c r="BV178" s="58"/>
      <c r="BW178" s="58"/>
      <c r="BX178" s="58"/>
      <c r="BY178" s="58"/>
      <c r="BZ178" s="58"/>
      <c r="CA178" s="58"/>
      <c r="CB178" s="58"/>
      <c r="CC178" s="58"/>
      <c r="CD178" s="58"/>
      <c r="CE178" s="58"/>
      <c r="CF178" s="58"/>
      <c r="CG178" s="58"/>
      <c r="CH178" s="58"/>
      <c r="CI178" s="58"/>
      <c r="CJ178" s="58"/>
      <c r="CK178" s="58"/>
      <c r="CL178" s="58"/>
      <c r="CM178" s="58"/>
      <c r="CN178" s="58"/>
      <c r="CO178" s="58"/>
      <c r="CP178" s="58"/>
      <c r="CQ178" s="58"/>
      <c r="CR178" s="58"/>
      <c r="CS178" s="58"/>
      <c r="CT178" s="58"/>
      <c r="CU178" s="58"/>
      <c r="CV178" s="58"/>
      <c r="CW178" s="58"/>
      <c r="CX178" s="58"/>
      <c r="CY178" s="58"/>
      <c r="CZ178" s="58"/>
      <c r="DA178" s="58"/>
      <c r="DB178" s="58"/>
      <c r="DC178" s="58"/>
      <c r="DD178" s="58"/>
      <c r="DE178" s="58"/>
      <c r="DF178" s="58"/>
      <c r="DG178" s="58"/>
      <c r="DH178" s="58"/>
      <c r="DI178" s="58"/>
      <c r="DJ178" s="58"/>
      <c r="DK178" s="58"/>
      <c r="DL178" s="58"/>
      <c r="DM178" s="58"/>
      <c r="DN178" s="58"/>
      <c r="DO178" s="58"/>
      <c r="DP178" s="58"/>
      <c r="DQ178" s="58"/>
      <c r="DR178" s="58"/>
      <c r="DS178" s="58"/>
      <c r="DT178" s="58"/>
      <c r="DU178" s="58"/>
      <c r="DV178" s="58"/>
      <c r="DW178" s="58"/>
      <c r="DX178" s="58"/>
      <c r="DY178" s="58"/>
      <c r="DZ178" s="58"/>
      <c r="EA178" s="58"/>
      <c r="EB178" s="58"/>
      <c r="EC178" s="58"/>
      <c r="ED178" s="58"/>
      <c r="EE178" s="58"/>
      <c r="EF178" s="58"/>
      <c r="EG178" s="58"/>
      <c r="EH178" s="58"/>
      <c r="EI178" s="58"/>
      <c r="EJ178" s="58"/>
      <c r="EK178" s="58"/>
      <c r="EL178" s="58"/>
      <c r="EM178" s="58"/>
      <c r="EN178" s="58"/>
      <c r="EO178" s="58"/>
      <c r="EP178" s="58"/>
      <c r="EQ178" s="58"/>
      <c r="ER178" s="58"/>
      <c r="ES178" s="58"/>
      <c r="ET178" s="58"/>
      <c r="EU178" s="58"/>
      <c r="EV178" s="58"/>
      <c r="EW178" s="58"/>
      <c r="EX178" s="58"/>
      <c r="EY178" s="58"/>
      <c r="EZ178" s="58"/>
      <c r="FA178" s="58"/>
      <c r="FB178" s="58"/>
      <c r="FC178" s="58"/>
      <c r="FD178" s="58"/>
      <c r="FE178" s="58"/>
      <c r="FF178" s="58"/>
      <c r="FG178" s="58"/>
      <c r="FH178" s="58"/>
      <c r="FI178" s="58"/>
      <c r="FJ178" s="58"/>
      <c r="FK178" s="58"/>
      <c r="FL178" s="58"/>
      <c r="FM178" s="58"/>
      <c r="FN178" s="58"/>
      <c r="FO178" s="58"/>
      <c r="FP178" s="58"/>
      <c r="FQ178" s="58"/>
      <c r="FR178" s="58"/>
      <c r="FS178" s="58"/>
      <c r="FT178" s="58"/>
      <c r="FU178" s="58"/>
      <c r="FV178" s="58"/>
      <c r="FW178" s="58"/>
      <c r="FX178" s="58"/>
      <c r="FY178" s="58"/>
      <c r="FZ178" s="58"/>
      <c r="GA178" s="58"/>
      <c r="GB178" s="58"/>
      <c r="GC178" s="58"/>
      <c r="GD178" s="58"/>
      <c r="GE178" s="58"/>
      <c r="GF178" s="58"/>
      <c r="GG178" s="58"/>
      <c r="GH178" s="58"/>
      <c r="GI178" s="58"/>
      <c r="GJ178" s="58"/>
      <c r="GK178" s="58"/>
      <c r="GL178" s="58"/>
      <c r="GM178" s="58"/>
      <c r="GN178" s="58"/>
      <c r="GO178" s="58"/>
      <c r="GP178" s="58"/>
      <c r="GQ178" s="58"/>
      <c r="GR178" s="58"/>
      <c r="GS178" s="58"/>
      <c r="GT178" s="58"/>
      <c r="GU178" s="58"/>
      <c r="GV178" s="58"/>
      <c r="GW178" s="58"/>
      <c r="GX178" s="58"/>
      <c r="GY178" s="58"/>
      <c r="GZ178" s="58"/>
      <c r="HA178" s="58"/>
      <c r="HB178" s="58"/>
      <c r="HC178" s="58"/>
      <c r="HD178" s="58"/>
      <c r="HE178" s="58"/>
      <c r="HF178" s="58"/>
      <c r="HG178" s="58"/>
      <c r="HH178" s="58"/>
      <c r="HI178" s="58"/>
      <c r="HJ178" s="58"/>
      <c r="HK178" s="58"/>
      <c r="HL178" s="58"/>
      <c r="HM178" s="58"/>
      <c r="HN178" s="58"/>
      <c r="HO178" s="58"/>
      <c r="HP178" s="58"/>
      <c r="HQ178" s="58"/>
      <c r="HR178" s="58"/>
      <c r="HS178" s="58"/>
      <c r="HT178" s="58"/>
      <c r="HU178" s="58"/>
      <c r="HV178" s="58"/>
      <c r="HW178" s="58"/>
      <c r="HX178" s="58"/>
      <c r="HY178" s="58"/>
      <c r="HZ178" s="58"/>
      <c r="IA178" s="58"/>
      <c r="IB178" s="58"/>
      <c r="IC178" s="58"/>
      <c r="ID178" s="58"/>
      <c r="IE178" s="58"/>
      <c r="IF178" s="58"/>
      <c r="IG178" s="58"/>
      <c r="IH178" s="58"/>
      <c r="II178" s="58"/>
      <c r="IJ178" s="58"/>
      <c r="IK178" s="58"/>
      <c r="IL178" s="58"/>
      <c r="IM178" s="58"/>
      <c r="IN178" s="58"/>
      <c r="IO178" s="58"/>
      <c r="IP178" s="58"/>
      <c r="IQ178" s="58"/>
      <c r="IR178" s="58"/>
      <c r="IS178" s="58"/>
      <c r="IT178" s="58"/>
      <c r="IU178" s="58"/>
      <c r="IV178" s="58"/>
      <c r="IW178" s="58"/>
    </row>
    <row r="179" customFormat="false" ht="12.75" hidden="false" customHeight="true" outlineLevel="0" collapsed="false">
      <c r="A179" s="86"/>
      <c r="B179" s="58"/>
      <c r="C179" s="64"/>
      <c r="D179" s="64"/>
      <c r="E179" s="64"/>
      <c r="F179" s="64"/>
      <c r="G179" s="64"/>
      <c r="H179" s="64"/>
      <c r="I179" s="64"/>
      <c r="J179" s="64"/>
      <c r="K179" s="64"/>
      <c r="L179" s="64"/>
      <c r="M179" s="64"/>
      <c r="N179" s="64"/>
      <c r="O179" s="62"/>
      <c r="P179" s="62"/>
      <c r="Q179" s="79"/>
      <c r="R179" s="64"/>
      <c r="S179" s="79"/>
      <c r="T179" s="62"/>
      <c r="U179" s="62"/>
      <c r="V179" s="62"/>
      <c r="W179" s="62"/>
      <c r="X179" s="62"/>
      <c r="Y179" s="64"/>
      <c r="Z179" s="58"/>
      <c r="AA179" s="58"/>
      <c r="AB179" s="58"/>
      <c r="AC179" s="58"/>
      <c r="AD179" s="58"/>
      <c r="AE179" s="58"/>
      <c r="AF179" s="58"/>
      <c r="AG179" s="58"/>
      <c r="AH179" s="58"/>
      <c r="AI179" s="58"/>
      <c r="AJ179" s="58"/>
      <c r="AK179" s="58"/>
      <c r="AL179" s="58"/>
      <c r="AM179" s="58"/>
      <c r="AN179" s="58"/>
      <c r="AO179" s="58"/>
      <c r="AP179" s="58"/>
      <c r="AQ179" s="58"/>
      <c r="AR179" s="58"/>
      <c r="AS179" s="58"/>
      <c r="AT179" s="58"/>
      <c r="AU179" s="58"/>
      <c r="AV179" s="58"/>
      <c r="AW179" s="58"/>
      <c r="AX179" s="58"/>
      <c r="AY179" s="58"/>
      <c r="AZ179" s="58"/>
      <c r="BA179" s="58"/>
      <c r="BB179" s="58"/>
      <c r="BC179" s="58"/>
      <c r="BD179" s="58"/>
      <c r="BE179" s="58"/>
      <c r="BF179" s="58"/>
      <c r="BG179" s="58"/>
      <c r="BH179" s="58"/>
      <c r="BI179" s="58"/>
      <c r="BJ179" s="58"/>
      <c r="BK179" s="58"/>
      <c r="BL179" s="58"/>
      <c r="BM179" s="58"/>
      <c r="BN179" s="58"/>
      <c r="BO179" s="58"/>
      <c r="BP179" s="58"/>
      <c r="BQ179" s="58"/>
      <c r="BR179" s="58"/>
      <c r="BS179" s="58"/>
      <c r="BT179" s="58"/>
      <c r="BU179" s="58"/>
      <c r="BV179" s="58"/>
      <c r="BW179" s="58"/>
      <c r="BX179" s="58"/>
      <c r="BY179" s="58"/>
      <c r="BZ179" s="58"/>
      <c r="CA179" s="58"/>
      <c r="CB179" s="58"/>
      <c r="CC179" s="58"/>
      <c r="CD179" s="58"/>
      <c r="CE179" s="58"/>
      <c r="CF179" s="58"/>
      <c r="CG179" s="58"/>
      <c r="CH179" s="58"/>
      <c r="CI179" s="58"/>
      <c r="CJ179" s="58"/>
      <c r="CK179" s="58"/>
      <c r="CL179" s="58"/>
      <c r="CM179" s="58"/>
      <c r="CN179" s="58"/>
      <c r="CO179" s="58"/>
      <c r="CP179" s="58"/>
      <c r="CQ179" s="58"/>
      <c r="CR179" s="58"/>
      <c r="CS179" s="58"/>
      <c r="CT179" s="58"/>
      <c r="CU179" s="58"/>
      <c r="CV179" s="58"/>
      <c r="CW179" s="58"/>
      <c r="CX179" s="58"/>
      <c r="CY179" s="58"/>
      <c r="CZ179" s="58"/>
      <c r="DA179" s="58"/>
      <c r="DB179" s="58"/>
      <c r="DC179" s="58"/>
      <c r="DD179" s="58"/>
      <c r="DE179" s="58"/>
      <c r="DF179" s="58"/>
      <c r="DG179" s="58"/>
      <c r="DH179" s="58"/>
      <c r="DI179" s="58"/>
      <c r="DJ179" s="58"/>
      <c r="DK179" s="58"/>
      <c r="DL179" s="58"/>
      <c r="DM179" s="58"/>
      <c r="DN179" s="58"/>
      <c r="DO179" s="58"/>
      <c r="DP179" s="58"/>
      <c r="DQ179" s="58"/>
      <c r="DR179" s="58"/>
      <c r="DS179" s="58"/>
      <c r="DT179" s="58"/>
      <c r="DU179" s="58"/>
      <c r="DV179" s="58"/>
      <c r="DW179" s="58"/>
      <c r="DX179" s="58"/>
      <c r="DY179" s="58"/>
      <c r="DZ179" s="58"/>
      <c r="EA179" s="58"/>
      <c r="EB179" s="58"/>
      <c r="EC179" s="58"/>
      <c r="ED179" s="58"/>
      <c r="EE179" s="58"/>
      <c r="EF179" s="58"/>
      <c r="EG179" s="58"/>
      <c r="EH179" s="58"/>
      <c r="EI179" s="58"/>
      <c r="EJ179" s="58"/>
      <c r="EK179" s="58"/>
      <c r="EL179" s="58"/>
      <c r="EM179" s="58"/>
      <c r="EN179" s="58"/>
      <c r="EO179" s="58"/>
      <c r="EP179" s="58"/>
      <c r="EQ179" s="58"/>
      <c r="ER179" s="58"/>
      <c r="ES179" s="58"/>
      <c r="ET179" s="58"/>
      <c r="EU179" s="58"/>
      <c r="EV179" s="58"/>
      <c r="EW179" s="58"/>
      <c r="EX179" s="58"/>
      <c r="EY179" s="58"/>
      <c r="EZ179" s="58"/>
      <c r="FA179" s="58"/>
      <c r="FB179" s="58"/>
      <c r="FC179" s="58"/>
      <c r="FD179" s="58"/>
      <c r="FE179" s="58"/>
      <c r="FF179" s="58"/>
      <c r="FG179" s="58"/>
      <c r="FH179" s="58"/>
      <c r="FI179" s="58"/>
      <c r="FJ179" s="58"/>
      <c r="FK179" s="58"/>
      <c r="FL179" s="58"/>
      <c r="FM179" s="58"/>
      <c r="FN179" s="58"/>
      <c r="FO179" s="58"/>
      <c r="FP179" s="58"/>
      <c r="FQ179" s="58"/>
      <c r="FR179" s="58"/>
      <c r="FS179" s="58"/>
      <c r="FT179" s="58"/>
      <c r="FU179" s="58"/>
      <c r="FV179" s="58"/>
      <c r="FW179" s="58"/>
      <c r="FX179" s="58"/>
      <c r="FY179" s="58"/>
      <c r="FZ179" s="58"/>
      <c r="GA179" s="58"/>
      <c r="GB179" s="58"/>
      <c r="GC179" s="58"/>
      <c r="GD179" s="58"/>
      <c r="GE179" s="58"/>
      <c r="GF179" s="58"/>
      <c r="GG179" s="58"/>
      <c r="GH179" s="58"/>
      <c r="GI179" s="58"/>
      <c r="GJ179" s="58"/>
      <c r="GK179" s="58"/>
      <c r="GL179" s="58"/>
      <c r="GM179" s="58"/>
      <c r="GN179" s="58"/>
      <c r="GO179" s="58"/>
      <c r="GP179" s="58"/>
      <c r="GQ179" s="58"/>
      <c r="GR179" s="58"/>
      <c r="GS179" s="58"/>
      <c r="GT179" s="58"/>
      <c r="GU179" s="58"/>
      <c r="GV179" s="58"/>
      <c r="GW179" s="58"/>
      <c r="GX179" s="58"/>
      <c r="GY179" s="58"/>
      <c r="GZ179" s="58"/>
      <c r="HA179" s="58"/>
      <c r="HB179" s="58"/>
      <c r="HC179" s="58"/>
      <c r="HD179" s="58"/>
      <c r="HE179" s="58"/>
      <c r="HF179" s="58"/>
      <c r="HG179" s="58"/>
      <c r="HH179" s="58"/>
      <c r="HI179" s="58"/>
      <c r="HJ179" s="58"/>
      <c r="HK179" s="58"/>
      <c r="HL179" s="58"/>
      <c r="HM179" s="58"/>
      <c r="HN179" s="58"/>
      <c r="HO179" s="58"/>
      <c r="HP179" s="58"/>
      <c r="HQ179" s="58"/>
      <c r="HR179" s="58"/>
      <c r="HS179" s="58"/>
      <c r="HT179" s="58"/>
      <c r="HU179" s="58"/>
      <c r="HV179" s="58"/>
      <c r="HW179" s="58"/>
      <c r="HX179" s="58"/>
      <c r="HY179" s="58"/>
      <c r="HZ179" s="58"/>
      <c r="IA179" s="58"/>
      <c r="IB179" s="58"/>
      <c r="IC179" s="58"/>
      <c r="ID179" s="58"/>
      <c r="IE179" s="58"/>
      <c r="IF179" s="58"/>
      <c r="IG179" s="58"/>
      <c r="IH179" s="58"/>
      <c r="II179" s="58"/>
      <c r="IJ179" s="58"/>
      <c r="IK179" s="58"/>
      <c r="IL179" s="58"/>
      <c r="IM179" s="58"/>
      <c r="IN179" s="58"/>
      <c r="IO179" s="58"/>
      <c r="IP179" s="58"/>
      <c r="IQ179" s="58"/>
      <c r="IR179" s="58"/>
      <c r="IS179" s="58"/>
      <c r="IT179" s="58"/>
      <c r="IU179" s="58"/>
      <c r="IV179" s="58"/>
      <c r="IW179" s="58"/>
    </row>
    <row r="180" customFormat="false" ht="12.75" hidden="false" customHeight="false" outlineLevel="0" collapsed="false"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4"/>
      <c r="P180" s="34"/>
      <c r="Q180" s="32"/>
      <c r="R180" s="35"/>
      <c r="S180" s="32"/>
      <c r="T180" s="34"/>
      <c r="U180" s="34"/>
      <c r="V180" s="34"/>
      <c r="W180" s="34"/>
      <c r="X180" s="34"/>
      <c r="Y180" s="35"/>
    </row>
    <row r="181" customFormat="false" ht="12.75" hidden="false" customHeight="false" outlineLevel="0" collapsed="false">
      <c r="A181" s="108" t="s">
        <v>145</v>
      </c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4"/>
      <c r="P181" s="34"/>
      <c r="Q181" s="32"/>
      <c r="R181" s="35"/>
      <c r="S181" s="32"/>
      <c r="T181" s="34"/>
      <c r="U181" s="34"/>
      <c r="V181" s="34"/>
      <c r="W181" s="34"/>
      <c r="X181" s="34"/>
      <c r="Y181" s="35"/>
    </row>
    <row r="182" customFormat="false" ht="12.75" hidden="false" customHeight="false" outlineLevel="0" collapsed="false">
      <c r="A182" s="27" t="s">
        <v>146</v>
      </c>
      <c r="C182" s="109" t="n">
        <v>0</v>
      </c>
      <c r="D182" s="110" t="n">
        <v>0</v>
      </c>
      <c r="E182" s="110" t="n">
        <v>0</v>
      </c>
      <c r="F182" s="110" t="n">
        <v>0</v>
      </c>
      <c r="G182" s="110" t="n">
        <v>0</v>
      </c>
      <c r="H182" s="110" t="n">
        <v>0</v>
      </c>
      <c r="I182" s="110" t="n">
        <v>0</v>
      </c>
      <c r="J182" s="110" t="n">
        <v>0</v>
      </c>
      <c r="K182" s="110" t="n">
        <v>0</v>
      </c>
      <c r="L182" s="110" t="n">
        <v>0</v>
      </c>
      <c r="M182" s="110" t="n">
        <v>0</v>
      </c>
      <c r="N182" s="110" t="n">
        <v>0</v>
      </c>
      <c r="O182" s="111" t="n">
        <f aca="false">SUM(C182:N182)</f>
        <v>0</v>
      </c>
      <c r="P182" s="112"/>
      <c r="Q182" s="79"/>
      <c r="R182" s="113" t="s">
        <v>53</v>
      </c>
      <c r="S182" s="79"/>
      <c r="T182" s="112"/>
      <c r="U182" s="96" t="n">
        <f aca="false">C182+D182+E182</f>
        <v>0</v>
      </c>
      <c r="V182" s="97" t="n">
        <f aca="false">F182+G182+H182</f>
        <v>0</v>
      </c>
      <c r="W182" s="97" t="n">
        <f aca="false">I182+J182+K182</f>
        <v>0</v>
      </c>
      <c r="X182" s="97" t="n">
        <f aca="false">L182+M182+N182</f>
        <v>0</v>
      </c>
      <c r="Y182" s="98" t="n">
        <f aca="false">SUM(U182:X182)</f>
        <v>0</v>
      </c>
    </row>
    <row r="183" customFormat="false" ht="6" hidden="false" customHeight="true" outlineLevel="0" collapsed="false">
      <c r="A183" s="27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4"/>
      <c r="P183" s="34"/>
      <c r="Q183" s="32"/>
      <c r="R183" s="35"/>
      <c r="S183" s="32"/>
      <c r="T183" s="34"/>
      <c r="U183" s="34"/>
      <c r="V183" s="34"/>
      <c r="W183" s="34"/>
      <c r="X183" s="34"/>
      <c r="Y183" s="35"/>
    </row>
    <row r="184" customFormat="false" ht="12.75" hidden="false" customHeight="false" outlineLevel="0" collapsed="false">
      <c r="A184" s="27" t="s">
        <v>69</v>
      </c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4"/>
      <c r="P184" s="34"/>
      <c r="Q184" s="32"/>
      <c r="R184" s="35"/>
      <c r="S184" s="32"/>
      <c r="T184" s="34"/>
      <c r="U184" s="34"/>
      <c r="V184" s="34"/>
      <c r="W184" s="34"/>
      <c r="X184" s="34"/>
      <c r="Y184" s="35"/>
    </row>
    <row r="185" customFormat="false" ht="12.75" hidden="false" customHeight="false" outlineLevel="0" collapsed="false">
      <c r="A185" s="28" t="s">
        <v>147</v>
      </c>
      <c r="C185" s="50" t="n">
        <v>-327</v>
      </c>
      <c r="D185" s="50" t="n">
        <v>-349</v>
      </c>
      <c r="E185" s="50" t="n">
        <v>-1344</v>
      </c>
      <c r="F185" s="50" t="n">
        <v>-199</v>
      </c>
      <c r="G185" s="50" t="n">
        <v>-144</v>
      </c>
      <c r="H185" s="50" t="n">
        <v>-333</v>
      </c>
      <c r="I185" s="50" t="n">
        <v>-354</v>
      </c>
      <c r="J185" s="114" t="n">
        <f aca="false">-363+1</f>
        <v>-362</v>
      </c>
      <c r="K185" s="50" t="n">
        <v>-34</v>
      </c>
      <c r="L185" s="50" t="n">
        <v>-34</v>
      </c>
      <c r="M185" s="50" t="n">
        <v>-34</v>
      </c>
      <c r="N185" s="50" t="n">
        <v>-37</v>
      </c>
      <c r="O185" s="55" t="n">
        <f aca="false">SUM(C185:N185)</f>
        <v>-3551</v>
      </c>
      <c r="P185" s="55"/>
      <c r="Q185" s="32"/>
      <c r="R185" s="33" t="s">
        <v>93</v>
      </c>
      <c r="S185" s="32"/>
      <c r="T185" s="55"/>
      <c r="U185" s="34" t="n">
        <f aca="false">C185+D185+E185</f>
        <v>-2020</v>
      </c>
      <c r="V185" s="34" t="n">
        <f aca="false">F185+G185+H185</f>
        <v>-676</v>
      </c>
      <c r="W185" s="34" t="n">
        <f aca="false">I185+J185+K185</f>
        <v>-750</v>
      </c>
      <c r="X185" s="34" t="n">
        <f aca="false">L185+M185+N185</f>
        <v>-105</v>
      </c>
      <c r="Y185" s="35" t="n">
        <f aca="false">SUM(U185:X185)</f>
        <v>-3551</v>
      </c>
    </row>
    <row r="186" customFormat="false" ht="12.75" hidden="false" customHeight="false" outlineLevel="0" collapsed="false">
      <c r="A186" s="28" t="s">
        <v>148</v>
      </c>
      <c r="C186" s="50" t="n">
        <v>0</v>
      </c>
      <c r="D186" s="50" t="n">
        <v>0</v>
      </c>
      <c r="E186" s="50" t="n">
        <v>0</v>
      </c>
      <c r="F186" s="50" t="n">
        <v>0</v>
      </c>
      <c r="G186" s="50" t="n">
        <v>0</v>
      </c>
      <c r="H186" s="50" t="n">
        <v>0</v>
      </c>
      <c r="I186" s="50" t="n">
        <v>0</v>
      </c>
      <c r="J186" s="50" t="n">
        <v>0</v>
      </c>
      <c r="K186" s="50" t="n">
        <v>0</v>
      </c>
      <c r="L186" s="50" t="n">
        <v>0</v>
      </c>
      <c r="M186" s="50" t="n">
        <v>0</v>
      </c>
      <c r="N186" s="50" t="n">
        <v>0</v>
      </c>
      <c r="O186" s="55" t="n">
        <f aca="false">SUM(C186:N186)</f>
        <v>0</v>
      </c>
      <c r="P186" s="55"/>
      <c r="Q186" s="32"/>
      <c r="R186" s="33" t="s">
        <v>93</v>
      </c>
      <c r="S186" s="32"/>
      <c r="T186" s="55"/>
      <c r="U186" s="34" t="n">
        <f aca="false">C186+D186+E186</f>
        <v>0</v>
      </c>
      <c r="V186" s="34" t="n">
        <f aca="false">F186+G186+H186</f>
        <v>0</v>
      </c>
      <c r="W186" s="34" t="n">
        <f aca="false">I186+J186+K186</f>
        <v>0</v>
      </c>
      <c r="X186" s="34" t="n">
        <f aca="false">L186+M186+N186</f>
        <v>0</v>
      </c>
      <c r="Y186" s="35" t="n">
        <f aca="false">SUM(U186:X186)</f>
        <v>0</v>
      </c>
    </row>
    <row r="187" customFormat="false" ht="12.75" hidden="false" customHeight="false" outlineLevel="0" collapsed="false">
      <c r="A187" s="28" t="s">
        <v>149</v>
      </c>
      <c r="C187" s="50" t="n">
        <v>0</v>
      </c>
      <c r="D187" s="50" t="n">
        <v>0</v>
      </c>
      <c r="E187" s="50" t="n">
        <v>0</v>
      </c>
      <c r="F187" s="50" t="n">
        <v>0</v>
      </c>
      <c r="G187" s="50" t="n">
        <v>0</v>
      </c>
      <c r="H187" s="50" t="n">
        <v>0</v>
      </c>
      <c r="I187" s="50" t="n">
        <v>0</v>
      </c>
      <c r="J187" s="50" t="n">
        <v>0</v>
      </c>
      <c r="K187" s="50" t="n">
        <v>13</v>
      </c>
      <c r="L187" s="50" t="n">
        <v>13</v>
      </c>
      <c r="M187" s="50" t="n">
        <v>13</v>
      </c>
      <c r="N187" s="50" t="n">
        <v>13</v>
      </c>
      <c r="O187" s="55" t="n">
        <f aca="false">SUM(C187:N187)</f>
        <v>52</v>
      </c>
      <c r="P187" s="55"/>
      <c r="Q187" s="32"/>
      <c r="R187" s="33" t="s">
        <v>93</v>
      </c>
      <c r="S187" s="32"/>
      <c r="T187" s="55"/>
      <c r="U187" s="34" t="n">
        <f aca="false">C187+D187+E187</f>
        <v>0</v>
      </c>
      <c r="V187" s="34" t="n">
        <f aca="false">F187+G187+H187</f>
        <v>0</v>
      </c>
      <c r="W187" s="34" t="n">
        <f aca="false">I187+J187+K187</f>
        <v>13</v>
      </c>
      <c r="X187" s="34" t="n">
        <f aca="false">L187+M187+N187</f>
        <v>39</v>
      </c>
      <c r="Y187" s="35" t="n">
        <f aca="false">SUM(U187:X187)</f>
        <v>52</v>
      </c>
    </row>
    <row r="188" customFormat="false" ht="12.75" hidden="false" customHeight="false" outlineLevel="0" collapsed="false">
      <c r="A188" s="28" t="s">
        <v>136</v>
      </c>
      <c r="C188" s="50" t="n">
        <v>0</v>
      </c>
      <c r="D188" s="50" t="n">
        <v>0</v>
      </c>
      <c r="E188" s="50" t="n">
        <v>0</v>
      </c>
      <c r="F188" s="50" t="n">
        <v>0</v>
      </c>
      <c r="G188" s="50" t="n">
        <v>0</v>
      </c>
      <c r="H188" s="50" t="n">
        <v>0</v>
      </c>
      <c r="I188" s="50" t="n">
        <v>0</v>
      </c>
      <c r="J188" s="50" t="n">
        <v>0</v>
      </c>
      <c r="K188" s="50" t="n">
        <v>-95</v>
      </c>
      <c r="L188" s="50" t="n">
        <v>-82</v>
      </c>
      <c r="M188" s="50" t="n">
        <v>-80</v>
      </c>
      <c r="N188" s="50" t="n">
        <v>-84</v>
      </c>
      <c r="O188" s="55" t="n">
        <f aca="false">SUM(C188:N188)</f>
        <v>-341</v>
      </c>
      <c r="P188" s="55"/>
      <c r="Q188" s="32"/>
      <c r="R188" s="33" t="s">
        <v>93</v>
      </c>
      <c r="S188" s="32"/>
      <c r="T188" s="55"/>
      <c r="U188" s="34" t="n">
        <f aca="false">C188+D188+E188</f>
        <v>0</v>
      </c>
      <c r="V188" s="34" t="n">
        <f aca="false">F188+G188+H188</f>
        <v>0</v>
      </c>
      <c r="W188" s="34" t="n">
        <f aca="false">I188+J188+K188</f>
        <v>-95</v>
      </c>
      <c r="X188" s="34" t="n">
        <f aca="false">L188+M188+N188</f>
        <v>-246</v>
      </c>
      <c r="Y188" s="35" t="n">
        <f aca="false">SUM(U188:X188)</f>
        <v>-341</v>
      </c>
    </row>
    <row r="189" customFormat="false" ht="12.75" hidden="false" customHeight="false" outlineLevel="0" collapsed="false">
      <c r="A189" s="28" t="s">
        <v>150</v>
      </c>
      <c r="C189" s="50" t="n">
        <v>0</v>
      </c>
      <c r="D189" s="50" t="n">
        <v>0</v>
      </c>
      <c r="E189" s="50" t="n">
        <v>0</v>
      </c>
      <c r="F189" s="50" t="n">
        <v>0</v>
      </c>
      <c r="G189" s="50" t="n">
        <v>0</v>
      </c>
      <c r="H189" s="50" t="n">
        <v>0</v>
      </c>
      <c r="I189" s="50" t="n">
        <v>0</v>
      </c>
      <c r="J189" s="50" t="n">
        <v>0</v>
      </c>
      <c r="K189" s="50" t="n">
        <v>-3</v>
      </c>
      <c r="L189" s="50" t="n">
        <v>-3</v>
      </c>
      <c r="M189" s="50" t="n">
        <v>-3</v>
      </c>
      <c r="N189" s="50" t="n">
        <v>-3</v>
      </c>
      <c r="O189" s="55" t="n">
        <f aca="false">SUM(C189:N189)</f>
        <v>-12</v>
      </c>
      <c r="P189" s="55"/>
      <c r="Q189" s="32"/>
      <c r="R189" s="33" t="s">
        <v>93</v>
      </c>
      <c r="S189" s="32"/>
      <c r="T189" s="55"/>
      <c r="U189" s="34" t="n">
        <f aca="false">C189+D189+E189</f>
        <v>0</v>
      </c>
      <c r="V189" s="34" t="n">
        <f aca="false">F189+G189+H189</f>
        <v>0</v>
      </c>
      <c r="W189" s="34" t="n">
        <f aca="false">I189+J189+K189</f>
        <v>-3</v>
      </c>
      <c r="X189" s="34" t="n">
        <f aca="false">L189+M189+N189</f>
        <v>-9</v>
      </c>
      <c r="Y189" s="35" t="n">
        <f aca="false">SUM(U189:X189)</f>
        <v>-12</v>
      </c>
    </row>
    <row r="190" customFormat="false" ht="12.75" hidden="false" customHeight="false" outlineLevel="0" collapsed="false">
      <c r="A190" s="28" t="s">
        <v>151</v>
      </c>
      <c r="C190" s="50" t="n">
        <v>0</v>
      </c>
      <c r="D190" s="50" t="n">
        <v>0</v>
      </c>
      <c r="E190" s="50" t="n">
        <v>0</v>
      </c>
      <c r="F190" s="50" t="n">
        <v>0</v>
      </c>
      <c r="G190" s="50" t="n">
        <v>0</v>
      </c>
      <c r="H190" s="50" t="n">
        <v>0</v>
      </c>
      <c r="I190" s="50" t="n">
        <v>0</v>
      </c>
      <c r="J190" s="50" t="n">
        <v>0</v>
      </c>
      <c r="K190" s="50" t="n">
        <v>0</v>
      </c>
      <c r="L190" s="50" t="n">
        <v>0</v>
      </c>
      <c r="M190" s="50" t="n">
        <v>0</v>
      </c>
      <c r="N190" s="50" t="n">
        <v>0</v>
      </c>
      <c r="O190" s="55" t="n">
        <f aca="false">SUM(C190:N190)</f>
        <v>0</v>
      </c>
      <c r="P190" s="55"/>
      <c r="Q190" s="32"/>
      <c r="R190" s="33" t="s">
        <v>93</v>
      </c>
      <c r="S190" s="32"/>
      <c r="T190" s="55"/>
      <c r="U190" s="34" t="n">
        <f aca="false">C190+D190+E190</f>
        <v>0</v>
      </c>
      <c r="V190" s="34" t="n">
        <f aca="false">F190+G190+H190</f>
        <v>0</v>
      </c>
      <c r="W190" s="34" t="n">
        <f aca="false">I190+J190+K190</f>
        <v>0</v>
      </c>
      <c r="X190" s="34" t="n">
        <f aca="false">L190+M190+N190</f>
        <v>0</v>
      </c>
      <c r="Y190" s="35" t="n">
        <f aca="false">SUM(U190:X190)</f>
        <v>0</v>
      </c>
    </row>
    <row r="191" customFormat="false" ht="12.75" hidden="false" customHeight="false" outlineLevel="0" collapsed="false">
      <c r="A191" s="28" t="s">
        <v>152</v>
      </c>
      <c r="C191" s="50" t="n">
        <v>0</v>
      </c>
      <c r="D191" s="50" t="n">
        <v>0</v>
      </c>
      <c r="E191" s="50" t="n">
        <v>0</v>
      </c>
      <c r="F191" s="50" t="n">
        <v>0</v>
      </c>
      <c r="G191" s="50" t="n">
        <v>0</v>
      </c>
      <c r="H191" s="50" t="n">
        <v>0</v>
      </c>
      <c r="I191" s="50" t="n">
        <v>0</v>
      </c>
      <c r="J191" s="50" t="n">
        <v>0</v>
      </c>
      <c r="K191" s="50" t="n">
        <v>0</v>
      </c>
      <c r="L191" s="50" t="n">
        <v>0</v>
      </c>
      <c r="M191" s="50" t="n">
        <v>0</v>
      </c>
      <c r="N191" s="50" t="n">
        <v>0</v>
      </c>
      <c r="O191" s="55" t="n">
        <f aca="false">SUM(C191:N191)</f>
        <v>0</v>
      </c>
      <c r="P191" s="55"/>
      <c r="Q191" s="32"/>
      <c r="R191" s="33" t="s">
        <v>93</v>
      </c>
      <c r="S191" s="32"/>
      <c r="T191" s="55"/>
      <c r="U191" s="34" t="n">
        <f aca="false">C191+D191+E191</f>
        <v>0</v>
      </c>
      <c r="V191" s="34" t="n">
        <f aca="false">F191+G191+H191</f>
        <v>0</v>
      </c>
      <c r="W191" s="34" t="n">
        <f aca="false">I191+J191+K191</f>
        <v>0</v>
      </c>
      <c r="X191" s="34" t="n">
        <f aca="false">L191+M191+N191</f>
        <v>0</v>
      </c>
      <c r="Y191" s="35" t="n">
        <f aca="false">SUM(U191:X191)</f>
        <v>0</v>
      </c>
    </row>
    <row r="192" customFormat="false" ht="12.75" hidden="false" customHeight="false" outlineLevel="0" collapsed="false">
      <c r="A192" s="27" t="s">
        <v>153</v>
      </c>
      <c r="C192" s="50" t="n">
        <v>0.029</v>
      </c>
      <c r="D192" s="50" t="n">
        <v>0.098</v>
      </c>
      <c r="E192" s="50" t="n">
        <v>0</v>
      </c>
      <c r="F192" s="50" t="n">
        <v>0</v>
      </c>
      <c r="G192" s="50" t="n">
        <v>0</v>
      </c>
      <c r="H192" s="50" t="n">
        <v>0</v>
      </c>
      <c r="I192" s="50" t="n">
        <v>0</v>
      </c>
      <c r="J192" s="50" t="n">
        <v>0</v>
      </c>
      <c r="K192" s="50" t="n">
        <v>0</v>
      </c>
      <c r="L192" s="50" t="n">
        <v>0</v>
      </c>
      <c r="M192" s="50" t="n">
        <v>0</v>
      </c>
      <c r="N192" s="50" t="n">
        <v>0</v>
      </c>
      <c r="O192" s="55" t="n">
        <f aca="false">SUM(C192:N192)</f>
        <v>0.127</v>
      </c>
      <c r="P192" s="55"/>
      <c r="Q192" s="32"/>
      <c r="R192" s="33" t="s">
        <v>93</v>
      </c>
      <c r="S192" s="32"/>
      <c r="T192" s="55"/>
      <c r="U192" s="34" t="n">
        <f aca="false">C192+D192+E192</f>
        <v>0.127</v>
      </c>
      <c r="V192" s="34" t="n">
        <f aca="false">F192+G192+H192</f>
        <v>0</v>
      </c>
      <c r="W192" s="34" t="n">
        <f aca="false">I192+J192+K192</f>
        <v>0</v>
      </c>
      <c r="X192" s="34" t="n">
        <f aca="false">L192+M192+N192</f>
        <v>0</v>
      </c>
      <c r="Y192" s="35" t="n">
        <f aca="false">SUM(U192:X192)</f>
        <v>0.127</v>
      </c>
    </row>
    <row r="193" customFormat="false" ht="12.75" hidden="false" customHeight="false" outlineLevel="0" collapsed="false">
      <c r="A193" s="28" t="s">
        <v>98</v>
      </c>
      <c r="C193" s="50" t="n">
        <v>0</v>
      </c>
      <c r="D193" s="50" t="n">
        <v>0</v>
      </c>
      <c r="E193" s="50" t="n">
        <v>0</v>
      </c>
      <c r="F193" s="50" t="n">
        <v>0</v>
      </c>
      <c r="G193" s="50" t="n">
        <v>0</v>
      </c>
      <c r="H193" s="50" t="n">
        <v>0</v>
      </c>
      <c r="I193" s="50" t="n">
        <v>0</v>
      </c>
      <c r="J193" s="50" t="n">
        <v>0</v>
      </c>
      <c r="K193" s="50" t="n">
        <v>-99</v>
      </c>
      <c r="L193" s="50" t="n">
        <v>-99</v>
      </c>
      <c r="M193" s="50" t="n">
        <v>-99</v>
      </c>
      <c r="N193" s="50" t="n">
        <v>-110</v>
      </c>
      <c r="O193" s="55" t="n">
        <f aca="false">SUM(C193:N193)</f>
        <v>-407</v>
      </c>
      <c r="P193" s="55"/>
      <c r="Q193" s="32"/>
      <c r="R193" s="33" t="s">
        <v>93</v>
      </c>
      <c r="S193" s="32"/>
      <c r="T193" s="55"/>
      <c r="U193" s="34" t="n">
        <f aca="false">C193+D193+E193</f>
        <v>0</v>
      </c>
      <c r="V193" s="34" t="n">
        <f aca="false">F193+G193+H193</f>
        <v>0</v>
      </c>
      <c r="W193" s="34" t="n">
        <f aca="false">I193+J193+K193</f>
        <v>-99</v>
      </c>
      <c r="X193" s="34" t="n">
        <f aca="false">L193+M193+N193</f>
        <v>-308</v>
      </c>
      <c r="Y193" s="35" t="n">
        <f aca="false">SUM(U193:X193)</f>
        <v>-407</v>
      </c>
    </row>
    <row r="194" customFormat="false" ht="12.75" hidden="false" customHeight="false" outlineLevel="0" collapsed="false">
      <c r="A194" s="28" t="s">
        <v>154</v>
      </c>
      <c r="C194" s="50" t="n">
        <v>0</v>
      </c>
      <c r="D194" s="50" t="n">
        <v>0</v>
      </c>
      <c r="E194" s="50" t="n">
        <v>0</v>
      </c>
      <c r="F194" s="50" t="n">
        <v>0</v>
      </c>
      <c r="G194" s="50" t="n">
        <v>0</v>
      </c>
      <c r="H194" s="50" t="n">
        <v>0</v>
      </c>
      <c r="I194" s="50" t="n">
        <v>0</v>
      </c>
      <c r="J194" s="50" t="n">
        <v>0</v>
      </c>
      <c r="K194" s="50" t="n">
        <v>0</v>
      </c>
      <c r="L194" s="50" t="n">
        <v>0</v>
      </c>
      <c r="M194" s="50" t="n">
        <v>0</v>
      </c>
      <c r="N194" s="50" t="n">
        <v>0</v>
      </c>
      <c r="O194" s="55" t="n">
        <f aca="false">SUM(C194:N194)</f>
        <v>0</v>
      </c>
      <c r="P194" s="55"/>
      <c r="Q194" s="32"/>
      <c r="R194" s="33" t="s">
        <v>93</v>
      </c>
      <c r="S194" s="32"/>
      <c r="T194" s="55"/>
      <c r="U194" s="34" t="n">
        <f aca="false">C194+D194+E194</f>
        <v>0</v>
      </c>
      <c r="V194" s="34" t="n">
        <f aca="false">F194+G194+H194</f>
        <v>0</v>
      </c>
      <c r="W194" s="34" t="n">
        <f aca="false">I194+J194+K194</f>
        <v>0</v>
      </c>
      <c r="X194" s="34" t="n">
        <f aca="false">L194+M194+N194</f>
        <v>0</v>
      </c>
      <c r="Y194" s="35" t="n">
        <f aca="false">SUM(U194:X194)</f>
        <v>0</v>
      </c>
    </row>
    <row r="195" customFormat="false" ht="12.75" hidden="false" customHeight="false" outlineLevel="0" collapsed="false">
      <c r="A195" s="28" t="s">
        <v>155</v>
      </c>
      <c r="C195" s="50" t="n">
        <v>0</v>
      </c>
      <c r="D195" s="50" t="n">
        <v>0</v>
      </c>
      <c r="E195" s="50" t="n">
        <v>0</v>
      </c>
      <c r="F195" s="50" t="n">
        <v>0</v>
      </c>
      <c r="G195" s="50" t="n">
        <v>0</v>
      </c>
      <c r="H195" s="50" t="n">
        <v>0</v>
      </c>
      <c r="I195" s="50" t="n">
        <v>0</v>
      </c>
      <c r="J195" s="50" t="n">
        <v>0</v>
      </c>
      <c r="K195" s="50" t="n">
        <v>0</v>
      </c>
      <c r="L195" s="50" t="n">
        <v>0</v>
      </c>
      <c r="M195" s="50" t="n">
        <v>0</v>
      </c>
      <c r="N195" s="50" t="n">
        <v>0</v>
      </c>
      <c r="O195" s="55" t="n">
        <f aca="false">SUM(C195:N195)</f>
        <v>0</v>
      </c>
      <c r="P195" s="55"/>
      <c r="Q195" s="32"/>
      <c r="R195" s="33" t="s">
        <v>93</v>
      </c>
      <c r="S195" s="32"/>
      <c r="T195" s="55"/>
      <c r="U195" s="34" t="n">
        <f aca="false">C195+D195+E195</f>
        <v>0</v>
      </c>
      <c r="V195" s="34" t="n">
        <f aca="false">F195+G195+H195</f>
        <v>0</v>
      </c>
      <c r="W195" s="34" t="n">
        <f aca="false">I195+J195+K195</f>
        <v>0</v>
      </c>
      <c r="X195" s="34" t="n">
        <f aca="false">L195+M195+N195</f>
        <v>0</v>
      </c>
      <c r="Y195" s="35" t="n">
        <f aca="false">SUM(U195:X195)</f>
        <v>0</v>
      </c>
    </row>
    <row r="196" customFormat="false" ht="12.75" hidden="false" customHeight="false" outlineLevel="0" collapsed="false">
      <c r="A196" s="28" t="s">
        <v>156</v>
      </c>
      <c r="C196" s="50" t="n">
        <v>0</v>
      </c>
      <c r="D196" s="50" t="n">
        <v>0</v>
      </c>
      <c r="E196" s="50" t="n">
        <v>0</v>
      </c>
      <c r="F196" s="50" t="n">
        <v>0</v>
      </c>
      <c r="G196" s="50" t="n">
        <v>0</v>
      </c>
      <c r="H196" s="50" t="n">
        <v>0</v>
      </c>
      <c r="I196" s="50" t="n">
        <v>0</v>
      </c>
      <c r="J196" s="50" t="n">
        <v>0</v>
      </c>
      <c r="K196" s="50" t="n">
        <v>0</v>
      </c>
      <c r="L196" s="50" t="n">
        <v>0</v>
      </c>
      <c r="M196" s="50" t="n">
        <v>0</v>
      </c>
      <c r="N196" s="50" t="n">
        <v>0</v>
      </c>
      <c r="O196" s="55" t="n">
        <f aca="false">SUM(C196:N196)</f>
        <v>0</v>
      </c>
      <c r="P196" s="55"/>
      <c r="Q196" s="32"/>
      <c r="R196" s="33" t="s">
        <v>93</v>
      </c>
      <c r="S196" s="32"/>
      <c r="T196" s="55"/>
      <c r="U196" s="34" t="n">
        <f aca="false">C196+D196+E196</f>
        <v>0</v>
      </c>
      <c r="V196" s="34" t="n">
        <f aca="false">F196+G196+H196</f>
        <v>0</v>
      </c>
      <c r="W196" s="34" t="n">
        <f aca="false">I196+J196+K196</f>
        <v>0</v>
      </c>
      <c r="X196" s="34" t="n">
        <f aca="false">L196+M196+N196</f>
        <v>0</v>
      </c>
      <c r="Y196" s="35" t="n">
        <f aca="false">SUM(U196:X196)</f>
        <v>0</v>
      </c>
    </row>
    <row r="197" customFormat="false" ht="12.75" hidden="false" customHeight="false" outlineLevel="0" collapsed="false">
      <c r="A197" s="28" t="s">
        <v>157</v>
      </c>
      <c r="C197" s="50" t="n">
        <v>0</v>
      </c>
      <c r="D197" s="50" t="n">
        <v>0</v>
      </c>
      <c r="E197" s="50" t="n">
        <v>0</v>
      </c>
      <c r="F197" s="50" t="n">
        <v>0</v>
      </c>
      <c r="G197" s="50" t="n">
        <v>0</v>
      </c>
      <c r="H197" s="50" t="n">
        <v>0</v>
      </c>
      <c r="I197" s="50" t="n">
        <v>0</v>
      </c>
      <c r="J197" s="50" t="n">
        <v>0</v>
      </c>
      <c r="K197" s="50" t="n">
        <v>0</v>
      </c>
      <c r="L197" s="50" t="n">
        <v>0</v>
      </c>
      <c r="M197" s="50" t="n">
        <v>0</v>
      </c>
      <c r="N197" s="50" t="n">
        <v>0</v>
      </c>
      <c r="O197" s="55" t="n">
        <f aca="false">SUM(C197:N197)</f>
        <v>0</v>
      </c>
      <c r="P197" s="55"/>
      <c r="Q197" s="32"/>
      <c r="R197" s="33" t="s">
        <v>93</v>
      </c>
      <c r="S197" s="32"/>
      <c r="T197" s="55"/>
      <c r="U197" s="34" t="n">
        <f aca="false">C197+D197+E197</f>
        <v>0</v>
      </c>
      <c r="V197" s="34" t="n">
        <f aca="false">F197+G197+H197</f>
        <v>0</v>
      </c>
      <c r="W197" s="34" t="n">
        <f aca="false">I197+J197+K197</f>
        <v>0</v>
      </c>
      <c r="X197" s="34" t="n">
        <f aca="false">L197+M197+N197</f>
        <v>0</v>
      </c>
      <c r="Y197" s="35" t="n">
        <f aca="false">SUM(U197:X197)</f>
        <v>0</v>
      </c>
    </row>
    <row r="198" customFormat="false" ht="12.75" hidden="false" customHeight="false" outlineLevel="0" collapsed="false">
      <c r="A198" s="115" t="s">
        <v>158</v>
      </c>
      <c r="C198" s="50" t="n">
        <v>0</v>
      </c>
      <c r="D198" s="50" t="n">
        <v>0</v>
      </c>
      <c r="E198" s="50" t="n">
        <v>0</v>
      </c>
      <c r="F198" s="50" t="n">
        <v>0</v>
      </c>
      <c r="G198" s="50" t="n">
        <v>0</v>
      </c>
      <c r="H198" s="50" t="n">
        <v>0</v>
      </c>
      <c r="I198" s="50" t="n">
        <v>0</v>
      </c>
      <c r="J198" s="50" t="n">
        <v>0</v>
      </c>
      <c r="K198" s="50" t="n">
        <v>-64</v>
      </c>
      <c r="L198" s="50" t="n">
        <v>-64</v>
      </c>
      <c r="M198" s="50" t="n">
        <v>-64</v>
      </c>
      <c r="N198" s="50" t="n">
        <v>-66</v>
      </c>
      <c r="O198" s="55" t="n">
        <f aca="false">SUM(C198:N198)</f>
        <v>-258</v>
      </c>
      <c r="P198" s="55"/>
      <c r="Q198" s="32"/>
      <c r="R198" s="33" t="s">
        <v>93</v>
      </c>
      <c r="S198" s="32"/>
      <c r="T198" s="55"/>
      <c r="U198" s="34" t="n">
        <f aca="false">C198+D198+E198</f>
        <v>0</v>
      </c>
      <c r="V198" s="34" t="n">
        <f aca="false">F198+G198+H198</f>
        <v>0</v>
      </c>
      <c r="W198" s="34" t="n">
        <f aca="false">I198+J198+K198</f>
        <v>-64</v>
      </c>
      <c r="X198" s="34" t="n">
        <f aca="false">L198+M198+N198</f>
        <v>-194</v>
      </c>
      <c r="Y198" s="35" t="n">
        <f aca="false">SUM(U198:X198)</f>
        <v>-258</v>
      </c>
    </row>
    <row r="199" customFormat="false" ht="12.75" hidden="false" customHeight="false" outlineLevel="0" collapsed="false">
      <c r="A199" s="28" t="s">
        <v>159</v>
      </c>
      <c r="C199" s="50" t="n">
        <v>0</v>
      </c>
      <c r="D199" s="50" t="n">
        <v>0</v>
      </c>
      <c r="E199" s="50" t="n">
        <v>0</v>
      </c>
      <c r="F199" s="50" t="n">
        <v>0</v>
      </c>
      <c r="G199" s="50" t="n">
        <v>0</v>
      </c>
      <c r="H199" s="50" t="n">
        <v>0</v>
      </c>
      <c r="I199" s="50" t="n">
        <v>0</v>
      </c>
      <c r="J199" s="50" t="n">
        <v>0</v>
      </c>
      <c r="K199" s="50" t="n">
        <v>-76</v>
      </c>
      <c r="L199" s="50" t="n">
        <v>-76</v>
      </c>
      <c r="M199" s="50" t="n">
        <v>-76</v>
      </c>
      <c r="N199" s="50" t="n">
        <v>-76</v>
      </c>
      <c r="O199" s="55" t="n">
        <f aca="false">SUM(C199:N199)</f>
        <v>-304</v>
      </c>
      <c r="P199" s="55"/>
      <c r="Q199" s="32"/>
      <c r="R199" s="33" t="s">
        <v>93</v>
      </c>
      <c r="S199" s="32"/>
      <c r="T199" s="55"/>
      <c r="U199" s="34" t="n">
        <f aca="false">C199+D199+E199</f>
        <v>0</v>
      </c>
      <c r="V199" s="34" t="n">
        <f aca="false">F199+G199+H199</f>
        <v>0</v>
      </c>
      <c r="W199" s="34" t="n">
        <f aca="false">I199+J199+K199</f>
        <v>-76</v>
      </c>
      <c r="X199" s="34" t="n">
        <f aca="false">L199+M199+N199</f>
        <v>-228</v>
      </c>
      <c r="Y199" s="35" t="n">
        <f aca="false">SUM(U199:X199)</f>
        <v>-304</v>
      </c>
    </row>
    <row r="200" customFormat="false" ht="12.75" hidden="false" customHeight="false" outlineLevel="0" collapsed="false">
      <c r="A200" s="28" t="s">
        <v>160</v>
      </c>
      <c r="C200" s="76" t="n">
        <v>0</v>
      </c>
      <c r="D200" s="76" t="n">
        <v>0</v>
      </c>
      <c r="E200" s="76" t="n">
        <v>0</v>
      </c>
      <c r="F200" s="76" t="n">
        <v>0</v>
      </c>
      <c r="G200" s="76" t="n">
        <v>0</v>
      </c>
      <c r="H200" s="76" t="n">
        <v>0</v>
      </c>
      <c r="I200" s="76" t="n">
        <v>0</v>
      </c>
      <c r="J200" s="76" t="n">
        <v>0</v>
      </c>
      <c r="K200" s="76" t="n">
        <v>0</v>
      </c>
      <c r="L200" s="76" t="n">
        <v>0</v>
      </c>
      <c r="M200" s="76" t="n">
        <v>0</v>
      </c>
      <c r="N200" s="76" t="n">
        <v>0</v>
      </c>
      <c r="O200" s="116" t="n">
        <f aca="false">SUM(C200:N200)</f>
        <v>0</v>
      </c>
      <c r="P200" s="55"/>
      <c r="Q200" s="32"/>
      <c r="R200" s="33" t="s">
        <v>93</v>
      </c>
      <c r="S200" s="32"/>
      <c r="T200" s="55"/>
      <c r="U200" s="70" t="n">
        <f aca="false">C200+D200+E200</f>
        <v>0</v>
      </c>
      <c r="V200" s="70" t="n">
        <f aca="false">F200+G200+H200</f>
        <v>0</v>
      </c>
      <c r="W200" s="70" t="n">
        <f aca="false">I200+J200+K200</f>
        <v>0</v>
      </c>
      <c r="X200" s="70" t="n">
        <f aca="false">L200+M200+N200</f>
        <v>0</v>
      </c>
      <c r="Y200" s="71" t="n">
        <f aca="false">SUM(U200:X200)</f>
        <v>0</v>
      </c>
    </row>
    <row r="201" customFormat="false" ht="12.75" hidden="false" customHeight="false" outlineLevel="0" collapsed="false">
      <c r="A201" s="28" t="s">
        <v>100</v>
      </c>
      <c r="C201" s="81" t="n">
        <f aca="false">SUM(C185:C200)</f>
        <v>-326.971</v>
      </c>
      <c r="D201" s="81" t="n">
        <f aca="false">SUM(D185:D200)</f>
        <v>-348.902</v>
      </c>
      <c r="E201" s="81" t="n">
        <f aca="false">SUM(E185:E200)</f>
        <v>-1344</v>
      </c>
      <c r="F201" s="81" t="n">
        <f aca="false">SUM(F185:F200)</f>
        <v>-199</v>
      </c>
      <c r="G201" s="81" t="n">
        <f aca="false">SUM(G185:G200)</f>
        <v>-144</v>
      </c>
      <c r="H201" s="81" t="n">
        <f aca="false">SUM(H185:H200)</f>
        <v>-333</v>
      </c>
      <c r="I201" s="81" t="n">
        <f aca="false">SUM(I185:I200)</f>
        <v>-354</v>
      </c>
      <c r="J201" s="81" t="n">
        <f aca="false">SUM(J185:J200)</f>
        <v>-362</v>
      </c>
      <c r="K201" s="81" t="n">
        <f aca="false">SUM(K185:K200)</f>
        <v>-358</v>
      </c>
      <c r="L201" s="81" t="n">
        <f aca="false">SUM(L185:L200)</f>
        <v>-345</v>
      </c>
      <c r="M201" s="81" t="n">
        <f aca="false">SUM(M185:M200)</f>
        <v>-343</v>
      </c>
      <c r="N201" s="81" t="n">
        <f aca="false">SUM(N185:N200)</f>
        <v>-363</v>
      </c>
      <c r="O201" s="81" t="n">
        <f aca="false">SUM(O185:O200)</f>
        <v>-4820.873</v>
      </c>
      <c r="P201" s="81"/>
      <c r="Q201" s="32"/>
      <c r="R201" s="33"/>
      <c r="S201" s="32"/>
      <c r="T201" s="81"/>
      <c r="U201" s="81" t="n">
        <f aca="false">SUM(U185:U200)</f>
        <v>-2019.873</v>
      </c>
      <c r="V201" s="81" t="n">
        <f aca="false">SUM(V185:V200)</f>
        <v>-676</v>
      </c>
      <c r="W201" s="81" t="n">
        <f aca="false">SUM(W185:W200)</f>
        <v>-1074</v>
      </c>
      <c r="X201" s="81" t="n">
        <f aca="false">SUM(X185:X200)</f>
        <v>-1051</v>
      </c>
      <c r="Y201" s="81" t="n">
        <f aca="false">SUM(Y185:Y200)</f>
        <v>-4820.873</v>
      </c>
    </row>
    <row r="202" customFormat="false" ht="3.95" hidden="false" customHeight="true" outlineLevel="0" collapsed="false">
      <c r="A202" s="28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4"/>
      <c r="P202" s="34"/>
      <c r="Q202" s="32"/>
      <c r="R202" s="33"/>
      <c r="S202" s="32"/>
      <c r="T202" s="34"/>
      <c r="U202" s="34"/>
      <c r="V202" s="34"/>
      <c r="W202" s="34"/>
      <c r="X202" s="34"/>
      <c r="Y202" s="35"/>
    </row>
    <row r="203" customFormat="false" ht="12.75" hidden="false" customHeight="false" outlineLevel="0" collapsed="false">
      <c r="A203" s="28" t="s">
        <v>161</v>
      </c>
      <c r="C203" s="50" t="n">
        <v>-503</v>
      </c>
      <c r="D203" s="50" t="n">
        <v>-506</v>
      </c>
      <c r="E203" s="50" t="n">
        <v>-286</v>
      </c>
      <c r="F203" s="50" t="n">
        <v>-428</v>
      </c>
      <c r="G203" s="50" t="n">
        <v>-428</v>
      </c>
      <c r="H203" s="50" t="n">
        <v>-428</v>
      </c>
      <c r="I203" s="50" t="n">
        <v>-400</v>
      </c>
      <c r="J203" s="50" t="n">
        <v>-400</v>
      </c>
      <c r="K203" s="50" t="n">
        <v>-178</v>
      </c>
      <c r="L203" s="50" t="n">
        <v>-178</v>
      </c>
      <c r="M203" s="50" t="n">
        <v>-178</v>
      </c>
      <c r="N203" s="50" t="n">
        <v>-178</v>
      </c>
      <c r="O203" s="55" t="n">
        <f aca="false">SUM(C203:N203)</f>
        <v>-4091</v>
      </c>
      <c r="P203" s="55"/>
      <c r="Q203" s="32"/>
      <c r="R203" s="33" t="s">
        <v>93</v>
      </c>
      <c r="S203" s="32"/>
      <c r="T203" s="55"/>
      <c r="U203" s="34" t="n">
        <f aca="false">C203+D203+E203</f>
        <v>-1295</v>
      </c>
      <c r="V203" s="34" t="n">
        <f aca="false">F203+G203+H203</f>
        <v>-1284</v>
      </c>
      <c r="W203" s="34" t="n">
        <f aca="false">I203+J203+K203</f>
        <v>-978</v>
      </c>
      <c r="X203" s="34" t="n">
        <f aca="false">L203+M203+N203</f>
        <v>-534</v>
      </c>
      <c r="Y203" s="35" t="n">
        <f aca="false">SUM(U203:X203)</f>
        <v>-4091</v>
      </c>
    </row>
    <row r="204" customFormat="false" ht="12.75" hidden="false" customHeight="false" outlineLevel="0" collapsed="false">
      <c r="A204" s="28" t="s">
        <v>162</v>
      </c>
      <c r="C204" s="50" t="n">
        <v>0</v>
      </c>
      <c r="D204" s="50" t="n">
        <v>0</v>
      </c>
      <c r="E204" s="50" t="n">
        <v>0</v>
      </c>
      <c r="F204" s="50" t="n">
        <v>0</v>
      </c>
      <c r="G204" s="50" t="n">
        <v>0</v>
      </c>
      <c r="H204" s="50" t="n">
        <v>0</v>
      </c>
      <c r="I204" s="50" t="n">
        <v>0</v>
      </c>
      <c r="J204" s="50" t="n">
        <v>0</v>
      </c>
      <c r="K204" s="50" t="n">
        <v>-123</v>
      </c>
      <c r="L204" s="50" t="n">
        <v>-123</v>
      </c>
      <c r="M204" s="50" t="n">
        <v>-123</v>
      </c>
      <c r="N204" s="50" t="n">
        <v>-123</v>
      </c>
      <c r="O204" s="55" t="n">
        <f aca="false">SUM(C204:N204)</f>
        <v>-492</v>
      </c>
      <c r="P204" s="55"/>
      <c r="Q204" s="32"/>
      <c r="R204" s="33" t="s">
        <v>93</v>
      </c>
      <c r="S204" s="32"/>
      <c r="T204" s="55"/>
      <c r="U204" s="34" t="n">
        <f aca="false">C204+D204+E204</f>
        <v>0</v>
      </c>
      <c r="V204" s="34" t="n">
        <f aca="false">F204+G204+H204</f>
        <v>0</v>
      </c>
      <c r="W204" s="34" t="n">
        <f aca="false">I204+J204+K204</f>
        <v>-123</v>
      </c>
      <c r="X204" s="34" t="n">
        <f aca="false">L204+M204+N204</f>
        <v>-369</v>
      </c>
      <c r="Y204" s="35" t="n">
        <f aca="false">SUM(U204:X204)</f>
        <v>-492</v>
      </c>
    </row>
    <row r="205" customFormat="false" ht="12.75" hidden="false" customHeight="true" outlineLevel="0" collapsed="false">
      <c r="A205" s="117" t="s">
        <v>163</v>
      </c>
      <c r="B205" s="58"/>
      <c r="C205" s="118" t="n">
        <v>0</v>
      </c>
      <c r="D205" s="118" t="n">
        <v>0</v>
      </c>
      <c r="E205" s="118" t="n">
        <v>0</v>
      </c>
      <c r="F205" s="118" t="n">
        <v>0</v>
      </c>
      <c r="G205" s="118" t="n">
        <v>0</v>
      </c>
      <c r="H205" s="118" t="n">
        <v>0</v>
      </c>
      <c r="I205" s="118" t="n">
        <v>0</v>
      </c>
      <c r="J205" s="118" t="n">
        <v>0</v>
      </c>
      <c r="K205" s="118" t="n">
        <v>-18</v>
      </c>
      <c r="L205" s="118" t="n">
        <v>-18</v>
      </c>
      <c r="M205" s="118" t="n">
        <v>-18</v>
      </c>
      <c r="N205" s="118" t="n">
        <v>-18</v>
      </c>
      <c r="O205" s="116" t="n">
        <f aca="false">SUM(C205:N205)</f>
        <v>-72</v>
      </c>
      <c r="P205" s="116"/>
      <c r="Q205" s="79"/>
      <c r="R205" s="33" t="s">
        <v>93</v>
      </c>
      <c r="S205" s="79"/>
      <c r="T205" s="116"/>
      <c r="U205" s="82" t="n">
        <f aca="false">C205+D205+E205</f>
        <v>0</v>
      </c>
      <c r="V205" s="82" t="n">
        <f aca="false">F205+G205+H205</f>
        <v>0</v>
      </c>
      <c r="W205" s="82" t="n">
        <f aca="false">I205+J205+K205</f>
        <v>-18</v>
      </c>
      <c r="X205" s="82" t="n">
        <f aca="false">L205+M205+N205</f>
        <v>-54</v>
      </c>
      <c r="Y205" s="71" t="n">
        <f aca="false">SUM(U205:X205)</f>
        <v>-72</v>
      </c>
      <c r="Z205" s="58"/>
      <c r="AA205" s="58"/>
      <c r="AB205" s="58"/>
      <c r="AC205" s="58"/>
      <c r="AD205" s="58"/>
      <c r="AE205" s="58"/>
      <c r="AF205" s="58"/>
      <c r="AG205" s="58"/>
      <c r="AH205" s="58"/>
      <c r="AI205" s="58"/>
      <c r="AJ205" s="58"/>
      <c r="AK205" s="58"/>
      <c r="AL205" s="58"/>
      <c r="AM205" s="58"/>
      <c r="AN205" s="58"/>
      <c r="AO205" s="58"/>
      <c r="AP205" s="58"/>
      <c r="AQ205" s="58"/>
      <c r="AR205" s="58"/>
      <c r="AS205" s="58"/>
      <c r="AT205" s="58"/>
      <c r="AU205" s="58"/>
      <c r="AV205" s="58"/>
      <c r="AW205" s="58"/>
      <c r="AX205" s="58"/>
      <c r="AY205" s="58"/>
      <c r="AZ205" s="58"/>
      <c r="BA205" s="58"/>
      <c r="BB205" s="58"/>
      <c r="BC205" s="58"/>
      <c r="BD205" s="58"/>
      <c r="BE205" s="58"/>
      <c r="BF205" s="58"/>
      <c r="BG205" s="58"/>
      <c r="BH205" s="58"/>
      <c r="BI205" s="58"/>
      <c r="BJ205" s="58"/>
      <c r="BK205" s="58"/>
      <c r="BL205" s="58"/>
      <c r="BM205" s="58"/>
      <c r="BN205" s="58"/>
      <c r="BO205" s="58"/>
      <c r="BP205" s="58"/>
      <c r="BQ205" s="58"/>
      <c r="BR205" s="58"/>
      <c r="BS205" s="58"/>
      <c r="BT205" s="58"/>
      <c r="BU205" s="58"/>
      <c r="BV205" s="58"/>
      <c r="BW205" s="58"/>
      <c r="BX205" s="58"/>
      <c r="BY205" s="58"/>
      <c r="BZ205" s="58"/>
      <c r="CA205" s="58"/>
      <c r="CB205" s="58"/>
      <c r="CC205" s="58"/>
      <c r="CD205" s="58"/>
      <c r="CE205" s="58"/>
      <c r="CF205" s="58"/>
      <c r="CG205" s="58"/>
      <c r="CH205" s="58"/>
      <c r="CI205" s="58"/>
      <c r="CJ205" s="58"/>
      <c r="CK205" s="58"/>
      <c r="CL205" s="58"/>
      <c r="CM205" s="58"/>
      <c r="CN205" s="58"/>
      <c r="CO205" s="58"/>
      <c r="CP205" s="58"/>
      <c r="CQ205" s="58"/>
      <c r="CR205" s="58"/>
      <c r="CS205" s="58"/>
      <c r="CT205" s="58"/>
      <c r="CU205" s="58"/>
      <c r="CV205" s="58"/>
      <c r="CW205" s="58"/>
      <c r="CX205" s="58"/>
      <c r="CY205" s="58"/>
      <c r="CZ205" s="58"/>
      <c r="DA205" s="58"/>
      <c r="DB205" s="58"/>
      <c r="DC205" s="58"/>
      <c r="DD205" s="58"/>
      <c r="DE205" s="58"/>
      <c r="DF205" s="58"/>
      <c r="DG205" s="58"/>
      <c r="DH205" s="58"/>
      <c r="DI205" s="58"/>
      <c r="DJ205" s="58"/>
      <c r="DK205" s="58"/>
      <c r="DL205" s="58"/>
      <c r="DM205" s="58"/>
      <c r="DN205" s="58"/>
      <c r="DO205" s="58"/>
      <c r="DP205" s="58"/>
      <c r="DQ205" s="58"/>
      <c r="DR205" s="58"/>
      <c r="DS205" s="58"/>
      <c r="DT205" s="58"/>
      <c r="DU205" s="58"/>
      <c r="DV205" s="58"/>
      <c r="DW205" s="58"/>
      <c r="DX205" s="58"/>
      <c r="DY205" s="58"/>
      <c r="DZ205" s="58"/>
      <c r="EA205" s="58"/>
      <c r="EB205" s="58"/>
      <c r="EC205" s="58"/>
      <c r="ED205" s="58"/>
      <c r="EE205" s="58"/>
      <c r="EF205" s="58"/>
      <c r="EG205" s="58"/>
      <c r="EH205" s="58"/>
      <c r="EI205" s="58"/>
      <c r="EJ205" s="58"/>
      <c r="EK205" s="58"/>
      <c r="EL205" s="58"/>
      <c r="EM205" s="58"/>
      <c r="EN205" s="58"/>
      <c r="EO205" s="58"/>
      <c r="EP205" s="58"/>
      <c r="EQ205" s="58"/>
      <c r="ER205" s="58"/>
      <c r="ES205" s="58"/>
      <c r="ET205" s="58"/>
      <c r="EU205" s="58"/>
      <c r="EV205" s="58"/>
      <c r="EW205" s="58"/>
      <c r="EX205" s="58"/>
      <c r="EY205" s="58"/>
      <c r="EZ205" s="58"/>
      <c r="FA205" s="58"/>
      <c r="FB205" s="58"/>
      <c r="FC205" s="58"/>
      <c r="FD205" s="58"/>
      <c r="FE205" s="58"/>
      <c r="FF205" s="58"/>
      <c r="FG205" s="58"/>
      <c r="FH205" s="58"/>
      <c r="FI205" s="58"/>
      <c r="FJ205" s="58"/>
      <c r="FK205" s="58"/>
      <c r="FL205" s="58"/>
      <c r="FM205" s="58"/>
      <c r="FN205" s="58"/>
      <c r="FO205" s="58"/>
      <c r="FP205" s="58"/>
      <c r="FQ205" s="58"/>
      <c r="FR205" s="58"/>
      <c r="FS205" s="58"/>
      <c r="FT205" s="58"/>
      <c r="FU205" s="58"/>
      <c r="FV205" s="58"/>
      <c r="FW205" s="58"/>
      <c r="FX205" s="58"/>
      <c r="FY205" s="58"/>
      <c r="FZ205" s="58"/>
      <c r="GA205" s="58"/>
      <c r="GB205" s="58"/>
      <c r="GC205" s="58"/>
      <c r="GD205" s="58"/>
      <c r="GE205" s="58"/>
      <c r="GF205" s="58"/>
      <c r="GG205" s="58"/>
      <c r="GH205" s="58"/>
      <c r="GI205" s="58"/>
      <c r="GJ205" s="58"/>
      <c r="GK205" s="58"/>
      <c r="GL205" s="58"/>
      <c r="GM205" s="58"/>
      <c r="GN205" s="58"/>
      <c r="GO205" s="58"/>
      <c r="GP205" s="58"/>
      <c r="GQ205" s="58"/>
      <c r="GR205" s="58"/>
      <c r="GS205" s="58"/>
      <c r="GT205" s="58"/>
      <c r="GU205" s="58"/>
      <c r="GV205" s="58"/>
      <c r="GW205" s="58"/>
      <c r="GX205" s="58"/>
      <c r="GY205" s="58"/>
      <c r="GZ205" s="58"/>
      <c r="HA205" s="58"/>
      <c r="HB205" s="58"/>
      <c r="HC205" s="58"/>
      <c r="HD205" s="58"/>
      <c r="HE205" s="58"/>
      <c r="HF205" s="58"/>
      <c r="HG205" s="58"/>
      <c r="HH205" s="58"/>
      <c r="HI205" s="58"/>
      <c r="HJ205" s="58"/>
      <c r="HK205" s="58"/>
      <c r="HL205" s="58"/>
      <c r="HM205" s="58"/>
      <c r="HN205" s="58"/>
      <c r="HO205" s="58"/>
      <c r="HP205" s="58"/>
      <c r="HQ205" s="58"/>
      <c r="HR205" s="58"/>
      <c r="HS205" s="58"/>
      <c r="HT205" s="58"/>
      <c r="HU205" s="58"/>
      <c r="HV205" s="58"/>
      <c r="HW205" s="58"/>
      <c r="HX205" s="58"/>
      <c r="HY205" s="58"/>
      <c r="HZ205" s="58"/>
      <c r="IA205" s="58"/>
      <c r="IB205" s="58"/>
      <c r="IC205" s="58"/>
      <c r="ID205" s="58"/>
      <c r="IE205" s="58"/>
      <c r="IF205" s="58"/>
      <c r="IG205" s="58"/>
      <c r="IH205" s="58"/>
      <c r="II205" s="58"/>
      <c r="IJ205" s="58"/>
      <c r="IK205" s="58"/>
      <c r="IL205" s="58"/>
      <c r="IM205" s="58"/>
      <c r="IN205" s="58"/>
      <c r="IO205" s="58"/>
      <c r="IP205" s="58"/>
      <c r="IQ205" s="58"/>
      <c r="IR205" s="58"/>
      <c r="IS205" s="58"/>
      <c r="IT205" s="58"/>
      <c r="IU205" s="58"/>
      <c r="IV205" s="58"/>
      <c r="IW205" s="58"/>
    </row>
    <row r="206" customFormat="false" ht="12.75" hidden="false" customHeight="true" outlineLevel="0" collapsed="false">
      <c r="A206" s="117" t="s">
        <v>164</v>
      </c>
      <c r="B206" s="58"/>
      <c r="C206" s="81" t="n">
        <f aca="false">SUM(C203:C205)</f>
        <v>-503</v>
      </c>
      <c r="D206" s="81" t="n">
        <f aca="false">SUM(D203:D205)</f>
        <v>-506</v>
      </c>
      <c r="E206" s="81" t="n">
        <f aca="false">SUM(E203:E205)</f>
        <v>-286</v>
      </c>
      <c r="F206" s="81" t="n">
        <f aca="false">SUM(F203:F205)</f>
        <v>-428</v>
      </c>
      <c r="G206" s="81" t="n">
        <f aca="false">SUM(G203:G205)</f>
        <v>-428</v>
      </c>
      <c r="H206" s="81" t="n">
        <f aca="false">SUM(H203:H205)</f>
        <v>-428</v>
      </c>
      <c r="I206" s="81" t="n">
        <f aca="false">SUM(I203:I205)</f>
        <v>-400</v>
      </c>
      <c r="J206" s="81" t="n">
        <f aca="false">SUM(J203:J205)</f>
        <v>-400</v>
      </c>
      <c r="K206" s="81" t="n">
        <f aca="false">SUM(K203:K205)</f>
        <v>-319</v>
      </c>
      <c r="L206" s="81" t="n">
        <f aca="false">SUM(L203:L205)</f>
        <v>-319</v>
      </c>
      <c r="M206" s="81" t="n">
        <f aca="false">SUM(M203:M205)</f>
        <v>-319</v>
      </c>
      <c r="N206" s="81" t="n">
        <f aca="false">SUM(N203:N205)</f>
        <v>-319</v>
      </c>
      <c r="O206" s="81" t="n">
        <f aca="false">SUM(O203:O205)</f>
        <v>-4655</v>
      </c>
      <c r="P206" s="81"/>
      <c r="Q206" s="79"/>
      <c r="R206" s="64"/>
      <c r="S206" s="79"/>
      <c r="T206" s="81"/>
      <c r="U206" s="81" t="n">
        <f aca="false">SUM(U203:U205)</f>
        <v>-1295</v>
      </c>
      <c r="V206" s="81" t="n">
        <f aca="false">SUM(V203:V205)</f>
        <v>-1284</v>
      </c>
      <c r="W206" s="81" t="n">
        <f aca="false">SUM(W203:W205)</f>
        <v>-1119</v>
      </c>
      <c r="X206" s="81" t="n">
        <f aca="false">SUM(X203:X205)</f>
        <v>-957</v>
      </c>
      <c r="Y206" s="81" t="n">
        <f aca="false">SUM(Y203:Y205)</f>
        <v>-4655</v>
      </c>
      <c r="Z206" s="58"/>
      <c r="AA206" s="58"/>
      <c r="AB206" s="58"/>
      <c r="AC206" s="58"/>
      <c r="AD206" s="58"/>
      <c r="AE206" s="58"/>
      <c r="AF206" s="58"/>
      <c r="AG206" s="58"/>
      <c r="AH206" s="58"/>
      <c r="AI206" s="58"/>
      <c r="AJ206" s="58"/>
      <c r="AK206" s="58"/>
      <c r="AL206" s="58"/>
      <c r="AM206" s="58"/>
      <c r="AN206" s="58"/>
      <c r="AO206" s="58"/>
      <c r="AP206" s="58"/>
      <c r="AQ206" s="58"/>
      <c r="AR206" s="58"/>
      <c r="AS206" s="58"/>
      <c r="AT206" s="58"/>
      <c r="AU206" s="58"/>
      <c r="AV206" s="58"/>
      <c r="AW206" s="58"/>
      <c r="AX206" s="58"/>
      <c r="AY206" s="58"/>
      <c r="AZ206" s="58"/>
      <c r="BA206" s="58"/>
      <c r="BB206" s="58"/>
      <c r="BC206" s="58"/>
      <c r="BD206" s="58"/>
      <c r="BE206" s="58"/>
      <c r="BF206" s="58"/>
      <c r="BG206" s="58"/>
      <c r="BH206" s="58"/>
      <c r="BI206" s="58"/>
      <c r="BJ206" s="58"/>
      <c r="BK206" s="58"/>
      <c r="BL206" s="58"/>
      <c r="BM206" s="58"/>
      <c r="BN206" s="58"/>
      <c r="BO206" s="58"/>
      <c r="BP206" s="58"/>
      <c r="BQ206" s="58"/>
      <c r="BR206" s="58"/>
      <c r="BS206" s="58"/>
      <c r="BT206" s="58"/>
      <c r="BU206" s="58"/>
      <c r="BV206" s="58"/>
      <c r="BW206" s="58"/>
      <c r="BX206" s="58"/>
      <c r="BY206" s="58"/>
      <c r="BZ206" s="58"/>
      <c r="CA206" s="58"/>
      <c r="CB206" s="58"/>
      <c r="CC206" s="58"/>
      <c r="CD206" s="58"/>
      <c r="CE206" s="58"/>
      <c r="CF206" s="58"/>
      <c r="CG206" s="58"/>
      <c r="CH206" s="58"/>
      <c r="CI206" s="58"/>
      <c r="CJ206" s="58"/>
      <c r="CK206" s="58"/>
      <c r="CL206" s="58"/>
      <c r="CM206" s="58"/>
      <c r="CN206" s="58"/>
      <c r="CO206" s="58"/>
      <c r="CP206" s="58"/>
      <c r="CQ206" s="58"/>
      <c r="CR206" s="58"/>
      <c r="CS206" s="58"/>
      <c r="CT206" s="58"/>
      <c r="CU206" s="58"/>
      <c r="CV206" s="58"/>
      <c r="CW206" s="58"/>
      <c r="CX206" s="58"/>
      <c r="CY206" s="58"/>
      <c r="CZ206" s="58"/>
      <c r="DA206" s="58"/>
      <c r="DB206" s="58"/>
      <c r="DC206" s="58"/>
      <c r="DD206" s="58"/>
      <c r="DE206" s="58"/>
      <c r="DF206" s="58"/>
      <c r="DG206" s="58"/>
      <c r="DH206" s="58"/>
      <c r="DI206" s="58"/>
      <c r="DJ206" s="58"/>
      <c r="DK206" s="58"/>
      <c r="DL206" s="58"/>
      <c r="DM206" s="58"/>
      <c r="DN206" s="58"/>
      <c r="DO206" s="58"/>
      <c r="DP206" s="58"/>
      <c r="DQ206" s="58"/>
      <c r="DR206" s="58"/>
      <c r="DS206" s="58"/>
      <c r="DT206" s="58"/>
      <c r="DU206" s="58"/>
      <c r="DV206" s="58"/>
      <c r="DW206" s="58"/>
      <c r="DX206" s="58"/>
      <c r="DY206" s="58"/>
      <c r="DZ206" s="58"/>
      <c r="EA206" s="58"/>
      <c r="EB206" s="58"/>
      <c r="EC206" s="58"/>
      <c r="ED206" s="58"/>
      <c r="EE206" s="58"/>
      <c r="EF206" s="58"/>
      <c r="EG206" s="58"/>
      <c r="EH206" s="58"/>
      <c r="EI206" s="58"/>
      <c r="EJ206" s="58"/>
      <c r="EK206" s="58"/>
      <c r="EL206" s="58"/>
      <c r="EM206" s="58"/>
      <c r="EN206" s="58"/>
      <c r="EO206" s="58"/>
      <c r="EP206" s="58"/>
      <c r="EQ206" s="58"/>
      <c r="ER206" s="58"/>
      <c r="ES206" s="58"/>
      <c r="ET206" s="58"/>
      <c r="EU206" s="58"/>
      <c r="EV206" s="58"/>
      <c r="EW206" s="58"/>
      <c r="EX206" s="58"/>
      <c r="EY206" s="58"/>
      <c r="EZ206" s="58"/>
      <c r="FA206" s="58"/>
      <c r="FB206" s="58"/>
      <c r="FC206" s="58"/>
      <c r="FD206" s="58"/>
      <c r="FE206" s="58"/>
      <c r="FF206" s="58"/>
      <c r="FG206" s="58"/>
      <c r="FH206" s="58"/>
      <c r="FI206" s="58"/>
      <c r="FJ206" s="58"/>
      <c r="FK206" s="58"/>
      <c r="FL206" s="58"/>
      <c r="FM206" s="58"/>
      <c r="FN206" s="58"/>
      <c r="FO206" s="58"/>
      <c r="FP206" s="58"/>
      <c r="FQ206" s="58"/>
      <c r="FR206" s="58"/>
      <c r="FS206" s="58"/>
      <c r="FT206" s="58"/>
      <c r="FU206" s="58"/>
      <c r="FV206" s="58"/>
      <c r="FW206" s="58"/>
      <c r="FX206" s="58"/>
      <c r="FY206" s="58"/>
      <c r="FZ206" s="58"/>
      <c r="GA206" s="58"/>
      <c r="GB206" s="58"/>
      <c r="GC206" s="58"/>
      <c r="GD206" s="58"/>
      <c r="GE206" s="58"/>
      <c r="GF206" s="58"/>
      <c r="GG206" s="58"/>
      <c r="GH206" s="58"/>
      <c r="GI206" s="58"/>
      <c r="GJ206" s="58"/>
      <c r="GK206" s="58"/>
      <c r="GL206" s="58"/>
      <c r="GM206" s="58"/>
      <c r="GN206" s="58"/>
      <c r="GO206" s="58"/>
      <c r="GP206" s="58"/>
      <c r="GQ206" s="58"/>
      <c r="GR206" s="58"/>
      <c r="GS206" s="58"/>
      <c r="GT206" s="58"/>
      <c r="GU206" s="58"/>
      <c r="GV206" s="58"/>
      <c r="GW206" s="58"/>
      <c r="GX206" s="58"/>
      <c r="GY206" s="58"/>
      <c r="GZ206" s="58"/>
      <c r="HA206" s="58"/>
      <c r="HB206" s="58"/>
      <c r="HC206" s="58"/>
      <c r="HD206" s="58"/>
      <c r="HE206" s="58"/>
      <c r="HF206" s="58"/>
      <c r="HG206" s="58"/>
      <c r="HH206" s="58"/>
      <c r="HI206" s="58"/>
      <c r="HJ206" s="58"/>
      <c r="HK206" s="58"/>
      <c r="HL206" s="58"/>
      <c r="HM206" s="58"/>
      <c r="HN206" s="58"/>
      <c r="HO206" s="58"/>
      <c r="HP206" s="58"/>
      <c r="HQ206" s="58"/>
      <c r="HR206" s="58"/>
      <c r="HS206" s="58"/>
      <c r="HT206" s="58"/>
      <c r="HU206" s="58"/>
      <c r="HV206" s="58"/>
      <c r="HW206" s="58"/>
      <c r="HX206" s="58"/>
      <c r="HY206" s="58"/>
      <c r="HZ206" s="58"/>
      <c r="IA206" s="58"/>
      <c r="IB206" s="58"/>
      <c r="IC206" s="58"/>
      <c r="ID206" s="58"/>
      <c r="IE206" s="58"/>
      <c r="IF206" s="58"/>
      <c r="IG206" s="58"/>
      <c r="IH206" s="58"/>
      <c r="II206" s="58"/>
      <c r="IJ206" s="58"/>
      <c r="IK206" s="58"/>
      <c r="IL206" s="58"/>
      <c r="IM206" s="58"/>
      <c r="IN206" s="58"/>
      <c r="IO206" s="58"/>
      <c r="IP206" s="58"/>
      <c r="IQ206" s="58"/>
      <c r="IR206" s="58"/>
      <c r="IS206" s="58"/>
      <c r="IT206" s="58"/>
      <c r="IU206" s="58"/>
      <c r="IV206" s="58"/>
      <c r="IW206" s="58"/>
    </row>
    <row r="207" customFormat="false" ht="3.95" hidden="false" customHeight="true" outlineLevel="0" collapsed="false">
      <c r="A207" s="86"/>
      <c r="B207" s="58"/>
      <c r="C207" s="64"/>
      <c r="D207" s="64"/>
      <c r="E207" s="64"/>
      <c r="F207" s="64"/>
      <c r="G207" s="64"/>
      <c r="H207" s="64"/>
      <c r="I207" s="64"/>
      <c r="J207" s="64"/>
      <c r="K207" s="64"/>
      <c r="L207" s="64"/>
      <c r="M207" s="64"/>
      <c r="N207" s="64"/>
      <c r="O207" s="62"/>
      <c r="P207" s="62"/>
      <c r="Q207" s="79"/>
      <c r="R207" s="64"/>
      <c r="S207" s="79"/>
      <c r="T207" s="62"/>
      <c r="U207" s="62"/>
      <c r="V207" s="62"/>
      <c r="W207" s="62"/>
      <c r="X207" s="62"/>
      <c r="Y207" s="64"/>
      <c r="Z207" s="58"/>
      <c r="AA207" s="58"/>
      <c r="AB207" s="58"/>
      <c r="AC207" s="58"/>
      <c r="AD207" s="58"/>
      <c r="AE207" s="58"/>
      <c r="AF207" s="58"/>
      <c r="AG207" s="58"/>
      <c r="AH207" s="58"/>
      <c r="AI207" s="58"/>
      <c r="AJ207" s="58"/>
      <c r="AK207" s="58"/>
      <c r="AL207" s="58"/>
      <c r="AM207" s="58"/>
      <c r="AN207" s="58"/>
      <c r="AO207" s="58"/>
      <c r="AP207" s="58"/>
      <c r="AQ207" s="58"/>
      <c r="AR207" s="58"/>
      <c r="AS207" s="58"/>
      <c r="AT207" s="58"/>
      <c r="AU207" s="58"/>
      <c r="AV207" s="58"/>
      <c r="AW207" s="58"/>
      <c r="AX207" s="58"/>
      <c r="AY207" s="58"/>
      <c r="AZ207" s="58"/>
      <c r="BA207" s="58"/>
      <c r="BB207" s="58"/>
      <c r="BC207" s="58"/>
      <c r="BD207" s="58"/>
      <c r="BE207" s="58"/>
      <c r="BF207" s="58"/>
      <c r="BG207" s="58"/>
      <c r="BH207" s="58"/>
      <c r="BI207" s="58"/>
      <c r="BJ207" s="58"/>
      <c r="BK207" s="58"/>
      <c r="BL207" s="58"/>
      <c r="BM207" s="58"/>
      <c r="BN207" s="58"/>
      <c r="BO207" s="58"/>
      <c r="BP207" s="58"/>
      <c r="BQ207" s="58"/>
      <c r="BR207" s="58"/>
      <c r="BS207" s="58"/>
      <c r="BT207" s="58"/>
      <c r="BU207" s="58"/>
      <c r="BV207" s="58"/>
      <c r="BW207" s="58"/>
      <c r="BX207" s="58"/>
      <c r="BY207" s="58"/>
      <c r="BZ207" s="58"/>
      <c r="CA207" s="58"/>
      <c r="CB207" s="58"/>
      <c r="CC207" s="58"/>
      <c r="CD207" s="58"/>
      <c r="CE207" s="58"/>
      <c r="CF207" s="58"/>
      <c r="CG207" s="58"/>
      <c r="CH207" s="58"/>
      <c r="CI207" s="58"/>
      <c r="CJ207" s="58"/>
      <c r="CK207" s="58"/>
      <c r="CL207" s="58"/>
      <c r="CM207" s="58"/>
      <c r="CN207" s="58"/>
      <c r="CO207" s="58"/>
      <c r="CP207" s="58"/>
      <c r="CQ207" s="58"/>
      <c r="CR207" s="58"/>
      <c r="CS207" s="58"/>
      <c r="CT207" s="58"/>
      <c r="CU207" s="58"/>
      <c r="CV207" s="58"/>
      <c r="CW207" s="58"/>
      <c r="CX207" s="58"/>
      <c r="CY207" s="58"/>
      <c r="CZ207" s="58"/>
      <c r="DA207" s="58"/>
      <c r="DB207" s="58"/>
      <c r="DC207" s="58"/>
      <c r="DD207" s="58"/>
      <c r="DE207" s="58"/>
      <c r="DF207" s="58"/>
      <c r="DG207" s="58"/>
      <c r="DH207" s="58"/>
      <c r="DI207" s="58"/>
      <c r="DJ207" s="58"/>
      <c r="DK207" s="58"/>
      <c r="DL207" s="58"/>
      <c r="DM207" s="58"/>
      <c r="DN207" s="58"/>
      <c r="DO207" s="58"/>
      <c r="DP207" s="58"/>
      <c r="DQ207" s="58"/>
      <c r="DR207" s="58"/>
      <c r="DS207" s="58"/>
      <c r="DT207" s="58"/>
      <c r="DU207" s="58"/>
      <c r="DV207" s="58"/>
      <c r="DW207" s="58"/>
      <c r="DX207" s="58"/>
      <c r="DY207" s="58"/>
      <c r="DZ207" s="58"/>
      <c r="EA207" s="58"/>
      <c r="EB207" s="58"/>
      <c r="EC207" s="58"/>
      <c r="ED207" s="58"/>
      <c r="EE207" s="58"/>
      <c r="EF207" s="58"/>
      <c r="EG207" s="58"/>
      <c r="EH207" s="58"/>
      <c r="EI207" s="58"/>
      <c r="EJ207" s="58"/>
      <c r="EK207" s="58"/>
      <c r="EL207" s="58"/>
      <c r="EM207" s="58"/>
      <c r="EN207" s="58"/>
      <c r="EO207" s="58"/>
      <c r="EP207" s="58"/>
      <c r="EQ207" s="58"/>
      <c r="ER207" s="58"/>
      <c r="ES207" s="58"/>
      <c r="ET207" s="58"/>
      <c r="EU207" s="58"/>
      <c r="EV207" s="58"/>
      <c r="EW207" s="58"/>
      <c r="EX207" s="58"/>
      <c r="EY207" s="58"/>
      <c r="EZ207" s="58"/>
      <c r="FA207" s="58"/>
      <c r="FB207" s="58"/>
      <c r="FC207" s="58"/>
      <c r="FD207" s="58"/>
      <c r="FE207" s="58"/>
      <c r="FF207" s="58"/>
      <c r="FG207" s="58"/>
      <c r="FH207" s="58"/>
      <c r="FI207" s="58"/>
      <c r="FJ207" s="58"/>
      <c r="FK207" s="58"/>
      <c r="FL207" s="58"/>
      <c r="FM207" s="58"/>
      <c r="FN207" s="58"/>
      <c r="FO207" s="58"/>
      <c r="FP207" s="58"/>
      <c r="FQ207" s="58"/>
      <c r="FR207" s="58"/>
      <c r="FS207" s="58"/>
      <c r="FT207" s="58"/>
      <c r="FU207" s="58"/>
      <c r="FV207" s="58"/>
      <c r="FW207" s="58"/>
      <c r="FX207" s="58"/>
      <c r="FY207" s="58"/>
      <c r="FZ207" s="58"/>
      <c r="GA207" s="58"/>
      <c r="GB207" s="58"/>
      <c r="GC207" s="58"/>
      <c r="GD207" s="58"/>
      <c r="GE207" s="58"/>
      <c r="GF207" s="58"/>
      <c r="GG207" s="58"/>
      <c r="GH207" s="58"/>
      <c r="GI207" s="58"/>
      <c r="GJ207" s="58"/>
      <c r="GK207" s="58"/>
      <c r="GL207" s="58"/>
      <c r="GM207" s="58"/>
      <c r="GN207" s="58"/>
      <c r="GO207" s="58"/>
      <c r="GP207" s="58"/>
      <c r="GQ207" s="58"/>
      <c r="GR207" s="58"/>
      <c r="GS207" s="58"/>
      <c r="GT207" s="58"/>
      <c r="GU207" s="58"/>
      <c r="GV207" s="58"/>
      <c r="GW207" s="58"/>
      <c r="GX207" s="58"/>
      <c r="GY207" s="58"/>
      <c r="GZ207" s="58"/>
      <c r="HA207" s="58"/>
      <c r="HB207" s="58"/>
      <c r="HC207" s="58"/>
      <c r="HD207" s="58"/>
      <c r="HE207" s="58"/>
      <c r="HF207" s="58"/>
      <c r="HG207" s="58"/>
      <c r="HH207" s="58"/>
      <c r="HI207" s="58"/>
      <c r="HJ207" s="58"/>
      <c r="HK207" s="58"/>
      <c r="HL207" s="58"/>
      <c r="HM207" s="58"/>
      <c r="HN207" s="58"/>
      <c r="HO207" s="58"/>
      <c r="HP207" s="58"/>
      <c r="HQ207" s="58"/>
      <c r="HR207" s="58"/>
      <c r="HS207" s="58"/>
      <c r="HT207" s="58"/>
      <c r="HU207" s="58"/>
      <c r="HV207" s="58"/>
      <c r="HW207" s="58"/>
      <c r="HX207" s="58"/>
      <c r="HY207" s="58"/>
      <c r="HZ207" s="58"/>
      <c r="IA207" s="58"/>
      <c r="IB207" s="58"/>
      <c r="IC207" s="58"/>
      <c r="ID207" s="58"/>
      <c r="IE207" s="58"/>
      <c r="IF207" s="58"/>
      <c r="IG207" s="58"/>
      <c r="IH207" s="58"/>
      <c r="II207" s="58"/>
      <c r="IJ207" s="58"/>
      <c r="IK207" s="58"/>
      <c r="IL207" s="58"/>
      <c r="IM207" s="58"/>
      <c r="IN207" s="58"/>
      <c r="IO207" s="58"/>
      <c r="IP207" s="58"/>
      <c r="IQ207" s="58"/>
      <c r="IR207" s="58"/>
      <c r="IS207" s="58"/>
      <c r="IT207" s="58"/>
      <c r="IU207" s="58"/>
      <c r="IV207" s="58"/>
      <c r="IW207" s="58"/>
    </row>
    <row r="208" customFormat="false" ht="12.75" hidden="false" customHeight="true" outlineLevel="0" collapsed="false">
      <c r="A208" s="117" t="s">
        <v>165</v>
      </c>
      <c r="B208" s="58"/>
      <c r="C208" s="118" t="n">
        <v>0</v>
      </c>
      <c r="D208" s="118" t="n">
        <v>0</v>
      </c>
      <c r="E208" s="118" t="n">
        <v>0</v>
      </c>
      <c r="F208" s="118" t="n">
        <v>0</v>
      </c>
      <c r="G208" s="118" t="n">
        <v>0</v>
      </c>
      <c r="H208" s="118" t="n">
        <v>0</v>
      </c>
      <c r="I208" s="118" t="n">
        <v>0</v>
      </c>
      <c r="J208" s="118" t="n">
        <v>0</v>
      </c>
      <c r="K208" s="118" t="n">
        <v>0</v>
      </c>
      <c r="L208" s="118" t="n">
        <v>0</v>
      </c>
      <c r="M208" s="118" t="n">
        <v>0</v>
      </c>
      <c r="N208" s="118" t="n">
        <v>0</v>
      </c>
      <c r="O208" s="82" t="n">
        <f aca="false">C208+D208+E208+F208+G208+H208+I208+J208+K208+L208+M208+N208</f>
        <v>0</v>
      </c>
      <c r="P208" s="82"/>
      <c r="Q208" s="79"/>
      <c r="R208" s="33" t="s">
        <v>93</v>
      </c>
      <c r="S208" s="79"/>
      <c r="T208" s="82"/>
      <c r="U208" s="82" t="n">
        <f aca="false">C208+D208+E208</f>
        <v>0</v>
      </c>
      <c r="V208" s="82" t="n">
        <f aca="false">F208+G208+H208</f>
        <v>0</v>
      </c>
      <c r="W208" s="82" t="n">
        <f aca="false">I208+J208+K208</f>
        <v>0</v>
      </c>
      <c r="X208" s="82" t="n">
        <f aca="false">L208+M208+N208</f>
        <v>0</v>
      </c>
      <c r="Y208" s="81" t="n">
        <f aca="false">SUM(U208:X208)</f>
        <v>0</v>
      </c>
      <c r="Z208" s="58"/>
      <c r="AA208" s="58"/>
      <c r="AB208" s="58"/>
      <c r="AC208" s="58"/>
      <c r="AD208" s="58"/>
      <c r="AE208" s="58"/>
      <c r="AF208" s="58"/>
      <c r="AG208" s="58"/>
      <c r="AH208" s="58"/>
      <c r="AI208" s="58"/>
      <c r="AJ208" s="58"/>
      <c r="AK208" s="58"/>
      <c r="AL208" s="58"/>
      <c r="AM208" s="58"/>
      <c r="AN208" s="58"/>
      <c r="AO208" s="58"/>
      <c r="AP208" s="58"/>
      <c r="AQ208" s="58"/>
      <c r="AR208" s="58"/>
      <c r="AS208" s="58"/>
      <c r="AT208" s="58"/>
      <c r="AU208" s="58"/>
      <c r="AV208" s="58"/>
      <c r="AW208" s="58"/>
      <c r="AX208" s="58"/>
      <c r="AY208" s="58"/>
      <c r="AZ208" s="58"/>
      <c r="BA208" s="58"/>
      <c r="BB208" s="58"/>
      <c r="BC208" s="58"/>
      <c r="BD208" s="58"/>
      <c r="BE208" s="58"/>
      <c r="BF208" s="58"/>
      <c r="BG208" s="58"/>
      <c r="BH208" s="58"/>
      <c r="BI208" s="58"/>
      <c r="BJ208" s="58"/>
      <c r="BK208" s="58"/>
      <c r="BL208" s="58"/>
      <c r="BM208" s="58"/>
      <c r="BN208" s="58"/>
      <c r="BO208" s="58"/>
      <c r="BP208" s="58"/>
      <c r="BQ208" s="58"/>
      <c r="BR208" s="58"/>
      <c r="BS208" s="58"/>
      <c r="BT208" s="58"/>
      <c r="BU208" s="58"/>
      <c r="BV208" s="58"/>
      <c r="BW208" s="58"/>
      <c r="BX208" s="58"/>
      <c r="BY208" s="58"/>
      <c r="BZ208" s="58"/>
      <c r="CA208" s="58"/>
      <c r="CB208" s="58"/>
      <c r="CC208" s="58"/>
      <c r="CD208" s="58"/>
      <c r="CE208" s="58"/>
      <c r="CF208" s="58"/>
      <c r="CG208" s="58"/>
      <c r="CH208" s="58"/>
      <c r="CI208" s="58"/>
      <c r="CJ208" s="58"/>
      <c r="CK208" s="58"/>
      <c r="CL208" s="58"/>
      <c r="CM208" s="58"/>
      <c r="CN208" s="58"/>
      <c r="CO208" s="58"/>
      <c r="CP208" s="58"/>
      <c r="CQ208" s="58"/>
      <c r="CR208" s="58"/>
      <c r="CS208" s="58"/>
      <c r="CT208" s="58"/>
      <c r="CU208" s="58"/>
      <c r="CV208" s="58"/>
      <c r="CW208" s="58"/>
      <c r="CX208" s="58"/>
      <c r="CY208" s="58"/>
      <c r="CZ208" s="58"/>
      <c r="DA208" s="58"/>
      <c r="DB208" s="58"/>
      <c r="DC208" s="58"/>
      <c r="DD208" s="58"/>
      <c r="DE208" s="58"/>
      <c r="DF208" s="58"/>
      <c r="DG208" s="58"/>
      <c r="DH208" s="58"/>
      <c r="DI208" s="58"/>
      <c r="DJ208" s="58"/>
      <c r="DK208" s="58"/>
      <c r="DL208" s="58"/>
      <c r="DM208" s="58"/>
      <c r="DN208" s="58"/>
      <c r="DO208" s="58"/>
      <c r="DP208" s="58"/>
      <c r="DQ208" s="58"/>
      <c r="DR208" s="58"/>
      <c r="DS208" s="58"/>
      <c r="DT208" s="58"/>
      <c r="DU208" s="58"/>
      <c r="DV208" s="58"/>
      <c r="DW208" s="58"/>
      <c r="DX208" s="58"/>
      <c r="DY208" s="58"/>
      <c r="DZ208" s="58"/>
      <c r="EA208" s="58"/>
      <c r="EB208" s="58"/>
      <c r="EC208" s="58"/>
      <c r="ED208" s="58"/>
      <c r="EE208" s="58"/>
      <c r="EF208" s="58"/>
      <c r="EG208" s="58"/>
      <c r="EH208" s="58"/>
      <c r="EI208" s="58"/>
      <c r="EJ208" s="58"/>
      <c r="EK208" s="58"/>
      <c r="EL208" s="58"/>
      <c r="EM208" s="58"/>
      <c r="EN208" s="58"/>
      <c r="EO208" s="58"/>
      <c r="EP208" s="58"/>
      <c r="EQ208" s="58"/>
      <c r="ER208" s="58"/>
      <c r="ES208" s="58"/>
      <c r="ET208" s="58"/>
      <c r="EU208" s="58"/>
      <c r="EV208" s="58"/>
      <c r="EW208" s="58"/>
      <c r="EX208" s="58"/>
      <c r="EY208" s="58"/>
      <c r="EZ208" s="58"/>
      <c r="FA208" s="58"/>
      <c r="FB208" s="58"/>
      <c r="FC208" s="58"/>
      <c r="FD208" s="58"/>
      <c r="FE208" s="58"/>
      <c r="FF208" s="58"/>
      <c r="FG208" s="58"/>
      <c r="FH208" s="58"/>
      <c r="FI208" s="58"/>
      <c r="FJ208" s="58"/>
      <c r="FK208" s="58"/>
      <c r="FL208" s="58"/>
      <c r="FM208" s="58"/>
      <c r="FN208" s="58"/>
      <c r="FO208" s="58"/>
      <c r="FP208" s="58"/>
      <c r="FQ208" s="58"/>
      <c r="FR208" s="58"/>
      <c r="FS208" s="58"/>
      <c r="FT208" s="58"/>
      <c r="FU208" s="58"/>
      <c r="FV208" s="58"/>
      <c r="FW208" s="58"/>
      <c r="FX208" s="58"/>
      <c r="FY208" s="58"/>
      <c r="FZ208" s="58"/>
      <c r="GA208" s="58"/>
      <c r="GB208" s="58"/>
      <c r="GC208" s="58"/>
      <c r="GD208" s="58"/>
      <c r="GE208" s="58"/>
      <c r="GF208" s="58"/>
      <c r="GG208" s="58"/>
      <c r="GH208" s="58"/>
      <c r="GI208" s="58"/>
      <c r="GJ208" s="58"/>
      <c r="GK208" s="58"/>
      <c r="GL208" s="58"/>
      <c r="GM208" s="58"/>
      <c r="GN208" s="58"/>
      <c r="GO208" s="58"/>
      <c r="GP208" s="58"/>
      <c r="GQ208" s="58"/>
      <c r="GR208" s="58"/>
      <c r="GS208" s="58"/>
      <c r="GT208" s="58"/>
      <c r="GU208" s="58"/>
      <c r="GV208" s="58"/>
      <c r="GW208" s="58"/>
      <c r="GX208" s="58"/>
      <c r="GY208" s="58"/>
      <c r="GZ208" s="58"/>
      <c r="HA208" s="58"/>
      <c r="HB208" s="58"/>
      <c r="HC208" s="58"/>
      <c r="HD208" s="58"/>
      <c r="HE208" s="58"/>
      <c r="HF208" s="58"/>
      <c r="HG208" s="58"/>
      <c r="HH208" s="58"/>
      <c r="HI208" s="58"/>
      <c r="HJ208" s="58"/>
      <c r="HK208" s="58"/>
      <c r="HL208" s="58"/>
      <c r="HM208" s="58"/>
      <c r="HN208" s="58"/>
      <c r="HO208" s="58"/>
      <c r="HP208" s="58"/>
      <c r="HQ208" s="58"/>
      <c r="HR208" s="58"/>
      <c r="HS208" s="58"/>
      <c r="HT208" s="58"/>
      <c r="HU208" s="58"/>
      <c r="HV208" s="58"/>
      <c r="HW208" s="58"/>
      <c r="HX208" s="58"/>
      <c r="HY208" s="58"/>
      <c r="HZ208" s="58"/>
      <c r="IA208" s="58"/>
      <c r="IB208" s="58"/>
      <c r="IC208" s="58"/>
      <c r="ID208" s="58"/>
      <c r="IE208" s="58"/>
      <c r="IF208" s="58"/>
      <c r="IG208" s="58"/>
      <c r="IH208" s="58"/>
      <c r="II208" s="58"/>
      <c r="IJ208" s="58"/>
      <c r="IK208" s="58"/>
      <c r="IL208" s="58"/>
      <c r="IM208" s="58"/>
      <c r="IN208" s="58"/>
      <c r="IO208" s="58"/>
      <c r="IP208" s="58"/>
      <c r="IQ208" s="58"/>
      <c r="IR208" s="58"/>
      <c r="IS208" s="58"/>
      <c r="IT208" s="58"/>
      <c r="IU208" s="58"/>
      <c r="IV208" s="58"/>
      <c r="IW208" s="58"/>
    </row>
    <row r="209" customFormat="false" ht="3.95" hidden="false" customHeight="true" outlineLevel="0" collapsed="false">
      <c r="A209" s="28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4"/>
      <c r="P209" s="34"/>
      <c r="Q209" s="32"/>
      <c r="R209" s="33"/>
      <c r="S209" s="32"/>
      <c r="T209" s="34"/>
      <c r="U209" s="34"/>
      <c r="V209" s="34"/>
      <c r="W209" s="34"/>
      <c r="X209" s="34"/>
      <c r="Y209" s="35"/>
    </row>
    <row r="210" customFormat="false" ht="12.75" hidden="false" customHeight="false" outlineLevel="0" collapsed="false">
      <c r="A210" s="117" t="s">
        <v>166</v>
      </c>
      <c r="C210" s="71" t="n">
        <f aca="false">+C201+C206+C208</f>
        <v>-829.971</v>
      </c>
      <c r="D210" s="71" t="n">
        <f aca="false">+D201+D206+D208</f>
        <v>-854.902</v>
      </c>
      <c r="E210" s="71" t="n">
        <f aca="false">+E201+E206+E208</f>
        <v>-1630</v>
      </c>
      <c r="F210" s="71" t="n">
        <f aca="false">+F201+F206+F208</f>
        <v>-627</v>
      </c>
      <c r="G210" s="71" t="n">
        <f aca="false">+G201+G206+G208</f>
        <v>-572</v>
      </c>
      <c r="H210" s="71" t="n">
        <f aca="false">+H201+H206+H208</f>
        <v>-761</v>
      </c>
      <c r="I210" s="71" t="n">
        <f aca="false">+I201+I206+I208</f>
        <v>-754</v>
      </c>
      <c r="J210" s="71" t="n">
        <f aca="false">+J201+J206+J208</f>
        <v>-762</v>
      </c>
      <c r="K210" s="71" t="n">
        <f aca="false">+K201+K206+K208</f>
        <v>-677</v>
      </c>
      <c r="L210" s="71" t="n">
        <f aca="false">+L201+L206+L208</f>
        <v>-664</v>
      </c>
      <c r="M210" s="71" t="n">
        <f aca="false">+M201+M206+M208</f>
        <v>-662</v>
      </c>
      <c r="N210" s="71" t="n">
        <f aca="false">+N201+N206+N208</f>
        <v>-682</v>
      </c>
      <c r="O210" s="71" t="n">
        <f aca="false">+O201+O206+O208</f>
        <v>-9475.873</v>
      </c>
      <c r="P210" s="71"/>
      <c r="Q210" s="32"/>
      <c r="R210" s="33"/>
      <c r="S210" s="32"/>
      <c r="T210" s="71"/>
      <c r="U210" s="71" t="n">
        <f aca="false">+U201+U206+U208</f>
        <v>-3314.873</v>
      </c>
      <c r="V210" s="71" t="n">
        <f aca="false">+V201+V206+V208</f>
        <v>-1960</v>
      </c>
      <c r="W210" s="71" t="n">
        <f aca="false">+W201+W206+W208</f>
        <v>-2193</v>
      </c>
      <c r="X210" s="71" t="n">
        <f aca="false">+X201+X206+X208</f>
        <v>-2008</v>
      </c>
      <c r="Y210" s="71" t="n">
        <f aca="false">+Y201+Y206+Y208</f>
        <v>-9475.873</v>
      </c>
    </row>
    <row r="211" customFormat="false" ht="6" hidden="false" customHeight="true" outlineLevel="0" collapsed="false">
      <c r="A211" s="28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4"/>
      <c r="P211" s="34"/>
      <c r="Q211" s="32"/>
      <c r="R211" s="33"/>
      <c r="S211" s="32"/>
      <c r="T211" s="34"/>
      <c r="U211" s="34"/>
      <c r="V211" s="34"/>
      <c r="W211" s="34"/>
      <c r="X211" s="34"/>
      <c r="Y211" s="35"/>
    </row>
    <row r="212" customFormat="false" ht="12.75" hidden="false" customHeight="true" outlineLevel="0" collapsed="false">
      <c r="A212" s="28" t="s">
        <v>167</v>
      </c>
      <c r="C212" s="46" t="n">
        <v>-949</v>
      </c>
      <c r="D212" s="46" t="n">
        <v>-950</v>
      </c>
      <c r="E212" s="46" t="n">
        <v>-924</v>
      </c>
      <c r="F212" s="46" t="n">
        <v>-972</v>
      </c>
      <c r="G212" s="46" t="n">
        <v>-928</v>
      </c>
      <c r="H212" s="46" t="n">
        <v>-1037</v>
      </c>
      <c r="I212" s="46" t="n">
        <v>-977</v>
      </c>
      <c r="J212" s="46" t="n">
        <v>-977</v>
      </c>
      <c r="K212" s="46" t="n">
        <v>-1028</v>
      </c>
      <c r="L212" s="46" t="n">
        <v>-1129</v>
      </c>
      <c r="M212" s="46" t="n">
        <v>-1227</v>
      </c>
      <c r="N212" s="46" t="n">
        <v>-1278</v>
      </c>
      <c r="O212" s="49" t="n">
        <f aca="false">SUM(C212:N212)</f>
        <v>-12376</v>
      </c>
      <c r="P212" s="49"/>
      <c r="Q212" s="32"/>
      <c r="R212" s="33" t="s">
        <v>102</v>
      </c>
      <c r="S212" s="32"/>
      <c r="T212" s="49"/>
      <c r="U212" s="34" t="n">
        <f aca="false">C212+D212+E212</f>
        <v>-2823</v>
      </c>
      <c r="V212" s="34" t="n">
        <f aca="false">F212+G212+H212</f>
        <v>-2937</v>
      </c>
      <c r="W212" s="34" t="n">
        <f aca="false">I212+J212+K212</f>
        <v>-2982</v>
      </c>
      <c r="X212" s="34" t="n">
        <f aca="false">L212+M212+N212</f>
        <v>-3634</v>
      </c>
      <c r="Y212" s="35" t="n">
        <f aca="false">SUM(U212:X212)</f>
        <v>-12376</v>
      </c>
    </row>
    <row r="213" customFormat="false" ht="12.75" hidden="false" customHeight="true" outlineLevel="0" collapsed="false">
      <c r="A213" s="28" t="s">
        <v>168</v>
      </c>
      <c r="C213" s="50" t="n">
        <v>-11</v>
      </c>
      <c r="D213" s="50" t="n">
        <v>-10</v>
      </c>
      <c r="E213" s="50" t="n">
        <v>-11</v>
      </c>
      <c r="F213" s="50" t="n">
        <v>-10</v>
      </c>
      <c r="G213" s="50" t="n">
        <v>-11</v>
      </c>
      <c r="H213" s="50" t="n">
        <v>-11</v>
      </c>
      <c r="I213" s="50" t="n">
        <v>-10</v>
      </c>
      <c r="J213" s="50" t="n">
        <v>-11</v>
      </c>
      <c r="K213" s="50" t="n">
        <v>-11</v>
      </c>
      <c r="L213" s="50" t="n">
        <v>-10</v>
      </c>
      <c r="M213" s="50" t="n">
        <v>-11</v>
      </c>
      <c r="N213" s="50" t="n">
        <v>-10</v>
      </c>
      <c r="O213" s="49" t="n">
        <f aca="false">SUM(C213:N213)</f>
        <v>-127</v>
      </c>
      <c r="P213" s="49"/>
      <c r="Q213" s="32"/>
      <c r="R213" s="36" t="s">
        <v>102</v>
      </c>
      <c r="S213" s="32"/>
      <c r="T213" s="49"/>
      <c r="U213" s="34" t="n">
        <f aca="false">C213+D213+E213</f>
        <v>-32</v>
      </c>
      <c r="V213" s="34" t="n">
        <f aca="false">F213+G213+H213</f>
        <v>-32</v>
      </c>
      <c r="W213" s="34" t="n">
        <f aca="false">I213+J213+K213</f>
        <v>-32</v>
      </c>
      <c r="X213" s="34" t="n">
        <f aca="false">L213+M213+N213</f>
        <v>-31</v>
      </c>
      <c r="Y213" s="35" t="n">
        <f aca="false">SUM(U213:X213)</f>
        <v>-127</v>
      </c>
    </row>
    <row r="214" customFormat="false" ht="12.75" hidden="false" customHeight="true" outlineLevel="0" collapsed="false">
      <c r="A214" s="28" t="s">
        <v>169</v>
      </c>
      <c r="C214" s="50" t="n">
        <v>-50</v>
      </c>
      <c r="D214" s="50" t="n">
        <v>-50</v>
      </c>
      <c r="E214" s="50" t="n">
        <v>-50</v>
      </c>
      <c r="F214" s="50" t="n">
        <v>-50</v>
      </c>
      <c r="G214" s="50" t="n">
        <v>-50</v>
      </c>
      <c r="H214" s="50" t="n">
        <v>-50</v>
      </c>
      <c r="I214" s="50" t="n">
        <v>-50</v>
      </c>
      <c r="J214" s="50" t="n">
        <v>-50</v>
      </c>
      <c r="K214" s="50" t="n">
        <v>-50</v>
      </c>
      <c r="L214" s="50" t="n">
        <v>-50</v>
      </c>
      <c r="M214" s="50" t="n">
        <v>-50</v>
      </c>
      <c r="N214" s="50" t="n">
        <v>-50</v>
      </c>
      <c r="O214" s="49" t="n">
        <f aca="false">SUM(C214:N214)</f>
        <v>-600</v>
      </c>
      <c r="P214" s="49"/>
      <c r="Q214" s="32"/>
      <c r="R214" s="36" t="s">
        <v>102</v>
      </c>
      <c r="S214" s="32"/>
      <c r="T214" s="49"/>
      <c r="U214" s="34" t="n">
        <f aca="false">C214+D214+E214</f>
        <v>-150</v>
      </c>
      <c r="V214" s="34" t="n">
        <f aca="false">F214+G214+H214</f>
        <v>-150</v>
      </c>
      <c r="W214" s="34" t="n">
        <f aca="false">I214+J214+K214</f>
        <v>-150</v>
      </c>
      <c r="X214" s="34" t="n">
        <f aca="false">L214+M214+N214</f>
        <v>-150</v>
      </c>
      <c r="Y214" s="35" t="n">
        <f aca="false">SUM(U214:X214)</f>
        <v>-600</v>
      </c>
    </row>
    <row r="215" customFormat="false" ht="12.75" hidden="false" customHeight="true" outlineLevel="0" collapsed="false">
      <c r="A215" s="28" t="s">
        <v>170</v>
      </c>
      <c r="C215" s="46" t="n">
        <v>-17</v>
      </c>
      <c r="D215" s="46" t="n">
        <v>17</v>
      </c>
      <c r="E215" s="46" t="n">
        <v>-52</v>
      </c>
      <c r="F215" s="46" t="n">
        <v>-17</v>
      </c>
      <c r="G215" s="46" t="n">
        <v>-17</v>
      </c>
      <c r="H215" s="46" t="n">
        <v>-18</v>
      </c>
      <c r="I215" s="46" t="n">
        <v>-17</v>
      </c>
      <c r="J215" s="46" t="n">
        <v>-18</v>
      </c>
      <c r="K215" s="46" t="n">
        <v>-17</v>
      </c>
      <c r="L215" s="46" t="n">
        <v>-17</v>
      </c>
      <c r="M215" s="46" t="n">
        <v>-18</v>
      </c>
      <c r="N215" s="46" t="n">
        <v>-18</v>
      </c>
      <c r="O215" s="49" t="n">
        <f aca="false">SUM(C215:N215)</f>
        <v>-209</v>
      </c>
      <c r="P215" s="49"/>
      <c r="Q215" s="32"/>
      <c r="R215" s="36" t="s">
        <v>102</v>
      </c>
      <c r="S215" s="32"/>
      <c r="T215" s="49"/>
      <c r="U215" s="34" t="n">
        <f aca="false">C215+D215+E215</f>
        <v>-52</v>
      </c>
      <c r="V215" s="34" t="n">
        <f aca="false">F215+G215+H215</f>
        <v>-52</v>
      </c>
      <c r="W215" s="34" t="n">
        <f aca="false">I215+J215+K215</f>
        <v>-52</v>
      </c>
      <c r="X215" s="34" t="n">
        <f aca="false">L215+M215+N215</f>
        <v>-53</v>
      </c>
      <c r="Y215" s="35" t="n">
        <f aca="false">SUM(U215:X215)</f>
        <v>-209</v>
      </c>
    </row>
    <row r="216" customFormat="false" ht="12.75" hidden="false" customHeight="true" outlineLevel="0" collapsed="false">
      <c r="A216" s="28" t="s">
        <v>171</v>
      </c>
      <c r="C216" s="46" t="n">
        <v>0</v>
      </c>
      <c r="D216" s="46" t="n">
        <v>0</v>
      </c>
      <c r="E216" s="46" t="n">
        <v>0</v>
      </c>
      <c r="F216" s="46" t="n">
        <v>0</v>
      </c>
      <c r="G216" s="46" t="n">
        <v>0</v>
      </c>
      <c r="H216" s="46" t="n">
        <v>0</v>
      </c>
      <c r="I216" s="46" t="n">
        <v>0</v>
      </c>
      <c r="J216" s="46" t="n">
        <v>0</v>
      </c>
      <c r="K216" s="46" t="n">
        <v>0</v>
      </c>
      <c r="L216" s="46" t="n">
        <v>0</v>
      </c>
      <c r="M216" s="46" t="n">
        <v>0</v>
      </c>
      <c r="N216" s="46" t="n">
        <v>0</v>
      </c>
      <c r="O216" s="49" t="n">
        <f aca="false">SUM(C216:N216)</f>
        <v>0</v>
      </c>
      <c r="P216" s="49"/>
      <c r="Q216" s="32"/>
      <c r="R216" s="33" t="s">
        <v>102</v>
      </c>
      <c r="S216" s="32"/>
      <c r="T216" s="49"/>
      <c r="U216" s="34" t="n">
        <f aca="false">C216+D216+E216</f>
        <v>0</v>
      </c>
      <c r="V216" s="34" t="n">
        <f aca="false">F216+G216+H216</f>
        <v>0</v>
      </c>
      <c r="W216" s="34" t="n">
        <f aca="false">I216+J216+K216</f>
        <v>0</v>
      </c>
      <c r="X216" s="34" t="n">
        <f aca="false">L216+M216+N216</f>
        <v>0</v>
      </c>
      <c r="Y216" s="35" t="n">
        <f aca="false">SUM(U216:X216)</f>
        <v>0</v>
      </c>
    </row>
    <row r="217" customFormat="false" ht="12.75" hidden="false" customHeight="true" outlineLevel="0" collapsed="false">
      <c r="A217" s="28" t="s">
        <v>172</v>
      </c>
      <c r="C217" s="46" t="n">
        <v>0</v>
      </c>
      <c r="D217" s="46" t="n">
        <v>0</v>
      </c>
      <c r="E217" s="46" t="n">
        <v>0</v>
      </c>
      <c r="F217" s="46" t="n">
        <v>0</v>
      </c>
      <c r="G217" s="46" t="n">
        <v>0</v>
      </c>
      <c r="H217" s="46" t="n">
        <v>0</v>
      </c>
      <c r="I217" s="46" t="n">
        <v>0</v>
      </c>
      <c r="J217" s="46" t="n">
        <v>0</v>
      </c>
      <c r="K217" s="46" t="n">
        <v>0</v>
      </c>
      <c r="L217" s="46" t="n">
        <v>0</v>
      </c>
      <c r="M217" s="46" t="n">
        <v>0</v>
      </c>
      <c r="N217" s="46" t="n">
        <v>0</v>
      </c>
      <c r="O217" s="49" t="n">
        <f aca="false">SUM(C217:N217)</f>
        <v>0</v>
      </c>
      <c r="P217" s="49"/>
      <c r="Q217" s="32"/>
      <c r="R217" s="36" t="s">
        <v>102</v>
      </c>
      <c r="S217" s="32"/>
      <c r="T217" s="49"/>
      <c r="U217" s="34" t="n">
        <f aca="false">C217+D217+E217</f>
        <v>0</v>
      </c>
      <c r="V217" s="34" t="n">
        <f aca="false">F217+G217+H217</f>
        <v>0</v>
      </c>
      <c r="W217" s="34" t="n">
        <f aca="false">I217+J217+K217</f>
        <v>0</v>
      </c>
      <c r="X217" s="34" t="n">
        <f aca="false">L217+M217+N217</f>
        <v>0</v>
      </c>
      <c r="Y217" s="35" t="n">
        <f aca="false">SUM(U217:X217)</f>
        <v>0</v>
      </c>
    </row>
    <row r="218" customFormat="false" ht="12.75" hidden="false" customHeight="true" outlineLevel="0" collapsed="false">
      <c r="A218" s="28" t="s">
        <v>173</v>
      </c>
      <c r="C218" s="46" t="n">
        <v>-94</v>
      </c>
      <c r="D218" s="46" t="n">
        <v>-94</v>
      </c>
      <c r="E218" s="46" t="n">
        <v>-94</v>
      </c>
      <c r="F218" s="46" t="n">
        <v>-94</v>
      </c>
      <c r="G218" s="46" t="n">
        <v>-94</v>
      </c>
      <c r="H218" s="46" t="n">
        <v>-94</v>
      </c>
      <c r="I218" s="46" t="n">
        <v>-94</v>
      </c>
      <c r="J218" s="46" t="n">
        <v>-94</v>
      </c>
      <c r="K218" s="46" t="n">
        <v>-94</v>
      </c>
      <c r="L218" s="46" t="n">
        <v>-94</v>
      </c>
      <c r="M218" s="46" t="n">
        <v>-94</v>
      </c>
      <c r="N218" s="46" t="n">
        <v>-94</v>
      </c>
      <c r="O218" s="49" t="n">
        <f aca="false">SUM(C218:N218)</f>
        <v>-1128</v>
      </c>
      <c r="P218" s="49"/>
      <c r="Q218" s="32"/>
      <c r="R218" s="36" t="s">
        <v>102</v>
      </c>
      <c r="S218" s="32"/>
      <c r="T218" s="49"/>
      <c r="U218" s="34" t="n">
        <f aca="false">C218+D218+E218</f>
        <v>-282</v>
      </c>
      <c r="V218" s="34" t="n">
        <f aca="false">F218+G218+H218</f>
        <v>-282</v>
      </c>
      <c r="W218" s="34" t="n">
        <f aca="false">I218+J218+K218</f>
        <v>-282</v>
      </c>
      <c r="X218" s="34" t="n">
        <f aca="false">L218+M218+N218</f>
        <v>-282</v>
      </c>
      <c r="Y218" s="35" t="n">
        <f aca="false">SUM(U218:X218)</f>
        <v>-1128</v>
      </c>
    </row>
    <row r="219" customFormat="false" ht="12.75" hidden="false" customHeight="true" outlineLevel="0" collapsed="false">
      <c r="A219" s="28" t="s">
        <v>174</v>
      </c>
      <c r="C219" s="46" t="n">
        <v>-500</v>
      </c>
      <c r="D219" s="46" t="n">
        <v>-500</v>
      </c>
      <c r="E219" s="46" t="n">
        <v>-500</v>
      </c>
      <c r="F219" s="46" t="n">
        <v>-500</v>
      </c>
      <c r="G219" s="46" t="n">
        <v>-500</v>
      </c>
      <c r="H219" s="46" t="n">
        <v>-500</v>
      </c>
      <c r="I219" s="46" t="n">
        <v>-500</v>
      </c>
      <c r="J219" s="46" t="n">
        <v>-500</v>
      </c>
      <c r="K219" s="46" t="n">
        <v>-500</v>
      </c>
      <c r="L219" s="46" t="n">
        <v>-500</v>
      </c>
      <c r="M219" s="46" t="n">
        <v>-500</v>
      </c>
      <c r="N219" s="46" t="n">
        <v>-500</v>
      </c>
      <c r="O219" s="49" t="n">
        <f aca="false">SUM(C219:N219)</f>
        <v>-6000</v>
      </c>
      <c r="P219" s="49"/>
      <c r="Q219" s="32"/>
      <c r="R219" s="36" t="s">
        <v>102</v>
      </c>
      <c r="S219" s="32"/>
      <c r="T219" s="49"/>
      <c r="U219" s="34" t="n">
        <f aca="false">C219+D219+E219</f>
        <v>-1500</v>
      </c>
      <c r="V219" s="34" t="n">
        <f aca="false">F219+G219+H219</f>
        <v>-1500</v>
      </c>
      <c r="W219" s="34" t="n">
        <f aca="false">I219+J219+K219</f>
        <v>-1500</v>
      </c>
      <c r="X219" s="34" t="n">
        <f aca="false">L219+M219+N219</f>
        <v>-1500</v>
      </c>
      <c r="Y219" s="35" t="n">
        <f aca="false">SUM(U219:X219)</f>
        <v>-6000</v>
      </c>
    </row>
    <row r="220" customFormat="false" ht="12.75" hidden="false" customHeight="true" outlineLevel="0" collapsed="false">
      <c r="A220" s="28" t="s">
        <v>175</v>
      </c>
      <c r="C220" s="46" t="n">
        <v>0</v>
      </c>
      <c r="D220" s="46" t="n">
        <v>0</v>
      </c>
      <c r="E220" s="46" t="n">
        <v>0</v>
      </c>
      <c r="F220" s="46" t="n">
        <v>0</v>
      </c>
      <c r="G220" s="46" t="n">
        <v>0</v>
      </c>
      <c r="H220" s="46" t="n">
        <v>0</v>
      </c>
      <c r="I220" s="46" t="n">
        <v>0</v>
      </c>
      <c r="J220" s="46" t="n">
        <v>0</v>
      </c>
      <c r="K220" s="46" t="n">
        <v>0</v>
      </c>
      <c r="L220" s="46" t="n">
        <v>0</v>
      </c>
      <c r="M220" s="46" t="n">
        <v>0</v>
      </c>
      <c r="N220" s="46" t="n">
        <v>0</v>
      </c>
      <c r="O220" s="49" t="n">
        <f aca="false">SUM(C220:N220)</f>
        <v>0</v>
      </c>
      <c r="P220" s="49"/>
      <c r="Q220" s="32"/>
      <c r="R220" s="36" t="s">
        <v>102</v>
      </c>
      <c r="S220" s="32"/>
      <c r="T220" s="49"/>
      <c r="U220" s="34" t="n">
        <f aca="false">C220+D220+E220</f>
        <v>0</v>
      </c>
      <c r="V220" s="34" t="n">
        <f aca="false">F220+G220+H220</f>
        <v>0</v>
      </c>
      <c r="W220" s="34" t="n">
        <f aca="false">I220+J220+K220</f>
        <v>0</v>
      </c>
      <c r="X220" s="34" t="n">
        <f aca="false">L220+M220+N220</f>
        <v>0</v>
      </c>
      <c r="Y220" s="35" t="n">
        <f aca="false">SUM(U220:X220)</f>
        <v>0</v>
      </c>
    </row>
    <row r="221" customFormat="false" ht="12.75" hidden="false" customHeight="true" outlineLevel="0" collapsed="false">
      <c r="A221" s="28" t="s">
        <v>176</v>
      </c>
      <c r="C221" s="119" t="n">
        <v>0</v>
      </c>
      <c r="D221" s="119" t="n">
        <v>0</v>
      </c>
      <c r="E221" s="119" t="n">
        <v>0</v>
      </c>
      <c r="F221" s="119" t="n">
        <v>0</v>
      </c>
      <c r="G221" s="119" t="n">
        <v>0</v>
      </c>
      <c r="H221" s="119" t="n">
        <v>0</v>
      </c>
      <c r="I221" s="119" t="n">
        <v>0</v>
      </c>
      <c r="J221" s="119" t="n">
        <v>0</v>
      </c>
      <c r="K221" s="119" t="n">
        <v>0</v>
      </c>
      <c r="L221" s="119" t="n">
        <v>0</v>
      </c>
      <c r="M221" s="119" t="n">
        <v>0</v>
      </c>
      <c r="N221" s="119" t="n">
        <v>0</v>
      </c>
      <c r="O221" s="120" t="n">
        <f aca="false">SUM(C221:N221)</f>
        <v>0</v>
      </c>
      <c r="P221" s="120"/>
      <c r="Q221" s="32"/>
      <c r="R221" s="36" t="s">
        <v>102</v>
      </c>
      <c r="S221" s="32"/>
      <c r="T221" s="120"/>
      <c r="U221" s="70" t="n">
        <f aca="false">C221+D221+E221</f>
        <v>0</v>
      </c>
      <c r="V221" s="70" t="n">
        <f aca="false">F221+G221+H221</f>
        <v>0</v>
      </c>
      <c r="W221" s="70" t="n">
        <f aca="false">I221+J221+K221</f>
        <v>0</v>
      </c>
      <c r="X221" s="70" t="n">
        <f aca="false">L221+M221+N221</f>
        <v>0</v>
      </c>
      <c r="Y221" s="71" t="n">
        <f aca="false">SUM(U221:X221)</f>
        <v>0</v>
      </c>
    </row>
    <row r="222" customFormat="false" ht="12.75" hidden="false" customHeight="true" outlineLevel="0" collapsed="false">
      <c r="A222" s="117" t="s">
        <v>177</v>
      </c>
      <c r="C222" s="64" t="n">
        <f aca="false">SUM(C212:C221)</f>
        <v>-1621</v>
      </c>
      <c r="D222" s="64" t="n">
        <f aca="false">SUM(D212:D221)</f>
        <v>-1587</v>
      </c>
      <c r="E222" s="64" t="n">
        <f aca="false">SUM(E212:E221)</f>
        <v>-1631</v>
      </c>
      <c r="F222" s="64" t="n">
        <f aca="false">SUM(F212:F221)</f>
        <v>-1643</v>
      </c>
      <c r="G222" s="64" t="n">
        <f aca="false">SUM(G212:G221)</f>
        <v>-1600</v>
      </c>
      <c r="H222" s="64" t="n">
        <f aca="false">SUM(H212:H221)</f>
        <v>-1710</v>
      </c>
      <c r="I222" s="64" t="n">
        <f aca="false">SUM(I212:I221)</f>
        <v>-1648</v>
      </c>
      <c r="J222" s="64" t="n">
        <f aca="false">SUM(J212:J221)</f>
        <v>-1650</v>
      </c>
      <c r="K222" s="64" t="n">
        <f aca="false">SUM(K212:K221)</f>
        <v>-1700</v>
      </c>
      <c r="L222" s="64" t="n">
        <f aca="false">SUM(L212:L221)</f>
        <v>-1800</v>
      </c>
      <c r="M222" s="64" t="n">
        <f aca="false">SUM(M212:M221)</f>
        <v>-1900</v>
      </c>
      <c r="N222" s="64" t="n">
        <f aca="false">SUM(N212:N221)</f>
        <v>-1950</v>
      </c>
      <c r="O222" s="64" t="n">
        <f aca="false">SUM(O212:O221)</f>
        <v>-20440</v>
      </c>
      <c r="P222" s="64"/>
      <c r="Q222" s="32"/>
      <c r="R222" s="36"/>
      <c r="S222" s="32"/>
      <c r="T222" s="64"/>
      <c r="U222" s="64" t="n">
        <f aca="false">SUM(U212:U221)</f>
        <v>-4839</v>
      </c>
      <c r="V222" s="64" t="n">
        <f aca="false">SUM(V212:V221)</f>
        <v>-4953</v>
      </c>
      <c r="W222" s="64" t="n">
        <f aca="false">SUM(W212:W221)</f>
        <v>-4998</v>
      </c>
      <c r="X222" s="64" t="n">
        <f aca="false">SUM(X212:X221)</f>
        <v>-5650</v>
      </c>
      <c r="Y222" s="64" t="n">
        <f aca="false">SUM(Y212:Y221)</f>
        <v>-20440</v>
      </c>
    </row>
    <row r="223" customFormat="false" ht="12.75" hidden="false" customHeight="true" outlineLevel="0" collapsed="false">
      <c r="A223" s="28" t="s">
        <v>178</v>
      </c>
      <c r="C223" s="81" t="n">
        <f aca="false">-C95-C144-C172-C279-C294-C308-C325</f>
        <v>-0</v>
      </c>
      <c r="D223" s="81" t="n">
        <f aca="false">-D95-D144-D172-D279-D294-D308-D325</f>
        <v>-0</v>
      </c>
      <c r="E223" s="81" t="n">
        <f aca="false">-E95-E144-E172-E279-E294-E308-E325</f>
        <v>-0</v>
      </c>
      <c r="F223" s="81" t="n">
        <f aca="false">-F95-F144-F172-F279-F294-F308-F325</f>
        <v>-0</v>
      </c>
      <c r="G223" s="81" t="n">
        <f aca="false">-G95-G144-G172-G279-G294-G308-G325</f>
        <v>-0</v>
      </c>
      <c r="H223" s="81" t="n">
        <f aca="false">-H95-H144-H172-H279-H294-H308-H325</f>
        <v>-0</v>
      </c>
      <c r="I223" s="81" t="n">
        <f aca="false">-I95-I144-I172-I279-I294-I308-I325</f>
        <v>-0</v>
      </c>
      <c r="J223" s="81" t="n">
        <f aca="false">-J95-J144-J172-J279-J294-J308-J325</f>
        <v>-0</v>
      </c>
      <c r="K223" s="81" t="n">
        <f aca="false">-K95-K144-K172-K279-K294-K308-K325</f>
        <v>-0</v>
      </c>
      <c r="L223" s="81" t="n">
        <f aca="false">-L95-L144-L172-L279-L294-L308-L325</f>
        <v>-0</v>
      </c>
      <c r="M223" s="81" t="n">
        <f aca="false">-M95-M144-M172-M279-M294-M308-M325</f>
        <v>-0</v>
      </c>
      <c r="N223" s="81" t="n">
        <f aca="false">-N95-N144-N172-N279-N294-N308-N325</f>
        <v>-0</v>
      </c>
      <c r="O223" s="120" t="n">
        <f aca="false">SUM(C223:N223)</f>
        <v>0</v>
      </c>
      <c r="P223" s="81"/>
      <c r="Q223" s="32"/>
      <c r="R223" s="36"/>
      <c r="S223" s="32"/>
      <c r="T223" s="81"/>
      <c r="U223" s="70" t="n">
        <f aca="false">C223+D223+E223</f>
        <v>-0</v>
      </c>
      <c r="V223" s="70" t="n">
        <f aca="false">F223+G223+H223</f>
        <v>-0</v>
      </c>
      <c r="W223" s="70" t="n">
        <f aca="false">I223+J223+K223</f>
        <v>-0</v>
      </c>
      <c r="X223" s="70" t="n">
        <f aca="false">L223+M223+N223</f>
        <v>-0</v>
      </c>
      <c r="Y223" s="71" t="n">
        <f aca="false">SUM(U223:X223)</f>
        <v>0</v>
      </c>
    </row>
    <row r="224" customFormat="false" ht="12.75" hidden="false" customHeight="true" outlineLevel="0" collapsed="false">
      <c r="A224" s="117" t="s">
        <v>179</v>
      </c>
      <c r="C224" s="81" t="n">
        <f aca="false">+C222+C223</f>
        <v>-1621</v>
      </c>
      <c r="D224" s="81" t="n">
        <f aca="false">+D222+D223</f>
        <v>-1587</v>
      </c>
      <c r="E224" s="81" t="n">
        <f aca="false">+E222+E223</f>
        <v>-1631</v>
      </c>
      <c r="F224" s="81" t="n">
        <f aca="false">+F222+F223</f>
        <v>-1643</v>
      </c>
      <c r="G224" s="81" t="n">
        <f aca="false">+G222+G223</f>
        <v>-1600</v>
      </c>
      <c r="H224" s="81" t="n">
        <f aca="false">+H222+H223</f>
        <v>-1710</v>
      </c>
      <c r="I224" s="81" t="n">
        <f aca="false">+I222+I223</f>
        <v>-1648</v>
      </c>
      <c r="J224" s="81" t="n">
        <f aca="false">+J222+J223</f>
        <v>-1650</v>
      </c>
      <c r="K224" s="81" t="n">
        <f aca="false">+K222+K223</f>
        <v>-1700</v>
      </c>
      <c r="L224" s="81" t="n">
        <f aca="false">+L222+L223</f>
        <v>-1800</v>
      </c>
      <c r="M224" s="81" t="n">
        <f aca="false">+M222+M223</f>
        <v>-1900</v>
      </c>
      <c r="N224" s="81" t="n">
        <f aca="false">+N222+N223</f>
        <v>-1950</v>
      </c>
      <c r="O224" s="81" t="n">
        <f aca="false">+O222+O223</f>
        <v>-20440</v>
      </c>
      <c r="P224" s="81"/>
      <c r="Q224" s="32"/>
      <c r="R224" s="36"/>
      <c r="S224" s="32"/>
      <c r="T224" s="81"/>
      <c r="U224" s="81" t="n">
        <f aca="false">+U222+U223</f>
        <v>-4839</v>
      </c>
      <c r="V224" s="81" t="n">
        <f aca="false">+V222+V223</f>
        <v>-4953</v>
      </c>
      <c r="W224" s="81" t="n">
        <f aca="false">+W222+W223</f>
        <v>-4998</v>
      </c>
      <c r="X224" s="81" t="n">
        <f aca="false">+X222+X223</f>
        <v>-5650</v>
      </c>
      <c r="Y224" s="81" t="n">
        <f aca="false">+Y222+Y223</f>
        <v>-20440</v>
      </c>
    </row>
    <row r="225" customFormat="false" ht="6" hidden="false" customHeight="true" outlineLevel="0" collapsed="false">
      <c r="A225" s="28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4"/>
      <c r="P225" s="34"/>
      <c r="Q225" s="32"/>
      <c r="R225" s="33"/>
      <c r="S225" s="32"/>
      <c r="T225" s="34"/>
      <c r="U225" s="34"/>
      <c r="V225" s="34"/>
      <c r="W225" s="34"/>
      <c r="X225" s="34"/>
      <c r="Y225" s="35"/>
    </row>
    <row r="226" customFormat="false" ht="12.75" hidden="false" customHeight="true" outlineLevel="0" collapsed="false">
      <c r="A226" s="28" t="s">
        <v>180</v>
      </c>
      <c r="C226" s="46" t="n">
        <v>-722</v>
      </c>
      <c r="D226" s="46" t="n">
        <v>-722</v>
      </c>
      <c r="E226" s="46" t="n">
        <v>-722</v>
      </c>
      <c r="F226" s="46" t="n">
        <v>-722</v>
      </c>
      <c r="G226" s="46" t="n">
        <v>-722</v>
      </c>
      <c r="H226" s="46" t="n">
        <v>-722</v>
      </c>
      <c r="I226" s="46" t="n">
        <v>-722</v>
      </c>
      <c r="J226" s="46" t="n">
        <v>-722</v>
      </c>
      <c r="K226" s="46" t="n">
        <v>-722</v>
      </c>
      <c r="L226" s="46" t="n">
        <v>-722</v>
      </c>
      <c r="M226" s="46" t="n">
        <v>-722</v>
      </c>
      <c r="N226" s="46" t="n">
        <v>-722</v>
      </c>
      <c r="O226" s="49" t="n">
        <f aca="false">SUM(C226:N226)</f>
        <v>-8664</v>
      </c>
      <c r="P226" s="49"/>
      <c r="Q226" s="32"/>
      <c r="R226" s="80" t="s">
        <v>108</v>
      </c>
      <c r="S226" s="32"/>
      <c r="T226" s="49"/>
      <c r="U226" s="34" t="n">
        <f aca="false">C226+D226+E226</f>
        <v>-2166</v>
      </c>
      <c r="V226" s="34" t="n">
        <f aca="false">F226+G226+H226</f>
        <v>-2166</v>
      </c>
      <c r="W226" s="34" t="n">
        <f aca="false">I226+J226+K226</f>
        <v>-2166</v>
      </c>
      <c r="X226" s="34" t="n">
        <f aca="false">L226+M226+N226</f>
        <v>-2166</v>
      </c>
      <c r="Y226" s="35" t="n">
        <f aca="false">SUM(U226:X226)</f>
        <v>-8664</v>
      </c>
    </row>
    <row r="227" customFormat="false" ht="12.75" hidden="false" customHeight="true" outlineLevel="0" collapsed="false">
      <c r="A227" s="28" t="s">
        <v>181</v>
      </c>
      <c r="C227" s="46" t="n">
        <v>-96</v>
      </c>
      <c r="D227" s="46" t="n">
        <v>-96</v>
      </c>
      <c r="E227" s="46" t="n">
        <v>-96</v>
      </c>
      <c r="F227" s="46" t="n">
        <v>-96</v>
      </c>
      <c r="G227" s="46" t="n">
        <v>-96</v>
      </c>
      <c r="H227" s="46" t="n">
        <v>-96</v>
      </c>
      <c r="I227" s="46" t="n">
        <v>-96</v>
      </c>
      <c r="J227" s="46" t="n">
        <v>-96</v>
      </c>
      <c r="K227" s="46" t="n">
        <v>-96</v>
      </c>
      <c r="L227" s="46" t="n">
        <v>-96</v>
      </c>
      <c r="M227" s="46" t="n">
        <v>-96</v>
      </c>
      <c r="N227" s="46" t="n">
        <v>-96</v>
      </c>
      <c r="O227" s="49" t="n">
        <f aca="false">SUM(C227:N227)</f>
        <v>-1152</v>
      </c>
      <c r="P227" s="49"/>
      <c r="Q227" s="32"/>
      <c r="R227" s="80" t="s">
        <v>108</v>
      </c>
      <c r="S227" s="32"/>
      <c r="T227" s="49"/>
      <c r="U227" s="34" t="n">
        <f aca="false">C227+D227+E227</f>
        <v>-288</v>
      </c>
      <c r="V227" s="34" t="n">
        <f aca="false">F227+G227+H227</f>
        <v>-288</v>
      </c>
      <c r="W227" s="34" t="n">
        <f aca="false">I227+J227+K227</f>
        <v>-288</v>
      </c>
      <c r="X227" s="34" t="n">
        <f aca="false">L227+M227+N227</f>
        <v>-288</v>
      </c>
      <c r="Y227" s="35" t="n">
        <f aca="false">SUM(U227:X227)</f>
        <v>-1152</v>
      </c>
    </row>
    <row r="228" customFormat="false" ht="12.75" hidden="false" customHeight="true" outlineLevel="0" collapsed="false">
      <c r="A228" s="28" t="s">
        <v>182</v>
      </c>
      <c r="C228" s="46" t="n">
        <v>-7</v>
      </c>
      <c r="D228" s="46" t="n">
        <v>-11</v>
      </c>
      <c r="E228" s="46" t="n">
        <v>-7</v>
      </c>
      <c r="F228" s="46" t="n">
        <v>-7</v>
      </c>
      <c r="G228" s="46" t="n">
        <v>-7</v>
      </c>
      <c r="H228" s="46" t="n">
        <v>-7</v>
      </c>
      <c r="I228" s="46" t="n">
        <v>-7</v>
      </c>
      <c r="J228" s="46" t="n">
        <v>-7</v>
      </c>
      <c r="K228" s="46" t="n">
        <v>-7</v>
      </c>
      <c r="L228" s="46" t="n">
        <v>-7</v>
      </c>
      <c r="M228" s="46" t="n">
        <v>-7</v>
      </c>
      <c r="N228" s="46" t="n">
        <v>-7</v>
      </c>
      <c r="O228" s="49" t="n">
        <f aca="false">SUM(C228:N228)</f>
        <v>-88</v>
      </c>
      <c r="P228" s="49"/>
      <c r="Q228" s="32"/>
      <c r="R228" s="113" t="s">
        <v>108</v>
      </c>
      <c r="S228" s="32"/>
      <c r="T228" s="49"/>
      <c r="U228" s="34" t="n">
        <f aca="false">C228+D228+E228</f>
        <v>-25</v>
      </c>
      <c r="V228" s="34" t="n">
        <f aca="false">F228+G228+H228</f>
        <v>-21</v>
      </c>
      <c r="W228" s="34" t="n">
        <f aca="false">I228+J228+K228</f>
        <v>-21</v>
      </c>
      <c r="X228" s="34" t="n">
        <f aca="false">L228+M228+N228</f>
        <v>-21</v>
      </c>
      <c r="Y228" s="35" t="n">
        <f aca="false">SUM(U228:X228)</f>
        <v>-88</v>
      </c>
    </row>
    <row r="229" customFormat="false" ht="12.75" hidden="false" customHeight="true" outlineLevel="0" collapsed="false">
      <c r="A229" s="28" t="s">
        <v>183</v>
      </c>
      <c r="C229" s="46" t="n">
        <v>-1</v>
      </c>
      <c r="D229" s="46" t="n">
        <v>0</v>
      </c>
      <c r="E229" s="46" t="n">
        <v>1</v>
      </c>
      <c r="F229" s="46" t="n">
        <v>0</v>
      </c>
      <c r="G229" s="46" t="n">
        <v>1</v>
      </c>
      <c r="H229" s="46" t="n">
        <v>-4</v>
      </c>
      <c r="I229" s="46" t="n">
        <v>0</v>
      </c>
      <c r="J229" s="46" t="n">
        <v>0</v>
      </c>
      <c r="K229" s="46" t="n">
        <v>0</v>
      </c>
      <c r="L229" s="46" t="n">
        <v>0</v>
      </c>
      <c r="M229" s="46" t="n">
        <v>0</v>
      </c>
      <c r="N229" s="46" t="n">
        <v>0</v>
      </c>
      <c r="O229" s="49" t="n">
        <f aca="false">SUM(C229:N229)</f>
        <v>-3</v>
      </c>
      <c r="P229" s="49"/>
      <c r="Q229" s="32"/>
      <c r="R229" s="113" t="s">
        <v>108</v>
      </c>
      <c r="S229" s="32"/>
      <c r="T229" s="49"/>
      <c r="U229" s="34" t="n">
        <f aca="false">C229+D229+E229</f>
        <v>0</v>
      </c>
      <c r="V229" s="34" t="n">
        <f aca="false">F229+G229+H229</f>
        <v>-3</v>
      </c>
      <c r="W229" s="34" t="n">
        <f aca="false">I229+J229+K229</f>
        <v>0</v>
      </c>
      <c r="X229" s="34" t="n">
        <f aca="false">L229+M229+N229</f>
        <v>0</v>
      </c>
      <c r="Y229" s="35" t="n">
        <f aca="false">SUM(U229:X229)</f>
        <v>-3</v>
      </c>
    </row>
    <row r="230" customFormat="false" ht="12.75" hidden="false" customHeight="true" outlineLevel="0" collapsed="false">
      <c r="A230" s="117" t="s">
        <v>184</v>
      </c>
      <c r="C230" s="74" t="n">
        <v>15</v>
      </c>
      <c r="D230" s="74" t="n">
        <v>36</v>
      </c>
      <c r="E230" s="74" t="n">
        <v>12</v>
      </c>
      <c r="F230" s="74" t="n">
        <v>11</v>
      </c>
      <c r="G230" s="74" t="n">
        <v>10</v>
      </c>
      <c r="H230" s="74" t="n">
        <v>22</v>
      </c>
      <c r="I230" s="74" t="n">
        <v>9</v>
      </c>
      <c r="J230" s="74" t="n">
        <v>13</v>
      </c>
      <c r="K230" s="74" t="n">
        <v>0</v>
      </c>
      <c r="L230" s="74" t="n">
        <v>0</v>
      </c>
      <c r="M230" s="74" t="n">
        <v>0</v>
      </c>
      <c r="N230" s="74" t="n">
        <v>0</v>
      </c>
      <c r="O230" s="75" t="n">
        <f aca="false">SUM(C230:N230)</f>
        <v>128</v>
      </c>
      <c r="P230" s="75"/>
      <c r="Q230" s="32"/>
      <c r="R230" s="113" t="s">
        <v>108</v>
      </c>
      <c r="S230" s="32"/>
      <c r="T230" s="75"/>
      <c r="U230" s="34" t="n">
        <f aca="false">C230+D230+E230</f>
        <v>63</v>
      </c>
      <c r="V230" s="34" t="n">
        <f aca="false">F230+G230+H230</f>
        <v>43</v>
      </c>
      <c r="W230" s="34" t="n">
        <f aca="false">I230+J230+K230</f>
        <v>22</v>
      </c>
      <c r="X230" s="34" t="n">
        <f aca="false">L230+M230+N230</f>
        <v>0</v>
      </c>
      <c r="Y230" s="35" t="n">
        <f aca="false">SUM(U230:X230)</f>
        <v>128</v>
      </c>
    </row>
    <row r="231" customFormat="false" ht="12.75" hidden="false" customHeight="true" outlineLevel="0" collapsed="false">
      <c r="A231" s="117" t="s">
        <v>185</v>
      </c>
      <c r="B231" s="58"/>
      <c r="C231" s="119" t="n">
        <v>-16</v>
      </c>
      <c r="D231" s="119" t="n">
        <v>-18</v>
      </c>
      <c r="E231" s="119" t="n">
        <v>-8</v>
      </c>
      <c r="F231" s="119" t="n">
        <v>-6</v>
      </c>
      <c r="G231" s="119" t="n">
        <v>-7</v>
      </c>
      <c r="H231" s="119" t="n">
        <v>-5</v>
      </c>
      <c r="I231" s="119" t="n">
        <v>-7</v>
      </c>
      <c r="J231" s="119" t="n">
        <v>-7</v>
      </c>
      <c r="K231" s="119" t="n">
        <v>-7</v>
      </c>
      <c r="L231" s="119" t="n">
        <v>-7</v>
      </c>
      <c r="M231" s="119" t="n">
        <v>-7</v>
      </c>
      <c r="N231" s="119" t="n">
        <v>-7</v>
      </c>
      <c r="O231" s="120" t="n">
        <f aca="false">SUM(C231:N231)</f>
        <v>-102</v>
      </c>
      <c r="P231" s="120"/>
      <c r="Q231" s="63"/>
      <c r="R231" s="80" t="s">
        <v>108</v>
      </c>
      <c r="S231" s="63"/>
      <c r="T231" s="120"/>
      <c r="U231" s="82" t="n">
        <f aca="false">C231+D231+E231</f>
        <v>-42</v>
      </c>
      <c r="V231" s="82" t="n">
        <f aca="false">F231+G231+H231</f>
        <v>-18</v>
      </c>
      <c r="W231" s="82" t="n">
        <f aca="false">I231+J231+K231</f>
        <v>-21</v>
      </c>
      <c r="X231" s="82" t="n">
        <f aca="false">L231+M231+N231</f>
        <v>-21</v>
      </c>
      <c r="Y231" s="81" t="n">
        <f aca="false">SUM(U231:X231)</f>
        <v>-102</v>
      </c>
    </row>
    <row r="232" customFormat="false" ht="12.75" hidden="false" customHeight="true" outlineLevel="0" collapsed="false">
      <c r="A232" s="117" t="s">
        <v>186</v>
      </c>
      <c r="B232" s="58"/>
      <c r="C232" s="81" t="n">
        <f aca="false">SUM(C226:C231)</f>
        <v>-827</v>
      </c>
      <c r="D232" s="81" t="n">
        <f aca="false">SUM(D226:D231)</f>
        <v>-811</v>
      </c>
      <c r="E232" s="81" t="n">
        <f aca="false">SUM(E226:E231)</f>
        <v>-820</v>
      </c>
      <c r="F232" s="81" t="n">
        <f aca="false">SUM(F226:F231)</f>
        <v>-820</v>
      </c>
      <c r="G232" s="81" t="n">
        <f aca="false">SUM(G226:G231)</f>
        <v>-821</v>
      </c>
      <c r="H232" s="81" t="n">
        <f aca="false">SUM(H226:H231)</f>
        <v>-812</v>
      </c>
      <c r="I232" s="81" t="n">
        <f aca="false">SUM(I226:I231)</f>
        <v>-823</v>
      </c>
      <c r="J232" s="81" t="n">
        <f aca="false">SUM(J226:J231)</f>
        <v>-819</v>
      </c>
      <c r="K232" s="81" t="n">
        <f aca="false">SUM(K226:K231)</f>
        <v>-832</v>
      </c>
      <c r="L232" s="81" t="n">
        <f aca="false">SUM(L226:L231)</f>
        <v>-832</v>
      </c>
      <c r="M232" s="81" t="n">
        <f aca="false">SUM(M226:M231)</f>
        <v>-832</v>
      </c>
      <c r="N232" s="81" t="n">
        <f aca="false">SUM(N226:N231)</f>
        <v>-832</v>
      </c>
      <c r="O232" s="81" t="n">
        <f aca="false">SUM(O226:O231)</f>
        <v>-9881</v>
      </c>
      <c r="P232" s="81"/>
      <c r="Q232" s="63"/>
      <c r="R232" s="81"/>
      <c r="S232" s="63"/>
      <c r="T232" s="81"/>
      <c r="U232" s="81" t="n">
        <f aca="false">SUM(U226:U231)</f>
        <v>-2458</v>
      </c>
      <c r="V232" s="81" t="n">
        <f aca="false">SUM(V226:V231)</f>
        <v>-2453</v>
      </c>
      <c r="W232" s="81" t="n">
        <f aca="false">SUM(W226:W231)</f>
        <v>-2474</v>
      </c>
      <c r="X232" s="81" t="n">
        <f aca="false">SUM(X226:X231)</f>
        <v>-2496</v>
      </c>
      <c r="Y232" s="81" t="n">
        <f aca="false">SUM(Y226:Y231)</f>
        <v>-9881</v>
      </c>
    </row>
    <row r="233" customFormat="false" ht="6" hidden="false" customHeight="true" outlineLevel="0" collapsed="false">
      <c r="A233" s="28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4"/>
      <c r="P233" s="34"/>
      <c r="Q233" s="32"/>
      <c r="R233" s="33"/>
      <c r="S233" s="32"/>
      <c r="T233" s="34"/>
      <c r="U233" s="34"/>
      <c r="V233" s="34"/>
      <c r="W233" s="34"/>
      <c r="X233" s="34"/>
      <c r="Y233" s="35"/>
    </row>
    <row r="234" customFormat="false" ht="12.75" hidden="false" customHeight="true" outlineLevel="0" collapsed="false">
      <c r="A234" s="28" t="s">
        <v>187</v>
      </c>
      <c r="C234" s="54" t="n">
        <v>0</v>
      </c>
      <c r="D234" s="54" t="n">
        <v>0</v>
      </c>
      <c r="E234" s="54" t="n">
        <v>0</v>
      </c>
      <c r="F234" s="54" t="n">
        <v>0</v>
      </c>
      <c r="G234" s="54" t="n">
        <v>0</v>
      </c>
      <c r="H234" s="54" t="n">
        <v>0</v>
      </c>
      <c r="I234" s="54" t="n">
        <v>0</v>
      </c>
      <c r="J234" s="54" t="n">
        <v>0</v>
      </c>
      <c r="K234" s="54" t="n">
        <v>0</v>
      </c>
      <c r="L234" s="54" t="n">
        <v>0</v>
      </c>
      <c r="M234" s="54" t="n">
        <v>0</v>
      </c>
      <c r="N234" s="54" t="n">
        <v>0</v>
      </c>
      <c r="O234" s="55" t="n">
        <f aca="false">SUM(C234:N234)</f>
        <v>0</v>
      </c>
      <c r="P234" s="55"/>
      <c r="Q234" s="32"/>
      <c r="R234" s="33" t="s">
        <v>188</v>
      </c>
      <c r="S234" s="32"/>
      <c r="T234" s="55"/>
      <c r="U234" s="34" t="n">
        <f aca="false">C234+D234+E234</f>
        <v>0</v>
      </c>
      <c r="V234" s="34" t="n">
        <f aca="false">F234+G234+H234</f>
        <v>0</v>
      </c>
      <c r="W234" s="34" t="n">
        <f aca="false">I234+J234+K234</f>
        <v>0</v>
      </c>
      <c r="X234" s="34" t="n">
        <f aca="false">L234+M234+N234</f>
        <v>0</v>
      </c>
      <c r="Y234" s="35" t="n">
        <f aca="false">SUM(U234:X234)</f>
        <v>0</v>
      </c>
    </row>
    <row r="235" customFormat="false" ht="12.75" hidden="false" customHeight="true" outlineLevel="0" collapsed="false">
      <c r="A235" s="28" t="s">
        <v>189</v>
      </c>
      <c r="C235" s="54" t="n">
        <v>0</v>
      </c>
      <c r="D235" s="54" t="n">
        <v>0</v>
      </c>
      <c r="E235" s="54" t="n">
        <v>0</v>
      </c>
      <c r="F235" s="54" t="n">
        <v>0</v>
      </c>
      <c r="G235" s="54" t="n">
        <v>0</v>
      </c>
      <c r="H235" s="54" t="n">
        <v>0</v>
      </c>
      <c r="I235" s="54" t="n">
        <v>0</v>
      </c>
      <c r="J235" s="54" t="n">
        <v>0</v>
      </c>
      <c r="K235" s="54" t="n">
        <v>0</v>
      </c>
      <c r="L235" s="54" t="n">
        <v>0</v>
      </c>
      <c r="M235" s="54" t="n">
        <v>0</v>
      </c>
      <c r="N235" s="54" t="n">
        <v>0</v>
      </c>
      <c r="O235" s="55" t="n">
        <f aca="false">SUM(C235:N235)</f>
        <v>0</v>
      </c>
      <c r="P235" s="55"/>
      <c r="Q235" s="32"/>
      <c r="R235" s="36" t="s">
        <v>188</v>
      </c>
      <c r="S235" s="32"/>
      <c r="T235" s="55"/>
      <c r="U235" s="34" t="n">
        <f aca="false">C235+D235+E235</f>
        <v>0</v>
      </c>
      <c r="V235" s="34" t="n">
        <f aca="false">F235+G235+H235</f>
        <v>0</v>
      </c>
      <c r="W235" s="34" t="n">
        <f aca="false">I235+J235+K235</f>
        <v>0</v>
      </c>
      <c r="X235" s="34" t="n">
        <f aca="false">L235+M235+N235</f>
        <v>0</v>
      </c>
      <c r="Y235" s="35" t="n">
        <f aca="false">SUM(U235:X235)</f>
        <v>0</v>
      </c>
    </row>
    <row r="236" customFormat="false" ht="12.75" hidden="false" customHeight="true" outlineLevel="0" collapsed="false">
      <c r="A236" s="28" t="s">
        <v>190</v>
      </c>
      <c r="C236" s="121" t="n">
        <f aca="false">+OtherInc!C15</f>
        <v>0</v>
      </c>
      <c r="D236" s="121" t="n">
        <f aca="false">+OtherInc!D15</f>
        <v>0</v>
      </c>
      <c r="E236" s="121" t="n">
        <f aca="false">+OtherInc!E15</f>
        <v>0</v>
      </c>
      <c r="F236" s="121" t="n">
        <f aca="false">+OtherInc!F15</f>
        <v>0</v>
      </c>
      <c r="G236" s="121" t="n">
        <f aca="false">+OtherInc!G15</f>
        <v>0</v>
      </c>
      <c r="H236" s="121" t="n">
        <f aca="false">+OtherInc!H15</f>
        <v>0</v>
      </c>
      <c r="I236" s="121" t="n">
        <f aca="false">+OtherInc!I15</f>
        <v>0</v>
      </c>
      <c r="J236" s="121" t="n">
        <f aca="false">+OtherInc!J15</f>
        <v>0</v>
      </c>
      <c r="K236" s="121" t="n">
        <f aca="false">+OtherInc!K15</f>
        <v>0</v>
      </c>
      <c r="L236" s="121" t="n">
        <f aca="false">+OtherInc!L15</f>
        <v>0</v>
      </c>
      <c r="M236" s="121" t="n">
        <f aca="false">+OtherInc!M15</f>
        <v>0</v>
      </c>
      <c r="N236" s="121" t="n">
        <f aca="false">+OtherInc!N15</f>
        <v>0</v>
      </c>
      <c r="O236" s="55" t="n">
        <f aca="false">SUM(C236:N236)</f>
        <v>0</v>
      </c>
      <c r="P236" s="55"/>
      <c r="Q236" s="32"/>
      <c r="R236" s="36" t="s">
        <v>188</v>
      </c>
      <c r="S236" s="32"/>
      <c r="T236" s="55"/>
      <c r="U236" s="34" t="n">
        <f aca="false">C236+D236+E236</f>
        <v>0</v>
      </c>
      <c r="V236" s="34" t="n">
        <f aca="false">F236+G236+H236</f>
        <v>0</v>
      </c>
      <c r="W236" s="34" t="n">
        <f aca="false">I236+J236+K236</f>
        <v>0</v>
      </c>
      <c r="X236" s="34" t="n">
        <f aca="false">L236+M236+N236</f>
        <v>0</v>
      </c>
      <c r="Y236" s="35" t="n">
        <f aca="false">SUM(U236:X236)</f>
        <v>0</v>
      </c>
    </row>
    <row r="237" customFormat="false" ht="12.75" hidden="false" customHeight="true" outlineLevel="0" collapsed="false">
      <c r="A237" s="28" t="s">
        <v>191</v>
      </c>
      <c r="C237" s="121" t="n">
        <f aca="false">+OtherInc!C16</f>
        <v>0</v>
      </c>
      <c r="D237" s="121" t="n">
        <f aca="false">+OtherInc!D16</f>
        <v>0</v>
      </c>
      <c r="E237" s="121" t="n">
        <f aca="false">+OtherInc!E16</f>
        <v>0</v>
      </c>
      <c r="F237" s="121" t="n">
        <f aca="false">+OtherInc!F16</f>
        <v>0</v>
      </c>
      <c r="G237" s="121" t="n">
        <f aca="false">+OtherInc!G16</f>
        <v>0</v>
      </c>
      <c r="H237" s="121" t="n">
        <f aca="false">+OtherInc!H16</f>
        <v>0</v>
      </c>
      <c r="I237" s="121" t="n">
        <f aca="false">+OtherInc!I16</f>
        <v>0</v>
      </c>
      <c r="J237" s="121" t="n">
        <f aca="false">+OtherInc!J16</f>
        <v>0</v>
      </c>
      <c r="K237" s="121" t="n">
        <f aca="false">+OtherInc!K16</f>
        <v>0</v>
      </c>
      <c r="L237" s="121" t="n">
        <f aca="false">+OtherInc!L16</f>
        <v>0</v>
      </c>
      <c r="M237" s="121" t="n">
        <f aca="false">+OtherInc!M16</f>
        <v>0</v>
      </c>
      <c r="N237" s="121" t="n">
        <f aca="false">+OtherInc!N16</f>
        <v>0</v>
      </c>
      <c r="O237" s="55" t="n">
        <f aca="false">SUM(C237:N237)</f>
        <v>0</v>
      </c>
      <c r="P237" s="55"/>
      <c r="Q237" s="32"/>
      <c r="R237" s="36" t="s">
        <v>188</v>
      </c>
      <c r="S237" s="32"/>
      <c r="T237" s="55"/>
      <c r="U237" s="34" t="n">
        <f aca="false">C237+D237+E237</f>
        <v>0</v>
      </c>
      <c r="V237" s="34" t="n">
        <f aca="false">F237+G237+H237</f>
        <v>0</v>
      </c>
      <c r="W237" s="34" t="n">
        <f aca="false">I237+J237+K237</f>
        <v>0</v>
      </c>
      <c r="X237" s="34" t="n">
        <f aca="false">L237+M237+N237</f>
        <v>0</v>
      </c>
      <c r="Y237" s="35" t="n">
        <f aca="false">SUM(U237:X237)</f>
        <v>0</v>
      </c>
    </row>
    <row r="238" customFormat="false" ht="12.75" hidden="false" customHeight="true" outlineLevel="0" collapsed="false">
      <c r="A238" s="28" t="s">
        <v>192</v>
      </c>
      <c r="C238" s="121" t="n">
        <f aca="false">+OtherInc!C17</f>
        <v>0</v>
      </c>
      <c r="D238" s="121" t="n">
        <f aca="false">+OtherInc!D17</f>
        <v>0</v>
      </c>
      <c r="E238" s="121" t="n">
        <f aca="false">+OtherInc!E17</f>
        <v>0</v>
      </c>
      <c r="F238" s="121" t="n">
        <f aca="false">+OtherInc!F17</f>
        <v>0</v>
      </c>
      <c r="G238" s="121" t="n">
        <f aca="false">+OtherInc!G17</f>
        <v>0</v>
      </c>
      <c r="H238" s="121" t="n">
        <f aca="false">+OtherInc!H17</f>
        <v>0</v>
      </c>
      <c r="I238" s="121" t="n">
        <f aca="false">+OtherInc!I17</f>
        <v>0</v>
      </c>
      <c r="J238" s="121" t="n">
        <f aca="false">+OtherInc!J17</f>
        <v>0</v>
      </c>
      <c r="K238" s="121" t="n">
        <f aca="false">+OtherInc!K17</f>
        <v>0</v>
      </c>
      <c r="L238" s="121" t="n">
        <f aca="false">+OtherInc!L17</f>
        <v>0</v>
      </c>
      <c r="M238" s="121" t="n">
        <f aca="false">+OtherInc!M17</f>
        <v>0</v>
      </c>
      <c r="N238" s="121" t="n">
        <f aca="false">+OtherInc!N17</f>
        <v>0</v>
      </c>
      <c r="O238" s="55" t="n">
        <f aca="false">SUM(C238:N238)</f>
        <v>0</v>
      </c>
      <c r="P238" s="55"/>
      <c r="Q238" s="32"/>
      <c r="R238" s="36" t="s">
        <v>188</v>
      </c>
      <c r="S238" s="32"/>
      <c r="T238" s="55"/>
      <c r="U238" s="34" t="n">
        <f aca="false">C238+D238+E238</f>
        <v>0</v>
      </c>
      <c r="V238" s="34" t="n">
        <f aca="false">F238+G238+H238</f>
        <v>0</v>
      </c>
      <c r="W238" s="34" t="n">
        <f aca="false">I238+J238+K238</f>
        <v>0</v>
      </c>
      <c r="X238" s="34" t="n">
        <f aca="false">L238+M238+N238</f>
        <v>0</v>
      </c>
      <c r="Y238" s="35" t="n">
        <f aca="false">SUM(U238:X238)</f>
        <v>0</v>
      </c>
    </row>
    <row r="239" customFormat="false" ht="12.75" hidden="false" customHeight="true" outlineLevel="0" collapsed="false">
      <c r="A239" s="28" t="s">
        <v>183</v>
      </c>
      <c r="C239" s="54" t="n">
        <v>0</v>
      </c>
      <c r="D239" s="54" t="n">
        <v>1</v>
      </c>
      <c r="E239" s="54" t="n">
        <v>2</v>
      </c>
      <c r="F239" s="54" t="n">
        <v>1</v>
      </c>
      <c r="G239" s="54" t="n">
        <v>0</v>
      </c>
      <c r="H239" s="54" t="n">
        <v>0</v>
      </c>
      <c r="I239" s="54" t="n">
        <v>1</v>
      </c>
      <c r="J239" s="54" t="n">
        <v>5</v>
      </c>
      <c r="K239" s="54" t="n">
        <v>0</v>
      </c>
      <c r="L239" s="54" t="n">
        <v>0</v>
      </c>
      <c r="M239" s="54" t="n">
        <v>0</v>
      </c>
      <c r="N239" s="54" t="n">
        <v>0</v>
      </c>
      <c r="O239" s="55" t="n">
        <f aca="false">SUM(C239:N239)</f>
        <v>10</v>
      </c>
      <c r="P239" s="55"/>
      <c r="Q239" s="32"/>
      <c r="R239" s="36" t="s">
        <v>188</v>
      </c>
      <c r="S239" s="32"/>
      <c r="T239" s="55"/>
      <c r="U239" s="34" t="n">
        <f aca="false">C239+D239+E239</f>
        <v>3</v>
      </c>
      <c r="V239" s="34" t="n">
        <f aca="false">F239+G239+H239</f>
        <v>1</v>
      </c>
      <c r="W239" s="34" t="n">
        <f aca="false">I239+J239+K239</f>
        <v>6</v>
      </c>
      <c r="X239" s="34" t="n">
        <f aca="false">L239+M239+N239</f>
        <v>0</v>
      </c>
      <c r="Y239" s="35" t="n">
        <f aca="false">SUM(U239:X239)</f>
        <v>10</v>
      </c>
    </row>
    <row r="240" customFormat="false" ht="3.95" hidden="false" customHeight="true" outlineLevel="0" collapsed="false">
      <c r="A240" s="28"/>
      <c r="C240" s="35"/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4"/>
      <c r="P240" s="34"/>
      <c r="Q240" s="32"/>
      <c r="R240" s="33"/>
      <c r="S240" s="32"/>
      <c r="T240" s="34"/>
      <c r="U240" s="34"/>
      <c r="V240" s="34"/>
      <c r="W240" s="34"/>
      <c r="X240" s="34"/>
      <c r="Y240" s="35"/>
    </row>
    <row r="241" customFormat="false" ht="12.75" hidden="false" customHeight="false" outlineLevel="0" collapsed="false">
      <c r="A241" s="28" t="s">
        <v>193</v>
      </c>
      <c r="C241" s="83" t="n">
        <v>0</v>
      </c>
      <c r="D241" s="83" t="n">
        <v>0</v>
      </c>
      <c r="E241" s="83" t="n">
        <v>0</v>
      </c>
      <c r="F241" s="83" t="n">
        <v>0</v>
      </c>
      <c r="G241" s="83" t="n">
        <v>0</v>
      </c>
      <c r="H241" s="83" t="n">
        <v>0</v>
      </c>
      <c r="I241" s="83" t="n">
        <v>0</v>
      </c>
      <c r="J241" s="83" t="n">
        <v>0</v>
      </c>
      <c r="K241" s="83" t="n">
        <v>0</v>
      </c>
      <c r="L241" s="83" t="n">
        <v>0</v>
      </c>
      <c r="M241" s="83" t="n">
        <v>0</v>
      </c>
      <c r="N241" s="83" t="n">
        <v>0</v>
      </c>
      <c r="O241" s="122" t="n">
        <f aca="false">SUM(C241:N241)</f>
        <v>0</v>
      </c>
      <c r="P241" s="122"/>
      <c r="Q241" s="32"/>
      <c r="R241" s="33" t="s">
        <v>120</v>
      </c>
      <c r="S241" s="32"/>
      <c r="T241" s="122"/>
      <c r="U241" s="34" t="n">
        <f aca="false">C241+D241+E241</f>
        <v>0</v>
      </c>
      <c r="V241" s="34" t="n">
        <f aca="false">F241+G241+H241</f>
        <v>0</v>
      </c>
      <c r="W241" s="34" t="n">
        <f aca="false">I241+J241+K241</f>
        <v>0</v>
      </c>
      <c r="X241" s="34" t="n">
        <f aca="false">L241+M241+N241</f>
        <v>0</v>
      </c>
      <c r="Y241" s="35" t="n">
        <f aca="false">SUM(U241:X241)</f>
        <v>0</v>
      </c>
    </row>
    <row r="242" customFormat="false" ht="12.75" hidden="false" customHeight="false" outlineLevel="0" collapsed="false">
      <c r="A242" s="28" t="s">
        <v>194</v>
      </c>
      <c r="C242" s="83" t="n">
        <v>0</v>
      </c>
      <c r="D242" s="83" t="n">
        <v>0</v>
      </c>
      <c r="E242" s="83" t="n">
        <v>0</v>
      </c>
      <c r="F242" s="83" t="n">
        <v>0</v>
      </c>
      <c r="G242" s="83" t="n">
        <v>0</v>
      </c>
      <c r="H242" s="83" t="n">
        <v>0</v>
      </c>
      <c r="I242" s="83" t="n">
        <v>0</v>
      </c>
      <c r="J242" s="83" t="n">
        <v>0</v>
      </c>
      <c r="K242" s="83" t="n">
        <v>0</v>
      </c>
      <c r="L242" s="83" t="n">
        <v>0</v>
      </c>
      <c r="M242" s="83" t="n">
        <v>0</v>
      </c>
      <c r="N242" s="83" t="n">
        <v>0</v>
      </c>
      <c r="O242" s="122" t="n">
        <f aca="false">SUM(C242:N242)</f>
        <v>0</v>
      </c>
      <c r="P242" s="122"/>
      <c r="Q242" s="32"/>
      <c r="R242" s="36" t="s">
        <v>120</v>
      </c>
      <c r="S242" s="32"/>
      <c r="T242" s="122"/>
      <c r="U242" s="34" t="n">
        <f aca="false">C242+D242+E242</f>
        <v>0</v>
      </c>
      <c r="V242" s="34" t="n">
        <f aca="false">F242+G242+H242</f>
        <v>0</v>
      </c>
      <c r="W242" s="34" t="n">
        <f aca="false">I242+J242+K242</f>
        <v>0</v>
      </c>
      <c r="X242" s="34" t="n">
        <f aca="false">L242+M242+N242</f>
        <v>0</v>
      </c>
      <c r="Y242" s="35" t="n">
        <f aca="false">SUM(U242:X242)</f>
        <v>0</v>
      </c>
    </row>
    <row r="243" customFormat="false" ht="12.75" hidden="false" customHeight="false" outlineLevel="0" collapsed="false">
      <c r="A243" s="28" t="s">
        <v>195</v>
      </c>
      <c r="C243" s="83" t="n">
        <v>0</v>
      </c>
      <c r="D243" s="83" t="n">
        <v>0</v>
      </c>
      <c r="E243" s="83" t="n">
        <v>0</v>
      </c>
      <c r="F243" s="83" t="n">
        <v>0</v>
      </c>
      <c r="G243" s="83" t="n">
        <v>0</v>
      </c>
      <c r="H243" s="83" t="n">
        <v>0</v>
      </c>
      <c r="I243" s="83" t="n">
        <v>0</v>
      </c>
      <c r="J243" s="83" t="n">
        <v>0</v>
      </c>
      <c r="K243" s="83" t="n">
        <v>0</v>
      </c>
      <c r="L243" s="83" t="n">
        <v>0</v>
      </c>
      <c r="M243" s="83" t="n">
        <v>0</v>
      </c>
      <c r="N243" s="83" t="n">
        <v>0</v>
      </c>
      <c r="O243" s="122" t="n">
        <f aca="false">SUM(C243:N243)</f>
        <v>0</v>
      </c>
      <c r="P243" s="122"/>
      <c r="Q243" s="32"/>
      <c r="R243" s="33" t="s">
        <v>120</v>
      </c>
      <c r="S243" s="32"/>
      <c r="T243" s="122"/>
      <c r="U243" s="34" t="n">
        <f aca="false">C243+D243+E243</f>
        <v>0</v>
      </c>
      <c r="V243" s="34" t="n">
        <f aca="false">F243+G243+H243</f>
        <v>0</v>
      </c>
      <c r="W243" s="34" t="n">
        <f aca="false">I243+J243+K243</f>
        <v>0</v>
      </c>
      <c r="X243" s="34" t="n">
        <f aca="false">L243+M243+N243</f>
        <v>0</v>
      </c>
      <c r="Y243" s="35" t="n">
        <f aca="false">SUM(U243:X243)</f>
        <v>0</v>
      </c>
    </row>
    <row r="244" customFormat="false" ht="12.75" hidden="false" customHeight="false" outlineLevel="0" collapsed="false">
      <c r="A244" s="28" t="s">
        <v>143</v>
      </c>
      <c r="C244" s="50" t="n">
        <v>0</v>
      </c>
      <c r="D244" s="50" t="n">
        <v>0</v>
      </c>
      <c r="E244" s="50" t="n">
        <v>0</v>
      </c>
      <c r="F244" s="50" t="n">
        <v>0</v>
      </c>
      <c r="G244" s="50" t="n">
        <v>0</v>
      </c>
      <c r="H244" s="50" t="n">
        <v>0</v>
      </c>
      <c r="I244" s="50" t="n">
        <v>0</v>
      </c>
      <c r="J244" s="50" t="n">
        <v>0</v>
      </c>
      <c r="K244" s="50" t="n">
        <v>0</v>
      </c>
      <c r="L244" s="50" t="n">
        <v>0</v>
      </c>
      <c r="M244" s="50" t="n">
        <v>0</v>
      </c>
      <c r="N244" s="50" t="n">
        <v>0</v>
      </c>
      <c r="O244" s="34" t="n">
        <f aca="false">C244+D244+E244+F244+G244+H244+I244+J244+K244+L244+M244+N244</f>
        <v>0</v>
      </c>
      <c r="P244" s="34"/>
      <c r="Q244" s="32"/>
      <c r="R244" s="33" t="s">
        <v>120</v>
      </c>
      <c r="S244" s="32"/>
      <c r="T244" s="34"/>
      <c r="U244" s="34" t="n">
        <f aca="false">C244+D244+E244</f>
        <v>0</v>
      </c>
      <c r="V244" s="34" t="n">
        <f aca="false">F244+G244+H244</f>
        <v>0</v>
      </c>
      <c r="W244" s="34" t="n">
        <f aca="false">I244+J244+K244</f>
        <v>0</v>
      </c>
      <c r="X244" s="34" t="n">
        <f aca="false">L244+M244+N244</f>
        <v>0</v>
      </c>
      <c r="Y244" s="35" t="n">
        <f aca="false">SUM(U244:X244)</f>
        <v>0</v>
      </c>
    </row>
    <row r="245" customFormat="false" ht="12.75" hidden="false" customHeight="false" outlineLevel="0" collapsed="false">
      <c r="A245" s="28" t="s">
        <v>57</v>
      </c>
      <c r="C245" s="50" t="n">
        <v>0</v>
      </c>
      <c r="D245" s="50" t="n">
        <v>0</v>
      </c>
      <c r="E245" s="50" t="n">
        <v>0</v>
      </c>
      <c r="F245" s="50" t="n">
        <v>0</v>
      </c>
      <c r="G245" s="50" t="n">
        <v>0</v>
      </c>
      <c r="H245" s="50" t="n">
        <v>0</v>
      </c>
      <c r="I245" s="50" t="n">
        <v>0</v>
      </c>
      <c r="J245" s="50" t="n">
        <v>0</v>
      </c>
      <c r="K245" s="50" t="n">
        <v>0</v>
      </c>
      <c r="L245" s="50" t="n">
        <v>0</v>
      </c>
      <c r="M245" s="50" t="n">
        <v>0</v>
      </c>
      <c r="N245" s="50" t="n">
        <v>0</v>
      </c>
      <c r="O245" s="34" t="n">
        <f aca="false">C245+D245+E245+F245+G245+H245+I245+J245+K245+L245+M245+N245</f>
        <v>0</v>
      </c>
      <c r="P245" s="34"/>
      <c r="Q245" s="32"/>
      <c r="R245" s="36" t="s">
        <v>120</v>
      </c>
      <c r="S245" s="32"/>
      <c r="T245" s="34"/>
      <c r="U245" s="34" t="n">
        <f aca="false">C245+D245+E245</f>
        <v>0</v>
      </c>
      <c r="V245" s="34" t="n">
        <f aca="false">F245+G245+H245</f>
        <v>0</v>
      </c>
      <c r="W245" s="34" t="n">
        <f aca="false">I245+J245+K245</f>
        <v>0</v>
      </c>
      <c r="X245" s="34" t="n">
        <f aca="false">L245+M245+N245</f>
        <v>0</v>
      </c>
      <c r="Y245" s="35" t="n">
        <f aca="false">SUM(U245:X245)</f>
        <v>0</v>
      </c>
    </row>
    <row r="246" customFormat="false" ht="12.75" hidden="false" customHeight="false" outlineLevel="0" collapsed="false">
      <c r="A246" s="28" t="s">
        <v>91</v>
      </c>
      <c r="C246" s="50" t="n">
        <v>0</v>
      </c>
      <c r="D246" s="50" t="n">
        <v>0</v>
      </c>
      <c r="E246" s="50" t="n">
        <v>0</v>
      </c>
      <c r="F246" s="50" t="n">
        <v>0</v>
      </c>
      <c r="G246" s="50" t="n">
        <v>0</v>
      </c>
      <c r="H246" s="50" t="n">
        <v>0</v>
      </c>
      <c r="I246" s="50" t="n">
        <v>0</v>
      </c>
      <c r="J246" s="50" t="n">
        <v>0</v>
      </c>
      <c r="K246" s="50" t="n">
        <v>0</v>
      </c>
      <c r="L246" s="50" t="n">
        <v>0</v>
      </c>
      <c r="M246" s="50" t="n">
        <v>0</v>
      </c>
      <c r="N246" s="50" t="n">
        <v>0</v>
      </c>
      <c r="O246" s="34" t="n">
        <f aca="false">C246+D246+E246+F246+G246+H246+I246+J246+K246+L246+M246+N246</f>
        <v>0</v>
      </c>
      <c r="P246" s="34"/>
      <c r="Q246" s="32"/>
      <c r="R246" s="36" t="s">
        <v>120</v>
      </c>
      <c r="S246" s="32"/>
      <c r="T246" s="34"/>
      <c r="U246" s="34" t="n">
        <f aca="false">C246+D246+E246</f>
        <v>0</v>
      </c>
      <c r="V246" s="34" t="n">
        <f aca="false">F246+G246+H246</f>
        <v>0</v>
      </c>
      <c r="W246" s="34" t="n">
        <f aca="false">I246+J246+K246</f>
        <v>0</v>
      </c>
      <c r="X246" s="34" t="n">
        <f aca="false">L246+M246+N246</f>
        <v>0</v>
      </c>
      <c r="Y246" s="35" t="n">
        <f aca="false">SUM(U246:X246)</f>
        <v>0</v>
      </c>
    </row>
    <row r="247" customFormat="false" ht="12.75" hidden="false" customHeight="false" outlineLevel="0" collapsed="false">
      <c r="A247" s="28" t="s">
        <v>196</v>
      </c>
      <c r="C247" s="50" t="n">
        <v>-3</v>
      </c>
      <c r="D247" s="50" t="n">
        <v>-3</v>
      </c>
      <c r="E247" s="50" t="n">
        <v>-3</v>
      </c>
      <c r="F247" s="50" t="n">
        <v>-3</v>
      </c>
      <c r="G247" s="50" t="n">
        <v>-3</v>
      </c>
      <c r="H247" s="50" t="n">
        <v>-3</v>
      </c>
      <c r="I247" s="50" t="n">
        <v>-3</v>
      </c>
      <c r="J247" s="50" t="n">
        <v>-3</v>
      </c>
      <c r="K247" s="50" t="n">
        <v>-3</v>
      </c>
      <c r="L247" s="50" t="n">
        <v>-3</v>
      </c>
      <c r="M247" s="50" t="n">
        <v>-3</v>
      </c>
      <c r="N247" s="50" t="n">
        <v>-3</v>
      </c>
      <c r="O247" s="122" t="n">
        <f aca="false">SUM(C247:N247)</f>
        <v>-36</v>
      </c>
      <c r="P247" s="122"/>
      <c r="Q247" s="32"/>
      <c r="R247" s="36" t="s">
        <v>120</v>
      </c>
      <c r="S247" s="32"/>
      <c r="T247" s="122"/>
      <c r="U247" s="34" t="n">
        <f aca="false">C247+D247+E247</f>
        <v>-9</v>
      </c>
      <c r="V247" s="34" t="n">
        <f aca="false">F247+G247+H247</f>
        <v>-9</v>
      </c>
      <c r="W247" s="34" t="n">
        <f aca="false">I247+J247+K247</f>
        <v>-9</v>
      </c>
      <c r="X247" s="34" t="n">
        <f aca="false">L247+M247+N247</f>
        <v>-9</v>
      </c>
      <c r="Y247" s="35" t="n">
        <f aca="false">SUM(U247:X247)</f>
        <v>-36</v>
      </c>
    </row>
    <row r="248" customFormat="false" ht="3.95" hidden="false" customHeight="true" outlineLevel="0" collapsed="false">
      <c r="A248" s="28"/>
      <c r="C248" s="64"/>
      <c r="D248" s="64"/>
      <c r="E248" s="64"/>
      <c r="F248" s="64"/>
      <c r="G248" s="64"/>
      <c r="H248" s="64"/>
      <c r="I248" s="64"/>
      <c r="J248" s="64"/>
      <c r="K248" s="64"/>
      <c r="L248" s="64"/>
      <c r="M248" s="64"/>
      <c r="N248" s="64"/>
      <c r="O248" s="34"/>
      <c r="P248" s="34"/>
      <c r="Q248" s="32"/>
      <c r="R248" s="36"/>
      <c r="S248" s="32"/>
      <c r="T248" s="34"/>
      <c r="U248" s="34"/>
      <c r="V248" s="34"/>
      <c r="W248" s="34"/>
      <c r="X248" s="34"/>
      <c r="Y248" s="35"/>
    </row>
    <row r="249" customFormat="false" ht="12.75" hidden="false" customHeight="true" outlineLevel="0" collapsed="false">
      <c r="A249" s="28" t="s">
        <v>197</v>
      </c>
      <c r="C249" s="54" t="n">
        <v>0</v>
      </c>
      <c r="D249" s="54" t="n">
        <v>0</v>
      </c>
      <c r="E249" s="54" t="n">
        <v>0</v>
      </c>
      <c r="F249" s="54" t="n">
        <v>0</v>
      </c>
      <c r="G249" s="54" t="n">
        <v>0</v>
      </c>
      <c r="H249" s="54" t="n">
        <v>0</v>
      </c>
      <c r="I249" s="54" t="n">
        <v>0</v>
      </c>
      <c r="J249" s="54" t="n">
        <v>0</v>
      </c>
      <c r="K249" s="54" t="n">
        <v>0</v>
      </c>
      <c r="L249" s="54" t="n">
        <v>0</v>
      </c>
      <c r="M249" s="54" t="n">
        <v>0</v>
      </c>
      <c r="N249" s="54" t="n">
        <v>0</v>
      </c>
      <c r="O249" s="34" t="n">
        <f aca="false">C249+D249+E249+F249+G249+H249+I249+J249+K249+L249+M249+N249</f>
        <v>0</v>
      </c>
      <c r="P249" s="34"/>
      <c r="Q249" s="32"/>
      <c r="R249" s="80" t="s">
        <v>65</v>
      </c>
      <c r="S249" s="32"/>
      <c r="T249" s="34"/>
      <c r="U249" s="34" t="n">
        <f aca="false">C249+D249+E249</f>
        <v>0</v>
      </c>
      <c r="V249" s="34" t="n">
        <f aca="false">F249+G249+H249</f>
        <v>0</v>
      </c>
      <c r="W249" s="34" t="n">
        <f aca="false">I249+J249+K249</f>
        <v>0</v>
      </c>
      <c r="X249" s="34" t="n">
        <f aca="false">L249+M249+N249</f>
        <v>0</v>
      </c>
      <c r="Y249" s="35" t="n">
        <f aca="false">SUM(U249:X249)</f>
        <v>0</v>
      </c>
    </row>
    <row r="250" customFormat="false" ht="12.75" hidden="false" customHeight="true" outlineLevel="0" collapsed="false">
      <c r="A250" s="28" t="s">
        <v>198</v>
      </c>
      <c r="C250" s="54" t="n">
        <v>7</v>
      </c>
      <c r="D250" s="54" t="n">
        <v>7</v>
      </c>
      <c r="E250" s="54" t="n">
        <v>5</v>
      </c>
      <c r="F250" s="54" t="n">
        <v>5</v>
      </c>
      <c r="G250" s="54" t="n">
        <v>4</v>
      </c>
      <c r="H250" s="54" t="n">
        <v>7</v>
      </c>
      <c r="I250" s="54" t="n">
        <v>23</v>
      </c>
      <c r="J250" s="54" t="n">
        <v>21</v>
      </c>
      <c r="K250" s="54" t="n">
        <v>8</v>
      </c>
      <c r="L250" s="54" t="n">
        <v>5</v>
      </c>
      <c r="M250" s="54" t="n">
        <v>8</v>
      </c>
      <c r="N250" s="54" t="n">
        <v>8</v>
      </c>
      <c r="O250" s="55" t="n">
        <f aca="false">SUM(C250:N250)</f>
        <v>108</v>
      </c>
      <c r="P250" s="55"/>
      <c r="Q250" s="32"/>
      <c r="R250" s="80" t="s">
        <v>65</v>
      </c>
      <c r="S250" s="32"/>
      <c r="T250" s="55"/>
      <c r="U250" s="34" t="n">
        <f aca="false">C250+D250+E250</f>
        <v>19</v>
      </c>
      <c r="V250" s="34" t="n">
        <f aca="false">F250+G250+H250</f>
        <v>16</v>
      </c>
      <c r="W250" s="34" t="n">
        <f aca="false">I250+J250+K250</f>
        <v>52</v>
      </c>
      <c r="X250" s="34" t="n">
        <f aca="false">L250+M250+N250</f>
        <v>21</v>
      </c>
      <c r="Y250" s="35" t="n">
        <f aca="false">SUM(U250:X250)</f>
        <v>108</v>
      </c>
    </row>
    <row r="251" customFormat="false" ht="12.75" hidden="false" customHeight="true" outlineLevel="0" collapsed="false">
      <c r="A251" s="28" t="s">
        <v>199</v>
      </c>
      <c r="C251" s="54" t="n">
        <v>-7</v>
      </c>
      <c r="D251" s="54" t="n">
        <v>-7</v>
      </c>
      <c r="E251" s="54" t="n">
        <v>-7</v>
      </c>
      <c r="F251" s="54" t="n">
        <v>-8</v>
      </c>
      <c r="G251" s="54" t="n">
        <v>-7</v>
      </c>
      <c r="H251" s="54" t="n">
        <v>-7</v>
      </c>
      <c r="I251" s="54" t="n">
        <v>-7</v>
      </c>
      <c r="J251" s="54" t="n">
        <v>-7</v>
      </c>
      <c r="K251" s="54" t="n">
        <v>-7</v>
      </c>
      <c r="L251" s="54" t="n">
        <v>-7</v>
      </c>
      <c r="M251" s="54" t="n">
        <v>-7</v>
      </c>
      <c r="N251" s="54" t="n">
        <v>-7</v>
      </c>
      <c r="O251" s="55" t="n">
        <f aca="false">SUM(C251:N251)</f>
        <v>-85</v>
      </c>
      <c r="P251" s="55"/>
      <c r="Q251" s="32"/>
      <c r="R251" s="113" t="s">
        <v>65</v>
      </c>
      <c r="S251" s="32"/>
      <c r="T251" s="55"/>
      <c r="U251" s="34" t="n">
        <f aca="false">C251+D251+E251</f>
        <v>-21</v>
      </c>
      <c r="V251" s="34" t="n">
        <f aca="false">F251+G251+H251</f>
        <v>-22</v>
      </c>
      <c r="W251" s="34" t="n">
        <f aca="false">I251+J251+K251</f>
        <v>-21</v>
      </c>
      <c r="X251" s="34" t="n">
        <f aca="false">L251+M251+N251</f>
        <v>-21</v>
      </c>
      <c r="Y251" s="35" t="n">
        <f aca="false">SUM(U251:X251)</f>
        <v>-85</v>
      </c>
    </row>
    <row r="252" customFormat="false" ht="12.75" hidden="false" customHeight="false" outlineLevel="0" collapsed="false">
      <c r="A252" s="28" t="s">
        <v>200</v>
      </c>
      <c r="C252" s="123" t="n">
        <f aca="false">+OtherInc!C42</f>
        <v>0</v>
      </c>
      <c r="D252" s="123" t="n">
        <f aca="false">+OtherInc!D42</f>
        <v>0</v>
      </c>
      <c r="E252" s="123" t="n">
        <f aca="false">+OtherInc!E42</f>
        <v>0</v>
      </c>
      <c r="F252" s="123" t="n">
        <f aca="false">+OtherInc!F42</f>
        <v>0</v>
      </c>
      <c r="G252" s="123" t="n">
        <f aca="false">+OtherInc!G42</f>
        <v>0</v>
      </c>
      <c r="H252" s="123" t="n">
        <f aca="false">+OtherInc!H42</f>
        <v>0</v>
      </c>
      <c r="I252" s="123" t="n">
        <f aca="false">+OtherInc!I42</f>
        <v>0</v>
      </c>
      <c r="J252" s="123" t="n">
        <f aca="false">+OtherInc!J42</f>
        <v>0</v>
      </c>
      <c r="K252" s="123" t="n">
        <f aca="false">+OtherInc!K42</f>
        <v>0</v>
      </c>
      <c r="L252" s="123" t="n">
        <f aca="false">+OtherInc!L42</f>
        <v>0</v>
      </c>
      <c r="M252" s="123" t="n">
        <f aca="false">+OtherInc!M42</f>
        <v>0</v>
      </c>
      <c r="N252" s="123" t="n">
        <f aca="false">+OtherInc!N42</f>
        <v>0</v>
      </c>
      <c r="O252" s="116" t="n">
        <f aca="false">SUM(C252:N252)</f>
        <v>0</v>
      </c>
      <c r="P252" s="116"/>
      <c r="Q252" s="32"/>
      <c r="R252" s="36" t="s">
        <v>65</v>
      </c>
      <c r="S252" s="32"/>
      <c r="T252" s="116"/>
      <c r="U252" s="70" t="n">
        <f aca="false">C252+D252+E252</f>
        <v>0</v>
      </c>
      <c r="V252" s="70" t="n">
        <f aca="false">F252+G252+H252</f>
        <v>0</v>
      </c>
      <c r="W252" s="70" t="n">
        <f aca="false">I252+J252+K252</f>
        <v>0</v>
      </c>
      <c r="X252" s="70" t="n">
        <f aca="false">L252+M252+N252</f>
        <v>0</v>
      </c>
      <c r="Y252" s="71" t="n">
        <f aca="false">SUM(U252:X252)</f>
        <v>0</v>
      </c>
    </row>
    <row r="253" customFormat="false" ht="6" hidden="false" customHeight="true" outlineLevel="0" collapsed="false">
      <c r="A253" s="58"/>
      <c r="B253" s="58"/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63"/>
      <c r="R253" s="58"/>
      <c r="S253" s="63"/>
      <c r="T253" s="58"/>
      <c r="U253" s="58"/>
      <c r="V253" s="58"/>
      <c r="W253" s="58"/>
      <c r="X253" s="58"/>
      <c r="Y253" s="58"/>
      <c r="Z253" s="58"/>
      <c r="AA253" s="58"/>
      <c r="AB253" s="58"/>
      <c r="AC253" s="58"/>
      <c r="AD253" s="58"/>
      <c r="AE253" s="58"/>
      <c r="AF253" s="58"/>
      <c r="AG253" s="58"/>
      <c r="AH253" s="58"/>
      <c r="AI253" s="58"/>
      <c r="AJ253" s="58"/>
      <c r="AK253" s="58"/>
      <c r="AL253" s="58"/>
      <c r="AM253" s="58"/>
      <c r="AN253" s="58"/>
      <c r="AO253" s="58"/>
      <c r="AP253" s="58"/>
      <c r="AQ253" s="58"/>
      <c r="AR253" s="58"/>
      <c r="AS253" s="58"/>
      <c r="AT253" s="58"/>
      <c r="AU253" s="58"/>
      <c r="AV253" s="58"/>
      <c r="AW253" s="58"/>
      <c r="AX253" s="58"/>
      <c r="AY253" s="58"/>
      <c r="AZ253" s="58"/>
      <c r="BA253" s="58"/>
      <c r="BB253" s="58"/>
      <c r="BC253" s="58"/>
      <c r="BD253" s="58"/>
      <c r="BE253" s="58"/>
      <c r="BF253" s="58"/>
      <c r="BG253" s="58"/>
      <c r="BH253" s="58"/>
      <c r="BI253" s="58"/>
      <c r="BJ253" s="58"/>
      <c r="BK253" s="58"/>
      <c r="BL253" s="58"/>
      <c r="BM253" s="58"/>
      <c r="BN253" s="58"/>
      <c r="BO253" s="58"/>
      <c r="BP253" s="58"/>
      <c r="BQ253" s="58"/>
      <c r="BR253" s="58"/>
      <c r="BS253" s="58"/>
      <c r="BT253" s="58"/>
      <c r="BU253" s="58"/>
      <c r="BV253" s="58"/>
      <c r="BW253" s="58"/>
      <c r="BX253" s="58"/>
      <c r="BY253" s="58"/>
      <c r="BZ253" s="58"/>
      <c r="CA253" s="58"/>
      <c r="CB253" s="58"/>
      <c r="CC253" s="58"/>
      <c r="CD253" s="58"/>
      <c r="CE253" s="58"/>
      <c r="CF253" s="58"/>
      <c r="CG253" s="58"/>
      <c r="CH253" s="58"/>
      <c r="CI253" s="58"/>
      <c r="CJ253" s="58"/>
      <c r="CK253" s="58"/>
      <c r="CL253" s="58"/>
      <c r="CM253" s="58"/>
      <c r="CN253" s="58"/>
      <c r="CO253" s="58"/>
      <c r="CP253" s="58"/>
      <c r="CQ253" s="58"/>
      <c r="CR253" s="58"/>
      <c r="CS253" s="58"/>
      <c r="CT253" s="58"/>
      <c r="CU253" s="58"/>
      <c r="CV253" s="58"/>
      <c r="CW253" s="58"/>
      <c r="CX253" s="58"/>
      <c r="CY253" s="58"/>
      <c r="CZ253" s="58"/>
      <c r="DA253" s="58"/>
      <c r="DB253" s="58"/>
      <c r="DC253" s="58"/>
      <c r="DD253" s="58"/>
      <c r="DE253" s="58"/>
      <c r="DF253" s="58"/>
      <c r="DG253" s="58"/>
      <c r="DH253" s="58"/>
      <c r="DI253" s="58"/>
      <c r="DJ253" s="58"/>
      <c r="DK253" s="58"/>
      <c r="DL253" s="58"/>
      <c r="DM253" s="58"/>
      <c r="DN253" s="58"/>
      <c r="DO253" s="58"/>
      <c r="DP253" s="58"/>
      <c r="DQ253" s="58"/>
      <c r="DR253" s="58"/>
      <c r="DS253" s="58"/>
      <c r="DT253" s="58"/>
      <c r="DU253" s="58"/>
      <c r="DV253" s="58"/>
      <c r="DW253" s="58"/>
      <c r="DX253" s="58"/>
      <c r="DY253" s="58"/>
      <c r="DZ253" s="58"/>
      <c r="EA253" s="58"/>
      <c r="EB253" s="58"/>
      <c r="EC253" s="58"/>
      <c r="ED253" s="58"/>
      <c r="EE253" s="58"/>
      <c r="EF253" s="58"/>
      <c r="EG253" s="58"/>
      <c r="EH253" s="58"/>
      <c r="EI253" s="58"/>
      <c r="EJ253" s="58"/>
      <c r="EK253" s="58"/>
      <c r="EL253" s="58"/>
      <c r="EM253" s="58"/>
      <c r="EN253" s="58"/>
      <c r="EO253" s="58"/>
      <c r="EP253" s="58"/>
      <c r="EQ253" s="58"/>
      <c r="ER253" s="58"/>
      <c r="ES253" s="58"/>
      <c r="ET253" s="58"/>
      <c r="EU253" s="58"/>
      <c r="EV253" s="58"/>
      <c r="EW253" s="58"/>
      <c r="EX253" s="58"/>
      <c r="EY253" s="58"/>
      <c r="EZ253" s="58"/>
      <c r="FA253" s="58"/>
      <c r="FB253" s="58"/>
      <c r="FC253" s="58"/>
      <c r="FD253" s="58"/>
      <c r="FE253" s="58"/>
      <c r="FF253" s="58"/>
      <c r="FG253" s="58"/>
      <c r="FH253" s="58"/>
      <c r="FI253" s="58"/>
      <c r="FJ253" s="58"/>
      <c r="FK253" s="58"/>
      <c r="FL253" s="58"/>
      <c r="FM253" s="58"/>
      <c r="FN253" s="58"/>
      <c r="FO253" s="58"/>
      <c r="FP253" s="58"/>
      <c r="FQ253" s="58"/>
      <c r="FR253" s="58"/>
      <c r="FS253" s="58"/>
      <c r="FT253" s="58"/>
      <c r="FU253" s="58"/>
      <c r="FV253" s="58"/>
      <c r="FW253" s="58"/>
      <c r="FX253" s="58"/>
      <c r="FY253" s="58"/>
      <c r="FZ253" s="58"/>
      <c r="GA253" s="58"/>
      <c r="GB253" s="58"/>
      <c r="GC253" s="58"/>
      <c r="GD253" s="58"/>
      <c r="GE253" s="58"/>
      <c r="GF253" s="58"/>
      <c r="GG253" s="58"/>
      <c r="GH253" s="58"/>
      <c r="GI253" s="58"/>
      <c r="GJ253" s="58"/>
      <c r="GK253" s="58"/>
      <c r="GL253" s="58"/>
      <c r="GM253" s="58"/>
      <c r="GN253" s="58"/>
      <c r="GO253" s="58"/>
      <c r="GP253" s="58"/>
      <c r="GQ253" s="58"/>
      <c r="GR253" s="58"/>
      <c r="GS253" s="58"/>
      <c r="GT253" s="58"/>
      <c r="GU253" s="58"/>
      <c r="GV253" s="58"/>
      <c r="GW253" s="58"/>
      <c r="GX253" s="58"/>
      <c r="GY253" s="58"/>
      <c r="GZ253" s="58"/>
      <c r="HA253" s="58"/>
      <c r="HB253" s="58"/>
      <c r="HC253" s="58"/>
      <c r="HD253" s="58"/>
      <c r="HE253" s="58"/>
      <c r="HF253" s="58"/>
      <c r="HG253" s="58"/>
      <c r="HH253" s="58"/>
      <c r="HI253" s="58"/>
      <c r="HJ253" s="58"/>
      <c r="HK253" s="58"/>
      <c r="HL253" s="58"/>
      <c r="HM253" s="58"/>
      <c r="HN253" s="58"/>
      <c r="HO253" s="58"/>
      <c r="HP253" s="58"/>
      <c r="HQ253" s="58"/>
      <c r="HR253" s="58"/>
      <c r="HS253" s="58"/>
      <c r="HT253" s="58"/>
      <c r="HU253" s="58"/>
      <c r="HV253" s="58"/>
      <c r="HW253" s="58"/>
      <c r="HX253" s="58"/>
      <c r="HY253" s="58"/>
      <c r="HZ253" s="58"/>
      <c r="IA253" s="58"/>
      <c r="IB253" s="58"/>
      <c r="IC253" s="58"/>
      <c r="ID253" s="58"/>
      <c r="IE253" s="58"/>
      <c r="IF253" s="58"/>
      <c r="IG253" s="58"/>
      <c r="IH253" s="58"/>
      <c r="II253" s="58"/>
      <c r="IJ253" s="58"/>
      <c r="IK253" s="58"/>
      <c r="IL253" s="58"/>
      <c r="IM253" s="58"/>
      <c r="IN253" s="58"/>
      <c r="IO253" s="58"/>
      <c r="IP253" s="58"/>
      <c r="IQ253" s="58"/>
      <c r="IR253" s="58"/>
      <c r="IS253" s="58"/>
      <c r="IT253" s="58"/>
      <c r="IU253" s="58"/>
      <c r="IV253" s="58"/>
      <c r="IW253" s="58"/>
    </row>
    <row r="254" customFormat="false" ht="12.75" hidden="false" customHeight="true" outlineLevel="0" collapsed="false">
      <c r="A254" s="57" t="s">
        <v>201</v>
      </c>
      <c r="B254" s="58"/>
      <c r="C254" s="81" t="n">
        <f aca="false">C210+C222+C232+SUM(C234:C252)</f>
        <v>-3280.971</v>
      </c>
      <c r="D254" s="81" t="n">
        <f aca="false">D210+D222+D232+SUM(D234:D252)</f>
        <v>-3254.902</v>
      </c>
      <c r="E254" s="81" t="n">
        <f aca="false">E210+E222+E232+SUM(E234:E252)</f>
        <v>-4084</v>
      </c>
      <c r="F254" s="81" t="n">
        <f aca="false">F210+F222+F232+SUM(F234:F252)</f>
        <v>-3095</v>
      </c>
      <c r="G254" s="81" t="n">
        <f aca="false">G210+G222+G232+SUM(G234:G252)</f>
        <v>-2999</v>
      </c>
      <c r="H254" s="81" t="n">
        <f aca="false">H210+H222+H232+SUM(H234:H252)</f>
        <v>-3286</v>
      </c>
      <c r="I254" s="81" t="n">
        <f aca="false">I210+I222+I232+SUM(I234:I252)</f>
        <v>-3211</v>
      </c>
      <c r="J254" s="81" t="n">
        <f aca="false">J210+J222+J232+SUM(J234:J252)</f>
        <v>-3215</v>
      </c>
      <c r="K254" s="81" t="n">
        <f aca="false">K210+K222+K232+SUM(K234:K252)</f>
        <v>-3211</v>
      </c>
      <c r="L254" s="81" t="n">
        <f aca="false">L210+L222+L232+SUM(L234:L252)</f>
        <v>-3301</v>
      </c>
      <c r="M254" s="81" t="n">
        <f aca="false">M210+M222+M232+SUM(M234:M252)</f>
        <v>-3396</v>
      </c>
      <c r="N254" s="81" t="n">
        <f aca="false">N210+N222+N232+SUM(N234:N252)</f>
        <v>-3466</v>
      </c>
      <c r="O254" s="81" t="n">
        <f aca="false">O210+O222+O232+SUM(O234:O252)</f>
        <v>-39799.873</v>
      </c>
      <c r="P254" s="81"/>
      <c r="Q254" s="63"/>
      <c r="R254" s="81"/>
      <c r="S254" s="63"/>
      <c r="T254" s="81"/>
      <c r="U254" s="81" t="n">
        <f aca="false">U210+U222+U232+SUM(U234:U252)</f>
        <v>-10619.873</v>
      </c>
      <c r="V254" s="81" t="n">
        <f aca="false">V210+V222+V232+SUM(V234:V252)</f>
        <v>-9380</v>
      </c>
      <c r="W254" s="81" t="n">
        <f aca="false">W210+W222+W232+SUM(W234:W252)</f>
        <v>-9637</v>
      </c>
      <c r="X254" s="81" t="n">
        <f aca="false">X210+X222+X232+SUM(X234:X252)</f>
        <v>-10163</v>
      </c>
      <c r="Y254" s="81" t="n">
        <f aca="false">Y210+Y222+Y232+SUM(Y234:Y252)</f>
        <v>-39799.873</v>
      </c>
      <c r="Z254" s="58"/>
      <c r="AA254" s="58"/>
      <c r="AB254" s="58"/>
      <c r="AC254" s="58"/>
      <c r="AD254" s="58"/>
      <c r="AE254" s="58"/>
      <c r="AF254" s="58"/>
      <c r="AG254" s="58"/>
      <c r="AH254" s="58"/>
      <c r="AI254" s="58"/>
      <c r="AJ254" s="58"/>
      <c r="AK254" s="58"/>
      <c r="AL254" s="58"/>
      <c r="AM254" s="58"/>
      <c r="AN254" s="58"/>
      <c r="AO254" s="58"/>
      <c r="AP254" s="58"/>
      <c r="AQ254" s="58"/>
      <c r="AR254" s="58"/>
      <c r="AS254" s="58"/>
      <c r="AT254" s="58"/>
      <c r="AU254" s="58"/>
      <c r="AV254" s="58"/>
      <c r="AW254" s="58"/>
      <c r="AX254" s="58"/>
      <c r="AY254" s="58"/>
      <c r="AZ254" s="58"/>
      <c r="BA254" s="58"/>
      <c r="BB254" s="58"/>
      <c r="BC254" s="58"/>
      <c r="BD254" s="58"/>
      <c r="BE254" s="58"/>
      <c r="BF254" s="58"/>
      <c r="BG254" s="58"/>
      <c r="BH254" s="58"/>
      <c r="BI254" s="58"/>
      <c r="BJ254" s="58"/>
      <c r="BK254" s="58"/>
      <c r="BL254" s="58"/>
      <c r="BM254" s="58"/>
      <c r="BN254" s="58"/>
      <c r="BO254" s="58"/>
      <c r="BP254" s="58"/>
      <c r="BQ254" s="58"/>
      <c r="BR254" s="58"/>
      <c r="BS254" s="58"/>
      <c r="BT254" s="58"/>
      <c r="BU254" s="58"/>
      <c r="BV254" s="58"/>
      <c r="BW254" s="58"/>
      <c r="BX254" s="58"/>
      <c r="BY254" s="58"/>
      <c r="BZ254" s="58"/>
      <c r="CA254" s="58"/>
      <c r="CB254" s="58"/>
      <c r="CC254" s="58"/>
      <c r="CD254" s="58"/>
      <c r="CE254" s="58"/>
      <c r="CF254" s="58"/>
      <c r="CG254" s="58"/>
      <c r="CH254" s="58"/>
      <c r="CI254" s="58"/>
      <c r="CJ254" s="58"/>
      <c r="CK254" s="58"/>
      <c r="CL254" s="58"/>
      <c r="CM254" s="58"/>
      <c r="CN254" s="58"/>
      <c r="CO254" s="58"/>
      <c r="CP254" s="58"/>
      <c r="CQ254" s="58"/>
      <c r="CR254" s="58"/>
      <c r="CS254" s="58"/>
      <c r="CT254" s="58"/>
      <c r="CU254" s="58"/>
      <c r="CV254" s="58"/>
      <c r="CW254" s="58"/>
      <c r="CX254" s="58"/>
      <c r="CY254" s="58"/>
      <c r="CZ254" s="58"/>
      <c r="DA254" s="58"/>
      <c r="DB254" s="58"/>
      <c r="DC254" s="58"/>
      <c r="DD254" s="58"/>
      <c r="DE254" s="58"/>
      <c r="DF254" s="58"/>
      <c r="DG254" s="58"/>
      <c r="DH254" s="58"/>
      <c r="DI254" s="58"/>
      <c r="DJ254" s="58"/>
      <c r="DK254" s="58"/>
      <c r="DL254" s="58"/>
      <c r="DM254" s="58"/>
      <c r="DN254" s="58"/>
      <c r="DO254" s="58"/>
      <c r="DP254" s="58"/>
      <c r="DQ254" s="58"/>
      <c r="DR254" s="58"/>
      <c r="DS254" s="58"/>
      <c r="DT254" s="58"/>
      <c r="DU254" s="58"/>
      <c r="DV254" s="58"/>
      <c r="DW254" s="58"/>
      <c r="DX254" s="58"/>
      <c r="DY254" s="58"/>
      <c r="DZ254" s="58"/>
      <c r="EA254" s="58"/>
      <c r="EB254" s="58"/>
      <c r="EC254" s="58"/>
      <c r="ED254" s="58"/>
      <c r="EE254" s="58"/>
      <c r="EF254" s="58"/>
      <c r="EG254" s="58"/>
      <c r="EH254" s="58"/>
      <c r="EI254" s="58"/>
      <c r="EJ254" s="58"/>
      <c r="EK254" s="58"/>
      <c r="EL254" s="58"/>
      <c r="EM254" s="58"/>
      <c r="EN254" s="58"/>
      <c r="EO254" s="58"/>
      <c r="EP254" s="58"/>
      <c r="EQ254" s="58"/>
      <c r="ER254" s="58"/>
      <c r="ES254" s="58"/>
      <c r="ET254" s="58"/>
      <c r="EU254" s="58"/>
      <c r="EV254" s="58"/>
      <c r="EW254" s="58"/>
      <c r="EX254" s="58"/>
      <c r="EY254" s="58"/>
      <c r="EZ254" s="58"/>
      <c r="FA254" s="58"/>
      <c r="FB254" s="58"/>
      <c r="FC254" s="58"/>
      <c r="FD254" s="58"/>
      <c r="FE254" s="58"/>
      <c r="FF254" s="58"/>
      <c r="FG254" s="58"/>
      <c r="FH254" s="58"/>
      <c r="FI254" s="58"/>
      <c r="FJ254" s="58"/>
      <c r="FK254" s="58"/>
      <c r="FL254" s="58"/>
      <c r="FM254" s="58"/>
      <c r="FN254" s="58"/>
      <c r="FO254" s="58"/>
      <c r="FP254" s="58"/>
      <c r="FQ254" s="58"/>
      <c r="FR254" s="58"/>
      <c r="FS254" s="58"/>
      <c r="FT254" s="58"/>
      <c r="FU254" s="58"/>
      <c r="FV254" s="58"/>
      <c r="FW254" s="58"/>
      <c r="FX254" s="58"/>
      <c r="FY254" s="58"/>
      <c r="FZ254" s="58"/>
      <c r="GA254" s="58"/>
      <c r="GB254" s="58"/>
      <c r="GC254" s="58"/>
      <c r="GD254" s="58"/>
      <c r="GE254" s="58"/>
      <c r="GF254" s="58"/>
      <c r="GG254" s="58"/>
      <c r="GH254" s="58"/>
      <c r="GI254" s="58"/>
      <c r="GJ254" s="58"/>
      <c r="GK254" s="58"/>
      <c r="GL254" s="58"/>
      <c r="GM254" s="58"/>
      <c r="GN254" s="58"/>
      <c r="GO254" s="58"/>
      <c r="GP254" s="58"/>
      <c r="GQ254" s="58"/>
      <c r="GR254" s="58"/>
      <c r="GS254" s="58"/>
      <c r="GT254" s="58"/>
      <c r="GU254" s="58"/>
      <c r="GV254" s="58"/>
      <c r="GW254" s="58"/>
      <c r="GX254" s="58"/>
      <c r="GY254" s="58"/>
      <c r="GZ254" s="58"/>
      <c r="HA254" s="58"/>
      <c r="HB254" s="58"/>
      <c r="HC254" s="58"/>
      <c r="HD254" s="58"/>
      <c r="HE254" s="58"/>
      <c r="HF254" s="58"/>
      <c r="HG254" s="58"/>
      <c r="HH254" s="58"/>
      <c r="HI254" s="58"/>
      <c r="HJ254" s="58"/>
      <c r="HK254" s="58"/>
      <c r="HL254" s="58"/>
      <c r="HM254" s="58"/>
      <c r="HN254" s="58"/>
      <c r="HO254" s="58"/>
      <c r="HP254" s="58"/>
      <c r="HQ254" s="58"/>
      <c r="HR254" s="58"/>
      <c r="HS254" s="58"/>
      <c r="HT254" s="58"/>
      <c r="HU254" s="58"/>
      <c r="HV254" s="58"/>
      <c r="HW254" s="58"/>
      <c r="HX254" s="58"/>
      <c r="HY254" s="58"/>
      <c r="HZ254" s="58"/>
      <c r="IA254" s="58"/>
      <c r="IB254" s="58"/>
      <c r="IC254" s="58"/>
      <c r="ID254" s="58"/>
      <c r="IE254" s="58"/>
      <c r="IF254" s="58"/>
      <c r="IG254" s="58"/>
      <c r="IH254" s="58"/>
      <c r="II254" s="58"/>
      <c r="IJ254" s="58"/>
      <c r="IK254" s="58"/>
      <c r="IL254" s="58"/>
      <c r="IM254" s="58"/>
      <c r="IN254" s="58"/>
      <c r="IO254" s="58"/>
      <c r="IP254" s="58"/>
      <c r="IQ254" s="58"/>
      <c r="IR254" s="58"/>
      <c r="IS254" s="58"/>
      <c r="IT254" s="58"/>
      <c r="IU254" s="58"/>
      <c r="IV254" s="58"/>
      <c r="IW254" s="58"/>
    </row>
    <row r="255" customFormat="false" ht="12.75" hidden="false" customHeight="true" outlineLevel="0" collapsed="false">
      <c r="A255" s="57"/>
      <c r="B255" s="58"/>
      <c r="C255" s="81"/>
      <c r="D255" s="81"/>
      <c r="E255" s="81"/>
      <c r="F255" s="81"/>
      <c r="G255" s="81"/>
      <c r="H255" s="81"/>
      <c r="I255" s="81"/>
      <c r="J255" s="81"/>
      <c r="K255" s="81"/>
      <c r="L255" s="81"/>
      <c r="M255" s="81"/>
      <c r="N255" s="81"/>
      <c r="O255" s="81"/>
      <c r="P255" s="81"/>
      <c r="Q255" s="63"/>
      <c r="R255" s="81"/>
      <c r="S255" s="63"/>
      <c r="T255" s="81"/>
      <c r="U255" s="81"/>
      <c r="V255" s="81"/>
      <c r="W255" s="81"/>
      <c r="X255" s="81"/>
      <c r="Y255" s="81"/>
      <c r="Z255" s="58"/>
      <c r="AA255" s="58"/>
      <c r="AB255" s="58"/>
      <c r="AC255" s="58"/>
      <c r="AD255" s="58"/>
      <c r="AE255" s="58"/>
      <c r="AF255" s="58"/>
      <c r="AG255" s="58"/>
      <c r="AH255" s="58"/>
      <c r="AI255" s="58"/>
      <c r="AJ255" s="58"/>
      <c r="AK255" s="58"/>
      <c r="AL255" s="58"/>
      <c r="AM255" s="58"/>
      <c r="AN255" s="58"/>
      <c r="AO255" s="58"/>
      <c r="AP255" s="58"/>
      <c r="AQ255" s="58"/>
      <c r="AR255" s="58"/>
      <c r="AS255" s="58"/>
      <c r="AT255" s="58"/>
      <c r="AU255" s="58"/>
      <c r="AV255" s="58"/>
      <c r="AW255" s="58"/>
      <c r="AX255" s="58"/>
      <c r="AY255" s="58"/>
      <c r="AZ255" s="58"/>
      <c r="BA255" s="58"/>
      <c r="BB255" s="58"/>
      <c r="BC255" s="58"/>
      <c r="BD255" s="58"/>
      <c r="BE255" s="58"/>
      <c r="BF255" s="58"/>
      <c r="BG255" s="58"/>
      <c r="BH255" s="58"/>
      <c r="BI255" s="58"/>
      <c r="BJ255" s="58"/>
      <c r="BK255" s="58"/>
      <c r="BL255" s="58"/>
      <c r="BM255" s="58"/>
      <c r="BN255" s="58"/>
      <c r="BO255" s="58"/>
      <c r="BP255" s="58"/>
      <c r="BQ255" s="58"/>
      <c r="BR255" s="58"/>
      <c r="BS255" s="58"/>
      <c r="BT255" s="58"/>
      <c r="BU255" s="58"/>
      <c r="BV255" s="58"/>
      <c r="BW255" s="58"/>
      <c r="BX255" s="58"/>
      <c r="BY255" s="58"/>
      <c r="BZ255" s="58"/>
      <c r="CA255" s="58"/>
      <c r="CB255" s="58"/>
      <c r="CC255" s="58"/>
      <c r="CD255" s="58"/>
      <c r="CE255" s="58"/>
      <c r="CF255" s="58"/>
      <c r="CG255" s="58"/>
      <c r="CH255" s="58"/>
      <c r="CI255" s="58"/>
      <c r="CJ255" s="58"/>
      <c r="CK255" s="58"/>
      <c r="CL255" s="58"/>
      <c r="CM255" s="58"/>
      <c r="CN255" s="58"/>
      <c r="CO255" s="58"/>
      <c r="CP255" s="58"/>
      <c r="CQ255" s="58"/>
      <c r="CR255" s="58"/>
      <c r="CS255" s="58"/>
      <c r="CT255" s="58"/>
      <c r="CU255" s="58"/>
      <c r="CV255" s="58"/>
      <c r="CW255" s="58"/>
      <c r="CX255" s="58"/>
      <c r="CY255" s="58"/>
      <c r="CZ255" s="58"/>
      <c r="DA255" s="58"/>
      <c r="DB255" s="58"/>
      <c r="DC255" s="58"/>
      <c r="DD255" s="58"/>
      <c r="DE255" s="58"/>
      <c r="DF255" s="58"/>
      <c r="DG255" s="58"/>
      <c r="DH255" s="58"/>
      <c r="DI255" s="58"/>
      <c r="DJ255" s="58"/>
      <c r="DK255" s="58"/>
      <c r="DL255" s="58"/>
      <c r="DM255" s="58"/>
      <c r="DN255" s="58"/>
      <c r="DO255" s="58"/>
      <c r="DP255" s="58"/>
      <c r="DQ255" s="58"/>
      <c r="DR255" s="58"/>
      <c r="DS255" s="58"/>
      <c r="DT255" s="58"/>
      <c r="DU255" s="58"/>
      <c r="DV255" s="58"/>
      <c r="DW255" s="58"/>
      <c r="DX255" s="58"/>
      <c r="DY255" s="58"/>
      <c r="DZ255" s="58"/>
      <c r="EA255" s="58"/>
      <c r="EB255" s="58"/>
      <c r="EC255" s="58"/>
      <c r="ED255" s="58"/>
      <c r="EE255" s="58"/>
      <c r="EF255" s="58"/>
      <c r="EG255" s="58"/>
      <c r="EH255" s="58"/>
      <c r="EI255" s="58"/>
      <c r="EJ255" s="58"/>
      <c r="EK255" s="58"/>
      <c r="EL255" s="58"/>
      <c r="EM255" s="58"/>
      <c r="EN255" s="58"/>
      <c r="EO255" s="58"/>
      <c r="EP255" s="58"/>
      <c r="EQ255" s="58"/>
      <c r="ER255" s="58"/>
      <c r="ES255" s="58"/>
      <c r="ET255" s="58"/>
      <c r="EU255" s="58"/>
      <c r="EV255" s="58"/>
      <c r="EW255" s="58"/>
      <c r="EX255" s="58"/>
      <c r="EY255" s="58"/>
      <c r="EZ255" s="58"/>
      <c r="FA255" s="58"/>
      <c r="FB255" s="58"/>
      <c r="FC255" s="58"/>
      <c r="FD255" s="58"/>
      <c r="FE255" s="58"/>
      <c r="FF255" s="58"/>
      <c r="FG255" s="58"/>
      <c r="FH255" s="58"/>
      <c r="FI255" s="58"/>
      <c r="FJ255" s="58"/>
      <c r="FK255" s="58"/>
      <c r="FL255" s="58"/>
      <c r="FM255" s="58"/>
      <c r="FN255" s="58"/>
      <c r="FO255" s="58"/>
      <c r="FP255" s="58"/>
      <c r="FQ255" s="58"/>
      <c r="FR255" s="58"/>
      <c r="FS255" s="58"/>
      <c r="FT255" s="58"/>
      <c r="FU255" s="58"/>
      <c r="FV255" s="58"/>
      <c r="FW255" s="58"/>
      <c r="FX255" s="58"/>
      <c r="FY255" s="58"/>
      <c r="FZ255" s="58"/>
      <c r="GA255" s="58"/>
      <c r="GB255" s="58"/>
      <c r="GC255" s="58"/>
      <c r="GD255" s="58"/>
      <c r="GE255" s="58"/>
      <c r="GF255" s="58"/>
      <c r="GG255" s="58"/>
      <c r="GH255" s="58"/>
      <c r="GI255" s="58"/>
      <c r="GJ255" s="58"/>
      <c r="GK255" s="58"/>
      <c r="GL255" s="58"/>
      <c r="GM255" s="58"/>
      <c r="GN255" s="58"/>
      <c r="GO255" s="58"/>
      <c r="GP255" s="58"/>
      <c r="GQ255" s="58"/>
      <c r="GR255" s="58"/>
      <c r="GS255" s="58"/>
      <c r="GT255" s="58"/>
      <c r="GU255" s="58"/>
      <c r="GV255" s="58"/>
      <c r="GW255" s="58"/>
      <c r="GX255" s="58"/>
      <c r="GY255" s="58"/>
      <c r="GZ255" s="58"/>
      <c r="HA255" s="58"/>
      <c r="HB255" s="58"/>
      <c r="HC255" s="58"/>
      <c r="HD255" s="58"/>
      <c r="HE255" s="58"/>
      <c r="HF255" s="58"/>
      <c r="HG255" s="58"/>
      <c r="HH255" s="58"/>
      <c r="HI255" s="58"/>
      <c r="HJ255" s="58"/>
      <c r="HK255" s="58"/>
      <c r="HL255" s="58"/>
      <c r="HM255" s="58"/>
      <c r="HN255" s="58"/>
      <c r="HO255" s="58"/>
      <c r="HP255" s="58"/>
      <c r="HQ255" s="58"/>
      <c r="HR255" s="58"/>
      <c r="HS255" s="58"/>
      <c r="HT255" s="58"/>
      <c r="HU255" s="58"/>
      <c r="HV255" s="58"/>
      <c r="HW255" s="58"/>
      <c r="HX255" s="58"/>
      <c r="HY255" s="58"/>
      <c r="HZ255" s="58"/>
      <c r="IA255" s="58"/>
      <c r="IB255" s="58"/>
      <c r="IC255" s="58"/>
      <c r="ID255" s="58"/>
      <c r="IE255" s="58"/>
      <c r="IF255" s="58"/>
      <c r="IG255" s="58"/>
      <c r="IH255" s="58"/>
      <c r="II255" s="58"/>
      <c r="IJ255" s="58"/>
      <c r="IK255" s="58"/>
      <c r="IL255" s="58"/>
      <c r="IM255" s="58"/>
      <c r="IN255" s="58"/>
      <c r="IO255" s="58"/>
      <c r="IP255" s="58"/>
      <c r="IQ255" s="58"/>
      <c r="IR255" s="58"/>
      <c r="IS255" s="58"/>
      <c r="IT255" s="58"/>
      <c r="IU255" s="58"/>
      <c r="IV255" s="58"/>
      <c r="IW255" s="58"/>
    </row>
    <row r="256" customFormat="false" ht="12.75" hidden="false" customHeight="true" outlineLevel="0" collapsed="false">
      <c r="A256" s="57" t="s">
        <v>202</v>
      </c>
      <c r="B256" s="88"/>
      <c r="C256" s="124" t="n">
        <f aca="false">SUM(C182)+C254</f>
        <v>-3280.971</v>
      </c>
      <c r="D256" s="124" t="n">
        <f aca="false">SUM(D182)+D254</f>
        <v>-3254.902</v>
      </c>
      <c r="E256" s="124" t="n">
        <f aca="false">SUM(E182)+E254</f>
        <v>-4084</v>
      </c>
      <c r="F256" s="124" t="n">
        <f aca="false">SUM(F182)+F254</f>
        <v>-3095</v>
      </c>
      <c r="G256" s="124" t="n">
        <f aca="false">SUM(G182)+G254</f>
        <v>-2999</v>
      </c>
      <c r="H256" s="124" t="n">
        <f aca="false">SUM(H182)+H254</f>
        <v>-3286</v>
      </c>
      <c r="I256" s="124" t="n">
        <f aca="false">SUM(I182)+I254</f>
        <v>-3211</v>
      </c>
      <c r="J256" s="124" t="n">
        <f aca="false">SUM(J182)+J254</f>
        <v>-3215</v>
      </c>
      <c r="K256" s="124" t="n">
        <f aca="false">SUM(K182)+K254</f>
        <v>-3211</v>
      </c>
      <c r="L256" s="124" t="n">
        <f aca="false">SUM(L182)+L254</f>
        <v>-3301</v>
      </c>
      <c r="M256" s="124" t="n">
        <f aca="false">SUM(M182)+M254</f>
        <v>-3396</v>
      </c>
      <c r="N256" s="124" t="n">
        <f aca="false">SUM(N182)+N254</f>
        <v>-3466</v>
      </c>
      <c r="O256" s="124" t="n">
        <f aca="false">SUM(O182)+O254</f>
        <v>-39799.873</v>
      </c>
      <c r="P256" s="124"/>
      <c r="Q256" s="125"/>
      <c r="R256" s="124"/>
      <c r="S256" s="125"/>
      <c r="T256" s="124"/>
      <c r="U256" s="124" t="n">
        <f aca="false">SUM(U182)+U254</f>
        <v>-10619.873</v>
      </c>
      <c r="V256" s="124" t="n">
        <f aca="false">SUM(V182)+V254</f>
        <v>-9380</v>
      </c>
      <c r="W256" s="124" t="n">
        <f aca="false">SUM(W182)+W254</f>
        <v>-9637</v>
      </c>
      <c r="X256" s="124" t="n">
        <f aca="false">SUM(X182)+X254</f>
        <v>-10163</v>
      </c>
      <c r="Y256" s="124" t="n">
        <f aca="false">SUM(Y182)+Y254</f>
        <v>-39799.873</v>
      </c>
      <c r="Z256" s="58"/>
      <c r="AA256" s="58"/>
      <c r="AB256" s="58"/>
      <c r="AC256" s="58"/>
      <c r="AD256" s="58"/>
      <c r="AE256" s="58"/>
      <c r="AF256" s="58"/>
      <c r="AG256" s="58"/>
      <c r="AH256" s="58"/>
      <c r="AI256" s="58"/>
      <c r="AJ256" s="58"/>
      <c r="AK256" s="58"/>
      <c r="AL256" s="58"/>
      <c r="AM256" s="58"/>
      <c r="AN256" s="58"/>
      <c r="AO256" s="58"/>
      <c r="AP256" s="58"/>
      <c r="AQ256" s="58"/>
      <c r="AR256" s="58"/>
      <c r="AS256" s="58"/>
      <c r="AT256" s="58"/>
      <c r="AU256" s="58"/>
      <c r="AV256" s="58"/>
      <c r="AW256" s="58"/>
      <c r="AX256" s="58"/>
      <c r="AY256" s="58"/>
      <c r="AZ256" s="58"/>
      <c r="BA256" s="58"/>
      <c r="BB256" s="58"/>
      <c r="BC256" s="58"/>
      <c r="BD256" s="58"/>
      <c r="BE256" s="58"/>
      <c r="BF256" s="58"/>
      <c r="BG256" s="58"/>
      <c r="BH256" s="58"/>
      <c r="BI256" s="58"/>
      <c r="BJ256" s="58"/>
      <c r="BK256" s="58"/>
      <c r="BL256" s="58"/>
      <c r="BM256" s="58"/>
      <c r="BN256" s="58"/>
      <c r="BO256" s="58"/>
      <c r="BP256" s="58"/>
      <c r="BQ256" s="58"/>
      <c r="BR256" s="58"/>
      <c r="BS256" s="58"/>
      <c r="BT256" s="58"/>
      <c r="BU256" s="58"/>
      <c r="BV256" s="58"/>
      <c r="BW256" s="58"/>
      <c r="BX256" s="58"/>
      <c r="BY256" s="58"/>
      <c r="BZ256" s="58"/>
      <c r="CA256" s="58"/>
      <c r="CB256" s="58"/>
      <c r="CC256" s="58"/>
      <c r="CD256" s="58"/>
      <c r="CE256" s="58"/>
      <c r="CF256" s="58"/>
      <c r="CG256" s="58"/>
      <c r="CH256" s="58"/>
      <c r="CI256" s="58"/>
      <c r="CJ256" s="58"/>
      <c r="CK256" s="58"/>
      <c r="CL256" s="58"/>
      <c r="CM256" s="58"/>
      <c r="CN256" s="58"/>
      <c r="CO256" s="58"/>
      <c r="CP256" s="58"/>
      <c r="CQ256" s="58"/>
      <c r="CR256" s="58"/>
      <c r="CS256" s="58"/>
      <c r="CT256" s="58"/>
      <c r="CU256" s="58"/>
      <c r="CV256" s="58"/>
      <c r="CW256" s="58"/>
      <c r="CX256" s="58"/>
      <c r="CY256" s="58"/>
      <c r="CZ256" s="58"/>
      <c r="DA256" s="58"/>
      <c r="DB256" s="58"/>
      <c r="DC256" s="58"/>
      <c r="DD256" s="58"/>
      <c r="DE256" s="58"/>
      <c r="DF256" s="58"/>
      <c r="DG256" s="58"/>
      <c r="DH256" s="58"/>
      <c r="DI256" s="58"/>
      <c r="DJ256" s="58"/>
      <c r="DK256" s="58"/>
      <c r="DL256" s="58"/>
      <c r="DM256" s="58"/>
      <c r="DN256" s="58"/>
      <c r="DO256" s="58"/>
      <c r="DP256" s="58"/>
      <c r="DQ256" s="58"/>
      <c r="DR256" s="58"/>
      <c r="DS256" s="58"/>
      <c r="DT256" s="58"/>
      <c r="DU256" s="58"/>
      <c r="DV256" s="58"/>
      <c r="DW256" s="58"/>
      <c r="DX256" s="58"/>
      <c r="DY256" s="58"/>
      <c r="DZ256" s="58"/>
      <c r="EA256" s="58"/>
      <c r="EB256" s="58"/>
      <c r="EC256" s="58"/>
      <c r="ED256" s="58"/>
      <c r="EE256" s="58"/>
      <c r="EF256" s="58"/>
      <c r="EG256" s="58"/>
      <c r="EH256" s="58"/>
      <c r="EI256" s="58"/>
      <c r="EJ256" s="58"/>
      <c r="EK256" s="58"/>
      <c r="EL256" s="58"/>
      <c r="EM256" s="58"/>
      <c r="EN256" s="58"/>
      <c r="EO256" s="58"/>
      <c r="EP256" s="58"/>
      <c r="EQ256" s="58"/>
      <c r="ER256" s="58"/>
      <c r="ES256" s="58"/>
      <c r="ET256" s="58"/>
      <c r="EU256" s="58"/>
      <c r="EV256" s="58"/>
      <c r="EW256" s="58"/>
      <c r="EX256" s="58"/>
      <c r="EY256" s="58"/>
      <c r="EZ256" s="58"/>
      <c r="FA256" s="58"/>
      <c r="FB256" s="58"/>
      <c r="FC256" s="58"/>
      <c r="FD256" s="58"/>
      <c r="FE256" s="58"/>
      <c r="FF256" s="58"/>
      <c r="FG256" s="58"/>
      <c r="FH256" s="58"/>
      <c r="FI256" s="58"/>
      <c r="FJ256" s="58"/>
      <c r="FK256" s="58"/>
      <c r="FL256" s="58"/>
      <c r="FM256" s="58"/>
      <c r="FN256" s="58"/>
      <c r="FO256" s="58"/>
      <c r="FP256" s="58"/>
      <c r="FQ256" s="58"/>
      <c r="FR256" s="58"/>
      <c r="FS256" s="58"/>
      <c r="FT256" s="58"/>
      <c r="FU256" s="58"/>
      <c r="FV256" s="58"/>
      <c r="FW256" s="58"/>
      <c r="FX256" s="58"/>
      <c r="FY256" s="58"/>
      <c r="FZ256" s="58"/>
      <c r="GA256" s="58"/>
      <c r="GB256" s="58"/>
      <c r="GC256" s="58"/>
      <c r="GD256" s="58"/>
      <c r="GE256" s="58"/>
      <c r="GF256" s="58"/>
      <c r="GG256" s="58"/>
      <c r="GH256" s="58"/>
      <c r="GI256" s="58"/>
      <c r="GJ256" s="58"/>
      <c r="GK256" s="58"/>
      <c r="GL256" s="58"/>
      <c r="GM256" s="58"/>
      <c r="GN256" s="58"/>
      <c r="GO256" s="58"/>
      <c r="GP256" s="58"/>
      <c r="GQ256" s="58"/>
      <c r="GR256" s="58"/>
      <c r="GS256" s="58"/>
      <c r="GT256" s="58"/>
      <c r="GU256" s="58"/>
      <c r="GV256" s="58"/>
      <c r="GW256" s="58"/>
      <c r="GX256" s="58"/>
      <c r="GY256" s="58"/>
      <c r="GZ256" s="58"/>
      <c r="HA256" s="58"/>
      <c r="HB256" s="58"/>
      <c r="HC256" s="58"/>
      <c r="HD256" s="58"/>
      <c r="HE256" s="58"/>
      <c r="HF256" s="58"/>
      <c r="HG256" s="58"/>
      <c r="HH256" s="58"/>
      <c r="HI256" s="58"/>
      <c r="HJ256" s="58"/>
      <c r="HK256" s="58"/>
      <c r="HL256" s="58"/>
      <c r="HM256" s="58"/>
      <c r="HN256" s="58"/>
      <c r="HO256" s="58"/>
      <c r="HP256" s="58"/>
      <c r="HQ256" s="58"/>
      <c r="HR256" s="58"/>
      <c r="HS256" s="58"/>
      <c r="HT256" s="58"/>
      <c r="HU256" s="58"/>
      <c r="HV256" s="58"/>
      <c r="HW256" s="58"/>
      <c r="HX256" s="58"/>
      <c r="HY256" s="58"/>
      <c r="HZ256" s="58"/>
      <c r="IA256" s="58"/>
      <c r="IB256" s="58"/>
      <c r="IC256" s="58"/>
      <c r="ID256" s="58"/>
      <c r="IE256" s="58"/>
      <c r="IF256" s="58"/>
      <c r="IG256" s="58"/>
      <c r="IH256" s="58"/>
      <c r="II256" s="58"/>
      <c r="IJ256" s="58"/>
      <c r="IK256" s="58"/>
      <c r="IL256" s="58"/>
      <c r="IM256" s="58"/>
      <c r="IN256" s="58"/>
      <c r="IO256" s="58"/>
      <c r="IP256" s="58"/>
      <c r="IQ256" s="58"/>
      <c r="IR256" s="58"/>
      <c r="IS256" s="58"/>
      <c r="IT256" s="58"/>
      <c r="IU256" s="58"/>
      <c r="IV256" s="58"/>
      <c r="IW256" s="58"/>
    </row>
    <row r="257" customFormat="false" ht="12.75" hidden="false" customHeight="true" outlineLevel="0" collapsed="false">
      <c r="A257" s="28"/>
      <c r="B257" s="58"/>
      <c r="C257" s="64"/>
      <c r="D257" s="64"/>
      <c r="E257" s="64"/>
      <c r="F257" s="64"/>
      <c r="G257" s="64"/>
      <c r="H257" s="64"/>
      <c r="I257" s="64"/>
      <c r="J257" s="64"/>
      <c r="K257" s="64"/>
      <c r="L257" s="64"/>
      <c r="M257" s="64"/>
      <c r="N257" s="64"/>
      <c r="O257" s="55"/>
      <c r="P257" s="55"/>
      <c r="Q257" s="125"/>
      <c r="R257" s="58"/>
      <c r="S257" s="63"/>
      <c r="T257" s="55"/>
      <c r="U257" s="34"/>
      <c r="V257" s="34"/>
      <c r="W257" s="34"/>
      <c r="X257" s="34"/>
      <c r="Y257" s="35"/>
      <c r="Z257" s="58"/>
      <c r="AA257" s="58"/>
      <c r="AB257" s="58"/>
      <c r="AC257" s="58"/>
      <c r="AD257" s="58"/>
      <c r="AE257" s="58"/>
      <c r="AF257" s="58"/>
      <c r="AG257" s="58"/>
      <c r="AH257" s="58"/>
      <c r="AI257" s="58"/>
      <c r="AJ257" s="58"/>
      <c r="AK257" s="58"/>
      <c r="AL257" s="58"/>
      <c r="AM257" s="58"/>
      <c r="AN257" s="58"/>
      <c r="AO257" s="58"/>
      <c r="AP257" s="58"/>
      <c r="AQ257" s="58"/>
      <c r="AR257" s="58"/>
      <c r="AS257" s="58"/>
      <c r="AT257" s="58"/>
      <c r="AU257" s="58"/>
      <c r="AV257" s="58"/>
      <c r="AW257" s="58"/>
      <c r="AX257" s="58"/>
      <c r="AY257" s="58"/>
      <c r="AZ257" s="58"/>
      <c r="BA257" s="58"/>
      <c r="BB257" s="58"/>
      <c r="BC257" s="58"/>
      <c r="BD257" s="58"/>
      <c r="BE257" s="58"/>
      <c r="BF257" s="58"/>
      <c r="BG257" s="58"/>
      <c r="BH257" s="58"/>
      <c r="BI257" s="58"/>
      <c r="BJ257" s="58"/>
      <c r="BK257" s="58"/>
      <c r="BL257" s="58"/>
      <c r="BM257" s="58"/>
      <c r="BN257" s="58"/>
      <c r="BO257" s="58"/>
      <c r="BP257" s="58"/>
      <c r="BQ257" s="58"/>
      <c r="BR257" s="58"/>
      <c r="BS257" s="58"/>
      <c r="BT257" s="58"/>
      <c r="BU257" s="58"/>
      <c r="BV257" s="58"/>
      <c r="BW257" s="58"/>
      <c r="BX257" s="58"/>
      <c r="BY257" s="58"/>
      <c r="BZ257" s="58"/>
      <c r="CA257" s="58"/>
      <c r="CB257" s="58"/>
      <c r="CC257" s="58"/>
      <c r="CD257" s="58"/>
      <c r="CE257" s="58"/>
      <c r="CF257" s="58"/>
      <c r="CG257" s="58"/>
      <c r="CH257" s="58"/>
      <c r="CI257" s="58"/>
      <c r="CJ257" s="58"/>
      <c r="CK257" s="58"/>
      <c r="CL257" s="58"/>
      <c r="CM257" s="58"/>
      <c r="CN257" s="58"/>
      <c r="CO257" s="58"/>
      <c r="CP257" s="58"/>
      <c r="CQ257" s="58"/>
      <c r="CR257" s="58"/>
      <c r="CS257" s="58"/>
      <c r="CT257" s="58"/>
      <c r="CU257" s="58"/>
      <c r="CV257" s="58"/>
      <c r="CW257" s="58"/>
      <c r="CX257" s="58"/>
      <c r="CY257" s="58"/>
      <c r="CZ257" s="58"/>
      <c r="DA257" s="58"/>
      <c r="DB257" s="58"/>
      <c r="DC257" s="58"/>
      <c r="DD257" s="58"/>
      <c r="DE257" s="58"/>
      <c r="DF257" s="58"/>
      <c r="DG257" s="58"/>
      <c r="DH257" s="58"/>
      <c r="DI257" s="58"/>
      <c r="DJ257" s="58"/>
      <c r="DK257" s="58"/>
      <c r="DL257" s="58"/>
      <c r="DM257" s="58"/>
      <c r="DN257" s="58"/>
      <c r="DO257" s="58"/>
      <c r="DP257" s="58"/>
      <c r="DQ257" s="58"/>
      <c r="DR257" s="58"/>
      <c r="DS257" s="58"/>
      <c r="DT257" s="58"/>
      <c r="DU257" s="58"/>
      <c r="DV257" s="58"/>
      <c r="DW257" s="58"/>
      <c r="DX257" s="58"/>
      <c r="DY257" s="58"/>
      <c r="DZ257" s="58"/>
      <c r="EA257" s="58"/>
      <c r="EB257" s="58"/>
      <c r="EC257" s="58"/>
      <c r="ED257" s="58"/>
      <c r="EE257" s="58"/>
      <c r="EF257" s="58"/>
      <c r="EG257" s="58"/>
      <c r="EH257" s="58"/>
      <c r="EI257" s="58"/>
      <c r="EJ257" s="58"/>
      <c r="EK257" s="58"/>
      <c r="EL257" s="58"/>
      <c r="EM257" s="58"/>
      <c r="EN257" s="58"/>
      <c r="EO257" s="58"/>
      <c r="EP257" s="58"/>
      <c r="EQ257" s="58"/>
      <c r="ER257" s="58"/>
      <c r="ES257" s="58"/>
      <c r="ET257" s="58"/>
      <c r="EU257" s="58"/>
      <c r="EV257" s="58"/>
      <c r="EW257" s="58"/>
      <c r="EX257" s="58"/>
      <c r="EY257" s="58"/>
      <c r="EZ257" s="58"/>
      <c r="FA257" s="58"/>
      <c r="FB257" s="58"/>
      <c r="FC257" s="58"/>
      <c r="FD257" s="58"/>
      <c r="FE257" s="58"/>
      <c r="FF257" s="58"/>
      <c r="FG257" s="58"/>
      <c r="FH257" s="58"/>
      <c r="FI257" s="58"/>
      <c r="FJ257" s="58"/>
      <c r="FK257" s="58"/>
      <c r="FL257" s="58"/>
      <c r="FM257" s="58"/>
      <c r="FN257" s="58"/>
      <c r="FO257" s="58"/>
      <c r="FP257" s="58"/>
      <c r="FQ257" s="58"/>
      <c r="FR257" s="58"/>
      <c r="FS257" s="58"/>
      <c r="FT257" s="58"/>
      <c r="FU257" s="58"/>
      <c r="FV257" s="58"/>
      <c r="FW257" s="58"/>
      <c r="FX257" s="58"/>
      <c r="FY257" s="58"/>
      <c r="FZ257" s="58"/>
      <c r="GA257" s="58"/>
      <c r="GB257" s="58"/>
      <c r="GC257" s="58"/>
      <c r="GD257" s="58"/>
      <c r="GE257" s="58"/>
      <c r="GF257" s="58"/>
      <c r="GG257" s="58"/>
      <c r="GH257" s="58"/>
      <c r="GI257" s="58"/>
      <c r="GJ257" s="58"/>
      <c r="GK257" s="58"/>
      <c r="GL257" s="58"/>
      <c r="GM257" s="58"/>
      <c r="GN257" s="58"/>
      <c r="GO257" s="58"/>
      <c r="GP257" s="58"/>
      <c r="GQ257" s="58"/>
      <c r="GR257" s="58"/>
      <c r="GS257" s="58"/>
      <c r="GT257" s="58"/>
      <c r="GU257" s="58"/>
      <c r="GV257" s="58"/>
      <c r="GW257" s="58"/>
      <c r="GX257" s="58"/>
      <c r="GY257" s="58"/>
      <c r="GZ257" s="58"/>
      <c r="HA257" s="58"/>
      <c r="HB257" s="58"/>
      <c r="HC257" s="58"/>
      <c r="HD257" s="58"/>
      <c r="HE257" s="58"/>
      <c r="HF257" s="58"/>
      <c r="HG257" s="58"/>
      <c r="HH257" s="58"/>
      <c r="HI257" s="58"/>
      <c r="HJ257" s="58"/>
      <c r="HK257" s="58"/>
      <c r="HL257" s="58"/>
      <c r="HM257" s="58"/>
      <c r="HN257" s="58"/>
      <c r="HO257" s="58"/>
      <c r="HP257" s="58"/>
      <c r="HQ257" s="58"/>
      <c r="HR257" s="58"/>
      <c r="HS257" s="58"/>
      <c r="HT257" s="58"/>
      <c r="HU257" s="58"/>
      <c r="HV257" s="58"/>
      <c r="HW257" s="58"/>
      <c r="HX257" s="58"/>
      <c r="HY257" s="58"/>
      <c r="HZ257" s="58"/>
      <c r="IA257" s="58"/>
      <c r="IB257" s="58"/>
      <c r="IC257" s="58"/>
      <c r="ID257" s="58"/>
      <c r="IE257" s="58"/>
      <c r="IF257" s="58"/>
      <c r="IG257" s="58"/>
      <c r="IH257" s="58"/>
      <c r="II257" s="58"/>
      <c r="IJ257" s="58"/>
      <c r="IK257" s="58"/>
      <c r="IL257" s="58"/>
      <c r="IM257" s="58"/>
      <c r="IN257" s="58"/>
      <c r="IO257" s="58"/>
      <c r="IP257" s="58"/>
      <c r="IQ257" s="58"/>
      <c r="IR257" s="58"/>
      <c r="IS257" s="58"/>
      <c r="IT257" s="58"/>
      <c r="IU257" s="58"/>
      <c r="IV257" s="58"/>
      <c r="IW257" s="58"/>
    </row>
    <row r="258" customFormat="false" ht="12.75" hidden="false" customHeight="true" outlineLevel="0" collapsed="false">
      <c r="A258" s="28"/>
      <c r="B258" s="58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  <c r="O258" s="55"/>
      <c r="P258" s="55"/>
      <c r="Q258" s="125"/>
      <c r="R258" s="58"/>
      <c r="S258" s="63"/>
      <c r="T258" s="55"/>
      <c r="U258" s="34"/>
      <c r="V258" s="34"/>
      <c r="W258" s="34"/>
      <c r="X258" s="34"/>
      <c r="Y258" s="35"/>
      <c r="Z258" s="58"/>
      <c r="AA258" s="58"/>
      <c r="AB258" s="58"/>
      <c r="AC258" s="58"/>
      <c r="AD258" s="58"/>
      <c r="AE258" s="58"/>
      <c r="AF258" s="58"/>
      <c r="AG258" s="58"/>
      <c r="AH258" s="58"/>
      <c r="AI258" s="58"/>
      <c r="AJ258" s="58"/>
      <c r="AK258" s="58"/>
      <c r="AL258" s="58"/>
      <c r="AM258" s="58"/>
      <c r="AN258" s="58"/>
      <c r="AO258" s="58"/>
      <c r="AP258" s="58"/>
      <c r="AQ258" s="58"/>
      <c r="AR258" s="58"/>
      <c r="AS258" s="58"/>
      <c r="AT258" s="58"/>
      <c r="AU258" s="58"/>
      <c r="AV258" s="58"/>
      <c r="AW258" s="58"/>
      <c r="AX258" s="58"/>
      <c r="AY258" s="58"/>
      <c r="AZ258" s="58"/>
      <c r="BA258" s="58"/>
      <c r="BB258" s="58"/>
      <c r="BC258" s="58"/>
      <c r="BD258" s="58"/>
      <c r="BE258" s="58"/>
      <c r="BF258" s="58"/>
      <c r="BG258" s="58"/>
      <c r="BH258" s="58"/>
      <c r="BI258" s="58"/>
      <c r="BJ258" s="58"/>
      <c r="BK258" s="58"/>
      <c r="BL258" s="58"/>
      <c r="BM258" s="58"/>
      <c r="BN258" s="58"/>
      <c r="BO258" s="58"/>
      <c r="BP258" s="58"/>
      <c r="BQ258" s="58"/>
      <c r="BR258" s="58"/>
      <c r="BS258" s="58"/>
      <c r="BT258" s="58"/>
      <c r="BU258" s="58"/>
      <c r="BV258" s="58"/>
      <c r="BW258" s="58"/>
      <c r="BX258" s="58"/>
      <c r="BY258" s="58"/>
      <c r="BZ258" s="58"/>
      <c r="CA258" s="58"/>
      <c r="CB258" s="58"/>
      <c r="CC258" s="58"/>
      <c r="CD258" s="58"/>
      <c r="CE258" s="58"/>
      <c r="CF258" s="58"/>
      <c r="CG258" s="58"/>
      <c r="CH258" s="58"/>
      <c r="CI258" s="58"/>
      <c r="CJ258" s="58"/>
      <c r="CK258" s="58"/>
      <c r="CL258" s="58"/>
      <c r="CM258" s="58"/>
      <c r="CN258" s="58"/>
      <c r="CO258" s="58"/>
      <c r="CP258" s="58"/>
      <c r="CQ258" s="58"/>
      <c r="CR258" s="58"/>
      <c r="CS258" s="58"/>
      <c r="CT258" s="58"/>
      <c r="CU258" s="58"/>
      <c r="CV258" s="58"/>
      <c r="CW258" s="58"/>
      <c r="CX258" s="58"/>
      <c r="CY258" s="58"/>
      <c r="CZ258" s="58"/>
      <c r="DA258" s="58"/>
      <c r="DB258" s="58"/>
      <c r="DC258" s="58"/>
      <c r="DD258" s="58"/>
      <c r="DE258" s="58"/>
      <c r="DF258" s="58"/>
      <c r="DG258" s="58"/>
      <c r="DH258" s="58"/>
      <c r="DI258" s="58"/>
      <c r="DJ258" s="58"/>
      <c r="DK258" s="58"/>
      <c r="DL258" s="58"/>
      <c r="DM258" s="58"/>
      <c r="DN258" s="58"/>
      <c r="DO258" s="58"/>
      <c r="DP258" s="58"/>
      <c r="DQ258" s="58"/>
      <c r="DR258" s="58"/>
      <c r="DS258" s="58"/>
      <c r="DT258" s="58"/>
      <c r="DU258" s="58"/>
      <c r="DV258" s="58"/>
      <c r="DW258" s="58"/>
      <c r="DX258" s="58"/>
      <c r="DY258" s="58"/>
      <c r="DZ258" s="58"/>
      <c r="EA258" s="58"/>
      <c r="EB258" s="58"/>
      <c r="EC258" s="58"/>
      <c r="ED258" s="58"/>
      <c r="EE258" s="58"/>
      <c r="EF258" s="58"/>
      <c r="EG258" s="58"/>
      <c r="EH258" s="58"/>
      <c r="EI258" s="58"/>
      <c r="EJ258" s="58"/>
      <c r="EK258" s="58"/>
      <c r="EL258" s="58"/>
      <c r="EM258" s="58"/>
      <c r="EN258" s="58"/>
      <c r="EO258" s="58"/>
      <c r="EP258" s="58"/>
      <c r="EQ258" s="58"/>
      <c r="ER258" s="58"/>
      <c r="ES258" s="58"/>
      <c r="ET258" s="58"/>
      <c r="EU258" s="58"/>
      <c r="EV258" s="58"/>
      <c r="EW258" s="58"/>
      <c r="EX258" s="58"/>
      <c r="EY258" s="58"/>
      <c r="EZ258" s="58"/>
      <c r="FA258" s="58"/>
      <c r="FB258" s="58"/>
      <c r="FC258" s="58"/>
      <c r="FD258" s="58"/>
      <c r="FE258" s="58"/>
      <c r="FF258" s="58"/>
      <c r="FG258" s="58"/>
      <c r="FH258" s="58"/>
      <c r="FI258" s="58"/>
      <c r="FJ258" s="58"/>
      <c r="FK258" s="58"/>
      <c r="FL258" s="58"/>
      <c r="FM258" s="58"/>
      <c r="FN258" s="58"/>
      <c r="FO258" s="58"/>
      <c r="FP258" s="58"/>
      <c r="FQ258" s="58"/>
      <c r="FR258" s="58"/>
      <c r="FS258" s="58"/>
      <c r="FT258" s="58"/>
      <c r="FU258" s="58"/>
      <c r="FV258" s="58"/>
      <c r="FW258" s="58"/>
      <c r="FX258" s="58"/>
      <c r="FY258" s="58"/>
      <c r="FZ258" s="58"/>
      <c r="GA258" s="58"/>
      <c r="GB258" s="58"/>
      <c r="GC258" s="58"/>
      <c r="GD258" s="58"/>
      <c r="GE258" s="58"/>
      <c r="GF258" s="58"/>
      <c r="GG258" s="58"/>
      <c r="GH258" s="58"/>
      <c r="GI258" s="58"/>
      <c r="GJ258" s="58"/>
      <c r="GK258" s="58"/>
      <c r="GL258" s="58"/>
      <c r="GM258" s="58"/>
      <c r="GN258" s="58"/>
      <c r="GO258" s="58"/>
      <c r="GP258" s="58"/>
      <c r="GQ258" s="58"/>
      <c r="GR258" s="58"/>
      <c r="GS258" s="58"/>
      <c r="GT258" s="58"/>
      <c r="GU258" s="58"/>
      <c r="GV258" s="58"/>
      <c r="GW258" s="58"/>
      <c r="GX258" s="58"/>
      <c r="GY258" s="58"/>
      <c r="GZ258" s="58"/>
      <c r="HA258" s="58"/>
      <c r="HB258" s="58"/>
      <c r="HC258" s="58"/>
      <c r="HD258" s="58"/>
      <c r="HE258" s="58"/>
      <c r="HF258" s="58"/>
      <c r="HG258" s="58"/>
      <c r="HH258" s="58"/>
      <c r="HI258" s="58"/>
      <c r="HJ258" s="58"/>
      <c r="HK258" s="58"/>
      <c r="HL258" s="58"/>
      <c r="HM258" s="58"/>
      <c r="HN258" s="58"/>
      <c r="HO258" s="58"/>
      <c r="HP258" s="58"/>
      <c r="HQ258" s="58"/>
      <c r="HR258" s="58"/>
      <c r="HS258" s="58"/>
      <c r="HT258" s="58"/>
      <c r="HU258" s="58"/>
      <c r="HV258" s="58"/>
      <c r="HW258" s="58"/>
      <c r="HX258" s="58"/>
      <c r="HY258" s="58"/>
      <c r="HZ258" s="58"/>
      <c r="IA258" s="58"/>
      <c r="IB258" s="58"/>
      <c r="IC258" s="58"/>
      <c r="ID258" s="58"/>
      <c r="IE258" s="58"/>
      <c r="IF258" s="58"/>
      <c r="IG258" s="58"/>
      <c r="IH258" s="58"/>
      <c r="II258" s="58"/>
      <c r="IJ258" s="58"/>
      <c r="IK258" s="58"/>
      <c r="IL258" s="58"/>
      <c r="IM258" s="58"/>
      <c r="IN258" s="58"/>
      <c r="IO258" s="58"/>
      <c r="IP258" s="58"/>
      <c r="IQ258" s="58"/>
      <c r="IR258" s="58"/>
      <c r="IS258" s="58"/>
      <c r="IT258" s="58"/>
      <c r="IU258" s="58"/>
      <c r="IV258" s="58"/>
      <c r="IW258" s="58"/>
    </row>
    <row r="259" customFormat="false" ht="12.75" hidden="false" customHeight="true" outlineLevel="0" collapsed="false">
      <c r="A259" s="28"/>
      <c r="B259" s="58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55"/>
      <c r="P259" s="55"/>
      <c r="Q259" s="125"/>
      <c r="R259" s="58"/>
      <c r="S259" s="63"/>
      <c r="T259" s="55"/>
      <c r="U259" s="34"/>
      <c r="V259" s="34"/>
      <c r="W259" s="34"/>
      <c r="X259" s="34"/>
      <c r="Y259" s="35"/>
      <c r="Z259" s="58"/>
      <c r="AA259" s="58"/>
      <c r="AB259" s="58"/>
      <c r="AC259" s="58"/>
      <c r="AD259" s="58"/>
      <c r="AE259" s="58"/>
      <c r="AF259" s="58"/>
      <c r="AG259" s="58"/>
      <c r="AH259" s="58"/>
      <c r="AI259" s="58"/>
      <c r="AJ259" s="58"/>
      <c r="AK259" s="58"/>
      <c r="AL259" s="58"/>
      <c r="AM259" s="58"/>
      <c r="AN259" s="58"/>
      <c r="AO259" s="58"/>
      <c r="AP259" s="58"/>
      <c r="AQ259" s="58"/>
      <c r="AR259" s="58"/>
      <c r="AS259" s="58"/>
      <c r="AT259" s="58"/>
      <c r="AU259" s="58"/>
      <c r="AV259" s="58"/>
      <c r="AW259" s="58"/>
      <c r="AX259" s="58"/>
      <c r="AY259" s="58"/>
      <c r="AZ259" s="58"/>
      <c r="BA259" s="58"/>
      <c r="BB259" s="58"/>
      <c r="BC259" s="58"/>
      <c r="BD259" s="58"/>
      <c r="BE259" s="58"/>
      <c r="BF259" s="58"/>
      <c r="BG259" s="58"/>
      <c r="BH259" s="58"/>
      <c r="BI259" s="58"/>
      <c r="BJ259" s="58"/>
      <c r="BK259" s="58"/>
      <c r="BL259" s="58"/>
      <c r="BM259" s="58"/>
      <c r="BN259" s="58"/>
      <c r="BO259" s="58"/>
      <c r="BP259" s="58"/>
      <c r="BQ259" s="58"/>
      <c r="BR259" s="58"/>
      <c r="BS259" s="58"/>
      <c r="BT259" s="58"/>
      <c r="BU259" s="58"/>
      <c r="BV259" s="58"/>
      <c r="BW259" s="58"/>
      <c r="BX259" s="58"/>
      <c r="BY259" s="58"/>
      <c r="BZ259" s="58"/>
      <c r="CA259" s="58"/>
      <c r="CB259" s="58"/>
      <c r="CC259" s="58"/>
      <c r="CD259" s="58"/>
      <c r="CE259" s="58"/>
      <c r="CF259" s="58"/>
      <c r="CG259" s="58"/>
      <c r="CH259" s="58"/>
      <c r="CI259" s="58"/>
      <c r="CJ259" s="58"/>
      <c r="CK259" s="58"/>
      <c r="CL259" s="58"/>
      <c r="CM259" s="58"/>
      <c r="CN259" s="58"/>
      <c r="CO259" s="58"/>
      <c r="CP259" s="58"/>
      <c r="CQ259" s="58"/>
      <c r="CR259" s="58"/>
      <c r="CS259" s="58"/>
      <c r="CT259" s="58"/>
      <c r="CU259" s="58"/>
      <c r="CV259" s="58"/>
      <c r="CW259" s="58"/>
      <c r="CX259" s="58"/>
      <c r="CY259" s="58"/>
      <c r="CZ259" s="58"/>
      <c r="DA259" s="58"/>
      <c r="DB259" s="58"/>
      <c r="DC259" s="58"/>
      <c r="DD259" s="58"/>
      <c r="DE259" s="58"/>
      <c r="DF259" s="58"/>
      <c r="DG259" s="58"/>
      <c r="DH259" s="58"/>
      <c r="DI259" s="58"/>
      <c r="DJ259" s="58"/>
      <c r="DK259" s="58"/>
      <c r="DL259" s="58"/>
      <c r="DM259" s="58"/>
      <c r="DN259" s="58"/>
      <c r="DO259" s="58"/>
      <c r="DP259" s="58"/>
      <c r="DQ259" s="58"/>
      <c r="DR259" s="58"/>
      <c r="DS259" s="58"/>
      <c r="DT259" s="58"/>
      <c r="DU259" s="58"/>
      <c r="DV259" s="58"/>
      <c r="DW259" s="58"/>
      <c r="DX259" s="58"/>
      <c r="DY259" s="58"/>
      <c r="DZ259" s="58"/>
      <c r="EA259" s="58"/>
      <c r="EB259" s="58"/>
      <c r="EC259" s="58"/>
      <c r="ED259" s="58"/>
      <c r="EE259" s="58"/>
      <c r="EF259" s="58"/>
      <c r="EG259" s="58"/>
      <c r="EH259" s="58"/>
      <c r="EI259" s="58"/>
      <c r="EJ259" s="58"/>
      <c r="EK259" s="58"/>
      <c r="EL259" s="58"/>
      <c r="EM259" s="58"/>
      <c r="EN259" s="58"/>
      <c r="EO259" s="58"/>
      <c r="EP259" s="58"/>
      <c r="EQ259" s="58"/>
      <c r="ER259" s="58"/>
      <c r="ES259" s="58"/>
      <c r="ET259" s="58"/>
      <c r="EU259" s="58"/>
      <c r="EV259" s="58"/>
      <c r="EW259" s="58"/>
      <c r="EX259" s="58"/>
      <c r="EY259" s="58"/>
      <c r="EZ259" s="58"/>
      <c r="FA259" s="58"/>
      <c r="FB259" s="58"/>
      <c r="FC259" s="58"/>
      <c r="FD259" s="58"/>
      <c r="FE259" s="58"/>
      <c r="FF259" s="58"/>
      <c r="FG259" s="58"/>
      <c r="FH259" s="58"/>
      <c r="FI259" s="58"/>
      <c r="FJ259" s="58"/>
      <c r="FK259" s="58"/>
      <c r="FL259" s="58"/>
      <c r="FM259" s="58"/>
      <c r="FN259" s="58"/>
      <c r="FO259" s="58"/>
      <c r="FP259" s="58"/>
      <c r="FQ259" s="58"/>
      <c r="FR259" s="58"/>
      <c r="FS259" s="58"/>
      <c r="FT259" s="58"/>
      <c r="FU259" s="58"/>
      <c r="FV259" s="58"/>
      <c r="FW259" s="58"/>
      <c r="FX259" s="58"/>
      <c r="FY259" s="58"/>
      <c r="FZ259" s="58"/>
      <c r="GA259" s="58"/>
      <c r="GB259" s="58"/>
      <c r="GC259" s="58"/>
      <c r="GD259" s="58"/>
      <c r="GE259" s="58"/>
      <c r="GF259" s="58"/>
      <c r="GG259" s="58"/>
      <c r="GH259" s="58"/>
      <c r="GI259" s="58"/>
      <c r="GJ259" s="58"/>
      <c r="GK259" s="58"/>
      <c r="GL259" s="58"/>
      <c r="GM259" s="58"/>
      <c r="GN259" s="58"/>
      <c r="GO259" s="58"/>
      <c r="GP259" s="58"/>
      <c r="GQ259" s="58"/>
      <c r="GR259" s="58"/>
      <c r="GS259" s="58"/>
      <c r="GT259" s="58"/>
      <c r="GU259" s="58"/>
      <c r="GV259" s="58"/>
      <c r="GW259" s="58"/>
      <c r="GX259" s="58"/>
      <c r="GY259" s="58"/>
      <c r="GZ259" s="58"/>
      <c r="HA259" s="58"/>
      <c r="HB259" s="58"/>
      <c r="HC259" s="58"/>
      <c r="HD259" s="58"/>
      <c r="HE259" s="58"/>
      <c r="HF259" s="58"/>
      <c r="HG259" s="58"/>
      <c r="HH259" s="58"/>
      <c r="HI259" s="58"/>
      <c r="HJ259" s="58"/>
      <c r="HK259" s="58"/>
      <c r="HL259" s="58"/>
      <c r="HM259" s="58"/>
      <c r="HN259" s="58"/>
      <c r="HO259" s="58"/>
      <c r="HP259" s="58"/>
      <c r="HQ259" s="58"/>
      <c r="HR259" s="58"/>
      <c r="HS259" s="58"/>
      <c r="HT259" s="58"/>
      <c r="HU259" s="58"/>
      <c r="HV259" s="58"/>
      <c r="HW259" s="58"/>
      <c r="HX259" s="58"/>
      <c r="HY259" s="58"/>
      <c r="HZ259" s="58"/>
      <c r="IA259" s="58"/>
      <c r="IB259" s="58"/>
      <c r="IC259" s="58"/>
      <c r="ID259" s="58"/>
      <c r="IE259" s="58"/>
      <c r="IF259" s="58"/>
      <c r="IG259" s="58"/>
      <c r="IH259" s="58"/>
      <c r="II259" s="58"/>
      <c r="IJ259" s="58"/>
      <c r="IK259" s="58"/>
      <c r="IL259" s="58"/>
      <c r="IM259" s="58"/>
      <c r="IN259" s="58"/>
      <c r="IO259" s="58"/>
      <c r="IP259" s="58"/>
      <c r="IQ259" s="58"/>
      <c r="IR259" s="58"/>
      <c r="IS259" s="58"/>
      <c r="IT259" s="58"/>
      <c r="IU259" s="58"/>
      <c r="IV259" s="58"/>
      <c r="IW259" s="58"/>
    </row>
    <row r="260" customFormat="false" ht="12.75" hidden="false" customHeight="true" outlineLevel="0" collapsed="false">
      <c r="A260" s="28"/>
      <c r="B260" s="88"/>
      <c r="C260" s="64"/>
      <c r="D260" s="64"/>
      <c r="E260" s="64"/>
      <c r="F260" s="64"/>
      <c r="G260" s="64"/>
      <c r="H260" s="64"/>
      <c r="I260" s="64"/>
      <c r="J260" s="64"/>
      <c r="K260" s="64"/>
      <c r="L260" s="64"/>
      <c r="M260" s="64"/>
      <c r="N260" s="64"/>
      <c r="O260" s="55"/>
      <c r="P260" s="55"/>
      <c r="Q260" s="125"/>
      <c r="R260" s="124"/>
      <c r="S260" s="125"/>
      <c r="T260" s="55"/>
      <c r="U260" s="34"/>
      <c r="V260" s="34"/>
      <c r="W260" s="34"/>
      <c r="X260" s="34"/>
      <c r="Y260" s="35"/>
      <c r="Z260" s="58"/>
      <c r="AA260" s="58"/>
      <c r="AB260" s="58"/>
      <c r="AC260" s="58"/>
      <c r="AD260" s="58"/>
      <c r="AE260" s="58"/>
      <c r="AF260" s="58"/>
      <c r="AG260" s="58"/>
      <c r="AH260" s="58"/>
      <c r="AI260" s="58"/>
      <c r="AJ260" s="58"/>
      <c r="AK260" s="58"/>
      <c r="AL260" s="58"/>
      <c r="AM260" s="58"/>
      <c r="AN260" s="58"/>
      <c r="AO260" s="58"/>
      <c r="AP260" s="58"/>
      <c r="AQ260" s="58"/>
      <c r="AR260" s="58"/>
      <c r="AS260" s="58"/>
      <c r="AT260" s="58"/>
      <c r="AU260" s="58"/>
      <c r="AV260" s="58"/>
      <c r="AW260" s="58"/>
      <c r="AX260" s="58"/>
      <c r="AY260" s="58"/>
      <c r="AZ260" s="58"/>
      <c r="BA260" s="58"/>
      <c r="BB260" s="58"/>
      <c r="BC260" s="58"/>
      <c r="BD260" s="58"/>
      <c r="BE260" s="58"/>
      <c r="BF260" s="58"/>
      <c r="BG260" s="58"/>
      <c r="BH260" s="58"/>
      <c r="BI260" s="58"/>
      <c r="BJ260" s="58"/>
      <c r="BK260" s="58"/>
      <c r="BL260" s="58"/>
      <c r="BM260" s="58"/>
      <c r="BN260" s="58"/>
      <c r="BO260" s="58"/>
      <c r="BP260" s="58"/>
      <c r="BQ260" s="58"/>
      <c r="BR260" s="58"/>
      <c r="BS260" s="58"/>
      <c r="BT260" s="58"/>
      <c r="BU260" s="58"/>
      <c r="BV260" s="58"/>
      <c r="BW260" s="58"/>
      <c r="BX260" s="58"/>
      <c r="BY260" s="58"/>
      <c r="BZ260" s="58"/>
      <c r="CA260" s="58"/>
      <c r="CB260" s="58"/>
      <c r="CC260" s="58"/>
      <c r="CD260" s="58"/>
      <c r="CE260" s="58"/>
      <c r="CF260" s="58"/>
      <c r="CG260" s="58"/>
      <c r="CH260" s="58"/>
      <c r="CI260" s="58"/>
      <c r="CJ260" s="58"/>
      <c r="CK260" s="58"/>
      <c r="CL260" s="58"/>
      <c r="CM260" s="58"/>
      <c r="CN260" s="58"/>
      <c r="CO260" s="58"/>
      <c r="CP260" s="58"/>
      <c r="CQ260" s="58"/>
      <c r="CR260" s="58"/>
      <c r="CS260" s="58"/>
      <c r="CT260" s="58"/>
      <c r="CU260" s="58"/>
      <c r="CV260" s="58"/>
      <c r="CW260" s="58"/>
      <c r="CX260" s="58"/>
      <c r="CY260" s="58"/>
      <c r="CZ260" s="58"/>
      <c r="DA260" s="58"/>
      <c r="DB260" s="58"/>
      <c r="DC260" s="58"/>
      <c r="DD260" s="58"/>
      <c r="DE260" s="58"/>
      <c r="DF260" s="58"/>
      <c r="DG260" s="58"/>
      <c r="DH260" s="58"/>
      <c r="DI260" s="58"/>
      <c r="DJ260" s="58"/>
      <c r="DK260" s="58"/>
      <c r="DL260" s="58"/>
      <c r="DM260" s="58"/>
      <c r="DN260" s="58"/>
      <c r="DO260" s="58"/>
      <c r="DP260" s="58"/>
      <c r="DQ260" s="58"/>
      <c r="DR260" s="58"/>
      <c r="DS260" s="58"/>
      <c r="DT260" s="58"/>
      <c r="DU260" s="58"/>
      <c r="DV260" s="58"/>
      <c r="DW260" s="58"/>
      <c r="DX260" s="58"/>
      <c r="DY260" s="58"/>
      <c r="DZ260" s="58"/>
      <c r="EA260" s="58"/>
      <c r="EB260" s="58"/>
      <c r="EC260" s="58"/>
      <c r="ED260" s="58"/>
      <c r="EE260" s="58"/>
      <c r="EF260" s="58"/>
      <c r="EG260" s="58"/>
      <c r="EH260" s="58"/>
      <c r="EI260" s="58"/>
      <c r="EJ260" s="58"/>
      <c r="EK260" s="58"/>
      <c r="EL260" s="58"/>
      <c r="EM260" s="58"/>
      <c r="EN260" s="58"/>
      <c r="EO260" s="58"/>
      <c r="EP260" s="58"/>
      <c r="EQ260" s="58"/>
      <c r="ER260" s="58"/>
      <c r="ES260" s="58"/>
      <c r="ET260" s="58"/>
      <c r="EU260" s="58"/>
      <c r="EV260" s="58"/>
      <c r="EW260" s="58"/>
      <c r="EX260" s="58"/>
      <c r="EY260" s="58"/>
      <c r="EZ260" s="58"/>
      <c r="FA260" s="58"/>
      <c r="FB260" s="58"/>
      <c r="FC260" s="58"/>
      <c r="FD260" s="58"/>
      <c r="FE260" s="58"/>
      <c r="FF260" s="58"/>
      <c r="FG260" s="58"/>
      <c r="FH260" s="58"/>
      <c r="FI260" s="58"/>
      <c r="FJ260" s="58"/>
      <c r="FK260" s="58"/>
      <c r="FL260" s="58"/>
      <c r="FM260" s="58"/>
      <c r="FN260" s="58"/>
      <c r="FO260" s="58"/>
      <c r="FP260" s="58"/>
      <c r="FQ260" s="58"/>
      <c r="FR260" s="58"/>
      <c r="FS260" s="58"/>
      <c r="FT260" s="58"/>
      <c r="FU260" s="58"/>
      <c r="FV260" s="58"/>
      <c r="FW260" s="58"/>
      <c r="FX260" s="58"/>
      <c r="FY260" s="58"/>
      <c r="FZ260" s="58"/>
      <c r="GA260" s="58"/>
      <c r="GB260" s="58"/>
      <c r="GC260" s="58"/>
      <c r="GD260" s="58"/>
      <c r="GE260" s="58"/>
      <c r="GF260" s="58"/>
      <c r="GG260" s="58"/>
      <c r="GH260" s="58"/>
      <c r="GI260" s="58"/>
      <c r="GJ260" s="58"/>
      <c r="GK260" s="58"/>
      <c r="GL260" s="58"/>
      <c r="GM260" s="58"/>
      <c r="GN260" s="58"/>
      <c r="GO260" s="58"/>
      <c r="GP260" s="58"/>
      <c r="GQ260" s="58"/>
      <c r="GR260" s="58"/>
      <c r="GS260" s="58"/>
      <c r="GT260" s="58"/>
      <c r="GU260" s="58"/>
      <c r="GV260" s="58"/>
      <c r="GW260" s="58"/>
      <c r="GX260" s="58"/>
      <c r="GY260" s="58"/>
      <c r="GZ260" s="58"/>
      <c r="HA260" s="58"/>
      <c r="HB260" s="58"/>
      <c r="HC260" s="58"/>
      <c r="HD260" s="58"/>
      <c r="HE260" s="58"/>
      <c r="HF260" s="58"/>
      <c r="HG260" s="58"/>
      <c r="HH260" s="58"/>
      <c r="HI260" s="58"/>
      <c r="HJ260" s="58"/>
      <c r="HK260" s="58"/>
      <c r="HL260" s="58"/>
      <c r="HM260" s="58"/>
      <c r="HN260" s="58"/>
      <c r="HO260" s="58"/>
      <c r="HP260" s="58"/>
      <c r="HQ260" s="58"/>
      <c r="HR260" s="58"/>
      <c r="HS260" s="58"/>
      <c r="HT260" s="58"/>
      <c r="HU260" s="58"/>
      <c r="HV260" s="58"/>
      <c r="HW260" s="58"/>
      <c r="HX260" s="58"/>
      <c r="HY260" s="58"/>
      <c r="HZ260" s="58"/>
      <c r="IA260" s="58"/>
      <c r="IB260" s="58"/>
      <c r="IC260" s="58"/>
      <c r="ID260" s="58"/>
      <c r="IE260" s="58"/>
      <c r="IF260" s="58"/>
      <c r="IG260" s="58"/>
      <c r="IH260" s="58"/>
      <c r="II260" s="58"/>
      <c r="IJ260" s="58"/>
      <c r="IK260" s="58"/>
      <c r="IL260" s="58"/>
      <c r="IM260" s="58"/>
      <c r="IN260" s="58"/>
      <c r="IO260" s="58"/>
      <c r="IP260" s="58"/>
      <c r="IQ260" s="58"/>
      <c r="IR260" s="58"/>
      <c r="IS260" s="58"/>
      <c r="IT260" s="58"/>
      <c r="IU260" s="58"/>
      <c r="IV260" s="58"/>
      <c r="IW260" s="58"/>
    </row>
    <row r="261" customFormat="false" ht="12.75" hidden="false" customHeight="false" outlineLevel="0" collapsed="false">
      <c r="A261" s="24" t="s">
        <v>203</v>
      </c>
      <c r="Q261" s="32"/>
      <c r="R261" s="1"/>
      <c r="S261" s="32"/>
      <c r="T261" s="1"/>
    </row>
    <row r="262" customFormat="false" ht="12.75" hidden="false" customHeight="false" outlineLevel="0" collapsed="false">
      <c r="A262" s="28" t="s">
        <v>146</v>
      </c>
      <c r="C262" s="109" t="n">
        <v>0</v>
      </c>
      <c r="D262" s="110" t="n">
        <v>0</v>
      </c>
      <c r="E262" s="110" t="n">
        <v>0</v>
      </c>
      <c r="F262" s="110" t="n">
        <v>0</v>
      </c>
      <c r="G262" s="110" t="n">
        <v>0</v>
      </c>
      <c r="H262" s="110" t="n">
        <v>0</v>
      </c>
      <c r="I262" s="110" t="n">
        <v>0</v>
      </c>
      <c r="J262" s="110" t="n">
        <v>0</v>
      </c>
      <c r="K262" s="110" t="n">
        <v>0</v>
      </c>
      <c r="L262" s="110" t="n">
        <v>0</v>
      </c>
      <c r="M262" s="110" t="n">
        <v>0</v>
      </c>
      <c r="N262" s="110" t="n">
        <v>0</v>
      </c>
      <c r="O262" s="111" t="n">
        <f aca="false">SUM(C262:N262)</f>
        <v>0</v>
      </c>
      <c r="P262" s="112"/>
      <c r="Q262" s="79"/>
      <c r="R262" s="80" t="s">
        <v>53</v>
      </c>
      <c r="S262" s="79"/>
      <c r="T262" s="112"/>
      <c r="U262" s="96" t="n">
        <f aca="false">C262+D262+E262</f>
        <v>0</v>
      </c>
      <c r="V262" s="97" t="n">
        <f aca="false">F262+G262+H262</f>
        <v>0</v>
      </c>
      <c r="W262" s="97" t="n">
        <f aca="false">I262+J262+K262</f>
        <v>0</v>
      </c>
      <c r="X262" s="97" t="n">
        <f aca="false">L262+M262+N262</f>
        <v>0</v>
      </c>
      <c r="Y262" s="98" t="n">
        <f aca="false">SUM(U262:X262)</f>
        <v>0</v>
      </c>
    </row>
    <row r="263" customFormat="false" ht="6" hidden="false" customHeight="true" outlineLevel="0" collapsed="false">
      <c r="A263" s="27"/>
      <c r="C263" s="53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1"/>
      <c r="P263" s="51"/>
      <c r="Q263" s="79"/>
      <c r="R263" s="80"/>
      <c r="S263" s="79"/>
      <c r="T263" s="51"/>
      <c r="U263" s="34"/>
      <c r="V263" s="34"/>
      <c r="W263" s="34"/>
      <c r="X263" s="34"/>
      <c r="Y263" s="35"/>
    </row>
    <row r="264" customFormat="false" ht="12.75" hidden="false" customHeight="false" outlineLevel="0" collapsed="false">
      <c r="A264" s="28" t="s">
        <v>204</v>
      </c>
      <c r="C264" s="126" t="n">
        <v>0</v>
      </c>
      <c r="D264" s="127" t="n">
        <v>0</v>
      </c>
      <c r="E264" s="127" t="n">
        <v>0</v>
      </c>
      <c r="F264" s="127" t="n">
        <v>0</v>
      </c>
      <c r="G264" s="127" t="n">
        <v>0</v>
      </c>
      <c r="H264" s="127" t="n">
        <v>0</v>
      </c>
      <c r="I264" s="127" t="n">
        <v>0</v>
      </c>
      <c r="J264" s="127" t="n">
        <v>0</v>
      </c>
      <c r="K264" s="127" t="n">
        <v>0</v>
      </c>
      <c r="L264" s="127" t="n">
        <v>0</v>
      </c>
      <c r="M264" s="127" t="n">
        <v>0</v>
      </c>
      <c r="N264" s="127" t="n">
        <v>0</v>
      </c>
      <c r="O264" s="128" t="n">
        <f aca="false">SUM(C264:N264)</f>
        <v>0</v>
      </c>
      <c r="P264" s="129"/>
      <c r="Q264" s="32"/>
      <c r="R264" s="33" t="s">
        <v>102</v>
      </c>
      <c r="S264" s="32"/>
      <c r="T264" s="129"/>
      <c r="U264" s="96" t="n">
        <f aca="false">C264+D264+E264</f>
        <v>0</v>
      </c>
      <c r="V264" s="97" t="n">
        <f aca="false">F264+G264+H264</f>
        <v>0</v>
      </c>
      <c r="W264" s="97" t="n">
        <f aca="false">I264+J264+K264</f>
        <v>0</v>
      </c>
      <c r="X264" s="97" t="n">
        <f aca="false">L264+M264+N264</f>
        <v>0</v>
      </c>
      <c r="Y264" s="98" t="n">
        <f aca="false">SUM(U264:X264)</f>
        <v>0</v>
      </c>
    </row>
    <row r="265" customFormat="false" ht="6" hidden="false" customHeight="true" outlineLevel="0" collapsed="false">
      <c r="A265" s="27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9"/>
      <c r="P265" s="49"/>
      <c r="Q265" s="32"/>
      <c r="R265" s="33"/>
      <c r="S265" s="32"/>
      <c r="T265" s="49"/>
      <c r="U265" s="34"/>
      <c r="V265" s="34"/>
      <c r="W265" s="34"/>
      <c r="X265" s="34"/>
      <c r="Y265" s="35"/>
    </row>
    <row r="266" customFormat="false" ht="12.75" hidden="false" customHeight="false" outlineLevel="0" collapsed="false">
      <c r="A266" s="27" t="s">
        <v>69</v>
      </c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4"/>
      <c r="P266" s="34"/>
      <c r="Q266" s="32"/>
      <c r="R266" s="35"/>
      <c r="S266" s="32"/>
      <c r="T266" s="34"/>
      <c r="U266" s="34"/>
      <c r="V266" s="34"/>
      <c r="W266" s="34"/>
      <c r="X266" s="34"/>
      <c r="Y266" s="35"/>
    </row>
    <row r="267" customFormat="false" ht="12.75" hidden="false" customHeight="false" outlineLevel="0" collapsed="false">
      <c r="A267" s="28" t="s">
        <v>92</v>
      </c>
      <c r="C267" s="107" t="n">
        <f aca="false">-175-SUM(C268:C276)</f>
        <v>-75</v>
      </c>
      <c r="D267" s="107" t="n">
        <f aca="false">-209-SUM(D268:D276)</f>
        <v>-209</v>
      </c>
      <c r="E267" s="107" t="n">
        <f aca="false">-334-SUM(E268:E276)</f>
        <v>-234</v>
      </c>
      <c r="F267" s="107" t="n">
        <f aca="false">-64-SUM(F268:F276)</f>
        <v>-64</v>
      </c>
      <c r="G267" s="107" t="n">
        <f aca="false">-209-SUM(G268:G276)</f>
        <v>-209</v>
      </c>
      <c r="H267" s="107" t="n">
        <f aca="false">-284-SUM(H268:H276)</f>
        <v>-84</v>
      </c>
      <c r="I267" s="107" t="n">
        <f aca="false">-189-SUM(I268:I276)</f>
        <v>-89</v>
      </c>
      <c r="J267" s="107" t="n">
        <f aca="false">-306-SUM(J268:J276)</f>
        <v>-253</v>
      </c>
      <c r="K267" s="74" t="n">
        <v>-300</v>
      </c>
      <c r="L267" s="74" t="n">
        <v>-350</v>
      </c>
      <c r="M267" s="74" t="n">
        <v>-350</v>
      </c>
      <c r="N267" s="74" t="n">
        <v>-350</v>
      </c>
      <c r="O267" s="75" t="n">
        <f aca="false">SUM(C267:N267)</f>
        <v>-2567</v>
      </c>
      <c r="P267" s="75"/>
      <c r="Q267" s="32"/>
      <c r="R267" s="33" t="s">
        <v>93</v>
      </c>
      <c r="S267" s="32"/>
      <c r="T267" s="75"/>
      <c r="U267" s="34" t="n">
        <f aca="false">C267+D267+E267</f>
        <v>-518</v>
      </c>
      <c r="V267" s="34" t="n">
        <f aca="false">F267+G267+H267</f>
        <v>-357</v>
      </c>
      <c r="W267" s="34" t="n">
        <f aca="false">I267+J267+K267</f>
        <v>-642</v>
      </c>
      <c r="X267" s="34" t="n">
        <f aca="false">L267+M267+N267</f>
        <v>-1050</v>
      </c>
      <c r="Y267" s="35" t="n">
        <f aca="false">SUM(U267:X267)</f>
        <v>-2567</v>
      </c>
    </row>
    <row r="268" customFormat="false" ht="12.75" hidden="false" customHeight="false" outlineLevel="0" collapsed="false">
      <c r="A268" s="28" t="s">
        <v>205</v>
      </c>
      <c r="C268" s="50" t="n">
        <v>0</v>
      </c>
      <c r="D268" s="50" t="n">
        <v>0</v>
      </c>
      <c r="E268" s="50" t="n">
        <v>0</v>
      </c>
      <c r="F268" s="50" t="n">
        <v>0</v>
      </c>
      <c r="G268" s="50" t="n">
        <v>0</v>
      </c>
      <c r="H268" s="50" t="n">
        <v>0</v>
      </c>
      <c r="I268" s="50" t="n">
        <v>0</v>
      </c>
      <c r="J268" s="50" t="n">
        <v>0</v>
      </c>
      <c r="K268" s="50" t="n">
        <v>0</v>
      </c>
      <c r="L268" s="50" t="n">
        <v>0</v>
      </c>
      <c r="M268" s="50" t="n">
        <v>0</v>
      </c>
      <c r="N268" s="50" t="n">
        <v>0</v>
      </c>
      <c r="O268" s="75" t="n">
        <f aca="false">SUM(C268:N268)</f>
        <v>0</v>
      </c>
      <c r="P268" s="75"/>
      <c r="Q268" s="32"/>
      <c r="R268" s="33" t="s">
        <v>93</v>
      </c>
      <c r="S268" s="32"/>
      <c r="T268" s="75"/>
      <c r="U268" s="34" t="n">
        <f aca="false">C268+D268+E268</f>
        <v>0</v>
      </c>
      <c r="V268" s="34" t="n">
        <f aca="false">F268+G268+H268</f>
        <v>0</v>
      </c>
      <c r="W268" s="34" t="n">
        <f aca="false">I268+J268+K268</f>
        <v>0</v>
      </c>
      <c r="X268" s="34" t="n">
        <f aca="false">L268+M268+N268</f>
        <v>0</v>
      </c>
      <c r="Y268" s="35" t="n">
        <f aca="false">SUM(U268:X268)</f>
        <v>0</v>
      </c>
    </row>
    <row r="269" customFormat="false" ht="12.75" hidden="false" customHeight="false" outlineLevel="0" collapsed="false">
      <c r="A269" s="28" t="s">
        <v>149</v>
      </c>
      <c r="C269" s="50" t="n">
        <v>0</v>
      </c>
      <c r="D269" s="50" t="n">
        <v>0</v>
      </c>
      <c r="E269" s="50" t="n">
        <v>0</v>
      </c>
      <c r="F269" s="50" t="n">
        <v>0</v>
      </c>
      <c r="G269" s="50" t="n">
        <v>0</v>
      </c>
      <c r="H269" s="50" t="n">
        <v>0</v>
      </c>
      <c r="I269" s="50" t="n">
        <v>0</v>
      </c>
      <c r="J269" s="50" t="n">
        <v>0</v>
      </c>
      <c r="K269" s="50" t="n">
        <v>0</v>
      </c>
      <c r="L269" s="50" t="n">
        <v>0</v>
      </c>
      <c r="M269" s="50" t="n">
        <v>0</v>
      </c>
      <c r="N269" s="50" t="n">
        <v>0</v>
      </c>
      <c r="O269" s="75" t="n">
        <f aca="false">SUM(C269:N269)</f>
        <v>0</v>
      </c>
      <c r="P269" s="75"/>
      <c r="Q269" s="32"/>
      <c r="R269" s="33" t="s">
        <v>93</v>
      </c>
      <c r="S269" s="32"/>
      <c r="T269" s="75"/>
      <c r="U269" s="34" t="n">
        <f aca="false">C269+D269+E269</f>
        <v>0</v>
      </c>
      <c r="V269" s="34" t="n">
        <f aca="false">F269+G269+H269</f>
        <v>0</v>
      </c>
      <c r="W269" s="34" t="n">
        <f aca="false">I269+J269+K269</f>
        <v>0</v>
      </c>
      <c r="X269" s="34" t="n">
        <f aca="false">L269+M269+N269</f>
        <v>0</v>
      </c>
      <c r="Y269" s="35" t="n">
        <f aca="false">SUM(U269:X269)</f>
        <v>0</v>
      </c>
    </row>
    <row r="270" customFormat="false" ht="12.75" hidden="false" customHeight="false" outlineLevel="0" collapsed="false">
      <c r="A270" s="28" t="s">
        <v>206</v>
      </c>
      <c r="C270" s="50" t="n">
        <v>0</v>
      </c>
      <c r="D270" s="50" t="n">
        <v>0</v>
      </c>
      <c r="E270" s="50" t="n">
        <v>0</v>
      </c>
      <c r="F270" s="50" t="n">
        <v>0</v>
      </c>
      <c r="G270" s="50" t="n">
        <v>0</v>
      </c>
      <c r="H270" s="50" t="n">
        <v>0</v>
      </c>
      <c r="I270" s="50" t="n">
        <v>0</v>
      </c>
      <c r="J270" s="50" t="n">
        <v>0</v>
      </c>
      <c r="K270" s="50" t="n">
        <v>0</v>
      </c>
      <c r="L270" s="50" t="n">
        <v>0</v>
      </c>
      <c r="M270" s="50" t="n">
        <v>0</v>
      </c>
      <c r="N270" s="50" t="n">
        <v>0</v>
      </c>
      <c r="O270" s="75" t="n">
        <f aca="false">SUM(C270:N270)</f>
        <v>0</v>
      </c>
      <c r="P270" s="75"/>
      <c r="Q270" s="32"/>
      <c r="R270" s="33" t="s">
        <v>93</v>
      </c>
      <c r="S270" s="32"/>
      <c r="T270" s="75"/>
      <c r="U270" s="34" t="n">
        <f aca="false">C270+D270+E270</f>
        <v>0</v>
      </c>
      <c r="V270" s="34" t="n">
        <f aca="false">F270+G270+H270</f>
        <v>0</v>
      </c>
      <c r="W270" s="34" t="n">
        <f aca="false">I270+J270+K270</f>
        <v>0</v>
      </c>
      <c r="X270" s="34" t="n">
        <f aca="false">L270+M270+N270</f>
        <v>0</v>
      </c>
      <c r="Y270" s="35" t="n">
        <f aca="false">SUM(U270:X270)</f>
        <v>0</v>
      </c>
    </row>
    <row r="271" customFormat="false" ht="12.75" hidden="false" customHeight="false" outlineLevel="0" collapsed="false">
      <c r="A271" s="28" t="s">
        <v>207</v>
      </c>
      <c r="C271" s="50" t="n">
        <v>0</v>
      </c>
      <c r="D271" s="50" t="n">
        <v>0</v>
      </c>
      <c r="E271" s="50" t="n">
        <v>0</v>
      </c>
      <c r="F271" s="50" t="n">
        <v>0</v>
      </c>
      <c r="G271" s="50" t="n">
        <v>0</v>
      </c>
      <c r="H271" s="50" t="n">
        <v>0</v>
      </c>
      <c r="I271" s="50" t="n">
        <v>0</v>
      </c>
      <c r="J271" s="50" t="n">
        <v>0</v>
      </c>
      <c r="K271" s="50" t="n">
        <v>0</v>
      </c>
      <c r="L271" s="50" t="n">
        <v>0</v>
      </c>
      <c r="M271" s="50" t="n">
        <v>0</v>
      </c>
      <c r="N271" s="50" t="n">
        <v>0</v>
      </c>
      <c r="O271" s="75" t="n">
        <f aca="false">SUM(C271:N271)</f>
        <v>0</v>
      </c>
      <c r="P271" s="75"/>
      <c r="Q271" s="32"/>
      <c r="R271" s="33" t="s">
        <v>93</v>
      </c>
      <c r="S271" s="32"/>
      <c r="T271" s="75"/>
      <c r="U271" s="34" t="n">
        <f aca="false">C271+D271+E271</f>
        <v>0</v>
      </c>
      <c r="V271" s="34" t="n">
        <f aca="false">F271+G271+H271</f>
        <v>0</v>
      </c>
      <c r="W271" s="34" t="n">
        <f aca="false">I271+J271+K271</f>
        <v>0</v>
      </c>
      <c r="X271" s="34" t="n">
        <f aca="false">L271+M271+N271</f>
        <v>0</v>
      </c>
      <c r="Y271" s="35" t="n">
        <f aca="false">SUM(U271:X271)</f>
        <v>0</v>
      </c>
    </row>
    <row r="272" customFormat="false" ht="12.75" hidden="false" customHeight="false" outlineLevel="0" collapsed="false">
      <c r="A272" s="28" t="s">
        <v>208</v>
      </c>
      <c r="C272" s="50" t="n">
        <v>-100</v>
      </c>
      <c r="D272" s="50" t="n">
        <v>0</v>
      </c>
      <c r="E272" s="50" t="n">
        <v>0</v>
      </c>
      <c r="F272" s="50" t="n">
        <v>0</v>
      </c>
      <c r="G272" s="50" t="n">
        <v>0</v>
      </c>
      <c r="H272" s="50" t="n">
        <v>-100</v>
      </c>
      <c r="I272" s="50" t="n">
        <v>-100</v>
      </c>
      <c r="J272" s="50" t="n">
        <v>-35</v>
      </c>
      <c r="K272" s="50" t="n">
        <v>-35</v>
      </c>
      <c r="L272" s="50" t="n">
        <v>-100</v>
      </c>
      <c r="M272" s="50" t="n">
        <v>0</v>
      </c>
      <c r="N272" s="50" t="n">
        <v>-100</v>
      </c>
      <c r="O272" s="75" t="n">
        <f aca="false">SUM(C272:N272)</f>
        <v>-570</v>
      </c>
      <c r="P272" s="75"/>
      <c r="Q272" s="32"/>
      <c r="R272" s="33" t="s">
        <v>93</v>
      </c>
      <c r="S272" s="32"/>
      <c r="T272" s="75"/>
      <c r="U272" s="34" t="n">
        <f aca="false">C272+D272+E272</f>
        <v>-100</v>
      </c>
      <c r="V272" s="34" t="n">
        <f aca="false">F272+G272+H272</f>
        <v>-100</v>
      </c>
      <c r="W272" s="34" t="n">
        <f aca="false">I272+J272+K272</f>
        <v>-170</v>
      </c>
      <c r="X272" s="34" t="n">
        <f aca="false">L272+M272+N272</f>
        <v>-200</v>
      </c>
      <c r="Y272" s="35" t="n">
        <f aca="false">SUM(U272:X272)</f>
        <v>-570</v>
      </c>
    </row>
    <row r="273" customFormat="false" ht="12.75" hidden="false" customHeight="false" outlineLevel="0" collapsed="false">
      <c r="A273" s="28" t="s">
        <v>154</v>
      </c>
      <c r="C273" s="50" t="n">
        <f aca="false">0</f>
        <v>0</v>
      </c>
      <c r="D273" s="50" t="n">
        <f aca="false">0</f>
        <v>0</v>
      </c>
      <c r="E273" s="50" t="n">
        <f aca="false">0</f>
        <v>0</v>
      </c>
      <c r="F273" s="50" t="n">
        <f aca="false">0</f>
        <v>0</v>
      </c>
      <c r="G273" s="50" t="n">
        <f aca="false">0</f>
        <v>0</v>
      </c>
      <c r="H273" s="50" t="n">
        <f aca="false">0</f>
        <v>0</v>
      </c>
      <c r="I273" s="50" t="n">
        <f aca="false">0</f>
        <v>0</v>
      </c>
      <c r="J273" s="50" t="n">
        <f aca="false">0</f>
        <v>0</v>
      </c>
      <c r="K273" s="50" t="n">
        <f aca="false">0</f>
        <v>0</v>
      </c>
      <c r="L273" s="50" t="n">
        <f aca="false">0</f>
        <v>0</v>
      </c>
      <c r="M273" s="50" t="n">
        <f aca="false">0</f>
        <v>0</v>
      </c>
      <c r="N273" s="50" t="n">
        <f aca="false">0</f>
        <v>0</v>
      </c>
      <c r="O273" s="75" t="n">
        <f aca="false">SUM(C273:N273)</f>
        <v>0</v>
      </c>
      <c r="P273" s="75"/>
      <c r="Q273" s="32"/>
      <c r="R273" s="33" t="s">
        <v>93</v>
      </c>
      <c r="S273" s="32"/>
      <c r="T273" s="75"/>
      <c r="U273" s="34" t="n">
        <f aca="false">C273+D273+E273</f>
        <v>0</v>
      </c>
      <c r="V273" s="34" t="n">
        <f aca="false">F273+G273+H273</f>
        <v>0</v>
      </c>
      <c r="W273" s="34" t="n">
        <f aca="false">I273+J273+K273</f>
        <v>0</v>
      </c>
      <c r="X273" s="34" t="n">
        <f aca="false">L273+M273+N273</f>
        <v>0</v>
      </c>
      <c r="Y273" s="35" t="n">
        <f aca="false">SUM(U273:X273)</f>
        <v>0</v>
      </c>
    </row>
    <row r="274" customFormat="false" ht="12.75" hidden="false" customHeight="false" outlineLevel="0" collapsed="false">
      <c r="A274" s="28" t="s">
        <v>209</v>
      </c>
      <c r="C274" s="50" t="n">
        <f aca="false">0</f>
        <v>0</v>
      </c>
      <c r="D274" s="50" t="n">
        <f aca="false">0</f>
        <v>0</v>
      </c>
      <c r="E274" s="50" t="n">
        <f aca="false">0</f>
        <v>0</v>
      </c>
      <c r="F274" s="50" t="n">
        <f aca="false">0</f>
        <v>0</v>
      </c>
      <c r="G274" s="50" t="n">
        <f aca="false">0</f>
        <v>0</v>
      </c>
      <c r="H274" s="50" t="n">
        <f aca="false">0</f>
        <v>0</v>
      </c>
      <c r="I274" s="50" t="n">
        <f aca="false">0</f>
        <v>0</v>
      </c>
      <c r="J274" s="50" t="n">
        <f aca="false">0</f>
        <v>0</v>
      </c>
      <c r="K274" s="50" t="n">
        <f aca="false">0</f>
        <v>0</v>
      </c>
      <c r="L274" s="50" t="n">
        <f aca="false">0</f>
        <v>0</v>
      </c>
      <c r="M274" s="50" t="n">
        <f aca="false">0</f>
        <v>0</v>
      </c>
      <c r="N274" s="50" t="n">
        <f aca="false">0</f>
        <v>0</v>
      </c>
      <c r="O274" s="75" t="n">
        <f aca="false">SUM(C274:N274)</f>
        <v>0</v>
      </c>
      <c r="P274" s="75"/>
      <c r="Q274" s="32"/>
      <c r="R274" s="33" t="s">
        <v>93</v>
      </c>
      <c r="S274" s="32"/>
      <c r="T274" s="75"/>
      <c r="U274" s="34" t="n">
        <f aca="false">C274+D274+E274</f>
        <v>0</v>
      </c>
      <c r="V274" s="34" t="n">
        <f aca="false">F274+G274+H274</f>
        <v>0</v>
      </c>
      <c r="W274" s="34" t="n">
        <f aca="false">I274+J274+K274</f>
        <v>0</v>
      </c>
      <c r="X274" s="34" t="n">
        <f aca="false">L274+M274+N274</f>
        <v>0</v>
      </c>
      <c r="Y274" s="35" t="n">
        <f aca="false">SUM(U274:X274)</f>
        <v>0</v>
      </c>
    </row>
    <row r="275" customFormat="false" ht="12.75" hidden="false" customHeight="false" outlineLevel="0" collapsed="false">
      <c r="A275" s="28" t="s">
        <v>210</v>
      </c>
      <c r="C275" s="50" t="n">
        <v>0</v>
      </c>
      <c r="D275" s="50" t="n">
        <v>0</v>
      </c>
      <c r="E275" s="50" t="n">
        <v>0</v>
      </c>
      <c r="F275" s="50" t="n">
        <v>0</v>
      </c>
      <c r="G275" s="50" t="n">
        <v>0</v>
      </c>
      <c r="H275" s="50" t="n">
        <v>0</v>
      </c>
      <c r="I275" s="50" t="n">
        <v>0</v>
      </c>
      <c r="J275" s="50" t="n">
        <v>0</v>
      </c>
      <c r="K275" s="50" t="n">
        <v>0</v>
      </c>
      <c r="L275" s="50" t="n">
        <v>0</v>
      </c>
      <c r="M275" s="50" t="n">
        <v>0</v>
      </c>
      <c r="N275" s="50" t="n">
        <v>0</v>
      </c>
      <c r="O275" s="75" t="n">
        <f aca="false">SUM(C275:N275)</f>
        <v>0</v>
      </c>
      <c r="P275" s="75"/>
      <c r="Q275" s="32"/>
      <c r="R275" s="33" t="s">
        <v>93</v>
      </c>
      <c r="S275" s="32"/>
      <c r="T275" s="75"/>
      <c r="U275" s="34" t="n">
        <f aca="false">C275+D275+E275</f>
        <v>0</v>
      </c>
      <c r="V275" s="34" t="n">
        <f aca="false">F275+G275+H275</f>
        <v>0</v>
      </c>
      <c r="W275" s="34" t="n">
        <f aca="false">I275+J275+K275</f>
        <v>0</v>
      </c>
      <c r="X275" s="34" t="n">
        <f aca="false">L275+M275+N275</f>
        <v>0</v>
      </c>
      <c r="Y275" s="35" t="n">
        <f aca="false">SUM(U275:X275)</f>
        <v>0</v>
      </c>
    </row>
    <row r="276" customFormat="false" ht="12.75" hidden="false" customHeight="true" outlineLevel="0" collapsed="false">
      <c r="A276" s="117" t="s">
        <v>211</v>
      </c>
      <c r="B276" s="58"/>
      <c r="C276" s="118" t="n">
        <v>0</v>
      </c>
      <c r="D276" s="118" t="n">
        <v>0</v>
      </c>
      <c r="E276" s="118" t="n">
        <v>-100</v>
      </c>
      <c r="F276" s="118" t="n">
        <v>0</v>
      </c>
      <c r="G276" s="118" t="n">
        <v>0</v>
      </c>
      <c r="H276" s="118" t="n">
        <v>-100</v>
      </c>
      <c r="I276" s="118" t="n">
        <v>0</v>
      </c>
      <c r="J276" s="118" t="n">
        <v>-18</v>
      </c>
      <c r="K276" s="118" t="n">
        <v>-17</v>
      </c>
      <c r="L276" s="118" t="n">
        <v>-17</v>
      </c>
      <c r="M276" s="118" t="n">
        <v>-18</v>
      </c>
      <c r="N276" s="118" t="n">
        <v>-17</v>
      </c>
      <c r="O276" s="77" t="n">
        <f aca="false">SUM(C276:N276)</f>
        <v>-287</v>
      </c>
      <c r="P276" s="75"/>
      <c r="Q276" s="63"/>
      <c r="R276" s="33" t="s">
        <v>93</v>
      </c>
      <c r="S276" s="63"/>
      <c r="T276" s="75"/>
      <c r="U276" s="82" t="n">
        <f aca="false">C276+D276+E276</f>
        <v>-100</v>
      </c>
      <c r="V276" s="82" t="n">
        <f aca="false">F276+G276+H276</f>
        <v>-100</v>
      </c>
      <c r="W276" s="82" t="n">
        <f aca="false">I276+J276+K276</f>
        <v>-35</v>
      </c>
      <c r="X276" s="82" t="n">
        <f aca="false">L276+M276+N276</f>
        <v>-52</v>
      </c>
      <c r="Y276" s="71" t="n">
        <f aca="false">SUM(U276:X276)</f>
        <v>-287</v>
      </c>
      <c r="Z276" s="58"/>
      <c r="AA276" s="58"/>
      <c r="AB276" s="58"/>
      <c r="AC276" s="58"/>
      <c r="AD276" s="58"/>
      <c r="AE276" s="58"/>
      <c r="AF276" s="58"/>
      <c r="AG276" s="58"/>
      <c r="AH276" s="58"/>
      <c r="AI276" s="58"/>
      <c r="AJ276" s="58"/>
      <c r="AK276" s="58"/>
      <c r="AL276" s="58"/>
      <c r="AM276" s="58"/>
      <c r="AN276" s="58"/>
      <c r="AO276" s="58"/>
      <c r="AP276" s="58"/>
      <c r="AQ276" s="58"/>
      <c r="AR276" s="58"/>
      <c r="AS276" s="58"/>
      <c r="AT276" s="58"/>
      <c r="AU276" s="58"/>
      <c r="AV276" s="58"/>
      <c r="AW276" s="58"/>
      <c r="AX276" s="58"/>
      <c r="AY276" s="58"/>
      <c r="AZ276" s="58"/>
      <c r="BA276" s="58"/>
      <c r="BB276" s="58"/>
      <c r="BC276" s="58"/>
      <c r="BD276" s="58"/>
      <c r="BE276" s="58"/>
      <c r="BF276" s="58"/>
      <c r="BG276" s="58"/>
      <c r="BH276" s="58"/>
      <c r="BI276" s="58"/>
      <c r="BJ276" s="58"/>
      <c r="BK276" s="58"/>
      <c r="BL276" s="58"/>
      <c r="BM276" s="58"/>
      <c r="BN276" s="58"/>
      <c r="BO276" s="58"/>
      <c r="BP276" s="58"/>
      <c r="BQ276" s="58"/>
      <c r="BR276" s="58"/>
      <c r="BS276" s="58"/>
      <c r="BT276" s="58"/>
      <c r="BU276" s="58"/>
      <c r="BV276" s="58"/>
      <c r="BW276" s="58"/>
      <c r="BX276" s="58"/>
      <c r="BY276" s="58"/>
      <c r="BZ276" s="58"/>
      <c r="CA276" s="58"/>
      <c r="CB276" s="58"/>
      <c r="CC276" s="58"/>
      <c r="CD276" s="58"/>
      <c r="CE276" s="58"/>
      <c r="CF276" s="58"/>
      <c r="CG276" s="58"/>
      <c r="CH276" s="58"/>
      <c r="CI276" s="58"/>
      <c r="CJ276" s="58"/>
      <c r="CK276" s="58"/>
      <c r="CL276" s="58"/>
      <c r="CM276" s="58"/>
      <c r="CN276" s="58"/>
      <c r="CO276" s="58"/>
      <c r="CP276" s="58"/>
      <c r="CQ276" s="58"/>
      <c r="CR276" s="58"/>
      <c r="CS276" s="58"/>
      <c r="CT276" s="58"/>
      <c r="CU276" s="58"/>
      <c r="CV276" s="58"/>
      <c r="CW276" s="58"/>
      <c r="CX276" s="58"/>
      <c r="CY276" s="58"/>
      <c r="CZ276" s="58"/>
      <c r="DA276" s="58"/>
      <c r="DB276" s="58"/>
      <c r="DC276" s="58"/>
      <c r="DD276" s="58"/>
      <c r="DE276" s="58"/>
      <c r="DF276" s="58"/>
      <c r="DG276" s="58"/>
      <c r="DH276" s="58"/>
      <c r="DI276" s="58"/>
      <c r="DJ276" s="58"/>
      <c r="DK276" s="58"/>
      <c r="DL276" s="58"/>
      <c r="DM276" s="58"/>
      <c r="DN276" s="58"/>
      <c r="DO276" s="58"/>
      <c r="DP276" s="58"/>
      <c r="DQ276" s="58"/>
      <c r="DR276" s="58"/>
      <c r="DS276" s="58"/>
      <c r="DT276" s="58"/>
      <c r="DU276" s="58"/>
      <c r="DV276" s="58"/>
      <c r="DW276" s="58"/>
      <c r="DX276" s="58"/>
      <c r="DY276" s="58"/>
      <c r="DZ276" s="58"/>
      <c r="EA276" s="58"/>
      <c r="EB276" s="58"/>
      <c r="EC276" s="58"/>
      <c r="ED276" s="58"/>
      <c r="EE276" s="58"/>
      <c r="EF276" s="58"/>
      <c r="EG276" s="58"/>
      <c r="EH276" s="58"/>
      <c r="EI276" s="58"/>
      <c r="EJ276" s="58"/>
      <c r="EK276" s="58"/>
      <c r="EL276" s="58"/>
      <c r="EM276" s="58"/>
      <c r="EN276" s="58"/>
      <c r="EO276" s="58"/>
      <c r="EP276" s="58"/>
      <c r="EQ276" s="58"/>
      <c r="ER276" s="58"/>
      <c r="ES276" s="58"/>
      <c r="ET276" s="58"/>
      <c r="EU276" s="58"/>
      <c r="EV276" s="58"/>
      <c r="EW276" s="58"/>
      <c r="EX276" s="58"/>
      <c r="EY276" s="58"/>
      <c r="EZ276" s="58"/>
      <c r="FA276" s="58"/>
      <c r="FB276" s="58"/>
      <c r="FC276" s="58"/>
      <c r="FD276" s="58"/>
      <c r="FE276" s="58"/>
      <c r="FF276" s="58"/>
      <c r="FG276" s="58"/>
      <c r="FH276" s="58"/>
      <c r="FI276" s="58"/>
      <c r="FJ276" s="58"/>
      <c r="FK276" s="58"/>
      <c r="FL276" s="58"/>
      <c r="FM276" s="58"/>
      <c r="FN276" s="58"/>
      <c r="FO276" s="58"/>
      <c r="FP276" s="58"/>
      <c r="FQ276" s="58"/>
      <c r="FR276" s="58"/>
      <c r="FS276" s="58"/>
      <c r="FT276" s="58"/>
      <c r="FU276" s="58"/>
      <c r="FV276" s="58"/>
      <c r="FW276" s="58"/>
      <c r="FX276" s="58"/>
      <c r="FY276" s="58"/>
      <c r="FZ276" s="58"/>
      <c r="GA276" s="58"/>
      <c r="GB276" s="58"/>
      <c r="GC276" s="58"/>
      <c r="GD276" s="58"/>
      <c r="GE276" s="58"/>
      <c r="GF276" s="58"/>
      <c r="GG276" s="58"/>
      <c r="GH276" s="58"/>
      <c r="GI276" s="58"/>
      <c r="GJ276" s="58"/>
      <c r="GK276" s="58"/>
      <c r="GL276" s="58"/>
      <c r="GM276" s="58"/>
      <c r="GN276" s="58"/>
      <c r="GO276" s="58"/>
      <c r="GP276" s="58"/>
      <c r="GQ276" s="58"/>
      <c r="GR276" s="58"/>
      <c r="GS276" s="58"/>
      <c r="GT276" s="58"/>
      <c r="GU276" s="58"/>
      <c r="GV276" s="58"/>
      <c r="GW276" s="58"/>
      <c r="GX276" s="58"/>
      <c r="GY276" s="58"/>
      <c r="GZ276" s="58"/>
      <c r="HA276" s="58"/>
      <c r="HB276" s="58"/>
      <c r="HC276" s="58"/>
      <c r="HD276" s="58"/>
      <c r="HE276" s="58"/>
      <c r="HF276" s="58"/>
      <c r="HG276" s="58"/>
      <c r="HH276" s="58"/>
      <c r="HI276" s="58"/>
      <c r="HJ276" s="58"/>
      <c r="HK276" s="58"/>
      <c r="HL276" s="58"/>
      <c r="HM276" s="58"/>
      <c r="HN276" s="58"/>
      <c r="HO276" s="58"/>
      <c r="HP276" s="58"/>
      <c r="HQ276" s="58"/>
      <c r="HR276" s="58"/>
      <c r="HS276" s="58"/>
      <c r="HT276" s="58"/>
      <c r="HU276" s="58"/>
      <c r="HV276" s="58"/>
      <c r="HW276" s="58"/>
      <c r="HX276" s="58"/>
      <c r="HY276" s="58"/>
      <c r="HZ276" s="58"/>
      <c r="IA276" s="58"/>
      <c r="IB276" s="58"/>
      <c r="IC276" s="58"/>
      <c r="ID276" s="58"/>
      <c r="IE276" s="58"/>
      <c r="IF276" s="58"/>
      <c r="IG276" s="58"/>
      <c r="IH276" s="58"/>
      <c r="II276" s="58"/>
      <c r="IJ276" s="58"/>
      <c r="IK276" s="58"/>
      <c r="IL276" s="58"/>
      <c r="IM276" s="58"/>
      <c r="IN276" s="58"/>
      <c r="IO276" s="58"/>
      <c r="IP276" s="58"/>
      <c r="IQ276" s="58"/>
      <c r="IR276" s="58"/>
      <c r="IS276" s="58"/>
      <c r="IT276" s="58"/>
      <c r="IU276" s="58"/>
      <c r="IV276" s="58"/>
      <c r="IW276" s="58"/>
    </row>
    <row r="277" customFormat="false" ht="12.75" hidden="false" customHeight="true" outlineLevel="0" collapsed="false">
      <c r="A277" s="28" t="s">
        <v>100</v>
      </c>
      <c r="B277" s="58"/>
      <c r="C277" s="64" t="n">
        <f aca="false">SUM(C267:C276)</f>
        <v>-175</v>
      </c>
      <c r="D277" s="64" t="n">
        <f aca="false">SUM(D267:D276)</f>
        <v>-209</v>
      </c>
      <c r="E277" s="64" t="n">
        <f aca="false">SUM(E267:E276)</f>
        <v>-334</v>
      </c>
      <c r="F277" s="64" t="n">
        <f aca="false">SUM(F267:F276)</f>
        <v>-64</v>
      </c>
      <c r="G277" s="64" t="n">
        <f aca="false">SUM(G267:G276)</f>
        <v>-209</v>
      </c>
      <c r="H277" s="64" t="n">
        <f aca="false">SUM(H267:H276)</f>
        <v>-284</v>
      </c>
      <c r="I277" s="64" t="n">
        <f aca="false">SUM(I267:I276)</f>
        <v>-189</v>
      </c>
      <c r="J277" s="64" t="n">
        <f aca="false">SUM(J267:J276)</f>
        <v>-306</v>
      </c>
      <c r="K277" s="64" t="n">
        <f aca="false">SUM(K267:K276)</f>
        <v>-352</v>
      </c>
      <c r="L277" s="64" t="n">
        <f aca="false">SUM(L267:L276)</f>
        <v>-467</v>
      </c>
      <c r="M277" s="64" t="n">
        <f aca="false">SUM(M267:M276)</f>
        <v>-368</v>
      </c>
      <c r="N277" s="64" t="n">
        <f aca="false">SUM(N267:N276)</f>
        <v>-467</v>
      </c>
      <c r="O277" s="64" t="n">
        <f aca="false">SUM(O267:O276)</f>
        <v>-3424</v>
      </c>
      <c r="P277" s="75"/>
      <c r="Q277" s="63"/>
      <c r="R277" s="33"/>
      <c r="S277" s="63"/>
      <c r="T277" s="75"/>
      <c r="U277" s="64" t="n">
        <f aca="false">SUM(U267:U276)</f>
        <v>-718</v>
      </c>
      <c r="V277" s="64" t="n">
        <f aca="false">SUM(V267:V276)</f>
        <v>-557</v>
      </c>
      <c r="W277" s="64" t="n">
        <f aca="false">SUM(W267:W276)</f>
        <v>-847</v>
      </c>
      <c r="X277" s="64" t="n">
        <f aca="false">SUM(X267:X276)</f>
        <v>-1302</v>
      </c>
      <c r="Y277" s="64" t="n">
        <f aca="false">SUM(Y267:Y276)</f>
        <v>-3424</v>
      </c>
      <c r="Z277" s="58"/>
      <c r="AA277" s="58"/>
      <c r="AB277" s="58"/>
      <c r="AC277" s="58"/>
      <c r="AD277" s="58"/>
      <c r="AE277" s="58"/>
      <c r="AF277" s="58"/>
      <c r="AG277" s="58"/>
      <c r="AH277" s="58"/>
      <c r="AI277" s="58"/>
      <c r="AJ277" s="58"/>
      <c r="AK277" s="58"/>
      <c r="AL277" s="58"/>
      <c r="AM277" s="58"/>
      <c r="AN277" s="58"/>
      <c r="AO277" s="58"/>
      <c r="AP277" s="58"/>
      <c r="AQ277" s="58"/>
      <c r="AR277" s="58"/>
      <c r="AS277" s="58"/>
      <c r="AT277" s="58"/>
      <c r="AU277" s="58"/>
      <c r="AV277" s="58"/>
      <c r="AW277" s="58"/>
      <c r="AX277" s="58"/>
      <c r="AY277" s="58"/>
      <c r="AZ277" s="58"/>
      <c r="BA277" s="58"/>
      <c r="BB277" s="58"/>
      <c r="BC277" s="58"/>
      <c r="BD277" s="58"/>
      <c r="BE277" s="58"/>
      <c r="BF277" s="58"/>
      <c r="BG277" s="58"/>
      <c r="BH277" s="58"/>
      <c r="BI277" s="58"/>
      <c r="BJ277" s="58"/>
      <c r="BK277" s="58"/>
      <c r="BL277" s="58"/>
      <c r="BM277" s="58"/>
      <c r="BN277" s="58"/>
      <c r="BO277" s="58"/>
      <c r="BP277" s="58"/>
      <c r="BQ277" s="58"/>
      <c r="BR277" s="58"/>
      <c r="BS277" s="58"/>
      <c r="BT277" s="58"/>
      <c r="BU277" s="58"/>
      <c r="BV277" s="58"/>
      <c r="BW277" s="58"/>
      <c r="BX277" s="58"/>
      <c r="BY277" s="58"/>
      <c r="BZ277" s="58"/>
      <c r="CA277" s="58"/>
      <c r="CB277" s="58"/>
      <c r="CC277" s="58"/>
      <c r="CD277" s="58"/>
      <c r="CE277" s="58"/>
      <c r="CF277" s="58"/>
      <c r="CG277" s="58"/>
      <c r="CH277" s="58"/>
      <c r="CI277" s="58"/>
      <c r="CJ277" s="58"/>
      <c r="CK277" s="58"/>
      <c r="CL277" s="58"/>
      <c r="CM277" s="58"/>
      <c r="CN277" s="58"/>
      <c r="CO277" s="58"/>
      <c r="CP277" s="58"/>
      <c r="CQ277" s="58"/>
      <c r="CR277" s="58"/>
      <c r="CS277" s="58"/>
      <c r="CT277" s="58"/>
      <c r="CU277" s="58"/>
      <c r="CV277" s="58"/>
      <c r="CW277" s="58"/>
      <c r="CX277" s="58"/>
      <c r="CY277" s="58"/>
      <c r="CZ277" s="58"/>
      <c r="DA277" s="58"/>
      <c r="DB277" s="58"/>
      <c r="DC277" s="58"/>
      <c r="DD277" s="58"/>
      <c r="DE277" s="58"/>
      <c r="DF277" s="58"/>
      <c r="DG277" s="58"/>
      <c r="DH277" s="58"/>
      <c r="DI277" s="58"/>
      <c r="DJ277" s="58"/>
      <c r="DK277" s="58"/>
      <c r="DL277" s="58"/>
      <c r="DM277" s="58"/>
      <c r="DN277" s="58"/>
      <c r="DO277" s="58"/>
      <c r="DP277" s="58"/>
      <c r="DQ277" s="58"/>
      <c r="DR277" s="58"/>
      <c r="DS277" s="58"/>
      <c r="DT277" s="58"/>
      <c r="DU277" s="58"/>
      <c r="DV277" s="58"/>
      <c r="DW277" s="58"/>
      <c r="DX277" s="58"/>
      <c r="DY277" s="58"/>
      <c r="DZ277" s="58"/>
      <c r="EA277" s="58"/>
      <c r="EB277" s="58"/>
      <c r="EC277" s="58"/>
      <c r="ED277" s="58"/>
      <c r="EE277" s="58"/>
      <c r="EF277" s="58"/>
      <c r="EG277" s="58"/>
      <c r="EH277" s="58"/>
      <c r="EI277" s="58"/>
      <c r="EJ277" s="58"/>
      <c r="EK277" s="58"/>
      <c r="EL277" s="58"/>
      <c r="EM277" s="58"/>
      <c r="EN277" s="58"/>
      <c r="EO277" s="58"/>
      <c r="EP277" s="58"/>
      <c r="EQ277" s="58"/>
      <c r="ER277" s="58"/>
      <c r="ES277" s="58"/>
      <c r="ET277" s="58"/>
      <c r="EU277" s="58"/>
      <c r="EV277" s="58"/>
      <c r="EW277" s="58"/>
      <c r="EX277" s="58"/>
      <c r="EY277" s="58"/>
      <c r="EZ277" s="58"/>
      <c r="FA277" s="58"/>
      <c r="FB277" s="58"/>
      <c r="FC277" s="58"/>
      <c r="FD277" s="58"/>
      <c r="FE277" s="58"/>
      <c r="FF277" s="58"/>
      <c r="FG277" s="58"/>
      <c r="FH277" s="58"/>
      <c r="FI277" s="58"/>
      <c r="FJ277" s="58"/>
      <c r="FK277" s="58"/>
      <c r="FL277" s="58"/>
      <c r="FM277" s="58"/>
      <c r="FN277" s="58"/>
      <c r="FO277" s="58"/>
      <c r="FP277" s="58"/>
      <c r="FQ277" s="58"/>
      <c r="FR277" s="58"/>
      <c r="FS277" s="58"/>
      <c r="FT277" s="58"/>
      <c r="FU277" s="58"/>
      <c r="FV277" s="58"/>
      <c r="FW277" s="58"/>
      <c r="FX277" s="58"/>
      <c r="FY277" s="58"/>
      <c r="FZ277" s="58"/>
      <c r="GA277" s="58"/>
      <c r="GB277" s="58"/>
      <c r="GC277" s="58"/>
      <c r="GD277" s="58"/>
      <c r="GE277" s="58"/>
      <c r="GF277" s="58"/>
      <c r="GG277" s="58"/>
      <c r="GH277" s="58"/>
      <c r="GI277" s="58"/>
      <c r="GJ277" s="58"/>
      <c r="GK277" s="58"/>
      <c r="GL277" s="58"/>
      <c r="GM277" s="58"/>
      <c r="GN277" s="58"/>
      <c r="GO277" s="58"/>
      <c r="GP277" s="58"/>
      <c r="GQ277" s="58"/>
      <c r="GR277" s="58"/>
      <c r="GS277" s="58"/>
      <c r="GT277" s="58"/>
      <c r="GU277" s="58"/>
      <c r="GV277" s="58"/>
      <c r="GW277" s="58"/>
      <c r="GX277" s="58"/>
      <c r="GY277" s="58"/>
      <c r="GZ277" s="58"/>
      <c r="HA277" s="58"/>
      <c r="HB277" s="58"/>
      <c r="HC277" s="58"/>
      <c r="HD277" s="58"/>
      <c r="HE277" s="58"/>
      <c r="HF277" s="58"/>
      <c r="HG277" s="58"/>
      <c r="HH277" s="58"/>
      <c r="HI277" s="58"/>
      <c r="HJ277" s="58"/>
      <c r="HK277" s="58"/>
      <c r="HL277" s="58"/>
      <c r="HM277" s="58"/>
      <c r="HN277" s="58"/>
      <c r="HO277" s="58"/>
      <c r="HP277" s="58"/>
      <c r="HQ277" s="58"/>
      <c r="HR277" s="58"/>
      <c r="HS277" s="58"/>
      <c r="HT277" s="58"/>
      <c r="HU277" s="58"/>
      <c r="HV277" s="58"/>
      <c r="HW277" s="58"/>
      <c r="HX277" s="58"/>
      <c r="HY277" s="58"/>
      <c r="HZ277" s="58"/>
      <c r="IA277" s="58"/>
      <c r="IB277" s="58"/>
      <c r="IC277" s="58"/>
      <c r="ID277" s="58"/>
      <c r="IE277" s="58"/>
      <c r="IF277" s="58"/>
      <c r="IG277" s="58"/>
      <c r="IH277" s="58"/>
      <c r="II277" s="58"/>
      <c r="IJ277" s="58"/>
      <c r="IK277" s="58"/>
      <c r="IL277" s="58"/>
      <c r="IM277" s="58"/>
      <c r="IN277" s="58"/>
      <c r="IO277" s="58"/>
      <c r="IP277" s="58"/>
      <c r="IQ277" s="58"/>
      <c r="IR277" s="58"/>
      <c r="IS277" s="58"/>
      <c r="IT277" s="58"/>
      <c r="IU277" s="58"/>
      <c r="IV277" s="58"/>
      <c r="IW277" s="58"/>
    </row>
    <row r="278" customFormat="false" ht="3.95" hidden="false" customHeight="true" outlineLevel="0" collapsed="false">
      <c r="A278" s="117"/>
      <c r="B278" s="58"/>
      <c r="C278" s="56"/>
      <c r="D278" s="56"/>
      <c r="E278" s="56"/>
      <c r="F278" s="56"/>
      <c r="G278" s="56"/>
      <c r="H278" s="56"/>
      <c r="I278" s="56"/>
      <c r="J278" s="56"/>
      <c r="K278" s="56"/>
      <c r="L278" s="56"/>
      <c r="M278" s="56"/>
      <c r="N278" s="56"/>
      <c r="O278" s="75"/>
      <c r="P278" s="75"/>
      <c r="Q278" s="63"/>
      <c r="R278" s="33"/>
      <c r="S278" s="63"/>
      <c r="T278" s="75"/>
      <c r="U278" s="62"/>
      <c r="V278" s="62"/>
      <c r="W278" s="62"/>
      <c r="X278" s="62"/>
      <c r="Y278" s="35"/>
      <c r="Z278" s="58"/>
      <c r="AA278" s="58"/>
      <c r="AB278" s="58"/>
      <c r="AC278" s="58"/>
      <c r="AD278" s="58"/>
      <c r="AE278" s="58"/>
      <c r="AF278" s="58"/>
      <c r="AG278" s="58"/>
      <c r="AH278" s="58"/>
      <c r="AI278" s="58"/>
      <c r="AJ278" s="58"/>
      <c r="AK278" s="58"/>
      <c r="AL278" s="58"/>
      <c r="AM278" s="58"/>
      <c r="AN278" s="58"/>
      <c r="AO278" s="58"/>
      <c r="AP278" s="58"/>
      <c r="AQ278" s="58"/>
      <c r="AR278" s="58"/>
      <c r="AS278" s="58"/>
      <c r="AT278" s="58"/>
      <c r="AU278" s="58"/>
      <c r="AV278" s="58"/>
      <c r="AW278" s="58"/>
      <c r="AX278" s="58"/>
      <c r="AY278" s="58"/>
      <c r="AZ278" s="58"/>
      <c r="BA278" s="58"/>
      <c r="BB278" s="58"/>
      <c r="BC278" s="58"/>
      <c r="BD278" s="58"/>
      <c r="BE278" s="58"/>
      <c r="BF278" s="58"/>
      <c r="BG278" s="58"/>
      <c r="BH278" s="58"/>
      <c r="BI278" s="58"/>
      <c r="BJ278" s="58"/>
      <c r="BK278" s="58"/>
      <c r="BL278" s="58"/>
      <c r="BM278" s="58"/>
      <c r="BN278" s="58"/>
      <c r="BO278" s="58"/>
      <c r="BP278" s="58"/>
      <c r="BQ278" s="58"/>
      <c r="BR278" s="58"/>
      <c r="BS278" s="58"/>
      <c r="BT278" s="58"/>
      <c r="BU278" s="58"/>
      <c r="BV278" s="58"/>
      <c r="BW278" s="58"/>
      <c r="BX278" s="58"/>
      <c r="BY278" s="58"/>
      <c r="BZ278" s="58"/>
      <c r="CA278" s="58"/>
      <c r="CB278" s="58"/>
      <c r="CC278" s="58"/>
      <c r="CD278" s="58"/>
      <c r="CE278" s="58"/>
      <c r="CF278" s="58"/>
      <c r="CG278" s="58"/>
      <c r="CH278" s="58"/>
      <c r="CI278" s="58"/>
      <c r="CJ278" s="58"/>
      <c r="CK278" s="58"/>
      <c r="CL278" s="58"/>
      <c r="CM278" s="58"/>
      <c r="CN278" s="58"/>
      <c r="CO278" s="58"/>
      <c r="CP278" s="58"/>
      <c r="CQ278" s="58"/>
      <c r="CR278" s="58"/>
      <c r="CS278" s="58"/>
      <c r="CT278" s="58"/>
      <c r="CU278" s="58"/>
      <c r="CV278" s="58"/>
      <c r="CW278" s="58"/>
      <c r="CX278" s="58"/>
      <c r="CY278" s="58"/>
      <c r="CZ278" s="58"/>
      <c r="DA278" s="58"/>
      <c r="DB278" s="58"/>
      <c r="DC278" s="58"/>
      <c r="DD278" s="58"/>
      <c r="DE278" s="58"/>
      <c r="DF278" s="58"/>
      <c r="DG278" s="58"/>
      <c r="DH278" s="58"/>
      <c r="DI278" s="58"/>
      <c r="DJ278" s="58"/>
      <c r="DK278" s="58"/>
      <c r="DL278" s="58"/>
      <c r="DM278" s="58"/>
      <c r="DN278" s="58"/>
      <c r="DO278" s="58"/>
      <c r="DP278" s="58"/>
      <c r="DQ278" s="58"/>
      <c r="DR278" s="58"/>
      <c r="DS278" s="58"/>
      <c r="DT278" s="58"/>
      <c r="DU278" s="58"/>
      <c r="DV278" s="58"/>
      <c r="DW278" s="58"/>
      <c r="DX278" s="58"/>
      <c r="DY278" s="58"/>
      <c r="DZ278" s="58"/>
      <c r="EA278" s="58"/>
      <c r="EB278" s="58"/>
      <c r="EC278" s="58"/>
      <c r="ED278" s="58"/>
      <c r="EE278" s="58"/>
      <c r="EF278" s="58"/>
      <c r="EG278" s="58"/>
      <c r="EH278" s="58"/>
      <c r="EI278" s="58"/>
      <c r="EJ278" s="58"/>
      <c r="EK278" s="58"/>
      <c r="EL278" s="58"/>
      <c r="EM278" s="58"/>
      <c r="EN278" s="58"/>
      <c r="EO278" s="58"/>
      <c r="EP278" s="58"/>
      <c r="EQ278" s="58"/>
      <c r="ER278" s="58"/>
      <c r="ES278" s="58"/>
      <c r="ET278" s="58"/>
      <c r="EU278" s="58"/>
      <c r="EV278" s="58"/>
      <c r="EW278" s="58"/>
      <c r="EX278" s="58"/>
      <c r="EY278" s="58"/>
      <c r="EZ278" s="58"/>
      <c r="FA278" s="58"/>
      <c r="FB278" s="58"/>
      <c r="FC278" s="58"/>
      <c r="FD278" s="58"/>
      <c r="FE278" s="58"/>
      <c r="FF278" s="58"/>
      <c r="FG278" s="58"/>
      <c r="FH278" s="58"/>
      <c r="FI278" s="58"/>
      <c r="FJ278" s="58"/>
      <c r="FK278" s="58"/>
      <c r="FL278" s="58"/>
      <c r="FM278" s="58"/>
      <c r="FN278" s="58"/>
      <c r="FO278" s="58"/>
      <c r="FP278" s="58"/>
      <c r="FQ278" s="58"/>
      <c r="FR278" s="58"/>
      <c r="FS278" s="58"/>
      <c r="FT278" s="58"/>
      <c r="FU278" s="58"/>
      <c r="FV278" s="58"/>
      <c r="FW278" s="58"/>
      <c r="FX278" s="58"/>
      <c r="FY278" s="58"/>
      <c r="FZ278" s="58"/>
      <c r="GA278" s="58"/>
      <c r="GB278" s="58"/>
      <c r="GC278" s="58"/>
      <c r="GD278" s="58"/>
      <c r="GE278" s="58"/>
      <c r="GF278" s="58"/>
      <c r="GG278" s="58"/>
      <c r="GH278" s="58"/>
      <c r="GI278" s="58"/>
      <c r="GJ278" s="58"/>
      <c r="GK278" s="58"/>
      <c r="GL278" s="58"/>
      <c r="GM278" s="58"/>
      <c r="GN278" s="58"/>
      <c r="GO278" s="58"/>
      <c r="GP278" s="58"/>
      <c r="GQ278" s="58"/>
      <c r="GR278" s="58"/>
      <c r="GS278" s="58"/>
      <c r="GT278" s="58"/>
      <c r="GU278" s="58"/>
      <c r="GV278" s="58"/>
      <c r="GW278" s="58"/>
      <c r="GX278" s="58"/>
      <c r="GY278" s="58"/>
      <c r="GZ278" s="58"/>
      <c r="HA278" s="58"/>
      <c r="HB278" s="58"/>
      <c r="HC278" s="58"/>
      <c r="HD278" s="58"/>
      <c r="HE278" s="58"/>
      <c r="HF278" s="58"/>
      <c r="HG278" s="58"/>
      <c r="HH278" s="58"/>
      <c r="HI278" s="58"/>
      <c r="HJ278" s="58"/>
      <c r="HK278" s="58"/>
      <c r="HL278" s="58"/>
      <c r="HM278" s="58"/>
      <c r="HN278" s="58"/>
      <c r="HO278" s="58"/>
      <c r="HP278" s="58"/>
      <c r="HQ278" s="58"/>
      <c r="HR278" s="58"/>
      <c r="HS278" s="58"/>
      <c r="HT278" s="58"/>
      <c r="HU278" s="58"/>
      <c r="HV278" s="58"/>
      <c r="HW278" s="58"/>
      <c r="HX278" s="58"/>
      <c r="HY278" s="58"/>
      <c r="HZ278" s="58"/>
      <c r="IA278" s="58"/>
      <c r="IB278" s="58"/>
      <c r="IC278" s="58"/>
      <c r="ID278" s="58"/>
      <c r="IE278" s="58"/>
      <c r="IF278" s="58"/>
      <c r="IG278" s="58"/>
      <c r="IH278" s="58"/>
      <c r="II278" s="58"/>
      <c r="IJ278" s="58"/>
      <c r="IK278" s="58"/>
      <c r="IL278" s="58"/>
      <c r="IM278" s="58"/>
      <c r="IN278" s="58"/>
      <c r="IO278" s="58"/>
      <c r="IP278" s="58"/>
      <c r="IQ278" s="58"/>
      <c r="IR278" s="58"/>
      <c r="IS278" s="58"/>
      <c r="IT278" s="58"/>
      <c r="IU278" s="58"/>
      <c r="IV278" s="58"/>
      <c r="IW278" s="58"/>
    </row>
    <row r="279" customFormat="false" ht="12.75" hidden="false" customHeight="true" outlineLevel="0" collapsed="false">
      <c r="A279" s="28" t="s">
        <v>101</v>
      </c>
      <c r="C279" s="46" t="n">
        <v>0</v>
      </c>
      <c r="D279" s="46" t="n">
        <v>0</v>
      </c>
      <c r="E279" s="46" t="n">
        <v>0</v>
      </c>
      <c r="F279" s="46" t="n">
        <v>0</v>
      </c>
      <c r="G279" s="46" t="n">
        <v>0</v>
      </c>
      <c r="H279" s="46" t="n">
        <v>0</v>
      </c>
      <c r="I279" s="46" t="n">
        <v>0</v>
      </c>
      <c r="J279" s="46" t="n">
        <v>0</v>
      </c>
      <c r="K279" s="46" t="n">
        <v>0</v>
      </c>
      <c r="L279" s="46" t="n">
        <v>0</v>
      </c>
      <c r="M279" s="46" t="n">
        <v>0</v>
      </c>
      <c r="N279" s="46" t="n">
        <v>0</v>
      </c>
      <c r="O279" s="49" t="n">
        <f aca="false">SUM(C279:N279)</f>
        <v>0</v>
      </c>
      <c r="P279" s="49"/>
      <c r="Q279" s="32"/>
      <c r="R279" s="36" t="s">
        <v>102</v>
      </c>
      <c r="S279" s="32"/>
      <c r="T279" s="49"/>
      <c r="U279" s="34" t="n">
        <f aca="false">C279+D279+E279</f>
        <v>0</v>
      </c>
      <c r="V279" s="34" t="n">
        <f aca="false">F279+G279+H279</f>
        <v>0</v>
      </c>
      <c r="W279" s="34" t="n">
        <f aca="false">I279+J279+K279</f>
        <v>0</v>
      </c>
      <c r="X279" s="34" t="n">
        <f aca="false">L279+M279+N279</f>
        <v>0</v>
      </c>
      <c r="Y279" s="35" t="n">
        <f aca="false">SUM(U279:X279)</f>
        <v>0</v>
      </c>
      <c r="Z279" s="58"/>
      <c r="AA279" s="58"/>
      <c r="AB279" s="58"/>
      <c r="AC279" s="58"/>
      <c r="AD279" s="58"/>
      <c r="AE279" s="58"/>
      <c r="AF279" s="58"/>
      <c r="AG279" s="58"/>
      <c r="AH279" s="58"/>
      <c r="AI279" s="58"/>
      <c r="AJ279" s="58"/>
      <c r="AK279" s="58"/>
      <c r="AL279" s="58"/>
      <c r="AM279" s="58"/>
      <c r="AN279" s="58"/>
      <c r="AO279" s="58"/>
      <c r="AP279" s="58"/>
      <c r="AQ279" s="58"/>
      <c r="AR279" s="58"/>
      <c r="AS279" s="58"/>
      <c r="AT279" s="58"/>
      <c r="AU279" s="58"/>
      <c r="AV279" s="58"/>
      <c r="AW279" s="58"/>
      <c r="AX279" s="58"/>
      <c r="AY279" s="58"/>
      <c r="AZ279" s="58"/>
      <c r="BA279" s="58"/>
      <c r="BB279" s="58"/>
      <c r="BC279" s="58"/>
      <c r="BD279" s="58"/>
      <c r="BE279" s="58"/>
      <c r="BF279" s="58"/>
      <c r="BG279" s="58"/>
      <c r="BH279" s="58"/>
      <c r="BI279" s="58"/>
      <c r="BJ279" s="58"/>
      <c r="BK279" s="58"/>
      <c r="BL279" s="58"/>
      <c r="BM279" s="58"/>
      <c r="BN279" s="58"/>
      <c r="BO279" s="58"/>
      <c r="BP279" s="58"/>
      <c r="BQ279" s="58"/>
      <c r="BR279" s="58"/>
      <c r="BS279" s="58"/>
      <c r="BT279" s="58"/>
      <c r="BU279" s="58"/>
      <c r="BV279" s="58"/>
      <c r="BW279" s="58"/>
      <c r="BX279" s="58"/>
      <c r="BY279" s="58"/>
      <c r="BZ279" s="58"/>
      <c r="CA279" s="58"/>
      <c r="CB279" s="58"/>
      <c r="CC279" s="58"/>
      <c r="CD279" s="58"/>
      <c r="CE279" s="58"/>
      <c r="CF279" s="58"/>
      <c r="CG279" s="58"/>
      <c r="CH279" s="58"/>
      <c r="CI279" s="58"/>
      <c r="CJ279" s="58"/>
      <c r="CK279" s="58"/>
      <c r="CL279" s="58"/>
      <c r="CM279" s="58"/>
      <c r="CN279" s="58"/>
      <c r="CO279" s="58"/>
      <c r="CP279" s="58"/>
      <c r="CQ279" s="58"/>
      <c r="CR279" s="58"/>
      <c r="CS279" s="58"/>
      <c r="CT279" s="58"/>
      <c r="CU279" s="58"/>
      <c r="CV279" s="58"/>
      <c r="CW279" s="58"/>
      <c r="CX279" s="58"/>
      <c r="CY279" s="58"/>
      <c r="CZ279" s="58"/>
      <c r="DA279" s="58"/>
      <c r="DB279" s="58"/>
      <c r="DC279" s="58"/>
      <c r="DD279" s="58"/>
      <c r="DE279" s="58"/>
      <c r="DF279" s="58"/>
      <c r="DG279" s="58"/>
      <c r="DH279" s="58"/>
      <c r="DI279" s="58"/>
      <c r="DJ279" s="58"/>
      <c r="DK279" s="58"/>
      <c r="DL279" s="58"/>
      <c r="DM279" s="58"/>
      <c r="DN279" s="58"/>
      <c r="DO279" s="58"/>
      <c r="DP279" s="58"/>
      <c r="DQ279" s="58"/>
      <c r="DR279" s="58"/>
      <c r="DS279" s="58"/>
      <c r="DT279" s="58"/>
      <c r="DU279" s="58"/>
      <c r="DV279" s="58"/>
      <c r="DW279" s="58"/>
      <c r="DX279" s="58"/>
      <c r="DY279" s="58"/>
      <c r="DZ279" s="58"/>
      <c r="EA279" s="58"/>
      <c r="EB279" s="58"/>
      <c r="EC279" s="58"/>
      <c r="ED279" s="58"/>
      <c r="EE279" s="58"/>
      <c r="EF279" s="58"/>
      <c r="EG279" s="58"/>
      <c r="EH279" s="58"/>
      <c r="EI279" s="58"/>
      <c r="EJ279" s="58"/>
      <c r="EK279" s="58"/>
      <c r="EL279" s="58"/>
      <c r="EM279" s="58"/>
      <c r="EN279" s="58"/>
      <c r="EO279" s="58"/>
      <c r="EP279" s="58"/>
      <c r="EQ279" s="58"/>
      <c r="ER279" s="58"/>
      <c r="ES279" s="58"/>
      <c r="ET279" s="58"/>
      <c r="EU279" s="58"/>
      <c r="EV279" s="58"/>
      <c r="EW279" s="58"/>
      <c r="EX279" s="58"/>
      <c r="EY279" s="58"/>
      <c r="EZ279" s="58"/>
      <c r="FA279" s="58"/>
      <c r="FB279" s="58"/>
      <c r="FC279" s="58"/>
      <c r="FD279" s="58"/>
      <c r="FE279" s="58"/>
      <c r="FF279" s="58"/>
      <c r="FG279" s="58"/>
      <c r="FH279" s="58"/>
      <c r="FI279" s="58"/>
      <c r="FJ279" s="58"/>
      <c r="FK279" s="58"/>
      <c r="FL279" s="58"/>
      <c r="FM279" s="58"/>
      <c r="FN279" s="58"/>
      <c r="FO279" s="58"/>
      <c r="FP279" s="58"/>
      <c r="FQ279" s="58"/>
      <c r="FR279" s="58"/>
      <c r="FS279" s="58"/>
      <c r="FT279" s="58"/>
      <c r="FU279" s="58"/>
      <c r="FV279" s="58"/>
      <c r="FW279" s="58"/>
      <c r="FX279" s="58"/>
      <c r="FY279" s="58"/>
      <c r="FZ279" s="58"/>
      <c r="GA279" s="58"/>
      <c r="GB279" s="58"/>
      <c r="GC279" s="58"/>
      <c r="GD279" s="58"/>
      <c r="GE279" s="58"/>
      <c r="GF279" s="58"/>
      <c r="GG279" s="58"/>
      <c r="GH279" s="58"/>
      <c r="GI279" s="58"/>
      <c r="GJ279" s="58"/>
      <c r="GK279" s="58"/>
      <c r="GL279" s="58"/>
      <c r="GM279" s="58"/>
      <c r="GN279" s="58"/>
      <c r="GO279" s="58"/>
      <c r="GP279" s="58"/>
      <c r="GQ279" s="58"/>
      <c r="GR279" s="58"/>
      <c r="GS279" s="58"/>
      <c r="GT279" s="58"/>
      <c r="GU279" s="58"/>
      <c r="GV279" s="58"/>
      <c r="GW279" s="58"/>
      <c r="GX279" s="58"/>
      <c r="GY279" s="58"/>
      <c r="GZ279" s="58"/>
      <c r="HA279" s="58"/>
      <c r="HB279" s="58"/>
      <c r="HC279" s="58"/>
      <c r="HD279" s="58"/>
      <c r="HE279" s="58"/>
      <c r="HF279" s="58"/>
      <c r="HG279" s="58"/>
      <c r="HH279" s="58"/>
      <c r="HI279" s="58"/>
      <c r="HJ279" s="58"/>
      <c r="HK279" s="58"/>
      <c r="HL279" s="58"/>
      <c r="HM279" s="58"/>
      <c r="HN279" s="58"/>
      <c r="HO279" s="58"/>
      <c r="HP279" s="58"/>
      <c r="HQ279" s="58"/>
      <c r="HR279" s="58"/>
      <c r="HS279" s="58"/>
      <c r="HT279" s="58"/>
      <c r="HU279" s="58"/>
      <c r="HV279" s="58"/>
      <c r="HW279" s="58"/>
      <c r="HX279" s="58"/>
      <c r="HY279" s="58"/>
      <c r="HZ279" s="58"/>
      <c r="IA279" s="58"/>
      <c r="IB279" s="58"/>
      <c r="IC279" s="58"/>
      <c r="ID279" s="58"/>
      <c r="IE279" s="58"/>
      <c r="IF279" s="58"/>
      <c r="IG279" s="58"/>
      <c r="IH279" s="58"/>
      <c r="II279" s="58"/>
      <c r="IJ279" s="58"/>
      <c r="IK279" s="58"/>
      <c r="IL279" s="58"/>
      <c r="IM279" s="58"/>
      <c r="IN279" s="58"/>
      <c r="IO279" s="58"/>
      <c r="IP279" s="58"/>
      <c r="IQ279" s="58"/>
      <c r="IR279" s="58"/>
      <c r="IS279" s="58"/>
      <c r="IT279" s="58"/>
      <c r="IU279" s="58"/>
      <c r="IV279" s="58"/>
      <c r="IW279" s="58"/>
    </row>
    <row r="280" customFormat="false" ht="3.95" hidden="false" customHeight="true" outlineLevel="0" collapsed="false">
      <c r="A280" s="117"/>
      <c r="B280" s="58"/>
      <c r="C280" s="56"/>
      <c r="D280" s="56"/>
      <c r="E280" s="56"/>
      <c r="F280" s="56"/>
      <c r="G280" s="56"/>
      <c r="H280" s="56"/>
      <c r="I280" s="56"/>
      <c r="J280" s="56"/>
      <c r="K280" s="56"/>
      <c r="L280" s="56"/>
      <c r="M280" s="56"/>
      <c r="N280" s="56"/>
      <c r="O280" s="75"/>
      <c r="P280" s="75"/>
      <c r="Q280" s="63"/>
      <c r="R280" s="33"/>
      <c r="S280" s="63"/>
      <c r="T280" s="75"/>
      <c r="U280" s="62"/>
      <c r="V280" s="62"/>
      <c r="W280" s="62"/>
      <c r="X280" s="62"/>
      <c r="Y280" s="35"/>
      <c r="Z280" s="58"/>
      <c r="AA280" s="58"/>
      <c r="AB280" s="58"/>
      <c r="AC280" s="58"/>
      <c r="AD280" s="58"/>
      <c r="AE280" s="58"/>
      <c r="AF280" s="58"/>
      <c r="AG280" s="58"/>
      <c r="AH280" s="58"/>
      <c r="AI280" s="58"/>
      <c r="AJ280" s="58"/>
      <c r="AK280" s="58"/>
      <c r="AL280" s="58"/>
      <c r="AM280" s="58"/>
      <c r="AN280" s="58"/>
      <c r="AO280" s="58"/>
      <c r="AP280" s="58"/>
      <c r="AQ280" s="58"/>
      <c r="AR280" s="58"/>
      <c r="AS280" s="58"/>
      <c r="AT280" s="58"/>
      <c r="AU280" s="58"/>
      <c r="AV280" s="58"/>
      <c r="AW280" s="58"/>
      <c r="AX280" s="58"/>
      <c r="AY280" s="58"/>
      <c r="AZ280" s="58"/>
      <c r="BA280" s="58"/>
      <c r="BB280" s="58"/>
      <c r="BC280" s="58"/>
      <c r="BD280" s="58"/>
      <c r="BE280" s="58"/>
      <c r="BF280" s="58"/>
      <c r="BG280" s="58"/>
      <c r="BH280" s="58"/>
      <c r="BI280" s="58"/>
      <c r="BJ280" s="58"/>
      <c r="BK280" s="58"/>
      <c r="BL280" s="58"/>
      <c r="BM280" s="58"/>
      <c r="BN280" s="58"/>
      <c r="BO280" s="58"/>
      <c r="BP280" s="58"/>
      <c r="BQ280" s="58"/>
      <c r="BR280" s="58"/>
      <c r="BS280" s="58"/>
      <c r="BT280" s="58"/>
      <c r="BU280" s="58"/>
      <c r="BV280" s="58"/>
      <c r="BW280" s="58"/>
      <c r="BX280" s="58"/>
      <c r="BY280" s="58"/>
      <c r="BZ280" s="58"/>
      <c r="CA280" s="58"/>
      <c r="CB280" s="58"/>
      <c r="CC280" s="58"/>
      <c r="CD280" s="58"/>
      <c r="CE280" s="58"/>
      <c r="CF280" s="58"/>
      <c r="CG280" s="58"/>
      <c r="CH280" s="58"/>
      <c r="CI280" s="58"/>
      <c r="CJ280" s="58"/>
      <c r="CK280" s="58"/>
      <c r="CL280" s="58"/>
      <c r="CM280" s="58"/>
      <c r="CN280" s="58"/>
      <c r="CO280" s="58"/>
      <c r="CP280" s="58"/>
      <c r="CQ280" s="58"/>
      <c r="CR280" s="58"/>
      <c r="CS280" s="58"/>
      <c r="CT280" s="58"/>
      <c r="CU280" s="58"/>
      <c r="CV280" s="58"/>
      <c r="CW280" s="58"/>
      <c r="CX280" s="58"/>
      <c r="CY280" s="58"/>
      <c r="CZ280" s="58"/>
      <c r="DA280" s="58"/>
      <c r="DB280" s="58"/>
      <c r="DC280" s="58"/>
      <c r="DD280" s="58"/>
      <c r="DE280" s="58"/>
      <c r="DF280" s="58"/>
      <c r="DG280" s="58"/>
      <c r="DH280" s="58"/>
      <c r="DI280" s="58"/>
      <c r="DJ280" s="58"/>
      <c r="DK280" s="58"/>
      <c r="DL280" s="58"/>
      <c r="DM280" s="58"/>
      <c r="DN280" s="58"/>
      <c r="DO280" s="58"/>
      <c r="DP280" s="58"/>
      <c r="DQ280" s="58"/>
      <c r="DR280" s="58"/>
      <c r="DS280" s="58"/>
      <c r="DT280" s="58"/>
      <c r="DU280" s="58"/>
      <c r="DV280" s="58"/>
      <c r="DW280" s="58"/>
      <c r="DX280" s="58"/>
      <c r="DY280" s="58"/>
      <c r="DZ280" s="58"/>
      <c r="EA280" s="58"/>
      <c r="EB280" s="58"/>
      <c r="EC280" s="58"/>
      <c r="ED280" s="58"/>
      <c r="EE280" s="58"/>
      <c r="EF280" s="58"/>
      <c r="EG280" s="58"/>
      <c r="EH280" s="58"/>
      <c r="EI280" s="58"/>
      <c r="EJ280" s="58"/>
      <c r="EK280" s="58"/>
      <c r="EL280" s="58"/>
      <c r="EM280" s="58"/>
      <c r="EN280" s="58"/>
      <c r="EO280" s="58"/>
      <c r="EP280" s="58"/>
      <c r="EQ280" s="58"/>
      <c r="ER280" s="58"/>
      <c r="ES280" s="58"/>
      <c r="ET280" s="58"/>
      <c r="EU280" s="58"/>
      <c r="EV280" s="58"/>
      <c r="EW280" s="58"/>
      <c r="EX280" s="58"/>
      <c r="EY280" s="58"/>
      <c r="EZ280" s="58"/>
      <c r="FA280" s="58"/>
      <c r="FB280" s="58"/>
      <c r="FC280" s="58"/>
      <c r="FD280" s="58"/>
      <c r="FE280" s="58"/>
      <c r="FF280" s="58"/>
      <c r="FG280" s="58"/>
      <c r="FH280" s="58"/>
      <c r="FI280" s="58"/>
      <c r="FJ280" s="58"/>
      <c r="FK280" s="58"/>
      <c r="FL280" s="58"/>
      <c r="FM280" s="58"/>
      <c r="FN280" s="58"/>
      <c r="FO280" s="58"/>
      <c r="FP280" s="58"/>
      <c r="FQ280" s="58"/>
      <c r="FR280" s="58"/>
      <c r="FS280" s="58"/>
      <c r="FT280" s="58"/>
      <c r="FU280" s="58"/>
      <c r="FV280" s="58"/>
      <c r="FW280" s="58"/>
      <c r="FX280" s="58"/>
      <c r="FY280" s="58"/>
      <c r="FZ280" s="58"/>
      <c r="GA280" s="58"/>
      <c r="GB280" s="58"/>
      <c r="GC280" s="58"/>
      <c r="GD280" s="58"/>
      <c r="GE280" s="58"/>
      <c r="GF280" s="58"/>
      <c r="GG280" s="58"/>
      <c r="GH280" s="58"/>
      <c r="GI280" s="58"/>
      <c r="GJ280" s="58"/>
      <c r="GK280" s="58"/>
      <c r="GL280" s="58"/>
      <c r="GM280" s="58"/>
      <c r="GN280" s="58"/>
      <c r="GO280" s="58"/>
      <c r="GP280" s="58"/>
      <c r="GQ280" s="58"/>
      <c r="GR280" s="58"/>
      <c r="GS280" s="58"/>
      <c r="GT280" s="58"/>
      <c r="GU280" s="58"/>
      <c r="GV280" s="58"/>
      <c r="GW280" s="58"/>
      <c r="GX280" s="58"/>
      <c r="GY280" s="58"/>
      <c r="GZ280" s="58"/>
      <c r="HA280" s="58"/>
      <c r="HB280" s="58"/>
      <c r="HC280" s="58"/>
      <c r="HD280" s="58"/>
      <c r="HE280" s="58"/>
      <c r="HF280" s="58"/>
      <c r="HG280" s="58"/>
      <c r="HH280" s="58"/>
      <c r="HI280" s="58"/>
      <c r="HJ280" s="58"/>
      <c r="HK280" s="58"/>
      <c r="HL280" s="58"/>
      <c r="HM280" s="58"/>
      <c r="HN280" s="58"/>
      <c r="HO280" s="58"/>
      <c r="HP280" s="58"/>
      <c r="HQ280" s="58"/>
      <c r="HR280" s="58"/>
      <c r="HS280" s="58"/>
      <c r="HT280" s="58"/>
      <c r="HU280" s="58"/>
      <c r="HV280" s="58"/>
      <c r="HW280" s="58"/>
      <c r="HX280" s="58"/>
      <c r="HY280" s="58"/>
      <c r="HZ280" s="58"/>
      <c r="IA280" s="58"/>
      <c r="IB280" s="58"/>
      <c r="IC280" s="58"/>
      <c r="ID280" s="58"/>
      <c r="IE280" s="58"/>
      <c r="IF280" s="58"/>
      <c r="IG280" s="58"/>
      <c r="IH280" s="58"/>
      <c r="II280" s="58"/>
      <c r="IJ280" s="58"/>
      <c r="IK280" s="58"/>
      <c r="IL280" s="58"/>
      <c r="IM280" s="58"/>
      <c r="IN280" s="58"/>
      <c r="IO280" s="58"/>
      <c r="IP280" s="58"/>
      <c r="IQ280" s="58"/>
      <c r="IR280" s="58"/>
      <c r="IS280" s="58"/>
      <c r="IT280" s="58"/>
      <c r="IU280" s="58"/>
      <c r="IV280" s="58"/>
      <c r="IW280" s="58"/>
    </row>
    <row r="281" customFormat="false" ht="12.75" hidden="false" customHeight="false" outlineLevel="0" collapsed="false">
      <c r="A281" s="28" t="s">
        <v>107</v>
      </c>
      <c r="C281" s="46" t="n">
        <v>-12</v>
      </c>
      <c r="D281" s="46" t="n">
        <v>-24</v>
      </c>
      <c r="E281" s="46" t="n">
        <v>-10</v>
      </c>
      <c r="F281" s="46" t="n">
        <v>-9</v>
      </c>
      <c r="G281" s="46" t="n">
        <v>-8</v>
      </c>
      <c r="H281" s="46" t="n">
        <v>-20</v>
      </c>
      <c r="I281" s="46" t="n">
        <v>-9</v>
      </c>
      <c r="J281" s="46" t="n">
        <v>-10</v>
      </c>
      <c r="K281" s="46" t="n">
        <v>-10</v>
      </c>
      <c r="L281" s="46" t="n">
        <v>-10</v>
      </c>
      <c r="M281" s="46" t="n">
        <v>-10</v>
      </c>
      <c r="N281" s="46" t="n">
        <v>-10</v>
      </c>
      <c r="O281" s="49" t="n">
        <f aca="false">SUM(C281:N281)</f>
        <v>-142</v>
      </c>
      <c r="P281" s="49"/>
      <c r="Q281" s="32"/>
      <c r="R281" s="33" t="s">
        <v>108</v>
      </c>
      <c r="S281" s="32"/>
      <c r="T281" s="49"/>
      <c r="U281" s="34" t="n">
        <f aca="false">C281+D281+E281</f>
        <v>-46</v>
      </c>
      <c r="V281" s="34" t="n">
        <f aca="false">F281+G281+H281</f>
        <v>-37</v>
      </c>
      <c r="W281" s="34" t="n">
        <f aca="false">I281+J281+K281</f>
        <v>-29</v>
      </c>
      <c r="X281" s="34" t="n">
        <f aca="false">L281+M281+N281</f>
        <v>-30</v>
      </c>
      <c r="Y281" s="35" t="n">
        <f aca="false">SUM(U281:X281)</f>
        <v>-142</v>
      </c>
    </row>
    <row r="282" customFormat="false" ht="3.95" hidden="false" customHeight="true" outlineLevel="0" collapsed="false">
      <c r="A282" s="28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9"/>
      <c r="P282" s="49"/>
      <c r="Q282" s="32"/>
      <c r="R282" s="33"/>
      <c r="S282" s="32"/>
      <c r="T282" s="49"/>
      <c r="U282" s="34"/>
      <c r="V282" s="34"/>
      <c r="W282" s="34"/>
      <c r="X282" s="34"/>
      <c r="Y282" s="35"/>
    </row>
    <row r="283" customFormat="false" ht="12.75" hidden="false" customHeight="true" outlineLevel="0" collapsed="false">
      <c r="A283" s="87" t="s">
        <v>109</v>
      </c>
      <c r="B283" s="58"/>
      <c r="C283" s="59" t="n">
        <f aca="false">SUM(C277:C281)</f>
        <v>-187</v>
      </c>
      <c r="D283" s="60" t="n">
        <f aca="false">SUM(D277:D281)</f>
        <v>-233</v>
      </c>
      <c r="E283" s="60" t="n">
        <f aca="false">SUM(E277:E281)</f>
        <v>-344</v>
      </c>
      <c r="F283" s="60" t="n">
        <f aca="false">SUM(F277:F281)</f>
        <v>-73</v>
      </c>
      <c r="G283" s="60" t="n">
        <f aca="false">SUM(G277:G281)</f>
        <v>-217</v>
      </c>
      <c r="H283" s="60" t="n">
        <f aca="false">SUM(H277:H281)</f>
        <v>-304</v>
      </c>
      <c r="I283" s="60" t="n">
        <f aca="false">SUM(I277:I281)</f>
        <v>-198</v>
      </c>
      <c r="J283" s="60" t="n">
        <f aca="false">SUM(J277:J281)</f>
        <v>-316</v>
      </c>
      <c r="K283" s="60" t="n">
        <f aca="false">SUM(K277:K281)</f>
        <v>-362</v>
      </c>
      <c r="L283" s="60" t="n">
        <f aca="false">SUM(L277:L281)</f>
        <v>-477</v>
      </c>
      <c r="M283" s="60" t="n">
        <f aca="false">SUM(M277:M281)</f>
        <v>-378</v>
      </c>
      <c r="N283" s="60" t="n">
        <f aca="false">SUM(N277:N281)</f>
        <v>-477</v>
      </c>
      <c r="O283" s="61" t="n">
        <f aca="false">SUM(O277:O281)</f>
        <v>-3566</v>
      </c>
      <c r="P283" s="62"/>
      <c r="Q283" s="79"/>
      <c r="R283" s="64"/>
      <c r="S283" s="79"/>
      <c r="T283" s="62"/>
      <c r="U283" s="59" t="n">
        <f aca="false">SUM(U277:U281)</f>
        <v>-764</v>
      </c>
      <c r="V283" s="60" t="n">
        <f aca="false">SUM(V277:V281)</f>
        <v>-594</v>
      </c>
      <c r="W283" s="60" t="n">
        <f aca="false">SUM(W277:W281)</f>
        <v>-876</v>
      </c>
      <c r="X283" s="60" t="n">
        <f aca="false">SUM(X277:X281)</f>
        <v>-1332</v>
      </c>
      <c r="Y283" s="61" t="n">
        <f aca="false">SUM(Y277:Y281)</f>
        <v>-3566</v>
      </c>
      <c r="Z283" s="58"/>
      <c r="AA283" s="58"/>
      <c r="AB283" s="58"/>
      <c r="AC283" s="58"/>
      <c r="AD283" s="58"/>
      <c r="AE283" s="58"/>
      <c r="AF283" s="58"/>
      <c r="AG283" s="58"/>
      <c r="AH283" s="58"/>
      <c r="AI283" s="58"/>
      <c r="AJ283" s="58"/>
      <c r="AK283" s="58"/>
      <c r="AL283" s="58"/>
      <c r="AM283" s="58"/>
      <c r="AN283" s="58"/>
      <c r="AO283" s="58"/>
      <c r="AP283" s="58"/>
      <c r="AQ283" s="58"/>
      <c r="AR283" s="58"/>
      <c r="AS283" s="58"/>
      <c r="AT283" s="58"/>
      <c r="AU283" s="58"/>
      <c r="AV283" s="58"/>
      <c r="AW283" s="58"/>
      <c r="AX283" s="58"/>
      <c r="AY283" s="58"/>
      <c r="AZ283" s="58"/>
      <c r="BA283" s="58"/>
      <c r="BB283" s="58"/>
      <c r="BC283" s="58"/>
      <c r="BD283" s="58"/>
      <c r="BE283" s="58"/>
      <c r="BF283" s="58"/>
      <c r="BG283" s="58"/>
      <c r="BH283" s="58"/>
      <c r="BI283" s="58"/>
      <c r="BJ283" s="58"/>
      <c r="BK283" s="58"/>
      <c r="BL283" s="58"/>
      <c r="BM283" s="58"/>
      <c r="BN283" s="58"/>
      <c r="BO283" s="58"/>
      <c r="BP283" s="58"/>
      <c r="BQ283" s="58"/>
      <c r="BR283" s="58"/>
      <c r="BS283" s="58"/>
      <c r="BT283" s="58"/>
      <c r="BU283" s="58"/>
      <c r="BV283" s="58"/>
      <c r="BW283" s="58"/>
      <c r="BX283" s="58"/>
      <c r="BY283" s="58"/>
      <c r="BZ283" s="58"/>
      <c r="CA283" s="58"/>
      <c r="CB283" s="58"/>
      <c r="CC283" s="58"/>
      <c r="CD283" s="58"/>
      <c r="CE283" s="58"/>
      <c r="CF283" s="58"/>
      <c r="CG283" s="58"/>
      <c r="CH283" s="58"/>
      <c r="CI283" s="58"/>
      <c r="CJ283" s="58"/>
      <c r="CK283" s="58"/>
      <c r="CL283" s="58"/>
      <c r="CM283" s="58"/>
      <c r="CN283" s="58"/>
      <c r="CO283" s="58"/>
      <c r="CP283" s="58"/>
      <c r="CQ283" s="58"/>
      <c r="CR283" s="58"/>
      <c r="CS283" s="58"/>
      <c r="CT283" s="58"/>
      <c r="CU283" s="58"/>
      <c r="CV283" s="58"/>
      <c r="CW283" s="58"/>
      <c r="CX283" s="58"/>
      <c r="CY283" s="58"/>
      <c r="CZ283" s="58"/>
      <c r="DA283" s="58"/>
      <c r="DB283" s="58"/>
      <c r="DC283" s="58"/>
      <c r="DD283" s="58"/>
      <c r="DE283" s="58"/>
      <c r="DF283" s="58"/>
      <c r="DG283" s="58"/>
      <c r="DH283" s="58"/>
      <c r="DI283" s="58"/>
      <c r="DJ283" s="58"/>
      <c r="DK283" s="58"/>
      <c r="DL283" s="58"/>
      <c r="DM283" s="58"/>
      <c r="DN283" s="58"/>
      <c r="DO283" s="58"/>
      <c r="DP283" s="58"/>
      <c r="DQ283" s="58"/>
      <c r="DR283" s="58"/>
      <c r="DS283" s="58"/>
      <c r="DT283" s="58"/>
      <c r="DU283" s="58"/>
      <c r="DV283" s="58"/>
      <c r="DW283" s="58"/>
      <c r="DX283" s="58"/>
      <c r="DY283" s="58"/>
      <c r="DZ283" s="58"/>
      <c r="EA283" s="58"/>
      <c r="EB283" s="58"/>
      <c r="EC283" s="58"/>
      <c r="ED283" s="58"/>
      <c r="EE283" s="58"/>
      <c r="EF283" s="58"/>
      <c r="EG283" s="58"/>
      <c r="EH283" s="58"/>
      <c r="EI283" s="58"/>
      <c r="EJ283" s="58"/>
      <c r="EK283" s="58"/>
      <c r="EL283" s="58"/>
      <c r="EM283" s="58"/>
      <c r="EN283" s="58"/>
      <c r="EO283" s="58"/>
      <c r="EP283" s="58"/>
      <c r="EQ283" s="58"/>
      <c r="ER283" s="58"/>
      <c r="ES283" s="58"/>
      <c r="ET283" s="58"/>
      <c r="EU283" s="58"/>
      <c r="EV283" s="58"/>
      <c r="EW283" s="58"/>
      <c r="EX283" s="58"/>
      <c r="EY283" s="58"/>
      <c r="EZ283" s="58"/>
      <c r="FA283" s="58"/>
      <c r="FB283" s="58"/>
      <c r="FC283" s="58"/>
      <c r="FD283" s="58"/>
      <c r="FE283" s="58"/>
      <c r="FF283" s="58"/>
      <c r="FG283" s="58"/>
      <c r="FH283" s="58"/>
      <c r="FI283" s="58"/>
      <c r="FJ283" s="58"/>
      <c r="FK283" s="58"/>
      <c r="FL283" s="58"/>
      <c r="FM283" s="58"/>
      <c r="FN283" s="58"/>
      <c r="FO283" s="58"/>
      <c r="FP283" s="58"/>
      <c r="FQ283" s="58"/>
      <c r="FR283" s="58"/>
      <c r="FS283" s="58"/>
      <c r="FT283" s="58"/>
      <c r="FU283" s="58"/>
      <c r="FV283" s="58"/>
      <c r="FW283" s="58"/>
      <c r="FX283" s="58"/>
      <c r="FY283" s="58"/>
      <c r="FZ283" s="58"/>
      <c r="GA283" s="58"/>
      <c r="GB283" s="58"/>
      <c r="GC283" s="58"/>
      <c r="GD283" s="58"/>
      <c r="GE283" s="58"/>
      <c r="GF283" s="58"/>
      <c r="GG283" s="58"/>
      <c r="GH283" s="58"/>
      <c r="GI283" s="58"/>
      <c r="GJ283" s="58"/>
      <c r="GK283" s="58"/>
      <c r="GL283" s="58"/>
      <c r="GM283" s="58"/>
      <c r="GN283" s="58"/>
      <c r="GO283" s="58"/>
      <c r="GP283" s="58"/>
      <c r="GQ283" s="58"/>
      <c r="GR283" s="58"/>
      <c r="GS283" s="58"/>
      <c r="GT283" s="58"/>
      <c r="GU283" s="58"/>
      <c r="GV283" s="58"/>
      <c r="GW283" s="58"/>
      <c r="GX283" s="58"/>
      <c r="GY283" s="58"/>
      <c r="GZ283" s="58"/>
      <c r="HA283" s="58"/>
      <c r="HB283" s="58"/>
      <c r="HC283" s="58"/>
      <c r="HD283" s="58"/>
      <c r="HE283" s="58"/>
      <c r="HF283" s="58"/>
      <c r="HG283" s="58"/>
      <c r="HH283" s="58"/>
      <c r="HI283" s="58"/>
      <c r="HJ283" s="58"/>
      <c r="HK283" s="58"/>
      <c r="HL283" s="58"/>
      <c r="HM283" s="58"/>
      <c r="HN283" s="58"/>
      <c r="HO283" s="58"/>
      <c r="HP283" s="58"/>
      <c r="HQ283" s="58"/>
      <c r="HR283" s="58"/>
      <c r="HS283" s="58"/>
      <c r="HT283" s="58"/>
      <c r="HU283" s="58"/>
      <c r="HV283" s="58"/>
      <c r="HW283" s="58"/>
      <c r="HX283" s="58"/>
      <c r="HY283" s="58"/>
      <c r="HZ283" s="58"/>
      <c r="IA283" s="58"/>
      <c r="IB283" s="58"/>
      <c r="IC283" s="58"/>
      <c r="ID283" s="58"/>
      <c r="IE283" s="58"/>
      <c r="IF283" s="58"/>
      <c r="IG283" s="58"/>
      <c r="IH283" s="58"/>
      <c r="II283" s="58"/>
      <c r="IJ283" s="58"/>
      <c r="IK283" s="58"/>
      <c r="IL283" s="58"/>
      <c r="IM283" s="58"/>
      <c r="IN283" s="58"/>
      <c r="IO283" s="58"/>
      <c r="IP283" s="58"/>
      <c r="IQ283" s="58"/>
      <c r="IR283" s="58"/>
      <c r="IS283" s="58"/>
      <c r="IT283" s="58"/>
      <c r="IU283" s="58"/>
      <c r="IV283" s="58"/>
      <c r="IW283" s="58"/>
    </row>
    <row r="284" customFormat="false" ht="12.75" hidden="false" customHeight="true" outlineLevel="0" collapsed="false">
      <c r="A284" s="87"/>
      <c r="B284" s="58"/>
      <c r="C284" s="81"/>
      <c r="D284" s="81"/>
      <c r="E284" s="81"/>
      <c r="F284" s="81"/>
      <c r="G284" s="81"/>
      <c r="H284" s="81"/>
      <c r="I284" s="81"/>
      <c r="J284" s="81"/>
      <c r="K284" s="81"/>
      <c r="L284" s="81"/>
      <c r="M284" s="81"/>
      <c r="N284" s="81"/>
      <c r="O284" s="82"/>
      <c r="P284" s="82"/>
      <c r="Q284" s="63"/>
      <c r="R284" s="81"/>
      <c r="S284" s="63"/>
      <c r="T284" s="82"/>
      <c r="U284" s="82"/>
      <c r="V284" s="82"/>
      <c r="W284" s="82"/>
      <c r="X284" s="82"/>
      <c r="Y284" s="81"/>
      <c r="Z284" s="58"/>
      <c r="AA284" s="58"/>
      <c r="AB284" s="58"/>
      <c r="AC284" s="58"/>
      <c r="AD284" s="58"/>
      <c r="AE284" s="58"/>
      <c r="AF284" s="58"/>
      <c r="AG284" s="58"/>
      <c r="AH284" s="58"/>
      <c r="AI284" s="58"/>
      <c r="AJ284" s="58"/>
      <c r="AK284" s="58"/>
      <c r="AL284" s="58"/>
      <c r="AM284" s="58"/>
      <c r="AN284" s="58"/>
      <c r="AO284" s="58"/>
      <c r="AP284" s="58"/>
      <c r="AQ284" s="58"/>
      <c r="AR284" s="58"/>
      <c r="AS284" s="58"/>
      <c r="AT284" s="58"/>
      <c r="AU284" s="58"/>
      <c r="AV284" s="58"/>
      <c r="AW284" s="58"/>
      <c r="AX284" s="58"/>
      <c r="AY284" s="58"/>
      <c r="AZ284" s="58"/>
      <c r="BA284" s="58"/>
      <c r="BB284" s="58"/>
      <c r="BC284" s="58"/>
      <c r="BD284" s="58"/>
      <c r="BE284" s="58"/>
      <c r="BF284" s="58"/>
      <c r="BG284" s="58"/>
      <c r="BH284" s="58"/>
      <c r="BI284" s="58"/>
      <c r="BJ284" s="58"/>
      <c r="BK284" s="58"/>
      <c r="BL284" s="58"/>
      <c r="BM284" s="58"/>
      <c r="BN284" s="58"/>
      <c r="BO284" s="58"/>
      <c r="BP284" s="58"/>
      <c r="BQ284" s="58"/>
      <c r="BR284" s="58"/>
      <c r="BS284" s="58"/>
      <c r="BT284" s="58"/>
      <c r="BU284" s="58"/>
      <c r="BV284" s="58"/>
      <c r="BW284" s="58"/>
      <c r="BX284" s="58"/>
      <c r="BY284" s="58"/>
      <c r="BZ284" s="58"/>
      <c r="CA284" s="58"/>
      <c r="CB284" s="58"/>
      <c r="CC284" s="58"/>
      <c r="CD284" s="58"/>
      <c r="CE284" s="58"/>
      <c r="CF284" s="58"/>
      <c r="CG284" s="58"/>
      <c r="CH284" s="58"/>
      <c r="CI284" s="58"/>
      <c r="CJ284" s="58"/>
      <c r="CK284" s="58"/>
      <c r="CL284" s="58"/>
      <c r="CM284" s="58"/>
      <c r="CN284" s="58"/>
      <c r="CO284" s="58"/>
      <c r="CP284" s="58"/>
      <c r="CQ284" s="58"/>
      <c r="CR284" s="58"/>
      <c r="CS284" s="58"/>
      <c r="CT284" s="58"/>
      <c r="CU284" s="58"/>
      <c r="CV284" s="58"/>
      <c r="CW284" s="58"/>
      <c r="CX284" s="58"/>
      <c r="CY284" s="58"/>
      <c r="CZ284" s="58"/>
      <c r="DA284" s="58"/>
      <c r="DB284" s="58"/>
      <c r="DC284" s="58"/>
      <c r="DD284" s="58"/>
      <c r="DE284" s="58"/>
      <c r="DF284" s="58"/>
      <c r="DG284" s="58"/>
      <c r="DH284" s="58"/>
      <c r="DI284" s="58"/>
      <c r="DJ284" s="58"/>
      <c r="DK284" s="58"/>
      <c r="DL284" s="58"/>
      <c r="DM284" s="58"/>
      <c r="DN284" s="58"/>
      <c r="DO284" s="58"/>
      <c r="DP284" s="58"/>
      <c r="DQ284" s="58"/>
      <c r="DR284" s="58"/>
      <c r="DS284" s="58"/>
      <c r="DT284" s="58"/>
      <c r="DU284" s="58"/>
      <c r="DV284" s="58"/>
      <c r="DW284" s="58"/>
      <c r="DX284" s="58"/>
      <c r="DY284" s="58"/>
      <c r="DZ284" s="58"/>
      <c r="EA284" s="58"/>
      <c r="EB284" s="58"/>
      <c r="EC284" s="58"/>
      <c r="ED284" s="58"/>
      <c r="EE284" s="58"/>
      <c r="EF284" s="58"/>
      <c r="EG284" s="58"/>
      <c r="EH284" s="58"/>
      <c r="EI284" s="58"/>
      <c r="EJ284" s="58"/>
      <c r="EK284" s="58"/>
      <c r="EL284" s="58"/>
      <c r="EM284" s="58"/>
      <c r="EN284" s="58"/>
      <c r="EO284" s="58"/>
      <c r="EP284" s="58"/>
      <c r="EQ284" s="58"/>
      <c r="ER284" s="58"/>
      <c r="ES284" s="58"/>
      <c r="ET284" s="58"/>
      <c r="EU284" s="58"/>
      <c r="EV284" s="58"/>
      <c r="EW284" s="58"/>
      <c r="EX284" s="58"/>
      <c r="EY284" s="58"/>
      <c r="EZ284" s="58"/>
      <c r="FA284" s="58"/>
      <c r="FB284" s="58"/>
      <c r="FC284" s="58"/>
      <c r="FD284" s="58"/>
      <c r="FE284" s="58"/>
      <c r="FF284" s="58"/>
      <c r="FG284" s="58"/>
      <c r="FH284" s="58"/>
      <c r="FI284" s="58"/>
      <c r="FJ284" s="58"/>
      <c r="FK284" s="58"/>
      <c r="FL284" s="58"/>
      <c r="FM284" s="58"/>
      <c r="FN284" s="58"/>
      <c r="FO284" s="58"/>
      <c r="FP284" s="58"/>
      <c r="FQ284" s="58"/>
      <c r="FR284" s="58"/>
      <c r="FS284" s="58"/>
      <c r="FT284" s="58"/>
      <c r="FU284" s="58"/>
      <c r="FV284" s="58"/>
      <c r="FW284" s="58"/>
      <c r="FX284" s="58"/>
      <c r="FY284" s="58"/>
      <c r="FZ284" s="58"/>
      <c r="GA284" s="58"/>
      <c r="GB284" s="58"/>
      <c r="GC284" s="58"/>
      <c r="GD284" s="58"/>
      <c r="GE284" s="58"/>
      <c r="GF284" s="58"/>
      <c r="GG284" s="58"/>
      <c r="GH284" s="58"/>
      <c r="GI284" s="58"/>
      <c r="GJ284" s="58"/>
      <c r="GK284" s="58"/>
      <c r="GL284" s="58"/>
      <c r="GM284" s="58"/>
      <c r="GN284" s="58"/>
      <c r="GO284" s="58"/>
      <c r="GP284" s="58"/>
      <c r="GQ284" s="58"/>
      <c r="GR284" s="58"/>
      <c r="GS284" s="58"/>
      <c r="GT284" s="58"/>
      <c r="GU284" s="58"/>
      <c r="GV284" s="58"/>
      <c r="GW284" s="58"/>
      <c r="GX284" s="58"/>
      <c r="GY284" s="58"/>
      <c r="GZ284" s="58"/>
      <c r="HA284" s="58"/>
      <c r="HB284" s="58"/>
      <c r="HC284" s="58"/>
      <c r="HD284" s="58"/>
      <c r="HE284" s="58"/>
      <c r="HF284" s="58"/>
      <c r="HG284" s="58"/>
      <c r="HH284" s="58"/>
      <c r="HI284" s="58"/>
      <c r="HJ284" s="58"/>
      <c r="HK284" s="58"/>
      <c r="HL284" s="58"/>
      <c r="HM284" s="58"/>
      <c r="HN284" s="58"/>
      <c r="HO284" s="58"/>
      <c r="HP284" s="58"/>
      <c r="HQ284" s="58"/>
      <c r="HR284" s="58"/>
      <c r="HS284" s="58"/>
      <c r="HT284" s="58"/>
      <c r="HU284" s="58"/>
      <c r="HV284" s="58"/>
      <c r="HW284" s="58"/>
      <c r="HX284" s="58"/>
      <c r="HY284" s="58"/>
      <c r="HZ284" s="58"/>
      <c r="IA284" s="58"/>
      <c r="IB284" s="58"/>
      <c r="IC284" s="58"/>
      <c r="ID284" s="58"/>
      <c r="IE284" s="58"/>
      <c r="IF284" s="58"/>
      <c r="IG284" s="58"/>
      <c r="IH284" s="58"/>
      <c r="II284" s="58"/>
      <c r="IJ284" s="58"/>
      <c r="IK284" s="58"/>
      <c r="IL284" s="58"/>
      <c r="IM284" s="58"/>
      <c r="IN284" s="58"/>
      <c r="IO284" s="58"/>
      <c r="IP284" s="58"/>
      <c r="IQ284" s="58"/>
      <c r="IR284" s="58"/>
      <c r="IS284" s="58"/>
      <c r="IT284" s="58"/>
      <c r="IU284" s="58"/>
      <c r="IV284" s="58"/>
      <c r="IW284" s="58"/>
    </row>
    <row r="285" customFormat="false" ht="12.75" hidden="false" customHeight="true" outlineLevel="0" collapsed="false">
      <c r="A285" s="87" t="s">
        <v>212</v>
      </c>
      <c r="B285" s="88"/>
      <c r="C285" s="89" t="n">
        <f aca="false">+C262+C264+C283</f>
        <v>-187</v>
      </c>
      <c r="D285" s="90" t="n">
        <f aca="false">+D262+D264+D283</f>
        <v>-233</v>
      </c>
      <c r="E285" s="90" t="n">
        <f aca="false">+E262+E264+E283</f>
        <v>-344</v>
      </c>
      <c r="F285" s="90" t="n">
        <f aca="false">+F262+F264+F283</f>
        <v>-73</v>
      </c>
      <c r="G285" s="90" t="n">
        <f aca="false">+G262+G264+G283</f>
        <v>-217</v>
      </c>
      <c r="H285" s="90" t="n">
        <f aca="false">+H262+H264+H283</f>
        <v>-304</v>
      </c>
      <c r="I285" s="90" t="n">
        <f aca="false">+I262+I264+I283</f>
        <v>-198</v>
      </c>
      <c r="J285" s="90" t="n">
        <f aca="false">+J262+J264+J283</f>
        <v>-316</v>
      </c>
      <c r="K285" s="90" t="n">
        <f aca="false">+K262+K264+K283</f>
        <v>-362</v>
      </c>
      <c r="L285" s="90" t="n">
        <f aca="false">+L262+L264+L283</f>
        <v>-477</v>
      </c>
      <c r="M285" s="90" t="n">
        <f aca="false">+M262+M264+M283</f>
        <v>-378</v>
      </c>
      <c r="N285" s="90" t="n">
        <f aca="false">+N262+N264+N283</f>
        <v>-477</v>
      </c>
      <c r="O285" s="91" t="n">
        <f aca="false">+O262+O264+O283</f>
        <v>-3566</v>
      </c>
      <c r="P285" s="92"/>
      <c r="Q285" s="125"/>
      <c r="R285" s="124"/>
      <c r="S285" s="125"/>
      <c r="T285" s="92"/>
      <c r="U285" s="89" t="n">
        <f aca="false">+U262+U264+U283</f>
        <v>-764</v>
      </c>
      <c r="V285" s="90" t="n">
        <f aca="false">+V262+V264+V283</f>
        <v>-594</v>
      </c>
      <c r="W285" s="90" t="n">
        <f aca="false">+W262+W264+W283</f>
        <v>-876</v>
      </c>
      <c r="X285" s="90" t="n">
        <f aca="false">+X262+X264+X283</f>
        <v>-1332</v>
      </c>
      <c r="Y285" s="91" t="n">
        <f aca="false">+Y262+Y264+Y283</f>
        <v>-3566</v>
      </c>
      <c r="Z285" s="58"/>
      <c r="AA285" s="58"/>
      <c r="AB285" s="58"/>
      <c r="AC285" s="58"/>
      <c r="AD285" s="58"/>
      <c r="AE285" s="58"/>
      <c r="AF285" s="58"/>
      <c r="AG285" s="58"/>
      <c r="AH285" s="58"/>
      <c r="AI285" s="58"/>
      <c r="AJ285" s="58"/>
      <c r="AK285" s="58"/>
      <c r="AL285" s="58"/>
      <c r="AM285" s="58"/>
      <c r="AN285" s="58"/>
      <c r="AO285" s="58"/>
      <c r="AP285" s="58"/>
      <c r="AQ285" s="58"/>
      <c r="AR285" s="58"/>
      <c r="AS285" s="58"/>
      <c r="AT285" s="58"/>
      <c r="AU285" s="58"/>
      <c r="AV285" s="58"/>
      <c r="AW285" s="58"/>
      <c r="AX285" s="58"/>
      <c r="AY285" s="58"/>
      <c r="AZ285" s="58"/>
      <c r="BA285" s="58"/>
      <c r="BB285" s="58"/>
      <c r="BC285" s="58"/>
      <c r="BD285" s="58"/>
      <c r="BE285" s="58"/>
      <c r="BF285" s="58"/>
      <c r="BG285" s="58"/>
      <c r="BH285" s="58"/>
      <c r="BI285" s="58"/>
      <c r="BJ285" s="58"/>
      <c r="BK285" s="58"/>
      <c r="BL285" s="58"/>
      <c r="BM285" s="58"/>
      <c r="BN285" s="58"/>
      <c r="BO285" s="58"/>
      <c r="BP285" s="58"/>
      <c r="BQ285" s="58"/>
      <c r="BR285" s="58"/>
      <c r="BS285" s="58"/>
      <c r="BT285" s="58"/>
      <c r="BU285" s="58"/>
      <c r="BV285" s="58"/>
      <c r="BW285" s="58"/>
      <c r="BX285" s="58"/>
      <c r="BY285" s="58"/>
      <c r="BZ285" s="58"/>
      <c r="CA285" s="58"/>
      <c r="CB285" s="58"/>
      <c r="CC285" s="58"/>
      <c r="CD285" s="58"/>
      <c r="CE285" s="58"/>
      <c r="CF285" s="58"/>
      <c r="CG285" s="58"/>
      <c r="CH285" s="58"/>
      <c r="CI285" s="58"/>
      <c r="CJ285" s="58"/>
      <c r="CK285" s="58"/>
      <c r="CL285" s="58"/>
      <c r="CM285" s="58"/>
      <c r="CN285" s="58"/>
      <c r="CO285" s="58"/>
      <c r="CP285" s="58"/>
      <c r="CQ285" s="58"/>
      <c r="CR285" s="58"/>
      <c r="CS285" s="58"/>
      <c r="CT285" s="58"/>
      <c r="CU285" s="58"/>
      <c r="CV285" s="58"/>
      <c r="CW285" s="58"/>
      <c r="CX285" s="58"/>
      <c r="CY285" s="58"/>
      <c r="CZ285" s="58"/>
      <c r="DA285" s="58"/>
      <c r="DB285" s="58"/>
      <c r="DC285" s="58"/>
      <c r="DD285" s="58"/>
      <c r="DE285" s="58"/>
      <c r="DF285" s="58"/>
      <c r="DG285" s="58"/>
      <c r="DH285" s="58"/>
      <c r="DI285" s="58"/>
      <c r="DJ285" s="58"/>
      <c r="DK285" s="58"/>
      <c r="DL285" s="58"/>
      <c r="DM285" s="58"/>
      <c r="DN285" s="58"/>
      <c r="DO285" s="58"/>
      <c r="DP285" s="58"/>
      <c r="DQ285" s="58"/>
      <c r="DR285" s="58"/>
      <c r="DS285" s="58"/>
      <c r="DT285" s="58"/>
      <c r="DU285" s="58"/>
      <c r="DV285" s="58"/>
      <c r="DW285" s="58"/>
      <c r="DX285" s="58"/>
      <c r="DY285" s="58"/>
      <c r="DZ285" s="58"/>
      <c r="EA285" s="58"/>
      <c r="EB285" s="58"/>
      <c r="EC285" s="58"/>
      <c r="ED285" s="58"/>
      <c r="EE285" s="58"/>
      <c r="EF285" s="58"/>
      <c r="EG285" s="58"/>
      <c r="EH285" s="58"/>
      <c r="EI285" s="58"/>
      <c r="EJ285" s="58"/>
      <c r="EK285" s="58"/>
      <c r="EL285" s="58"/>
      <c r="EM285" s="58"/>
      <c r="EN285" s="58"/>
      <c r="EO285" s="58"/>
      <c r="EP285" s="58"/>
      <c r="EQ285" s="58"/>
      <c r="ER285" s="58"/>
      <c r="ES285" s="58"/>
      <c r="ET285" s="58"/>
      <c r="EU285" s="58"/>
      <c r="EV285" s="58"/>
      <c r="EW285" s="58"/>
      <c r="EX285" s="58"/>
      <c r="EY285" s="58"/>
      <c r="EZ285" s="58"/>
      <c r="FA285" s="58"/>
      <c r="FB285" s="58"/>
      <c r="FC285" s="58"/>
      <c r="FD285" s="58"/>
      <c r="FE285" s="58"/>
      <c r="FF285" s="58"/>
      <c r="FG285" s="58"/>
      <c r="FH285" s="58"/>
      <c r="FI285" s="58"/>
      <c r="FJ285" s="58"/>
      <c r="FK285" s="58"/>
      <c r="FL285" s="58"/>
      <c r="FM285" s="58"/>
      <c r="FN285" s="58"/>
      <c r="FO285" s="58"/>
      <c r="FP285" s="58"/>
      <c r="FQ285" s="58"/>
      <c r="FR285" s="58"/>
      <c r="FS285" s="58"/>
      <c r="FT285" s="58"/>
      <c r="FU285" s="58"/>
      <c r="FV285" s="58"/>
      <c r="FW285" s="58"/>
      <c r="FX285" s="58"/>
      <c r="FY285" s="58"/>
      <c r="FZ285" s="58"/>
      <c r="GA285" s="58"/>
      <c r="GB285" s="58"/>
      <c r="GC285" s="58"/>
      <c r="GD285" s="58"/>
      <c r="GE285" s="58"/>
      <c r="GF285" s="58"/>
      <c r="GG285" s="58"/>
      <c r="GH285" s="58"/>
      <c r="GI285" s="58"/>
      <c r="GJ285" s="58"/>
      <c r="GK285" s="58"/>
      <c r="GL285" s="58"/>
      <c r="GM285" s="58"/>
      <c r="GN285" s="58"/>
      <c r="GO285" s="58"/>
      <c r="GP285" s="58"/>
      <c r="GQ285" s="58"/>
      <c r="GR285" s="58"/>
      <c r="GS285" s="58"/>
      <c r="GT285" s="58"/>
      <c r="GU285" s="58"/>
      <c r="GV285" s="58"/>
      <c r="GW285" s="58"/>
      <c r="GX285" s="58"/>
      <c r="GY285" s="58"/>
      <c r="GZ285" s="58"/>
      <c r="HA285" s="58"/>
      <c r="HB285" s="58"/>
      <c r="HC285" s="58"/>
      <c r="HD285" s="58"/>
      <c r="HE285" s="58"/>
      <c r="HF285" s="58"/>
      <c r="HG285" s="58"/>
      <c r="HH285" s="58"/>
      <c r="HI285" s="58"/>
      <c r="HJ285" s="58"/>
      <c r="HK285" s="58"/>
      <c r="HL285" s="58"/>
      <c r="HM285" s="58"/>
      <c r="HN285" s="58"/>
      <c r="HO285" s="58"/>
      <c r="HP285" s="58"/>
      <c r="HQ285" s="58"/>
      <c r="HR285" s="58"/>
      <c r="HS285" s="58"/>
      <c r="HT285" s="58"/>
      <c r="HU285" s="58"/>
      <c r="HV285" s="58"/>
      <c r="HW285" s="58"/>
      <c r="HX285" s="58"/>
      <c r="HY285" s="58"/>
      <c r="HZ285" s="58"/>
      <c r="IA285" s="58"/>
      <c r="IB285" s="58"/>
      <c r="IC285" s="58"/>
      <c r="ID285" s="58"/>
      <c r="IE285" s="58"/>
      <c r="IF285" s="58"/>
      <c r="IG285" s="58"/>
      <c r="IH285" s="58"/>
      <c r="II285" s="58"/>
      <c r="IJ285" s="58"/>
      <c r="IK285" s="58"/>
      <c r="IL285" s="58"/>
      <c r="IM285" s="58"/>
      <c r="IN285" s="58"/>
      <c r="IO285" s="58"/>
      <c r="IP285" s="58"/>
      <c r="IQ285" s="58"/>
      <c r="IR285" s="58"/>
      <c r="IS285" s="58"/>
      <c r="IT285" s="58"/>
      <c r="IU285" s="58"/>
      <c r="IV285" s="58"/>
      <c r="IW285" s="58"/>
    </row>
    <row r="286" customFormat="false" ht="12.75" hidden="false" customHeight="false" outlineLevel="0" collapsed="false">
      <c r="A286" s="95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4"/>
      <c r="P286" s="34"/>
      <c r="Q286" s="32"/>
      <c r="R286" s="35"/>
      <c r="S286" s="32"/>
      <c r="T286" s="34"/>
      <c r="U286" s="34"/>
      <c r="V286" s="34"/>
      <c r="W286" s="34"/>
      <c r="X286" s="34"/>
      <c r="Y286" s="35"/>
    </row>
    <row r="287" customFormat="false" ht="12.75" hidden="false" customHeight="false" outlineLevel="0" collapsed="false">
      <c r="A287" s="24" t="s">
        <v>213</v>
      </c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4"/>
      <c r="P287" s="34"/>
      <c r="Q287" s="32"/>
      <c r="R287" s="35"/>
      <c r="S287" s="32"/>
      <c r="T287" s="34"/>
      <c r="U287" s="34"/>
      <c r="V287" s="34"/>
      <c r="W287" s="34"/>
      <c r="X287" s="34"/>
      <c r="Y287" s="35"/>
    </row>
    <row r="288" customFormat="false" ht="12.75" hidden="false" customHeight="false" outlineLevel="0" collapsed="false">
      <c r="A288" s="27" t="s">
        <v>69</v>
      </c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4"/>
      <c r="P288" s="34"/>
      <c r="Q288" s="32"/>
      <c r="R288" s="35"/>
      <c r="S288" s="32"/>
      <c r="T288" s="34"/>
      <c r="U288" s="34"/>
      <c r="V288" s="34"/>
      <c r="W288" s="34"/>
      <c r="X288" s="34"/>
      <c r="Y288" s="35"/>
    </row>
    <row r="289" customFormat="false" ht="12.75" hidden="false" customHeight="false" outlineLevel="0" collapsed="false">
      <c r="A289" s="28" t="s">
        <v>214</v>
      </c>
      <c r="C289" s="74" t="n">
        <v>-60</v>
      </c>
      <c r="D289" s="74" t="n">
        <v>-84</v>
      </c>
      <c r="E289" s="74" t="n">
        <v>-75</v>
      </c>
      <c r="F289" s="74" t="n">
        <v>-81</v>
      </c>
      <c r="G289" s="74" t="n">
        <v>-67</v>
      </c>
      <c r="H289" s="74" t="n">
        <v>-70</v>
      </c>
      <c r="I289" s="74" t="n">
        <v>-62</v>
      </c>
      <c r="J289" s="74" t="n">
        <v>-75</v>
      </c>
      <c r="K289" s="74" t="n">
        <v>-126</v>
      </c>
      <c r="L289" s="74" t="n">
        <v>-126</v>
      </c>
      <c r="M289" s="74" t="n">
        <v>-126</v>
      </c>
      <c r="N289" s="74" t="n">
        <v>-130</v>
      </c>
      <c r="O289" s="75" t="n">
        <f aca="false">SUM(C289:N289)</f>
        <v>-1082</v>
      </c>
      <c r="P289" s="75"/>
      <c r="Q289" s="32"/>
      <c r="R289" s="33" t="s">
        <v>93</v>
      </c>
      <c r="S289" s="32"/>
      <c r="T289" s="75"/>
      <c r="U289" s="34" t="n">
        <f aca="false">C289+D289+E289</f>
        <v>-219</v>
      </c>
      <c r="V289" s="34" t="n">
        <f aca="false">F289+G289+H289</f>
        <v>-218</v>
      </c>
      <c r="W289" s="34" t="n">
        <f aca="false">I289+J289+K289</f>
        <v>-263</v>
      </c>
      <c r="X289" s="34" t="n">
        <f aca="false">L289+M289+N289</f>
        <v>-382</v>
      </c>
      <c r="Y289" s="35" t="n">
        <f aca="false">SUM(U289:X289)</f>
        <v>-1082</v>
      </c>
    </row>
    <row r="290" customFormat="false" ht="12.75" hidden="false" customHeight="false" outlineLevel="0" collapsed="false">
      <c r="A290" s="28" t="s">
        <v>215</v>
      </c>
      <c r="C290" s="50" t="n">
        <v>0</v>
      </c>
      <c r="D290" s="50" t="n">
        <v>0</v>
      </c>
      <c r="E290" s="50" t="n">
        <v>0</v>
      </c>
      <c r="F290" s="50" t="n">
        <v>0</v>
      </c>
      <c r="G290" s="50" t="n">
        <v>0</v>
      </c>
      <c r="H290" s="50" t="n">
        <v>0</v>
      </c>
      <c r="I290" s="50" t="n">
        <v>0</v>
      </c>
      <c r="J290" s="50" t="n">
        <v>0</v>
      </c>
      <c r="K290" s="50" t="n">
        <v>0</v>
      </c>
      <c r="L290" s="50" t="n">
        <v>0</v>
      </c>
      <c r="M290" s="50" t="n">
        <v>0</v>
      </c>
      <c r="N290" s="50" t="n">
        <v>0</v>
      </c>
      <c r="O290" s="75" t="n">
        <f aca="false">SUM(C290:N290)</f>
        <v>0</v>
      </c>
      <c r="P290" s="75"/>
      <c r="Q290" s="32"/>
      <c r="R290" s="33" t="s">
        <v>93</v>
      </c>
      <c r="S290" s="32"/>
      <c r="T290" s="75"/>
      <c r="U290" s="34" t="n">
        <f aca="false">C290+D290+E290</f>
        <v>0</v>
      </c>
      <c r="V290" s="34" t="n">
        <f aca="false">F290+G290+H290</f>
        <v>0</v>
      </c>
      <c r="W290" s="34" t="n">
        <f aca="false">I290+J290+K290</f>
        <v>0</v>
      </c>
      <c r="X290" s="34" t="n">
        <f aca="false">L290+M290+N290</f>
        <v>0</v>
      </c>
      <c r="Y290" s="35" t="n">
        <f aca="false">SUM(U290:X290)</f>
        <v>0</v>
      </c>
    </row>
    <row r="291" customFormat="false" ht="12.75" hidden="false" customHeight="true" outlineLevel="0" collapsed="false">
      <c r="A291" s="28" t="s">
        <v>216</v>
      </c>
      <c r="C291" s="118" t="n">
        <v>0</v>
      </c>
      <c r="D291" s="118" t="n">
        <v>0</v>
      </c>
      <c r="E291" s="118" t="n">
        <v>0</v>
      </c>
      <c r="F291" s="118" t="n">
        <v>0</v>
      </c>
      <c r="G291" s="118" t="n">
        <v>0</v>
      </c>
      <c r="H291" s="118" t="n">
        <v>0</v>
      </c>
      <c r="I291" s="118" t="n">
        <v>0</v>
      </c>
      <c r="J291" s="118" t="n">
        <v>0</v>
      </c>
      <c r="K291" s="118" t="n">
        <v>0</v>
      </c>
      <c r="L291" s="118" t="n">
        <v>0</v>
      </c>
      <c r="M291" s="118" t="n">
        <v>0</v>
      </c>
      <c r="N291" s="118" t="n">
        <v>0</v>
      </c>
      <c r="O291" s="77" t="n">
        <f aca="false">SUM(C291:N291)</f>
        <v>0</v>
      </c>
      <c r="P291" s="75"/>
      <c r="Q291" s="63"/>
      <c r="R291" s="33" t="s">
        <v>93</v>
      </c>
      <c r="S291" s="63"/>
      <c r="T291" s="75"/>
      <c r="U291" s="82" t="n">
        <f aca="false">C291+D291+E291</f>
        <v>0</v>
      </c>
      <c r="V291" s="82" t="n">
        <f aca="false">F291+G291+H291</f>
        <v>0</v>
      </c>
      <c r="W291" s="82" t="n">
        <f aca="false">I291+J291+K291</f>
        <v>0</v>
      </c>
      <c r="X291" s="82" t="n">
        <f aca="false">L291+M291+N291</f>
        <v>0</v>
      </c>
      <c r="Y291" s="71" t="n">
        <f aca="false">SUM(U291:X291)</f>
        <v>0</v>
      </c>
    </row>
    <row r="292" customFormat="false" ht="12.75" hidden="false" customHeight="true" outlineLevel="0" collapsed="false">
      <c r="A292" s="28" t="s">
        <v>100</v>
      </c>
      <c r="C292" s="64" t="n">
        <f aca="false">SUM(C289:C291)</f>
        <v>-60</v>
      </c>
      <c r="D292" s="64" t="n">
        <f aca="false">SUM(D289:D291)</f>
        <v>-84</v>
      </c>
      <c r="E292" s="64" t="n">
        <f aca="false">SUM(E289:E291)</f>
        <v>-75</v>
      </c>
      <c r="F292" s="64" t="n">
        <f aca="false">SUM(F289:F291)</f>
        <v>-81</v>
      </c>
      <c r="G292" s="64" t="n">
        <f aca="false">SUM(G289:G291)</f>
        <v>-67</v>
      </c>
      <c r="H292" s="64" t="n">
        <f aca="false">SUM(H289:H291)</f>
        <v>-70</v>
      </c>
      <c r="I292" s="64" t="n">
        <f aca="false">SUM(I289:I291)</f>
        <v>-62</v>
      </c>
      <c r="J292" s="64" t="n">
        <f aca="false">SUM(J289:J291)</f>
        <v>-75</v>
      </c>
      <c r="K292" s="64" t="n">
        <f aca="false">SUM(K289:K291)</f>
        <v>-126</v>
      </c>
      <c r="L292" s="64" t="n">
        <f aca="false">SUM(L289:L291)</f>
        <v>-126</v>
      </c>
      <c r="M292" s="64" t="n">
        <f aca="false">SUM(M289:M291)</f>
        <v>-126</v>
      </c>
      <c r="N292" s="64" t="n">
        <f aca="false">SUM(N289:N291)</f>
        <v>-130</v>
      </c>
      <c r="O292" s="64" t="n">
        <f aca="false">SUM(O289:O291)</f>
        <v>-1082</v>
      </c>
      <c r="P292" s="75"/>
      <c r="Q292" s="63"/>
      <c r="R292" s="33"/>
      <c r="S292" s="63"/>
      <c r="T292" s="75"/>
      <c r="U292" s="64" t="n">
        <f aca="false">SUM(U289:U291)</f>
        <v>-219</v>
      </c>
      <c r="V292" s="64" t="n">
        <f aca="false">SUM(V289:V291)</f>
        <v>-218</v>
      </c>
      <c r="W292" s="64" t="n">
        <f aca="false">SUM(W289:W291)</f>
        <v>-263</v>
      </c>
      <c r="X292" s="64" t="n">
        <f aca="false">SUM(X289:X291)</f>
        <v>-382</v>
      </c>
      <c r="Y292" s="64" t="n">
        <f aca="false">SUM(Y289:Y291)</f>
        <v>-1082</v>
      </c>
    </row>
    <row r="293" customFormat="false" ht="3.95" hidden="false" customHeight="true" outlineLevel="0" collapsed="false">
      <c r="A293" s="28"/>
      <c r="C293" s="56"/>
      <c r="D293" s="56"/>
      <c r="E293" s="56"/>
      <c r="F293" s="56"/>
      <c r="G293" s="56"/>
      <c r="H293" s="56"/>
      <c r="I293" s="56"/>
      <c r="J293" s="56"/>
      <c r="K293" s="56"/>
      <c r="L293" s="56"/>
      <c r="M293" s="56"/>
      <c r="N293" s="56"/>
      <c r="O293" s="75"/>
      <c r="P293" s="75"/>
      <c r="Q293" s="63"/>
      <c r="R293" s="33"/>
      <c r="S293" s="63"/>
      <c r="T293" s="75"/>
      <c r="U293" s="62"/>
      <c r="V293" s="62"/>
      <c r="W293" s="62"/>
      <c r="X293" s="62"/>
      <c r="Y293" s="35"/>
    </row>
    <row r="294" customFormat="false" ht="12.75" hidden="false" customHeight="true" outlineLevel="0" collapsed="false">
      <c r="A294" s="28" t="s">
        <v>101</v>
      </c>
      <c r="C294" s="46" t="n">
        <v>0</v>
      </c>
      <c r="D294" s="46" t="n">
        <v>0</v>
      </c>
      <c r="E294" s="46" t="n">
        <v>0</v>
      </c>
      <c r="F294" s="46" t="n">
        <v>0</v>
      </c>
      <c r="G294" s="46" t="n">
        <v>0</v>
      </c>
      <c r="H294" s="46" t="n">
        <v>0</v>
      </c>
      <c r="I294" s="46" t="n">
        <v>0</v>
      </c>
      <c r="J294" s="46" t="n">
        <v>0</v>
      </c>
      <c r="K294" s="46" t="n">
        <v>0</v>
      </c>
      <c r="L294" s="46" t="n">
        <v>0</v>
      </c>
      <c r="M294" s="46" t="n">
        <v>0</v>
      </c>
      <c r="N294" s="46" t="n">
        <v>0</v>
      </c>
      <c r="O294" s="49" t="n">
        <f aca="false">SUM(C294:N294)</f>
        <v>0</v>
      </c>
      <c r="P294" s="49"/>
      <c r="Q294" s="32"/>
      <c r="R294" s="36" t="s">
        <v>102</v>
      </c>
      <c r="S294" s="32"/>
      <c r="T294" s="49"/>
      <c r="U294" s="34" t="n">
        <f aca="false">C294+D294+E294</f>
        <v>0</v>
      </c>
      <c r="V294" s="34" t="n">
        <f aca="false">F294+G294+H294</f>
        <v>0</v>
      </c>
      <c r="W294" s="34" t="n">
        <f aca="false">I294+J294+K294</f>
        <v>0</v>
      </c>
      <c r="X294" s="34" t="n">
        <f aca="false">L294+M294+N294</f>
        <v>0</v>
      </c>
      <c r="Y294" s="35" t="n">
        <f aca="false">SUM(U294:X294)</f>
        <v>0</v>
      </c>
    </row>
    <row r="295" customFormat="false" ht="3.95" hidden="false" customHeight="true" outlineLevel="0" collapsed="false">
      <c r="A295" s="28"/>
      <c r="C295" s="56"/>
      <c r="D295" s="56"/>
      <c r="E295" s="56"/>
      <c r="F295" s="56"/>
      <c r="G295" s="56"/>
      <c r="H295" s="56"/>
      <c r="I295" s="56"/>
      <c r="J295" s="56"/>
      <c r="K295" s="56"/>
      <c r="L295" s="56"/>
      <c r="M295" s="56"/>
      <c r="N295" s="56"/>
      <c r="O295" s="75"/>
      <c r="P295" s="75"/>
      <c r="Q295" s="63"/>
      <c r="R295" s="33"/>
      <c r="S295" s="63"/>
      <c r="T295" s="75"/>
      <c r="U295" s="62"/>
      <c r="V295" s="62"/>
      <c r="W295" s="62"/>
      <c r="X295" s="62"/>
      <c r="Y295" s="35"/>
    </row>
    <row r="296" customFormat="false" ht="12.75" hidden="false" customHeight="true" outlineLevel="0" collapsed="false">
      <c r="A296" s="28" t="s">
        <v>107</v>
      </c>
      <c r="B296" s="130"/>
      <c r="C296" s="46" t="n">
        <v>-4</v>
      </c>
      <c r="D296" s="46" t="n">
        <v>-12</v>
      </c>
      <c r="E296" s="46" t="n">
        <v>-3</v>
      </c>
      <c r="F296" s="46" t="n">
        <v>-2</v>
      </c>
      <c r="G296" s="46" t="n">
        <v>-2</v>
      </c>
      <c r="H296" s="46" t="n">
        <v>-2</v>
      </c>
      <c r="I296" s="46" t="n">
        <v>-1</v>
      </c>
      <c r="J296" s="46" t="n">
        <v>-2</v>
      </c>
      <c r="K296" s="46" t="n">
        <v>-2</v>
      </c>
      <c r="L296" s="46" t="n">
        <v>-2</v>
      </c>
      <c r="M296" s="46" t="n">
        <v>-2</v>
      </c>
      <c r="N296" s="46" t="n">
        <v>-2</v>
      </c>
      <c r="O296" s="49" t="n">
        <f aca="false">SUM(C296:N296)</f>
        <v>-36</v>
      </c>
      <c r="P296" s="49"/>
      <c r="Q296" s="32"/>
      <c r="R296" s="33" t="s">
        <v>108</v>
      </c>
      <c r="S296" s="32"/>
      <c r="T296" s="49"/>
      <c r="U296" s="34" t="n">
        <f aca="false">C296+D296+E296</f>
        <v>-19</v>
      </c>
      <c r="V296" s="34" t="n">
        <f aca="false">F296+G296+H296</f>
        <v>-6</v>
      </c>
      <c r="W296" s="34" t="n">
        <f aca="false">I296+J296+K296</f>
        <v>-5</v>
      </c>
      <c r="X296" s="34" t="n">
        <f aca="false">L296+M296+N296</f>
        <v>-6</v>
      </c>
      <c r="Y296" s="35" t="n">
        <f aca="false">SUM(U296:X296)</f>
        <v>-36</v>
      </c>
      <c r="Z296" s="130"/>
      <c r="AA296" s="130"/>
      <c r="AB296" s="130"/>
      <c r="AC296" s="130"/>
      <c r="AD296" s="130"/>
      <c r="AE296" s="130"/>
      <c r="AF296" s="130"/>
      <c r="AG296" s="130"/>
      <c r="AH296" s="130"/>
      <c r="AI296" s="130"/>
      <c r="AJ296" s="130"/>
      <c r="AK296" s="130"/>
      <c r="AL296" s="130"/>
      <c r="AM296" s="130"/>
      <c r="AN296" s="130"/>
      <c r="AO296" s="130"/>
      <c r="AP296" s="130"/>
      <c r="AQ296" s="130"/>
      <c r="AR296" s="130"/>
      <c r="AS296" s="130"/>
      <c r="AT296" s="130"/>
      <c r="AU296" s="130"/>
      <c r="AV296" s="130"/>
      <c r="AW296" s="130"/>
      <c r="AX296" s="130"/>
      <c r="AY296" s="130"/>
      <c r="AZ296" s="130"/>
      <c r="BA296" s="130"/>
      <c r="BB296" s="130"/>
      <c r="BC296" s="130"/>
      <c r="BD296" s="130"/>
      <c r="BE296" s="130"/>
      <c r="BF296" s="130"/>
      <c r="BG296" s="130"/>
      <c r="BH296" s="130"/>
      <c r="BI296" s="130"/>
      <c r="BJ296" s="130"/>
      <c r="BK296" s="130"/>
      <c r="BL296" s="130"/>
      <c r="BM296" s="130"/>
      <c r="BN296" s="130"/>
      <c r="BO296" s="130"/>
      <c r="BP296" s="130"/>
      <c r="BQ296" s="130"/>
      <c r="BR296" s="130"/>
      <c r="BS296" s="130"/>
      <c r="BT296" s="130"/>
      <c r="BU296" s="130"/>
      <c r="BV296" s="130"/>
      <c r="BW296" s="130"/>
      <c r="BX296" s="130"/>
      <c r="BY296" s="130"/>
      <c r="BZ296" s="130"/>
      <c r="CA296" s="130"/>
      <c r="CB296" s="130"/>
      <c r="CC296" s="130"/>
      <c r="CD296" s="130"/>
      <c r="CE296" s="130"/>
      <c r="CF296" s="130"/>
      <c r="CG296" s="130"/>
      <c r="CH296" s="130"/>
      <c r="CI296" s="130"/>
      <c r="CJ296" s="130"/>
      <c r="CK296" s="130"/>
      <c r="CL296" s="130"/>
      <c r="CM296" s="130"/>
      <c r="CN296" s="130"/>
      <c r="CO296" s="130"/>
      <c r="CP296" s="130"/>
      <c r="CQ296" s="130"/>
      <c r="CR296" s="130"/>
      <c r="CS296" s="130"/>
      <c r="CT296" s="130"/>
      <c r="CU296" s="130"/>
      <c r="CV296" s="130"/>
      <c r="CW296" s="130"/>
      <c r="CX296" s="130"/>
      <c r="CY296" s="130"/>
      <c r="CZ296" s="130"/>
      <c r="DA296" s="130"/>
      <c r="DB296" s="130"/>
      <c r="DC296" s="130"/>
      <c r="DD296" s="130"/>
      <c r="DE296" s="130"/>
      <c r="DF296" s="130"/>
      <c r="DG296" s="130"/>
      <c r="DH296" s="130"/>
      <c r="DI296" s="130"/>
      <c r="DJ296" s="130"/>
      <c r="DK296" s="130"/>
      <c r="DL296" s="130"/>
      <c r="DM296" s="130"/>
      <c r="DN296" s="130"/>
      <c r="DO296" s="130"/>
      <c r="DP296" s="130"/>
      <c r="DQ296" s="130"/>
      <c r="DR296" s="130"/>
      <c r="DS296" s="130"/>
      <c r="DT296" s="130"/>
      <c r="DU296" s="130"/>
      <c r="DV296" s="130"/>
      <c r="DW296" s="130"/>
      <c r="DX296" s="130"/>
      <c r="DY296" s="130"/>
      <c r="DZ296" s="130"/>
      <c r="EA296" s="130"/>
      <c r="EB296" s="130"/>
      <c r="EC296" s="130"/>
      <c r="ED296" s="130"/>
      <c r="EE296" s="130"/>
      <c r="EF296" s="130"/>
      <c r="EG296" s="130"/>
      <c r="EH296" s="130"/>
      <c r="EI296" s="130"/>
      <c r="EJ296" s="130"/>
      <c r="EK296" s="130"/>
      <c r="EL296" s="130"/>
      <c r="EM296" s="130"/>
      <c r="EN296" s="130"/>
      <c r="EO296" s="130"/>
      <c r="EP296" s="130"/>
      <c r="EQ296" s="130"/>
      <c r="ER296" s="130"/>
      <c r="ES296" s="130"/>
      <c r="ET296" s="130"/>
      <c r="EU296" s="130"/>
      <c r="EV296" s="130"/>
      <c r="EW296" s="130"/>
      <c r="EX296" s="130"/>
      <c r="EY296" s="130"/>
      <c r="EZ296" s="130"/>
      <c r="FA296" s="130"/>
      <c r="FB296" s="130"/>
      <c r="FC296" s="130"/>
      <c r="FD296" s="130"/>
      <c r="FE296" s="130"/>
      <c r="FF296" s="130"/>
      <c r="FG296" s="130"/>
      <c r="FH296" s="130"/>
      <c r="FI296" s="130"/>
      <c r="FJ296" s="130"/>
      <c r="FK296" s="130"/>
      <c r="FL296" s="130"/>
      <c r="FM296" s="130"/>
      <c r="FN296" s="130"/>
      <c r="FO296" s="130"/>
      <c r="FP296" s="130"/>
      <c r="FQ296" s="130"/>
      <c r="FR296" s="130"/>
      <c r="FS296" s="130"/>
      <c r="FT296" s="130"/>
      <c r="FU296" s="130"/>
      <c r="FV296" s="130"/>
      <c r="FW296" s="130"/>
      <c r="FX296" s="130"/>
      <c r="FY296" s="130"/>
      <c r="FZ296" s="130"/>
      <c r="GA296" s="130"/>
      <c r="GB296" s="130"/>
      <c r="GC296" s="130"/>
      <c r="GD296" s="130"/>
      <c r="GE296" s="130"/>
      <c r="GF296" s="130"/>
      <c r="GG296" s="130"/>
      <c r="GH296" s="130"/>
      <c r="GI296" s="130"/>
      <c r="GJ296" s="130"/>
      <c r="GK296" s="130"/>
      <c r="GL296" s="130"/>
      <c r="GM296" s="130"/>
      <c r="GN296" s="130"/>
      <c r="GO296" s="130"/>
      <c r="GP296" s="130"/>
      <c r="GQ296" s="130"/>
      <c r="GR296" s="130"/>
      <c r="GS296" s="130"/>
      <c r="GT296" s="130"/>
      <c r="GU296" s="130"/>
      <c r="GV296" s="130"/>
      <c r="GW296" s="130"/>
      <c r="GX296" s="130"/>
      <c r="GY296" s="130"/>
      <c r="GZ296" s="130"/>
      <c r="HA296" s="130"/>
      <c r="HB296" s="130"/>
      <c r="HC296" s="130"/>
      <c r="HD296" s="130"/>
      <c r="HE296" s="130"/>
      <c r="HF296" s="130"/>
      <c r="HG296" s="130"/>
      <c r="HH296" s="130"/>
      <c r="HI296" s="130"/>
      <c r="HJ296" s="130"/>
      <c r="HK296" s="130"/>
      <c r="HL296" s="130"/>
      <c r="HM296" s="130"/>
      <c r="HN296" s="130"/>
      <c r="HO296" s="130"/>
      <c r="HP296" s="130"/>
      <c r="HQ296" s="130"/>
      <c r="HR296" s="130"/>
      <c r="HS296" s="130"/>
      <c r="HT296" s="130"/>
      <c r="HU296" s="130"/>
      <c r="HV296" s="130"/>
      <c r="HW296" s="130"/>
      <c r="HX296" s="130"/>
      <c r="HY296" s="130"/>
      <c r="HZ296" s="130"/>
      <c r="IA296" s="130"/>
      <c r="IB296" s="130"/>
      <c r="IC296" s="130"/>
      <c r="ID296" s="130"/>
      <c r="IE296" s="130"/>
      <c r="IF296" s="130"/>
      <c r="IG296" s="130"/>
      <c r="IH296" s="130"/>
      <c r="II296" s="130"/>
      <c r="IJ296" s="130"/>
      <c r="IK296" s="130"/>
      <c r="IL296" s="130"/>
      <c r="IM296" s="130"/>
      <c r="IN296" s="130"/>
      <c r="IO296" s="130"/>
      <c r="IP296" s="130"/>
      <c r="IQ296" s="130"/>
      <c r="IR296" s="130"/>
      <c r="IS296" s="130"/>
      <c r="IT296" s="130"/>
      <c r="IU296" s="130"/>
      <c r="IV296" s="130"/>
      <c r="IW296" s="130"/>
    </row>
    <row r="297" customFormat="false" ht="3.95" hidden="false" customHeight="true" outlineLevel="0" collapsed="false">
      <c r="A297" s="28"/>
      <c r="B297" s="130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9"/>
      <c r="P297" s="49"/>
      <c r="Q297" s="32"/>
      <c r="R297" s="33"/>
      <c r="S297" s="32"/>
      <c r="T297" s="49"/>
      <c r="U297" s="34"/>
      <c r="V297" s="34"/>
      <c r="W297" s="34"/>
      <c r="X297" s="34"/>
      <c r="Y297" s="35"/>
      <c r="Z297" s="130"/>
      <c r="AA297" s="130"/>
      <c r="AB297" s="130"/>
      <c r="AC297" s="130"/>
      <c r="AD297" s="130"/>
      <c r="AE297" s="130"/>
      <c r="AF297" s="130"/>
      <c r="AG297" s="130"/>
      <c r="AH297" s="130"/>
      <c r="AI297" s="130"/>
      <c r="AJ297" s="130"/>
      <c r="AK297" s="130"/>
      <c r="AL297" s="130"/>
      <c r="AM297" s="130"/>
      <c r="AN297" s="130"/>
      <c r="AO297" s="130"/>
      <c r="AP297" s="130"/>
      <c r="AQ297" s="130"/>
      <c r="AR297" s="130"/>
      <c r="AS297" s="130"/>
      <c r="AT297" s="130"/>
      <c r="AU297" s="130"/>
      <c r="AV297" s="130"/>
      <c r="AW297" s="130"/>
      <c r="AX297" s="130"/>
      <c r="AY297" s="130"/>
      <c r="AZ297" s="130"/>
      <c r="BA297" s="130"/>
      <c r="BB297" s="130"/>
      <c r="BC297" s="130"/>
      <c r="BD297" s="130"/>
      <c r="BE297" s="130"/>
      <c r="BF297" s="130"/>
      <c r="BG297" s="130"/>
      <c r="BH297" s="130"/>
      <c r="BI297" s="130"/>
      <c r="BJ297" s="130"/>
      <c r="BK297" s="130"/>
      <c r="BL297" s="130"/>
      <c r="BM297" s="130"/>
      <c r="BN297" s="130"/>
      <c r="BO297" s="130"/>
      <c r="BP297" s="130"/>
      <c r="BQ297" s="130"/>
      <c r="BR297" s="130"/>
      <c r="BS297" s="130"/>
      <c r="BT297" s="130"/>
      <c r="BU297" s="130"/>
      <c r="BV297" s="130"/>
      <c r="BW297" s="130"/>
      <c r="BX297" s="130"/>
      <c r="BY297" s="130"/>
      <c r="BZ297" s="130"/>
      <c r="CA297" s="130"/>
      <c r="CB297" s="130"/>
      <c r="CC297" s="130"/>
      <c r="CD297" s="130"/>
      <c r="CE297" s="130"/>
      <c r="CF297" s="130"/>
      <c r="CG297" s="130"/>
      <c r="CH297" s="130"/>
      <c r="CI297" s="130"/>
      <c r="CJ297" s="130"/>
      <c r="CK297" s="130"/>
      <c r="CL297" s="130"/>
      <c r="CM297" s="130"/>
      <c r="CN297" s="130"/>
      <c r="CO297" s="130"/>
      <c r="CP297" s="130"/>
      <c r="CQ297" s="130"/>
      <c r="CR297" s="130"/>
      <c r="CS297" s="130"/>
      <c r="CT297" s="130"/>
      <c r="CU297" s="130"/>
      <c r="CV297" s="130"/>
      <c r="CW297" s="130"/>
      <c r="CX297" s="130"/>
      <c r="CY297" s="130"/>
      <c r="CZ297" s="130"/>
      <c r="DA297" s="130"/>
      <c r="DB297" s="130"/>
      <c r="DC297" s="130"/>
      <c r="DD297" s="130"/>
      <c r="DE297" s="130"/>
      <c r="DF297" s="130"/>
      <c r="DG297" s="130"/>
      <c r="DH297" s="130"/>
      <c r="DI297" s="130"/>
      <c r="DJ297" s="130"/>
      <c r="DK297" s="130"/>
      <c r="DL297" s="130"/>
      <c r="DM297" s="130"/>
      <c r="DN297" s="130"/>
      <c r="DO297" s="130"/>
      <c r="DP297" s="130"/>
      <c r="DQ297" s="130"/>
      <c r="DR297" s="130"/>
      <c r="DS297" s="130"/>
      <c r="DT297" s="130"/>
      <c r="DU297" s="130"/>
      <c r="DV297" s="130"/>
      <c r="DW297" s="130"/>
      <c r="DX297" s="130"/>
      <c r="DY297" s="130"/>
      <c r="DZ297" s="130"/>
      <c r="EA297" s="130"/>
      <c r="EB297" s="130"/>
      <c r="EC297" s="130"/>
      <c r="ED297" s="130"/>
      <c r="EE297" s="130"/>
      <c r="EF297" s="130"/>
      <c r="EG297" s="130"/>
      <c r="EH297" s="130"/>
      <c r="EI297" s="130"/>
      <c r="EJ297" s="130"/>
      <c r="EK297" s="130"/>
      <c r="EL297" s="130"/>
      <c r="EM297" s="130"/>
      <c r="EN297" s="130"/>
      <c r="EO297" s="130"/>
      <c r="EP297" s="130"/>
      <c r="EQ297" s="130"/>
      <c r="ER297" s="130"/>
      <c r="ES297" s="130"/>
      <c r="ET297" s="130"/>
      <c r="EU297" s="130"/>
      <c r="EV297" s="130"/>
      <c r="EW297" s="130"/>
      <c r="EX297" s="130"/>
      <c r="EY297" s="130"/>
      <c r="EZ297" s="130"/>
      <c r="FA297" s="130"/>
      <c r="FB297" s="130"/>
      <c r="FC297" s="130"/>
      <c r="FD297" s="130"/>
      <c r="FE297" s="130"/>
      <c r="FF297" s="130"/>
      <c r="FG297" s="130"/>
      <c r="FH297" s="130"/>
      <c r="FI297" s="130"/>
      <c r="FJ297" s="130"/>
      <c r="FK297" s="130"/>
      <c r="FL297" s="130"/>
      <c r="FM297" s="130"/>
      <c r="FN297" s="130"/>
      <c r="FO297" s="130"/>
      <c r="FP297" s="130"/>
      <c r="FQ297" s="130"/>
      <c r="FR297" s="130"/>
      <c r="FS297" s="130"/>
      <c r="FT297" s="130"/>
      <c r="FU297" s="130"/>
      <c r="FV297" s="130"/>
      <c r="FW297" s="130"/>
      <c r="FX297" s="130"/>
      <c r="FY297" s="130"/>
      <c r="FZ297" s="130"/>
      <c r="GA297" s="130"/>
      <c r="GB297" s="130"/>
      <c r="GC297" s="130"/>
      <c r="GD297" s="130"/>
      <c r="GE297" s="130"/>
      <c r="GF297" s="130"/>
      <c r="GG297" s="130"/>
      <c r="GH297" s="130"/>
      <c r="GI297" s="130"/>
      <c r="GJ297" s="130"/>
      <c r="GK297" s="130"/>
      <c r="GL297" s="130"/>
      <c r="GM297" s="130"/>
      <c r="GN297" s="130"/>
      <c r="GO297" s="130"/>
      <c r="GP297" s="130"/>
      <c r="GQ297" s="130"/>
      <c r="GR297" s="130"/>
      <c r="GS297" s="130"/>
      <c r="GT297" s="130"/>
      <c r="GU297" s="130"/>
      <c r="GV297" s="130"/>
      <c r="GW297" s="130"/>
      <c r="GX297" s="130"/>
      <c r="GY297" s="130"/>
      <c r="GZ297" s="130"/>
      <c r="HA297" s="130"/>
      <c r="HB297" s="130"/>
      <c r="HC297" s="130"/>
      <c r="HD297" s="130"/>
      <c r="HE297" s="130"/>
      <c r="HF297" s="130"/>
      <c r="HG297" s="130"/>
      <c r="HH297" s="130"/>
      <c r="HI297" s="130"/>
      <c r="HJ297" s="130"/>
      <c r="HK297" s="130"/>
      <c r="HL297" s="130"/>
      <c r="HM297" s="130"/>
      <c r="HN297" s="130"/>
      <c r="HO297" s="130"/>
      <c r="HP297" s="130"/>
      <c r="HQ297" s="130"/>
      <c r="HR297" s="130"/>
      <c r="HS297" s="130"/>
      <c r="HT297" s="130"/>
      <c r="HU297" s="130"/>
      <c r="HV297" s="130"/>
      <c r="HW297" s="130"/>
      <c r="HX297" s="130"/>
      <c r="HY297" s="130"/>
      <c r="HZ297" s="130"/>
      <c r="IA297" s="130"/>
      <c r="IB297" s="130"/>
      <c r="IC297" s="130"/>
      <c r="ID297" s="130"/>
      <c r="IE297" s="130"/>
      <c r="IF297" s="130"/>
      <c r="IG297" s="130"/>
      <c r="IH297" s="130"/>
      <c r="II297" s="130"/>
      <c r="IJ297" s="130"/>
      <c r="IK297" s="130"/>
      <c r="IL297" s="130"/>
      <c r="IM297" s="130"/>
      <c r="IN297" s="130"/>
      <c r="IO297" s="130"/>
      <c r="IP297" s="130"/>
      <c r="IQ297" s="130"/>
      <c r="IR297" s="130"/>
      <c r="IS297" s="130"/>
      <c r="IT297" s="130"/>
      <c r="IU297" s="130"/>
      <c r="IV297" s="130"/>
      <c r="IW297" s="130"/>
    </row>
    <row r="298" customFormat="false" ht="12.75" hidden="false" customHeight="true" outlineLevel="0" collapsed="false">
      <c r="A298" s="57" t="s">
        <v>109</v>
      </c>
      <c r="B298" s="130"/>
      <c r="C298" s="59" t="n">
        <f aca="false">SUM(C292:C296)</f>
        <v>-64</v>
      </c>
      <c r="D298" s="60" t="n">
        <f aca="false">SUM(D292:D296)</f>
        <v>-96</v>
      </c>
      <c r="E298" s="60" t="n">
        <f aca="false">SUM(E292:E296)</f>
        <v>-78</v>
      </c>
      <c r="F298" s="60" t="n">
        <f aca="false">SUM(F292:F296)</f>
        <v>-83</v>
      </c>
      <c r="G298" s="60" t="n">
        <f aca="false">SUM(G292:G296)</f>
        <v>-69</v>
      </c>
      <c r="H298" s="60" t="n">
        <f aca="false">SUM(H292:H296)</f>
        <v>-72</v>
      </c>
      <c r="I298" s="60" t="n">
        <f aca="false">SUM(I292:I296)</f>
        <v>-63</v>
      </c>
      <c r="J298" s="60" t="n">
        <f aca="false">SUM(J292:J296)</f>
        <v>-77</v>
      </c>
      <c r="K298" s="60" t="n">
        <f aca="false">SUM(K292:K296)</f>
        <v>-128</v>
      </c>
      <c r="L298" s="60" t="n">
        <f aca="false">SUM(L292:L296)</f>
        <v>-128</v>
      </c>
      <c r="M298" s="60" t="n">
        <f aca="false">SUM(M292:M296)</f>
        <v>-128</v>
      </c>
      <c r="N298" s="60" t="n">
        <f aca="false">SUM(N292:N296)</f>
        <v>-132</v>
      </c>
      <c r="O298" s="61" t="n">
        <f aca="false">SUM(O292:O296)</f>
        <v>-1118</v>
      </c>
      <c r="P298" s="62"/>
      <c r="Q298" s="79"/>
      <c r="R298" s="64"/>
      <c r="S298" s="79"/>
      <c r="T298" s="62"/>
      <c r="U298" s="59" t="n">
        <f aca="false">SUM(U292:U296)</f>
        <v>-238</v>
      </c>
      <c r="V298" s="60" t="n">
        <f aca="false">SUM(V292:V296)</f>
        <v>-224</v>
      </c>
      <c r="W298" s="60" t="n">
        <f aca="false">SUM(W292:W296)</f>
        <v>-268</v>
      </c>
      <c r="X298" s="60" t="n">
        <f aca="false">SUM(X292:X296)</f>
        <v>-388</v>
      </c>
      <c r="Y298" s="61" t="n">
        <f aca="false">SUM(Y292:Y296)</f>
        <v>-1118</v>
      </c>
      <c r="Z298" s="130"/>
      <c r="AA298" s="130"/>
      <c r="AB298" s="130"/>
      <c r="AC298" s="130"/>
      <c r="AD298" s="130"/>
      <c r="AE298" s="130"/>
      <c r="AF298" s="130"/>
      <c r="AG298" s="130"/>
      <c r="AH298" s="130"/>
      <c r="AI298" s="130"/>
      <c r="AJ298" s="130"/>
      <c r="AK298" s="130"/>
      <c r="AL298" s="130"/>
      <c r="AM298" s="130"/>
      <c r="AN298" s="130"/>
      <c r="AO298" s="130"/>
      <c r="AP298" s="130"/>
      <c r="AQ298" s="130"/>
      <c r="AR298" s="130"/>
      <c r="AS298" s="130"/>
      <c r="AT298" s="130"/>
      <c r="AU298" s="130"/>
      <c r="AV298" s="130"/>
      <c r="AW298" s="130"/>
      <c r="AX298" s="130"/>
      <c r="AY298" s="130"/>
      <c r="AZ298" s="130"/>
      <c r="BA298" s="130"/>
      <c r="BB298" s="130"/>
      <c r="BC298" s="130"/>
      <c r="BD298" s="130"/>
      <c r="BE298" s="130"/>
      <c r="BF298" s="130"/>
      <c r="BG298" s="130"/>
      <c r="BH298" s="130"/>
      <c r="BI298" s="130"/>
      <c r="BJ298" s="130"/>
      <c r="BK298" s="130"/>
      <c r="BL298" s="130"/>
      <c r="BM298" s="130"/>
      <c r="BN298" s="130"/>
      <c r="BO298" s="130"/>
      <c r="BP298" s="130"/>
      <c r="BQ298" s="130"/>
      <c r="BR298" s="130"/>
      <c r="BS298" s="130"/>
      <c r="BT298" s="130"/>
      <c r="BU298" s="130"/>
      <c r="BV298" s="130"/>
      <c r="BW298" s="130"/>
      <c r="BX298" s="130"/>
      <c r="BY298" s="130"/>
      <c r="BZ298" s="130"/>
      <c r="CA298" s="130"/>
      <c r="CB298" s="130"/>
      <c r="CC298" s="130"/>
      <c r="CD298" s="130"/>
      <c r="CE298" s="130"/>
      <c r="CF298" s="130"/>
      <c r="CG298" s="130"/>
      <c r="CH298" s="130"/>
      <c r="CI298" s="130"/>
      <c r="CJ298" s="130"/>
      <c r="CK298" s="130"/>
      <c r="CL298" s="130"/>
      <c r="CM298" s="130"/>
      <c r="CN298" s="130"/>
      <c r="CO298" s="130"/>
      <c r="CP298" s="130"/>
      <c r="CQ298" s="130"/>
      <c r="CR298" s="130"/>
      <c r="CS298" s="130"/>
      <c r="CT298" s="130"/>
      <c r="CU298" s="130"/>
      <c r="CV298" s="130"/>
      <c r="CW298" s="130"/>
      <c r="CX298" s="130"/>
      <c r="CY298" s="130"/>
      <c r="CZ298" s="130"/>
      <c r="DA298" s="130"/>
      <c r="DB298" s="130"/>
      <c r="DC298" s="130"/>
      <c r="DD298" s="130"/>
      <c r="DE298" s="130"/>
      <c r="DF298" s="130"/>
      <c r="DG298" s="130"/>
      <c r="DH298" s="130"/>
      <c r="DI298" s="130"/>
      <c r="DJ298" s="130"/>
      <c r="DK298" s="130"/>
      <c r="DL298" s="130"/>
      <c r="DM298" s="130"/>
      <c r="DN298" s="130"/>
      <c r="DO298" s="130"/>
      <c r="DP298" s="130"/>
      <c r="DQ298" s="130"/>
      <c r="DR298" s="130"/>
      <c r="DS298" s="130"/>
      <c r="DT298" s="130"/>
      <c r="DU298" s="130"/>
      <c r="DV298" s="130"/>
      <c r="DW298" s="130"/>
      <c r="DX298" s="130"/>
      <c r="DY298" s="130"/>
      <c r="DZ298" s="130"/>
      <c r="EA298" s="130"/>
      <c r="EB298" s="130"/>
      <c r="EC298" s="130"/>
      <c r="ED298" s="130"/>
      <c r="EE298" s="130"/>
      <c r="EF298" s="130"/>
      <c r="EG298" s="130"/>
      <c r="EH298" s="130"/>
      <c r="EI298" s="130"/>
      <c r="EJ298" s="130"/>
      <c r="EK298" s="130"/>
      <c r="EL298" s="130"/>
      <c r="EM298" s="130"/>
      <c r="EN298" s="130"/>
      <c r="EO298" s="130"/>
      <c r="EP298" s="130"/>
      <c r="EQ298" s="130"/>
      <c r="ER298" s="130"/>
      <c r="ES298" s="130"/>
      <c r="ET298" s="130"/>
      <c r="EU298" s="130"/>
      <c r="EV298" s="130"/>
      <c r="EW298" s="130"/>
      <c r="EX298" s="130"/>
      <c r="EY298" s="130"/>
      <c r="EZ298" s="130"/>
      <c r="FA298" s="130"/>
      <c r="FB298" s="130"/>
      <c r="FC298" s="130"/>
      <c r="FD298" s="130"/>
      <c r="FE298" s="130"/>
      <c r="FF298" s="130"/>
      <c r="FG298" s="130"/>
      <c r="FH298" s="130"/>
      <c r="FI298" s="130"/>
      <c r="FJ298" s="130"/>
      <c r="FK298" s="130"/>
      <c r="FL298" s="130"/>
      <c r="FM298" s="130"/>
      <c r="FN298" s="130"/>
      <c r="FO298" s="130"/>
      <c r="FP298" s="130"/>
      <c r="FQ298" s="130"/>
      <c r="FR298" s="130"/>
      <c r="FS298" s="130"/>
      <c r="FT298" s="130"/>
      <c r="FU298" s="130"/>
      <c r="FV298" s="130"/>
      <c r="FW298" s="130"/>
      <c r="FX298" s="130"/>
      <c r="FY298" s="130"/>
      <c r="FZ298" s="130"/>
      <c r="GA298" s="130"/>
      <c r="GB298" s="130"/>
      <c r="GC298" s="130"/>
      <c r="GD298" s="130"/>
      <c r="GE298" s="130"/>
      <c r="GF298" s="130"/>
      <c r="GG298" s="130"/>
      <c r="GH298" s="130"/>
      <c r="GI298" s="130"/>
      <c r="GJ298" s="130"/>
      <c r="GK298" s="130"/>
      <c r="GL298" s="130"/>
      <c r="GM298" s="130"/>
      <c r="GN298" s="130"/>
      <c r="GO298" s="130"/>
      <c r="GP298" s="130"/>
      <c r="GQ298" s="130"/>
      <c r="GR298" s="130"/>
      <c r="GS298" s="130"/>
      <c r="GT298" s="130"/>
      <c r="GU298" s="130"/>
      <c r="GV298" s="130"/>
      <c r="GW298" s="130"/>
      <c r="GX298" s="130"/>
      <c r="GY298" s="130"/>
      <c r="GZ298" s="130"/>
      <c r="HA298" s="130"/>
      <c r="HB298" s="130"/>
      <c r="HC298" s="130"/>
      <c r="HD298" s="130"/>
      <c r="HE298" s="130"/>
      <c r="HF298" s="130"/>
      <c r="HG298" s="130"/>
      <c r="HH298" s="130"/>
      <c r="HI298" s="130"/>
      <c r="HJ298" s="130"/>
      <c r="HK298" s="130"/>
      <c r="HL298" s="130"/>
      <c r="HM298" s="130"/>
      <c r="HN298" s="130"/>
      <c r="HO298" s="130"/>
      <c r="HP298" s="130"/>
      <c r="HQ298" s="130"/>
      <c r="HR298" s="130"/>
      <c r="HS298" s="130"/>
      <c r="HT298" s="130"/>
      <c r="HU298" s="130"/>
      <c r="HV298" s="130"/>
      <c r="HW298" s="130"/>
      <c r="HX298" s="130"/>
      <c r="HY298" s="130"/>
      <c r="HZ298" s="130"/>
      <c r="IA298" s="130"/>
      <c r="IB298" s="130"/>
      <c r="IC298" s="130"/>
      <c r="ID298" s="130"/>
      <c r="IE298" s="130"/>
      <c r="IF298" s="130"/>
      <c r="IG298" s="130"/>
      <c r="IH298" s="130"/>
      <c r="II298" s="130"/>
      <c r="IJ298" s="130"/>
      <c r="IK298" s="130"/>
      <c r="IL298" s="130"/>
      <c r="IM298" s="130"/>
      <c r="IN298" s="130"/>
      <c r="IO298" s="130"/>
      <c r="IP298" s="130"/>
      <c r="IQ298" s="130"/>
      <c r="IR298" s="130"/>
      <c r="IS298" s="130"/>
      <c r="IT298" s="130"/>
      <c r="IU298" s="130"/>
      <c r="IV298" s="130"/>
      <c r="IW298" s="130"/>
    </row>
    <row r="299" customFormat="false" ht="12.75" hidden="false" customHeight="false" outlineLevel="0" collapsed="false">
      <c r="A299" s="9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4"/>
      <c r="P299" s="34"/>
      <c r="Q299" s="32"/>
      <c r="R299" s="35"/>
      <c r="S299" s="32"/>
      <c r="T299" s="34"/>
      <c r="U299" s="34"/>
      <c r="V299" s="34"/>
      <c r="W299" s="34"/>
      <c r="X299" s="34"/>
      <c r="Y299" s="35"/>
    </row>
    <row r="300" customFormat="false" ht="12.75" hidden="false" customHeight="false" outlineLevel="0" collapsed="false"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4"/>
      <c r="P300" s="34"/>
      <c r="Q300" s="32"/>
      <c r="R300" s="35"/>
      <c r="S300" s="32"/>
      <c r="T300" s="34"/>
      <c r="U300" s="34"/>
      <c r="V300" s="34"/>
      <c r="W300" s="34"/>
      <c r="X300" s="34"/>
      <c r="Y300" s="35"/>
    </row>
    <row r="301" customFormat="false" ht="12.75" hidden="false" customHeight="false" outlineLevel="0" collapsed="false">
      <c r="A301" s="24" t="s">
        <v>217</v>
      </c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4"/>
      <c r="P301" s="34"/>
      <c r="Q301" s="32"/>
      <c r="R301" s="35"/>
      <c r="S301" s="32"/>
      <c r="T301" s="34"/>
      <c r="U301" s="34"/>
      <c r="V301" s="34"/>
      <c r="W301" s="34"/>
      <c r="X301" s="34"/>
      <c r="Y301" s="35"/>
    </row>
    <row r="302" customFormat="false" ht="12.75" hidden="false" customHeight="false" outlineLevel="0" collapsed="false">
      <c r="A302" s="27" t="s">
        <v>69</v>
      </c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4"/>
      <c r="P302" s="34"/>
      <c r="Q302" s="32"/>
      <c r="R302" s="35"/>
      <c r="S302" s="32"/>
      <c r="T302" s="34"/>
      <c r="U302" s="34"/>
      <c r="V302" s="34"/>
      <c r="W302" s="34"/>
      <c r="X302" s="34"/>
      <c r="Y302" s="35"/>
    </row>
    <row r="303" customFormat="false" ht="12.75" hidden="false" customHeight="false" outlineLevel="0" collapsed="false">
      <c r="A303" s="28" t="s">
        <v>218</v>
      </c>
      <c r="C303" s="74" t="n">
        <v>-21</v>
      </c>
      <c r="D303" s="74" t="n">
        <v>-29</v>
      </c>
      <c r="E303" s="74" t="n">
        <v>-30</v>
      </c>
      <c r="F303" s="74" t="n">
        <v>-24</v>
      </c>
      <c r="G303" s="74" t="n">
        <v>-22</v>
      </c>
      <c r="H303" s="74" t="n">
        <v>-25</v>
      </c>
      <c r="I303" s="74" t="n">
        <v>-20</v>
      </c>
      <c r="J303" s="74" t="n">
        <v>-23</v>
      </c>
      <c r="K303" s="74" t="n">
        <v>-23</v>
      </c>
      <c r="L303" s="74" t="n">
        <v>-23</v>
      </c>
      <c r="M303" s="74" t="n">
        <v>-23</v>
      </c>
      <c r="N303" s="74" t="n">
        <v>-26</v>
      </c>
      <c r="O303" s="75" t="n">
        <f aca="false">SUM(C303:N303)</f>
        <v>-289</v>
      </c>
      <c r="P303" s="75"/>
      <c r="Q303" s="32"/>
      <c r="R303" s="33" t="s">
        <v>93</v>
      </c>
      <c r="S303" s="32"/>
      <c r="T303" s="75"/>
      <c r="U303" s="34" t="n">
        <f aca="false">C303+D303+E303</f>
        <v>-80</v>
      </c>
      <c r="V303" s="34" t="n">
        <f aca="false">F303+G303+H303</f>
        <v>-71</v>
      </c>
      <c r="W303" s="34" t="n">
        <f aca="false">I303+J303+K303</f>
        <v>-66</v>
      </c>
      <c r="X303" s="34" t="n">
        <f aca="false">L303+M303+N303</f>
        <v>-72</v>
      </c>
      <c r="Y303" s="35" t="n">
        <f aca="false">SUM(U303:X303)</f>
        <v>-289</v>
      </c>
    </row>
    <row r="304" customFormat="false" ht="12.75" hidden="false" customHeight="false" outlineLevel="0" collapsed="false">
      <c r="A304" s="28" t="s">
        <v>94</v>
      </c>
      <c r="C304" s="50" t="n">
        <v>0</v>
      </c>
      <c r="D304" s="50" t="n">
        <v>0</v>
      </c>
      <c r="E304" s="50" t="n">
        <v>0</v>
      </c>
      <c r="F304" s="50" t="n">
        <v>0</v>
      </c>
      <c r="G304" s="50" t="n">
        <v>0</v>
      </c>
      <c r="H304" s="50" t="n">
        <v>0</v>
      </c>
      <c r="I304" s="50" t="n">
        <v>0</v>
      </c>
      <c r="J304" s="50" t="n">
        <v>0</v>
      </c>
      <c r="K304" s="50" t="n">
        <v>0</v>
      </c>
      <c r="L304" s="50" t="n">
        <v>0</v>
      </c>
      <c r="M304" s="50" t="n">
        <v>0</v>
      </c>
      <c r="N304" s="50" t="n">
        <v>0</v>
      </c>
      <c r="O304" s="34" t="n">
        <f aca="false">C304+D304+E304+F304+G304+H304+I304+J304+K304+L304+M304+N304</f>
        <v>0</v>
      </c>
      <c r="P304" s="34"/>
      <c r="Q304" s="32"/>
      <c r="R304" s="33" t="s">
        <v>93</v>
      </c>
      <c r="S304" s="32"/>
      <c r="T304" s="34"/>
      <c r="U304" s="34" t="n">
        <f aca="false">C304+D304+E304</f>
        <v>0</v>
      </c>
      <c r="V304" s="34" t="n">
        <f aca="false">F304+G304+H304</f>
        <v>0</v>
      </c>
      <c r="W304" s="34" t="n">
        <f aca="false">I304+J304+K304</f>
        <v>0</v>
      </c>
      <c r="X304" s="34" t="n">
        <f aca="false">L304+M304+N304</f>
        <v>0</v>
      </c>
      <c r="Y304" s="35" t="n">
        <f aca="false">SUM(U304:X304)</f>
        <v>0</v>
      </c>
    </row>
    <row r="305" customFormat="false" ht="12.75" hidden="false" customHeight="true" outlineLevel="0" collapsed="false">
      <c r="A305" s="117" t="s">
        <v>219</v>
      </c>
      <c r="B305" s="58"/>
      <c r="C305" s="118" t="n">
        <v>0</v>
      </c>
      <c r="D305" s="118" t="n">
        <v>0</v>
      </c>
      <c r="E305" s="118" t="n">
        <v>0</v>
      </c>
      <c r="F305" s="118" t="n">
        <v>0</v>
      </c>
      <c r="G305" s="118" t="n">
        <v>0</v>
      </c>
      <c r="H305" s="118" t="n">
        <v>0</v>
      </c>
      <c r="I305" s="118" t="n">
        <v>0</v>
      </c>
      <c r="J305" s="118" t="n">
        <v>0</v>
      </c>
      <c r="K305" s="118" t="n">
        <v>0</v>
      </c>
      <c r="L305" s="118" t="n">
        <v>0</v>
      </c>
      <c r="M305" s="118" t="n">
        <v>0</v>
      </c>
      <c r="N305" s="118" t="n">
        <v>0</v>
      </c>
      <c r="O305" s="77" t="n">
        <f aca="false">SUM(C305:N305)</f>
        <v>0</v>
      </c>
      <c r="P305" s="75"/>
      <c r="Q305" s="63"/>
      <c r="R305" s="33" t="s">
        <v>93</v>
      </c>
      <c r="S305" s="63"/>
      <c r="T305" s="75"/>
      <c r="U305" s="82" t="n">
        <f aca="false">C305+D305+E305</f>
        <v>0</v>
      </c>
      <c r="V305" s="82" t="n">
        <f aca="false">F305+G305+H305</f>
        <v>0</v>
      </c>
      <c r="W305" s="82" t="n">
        <f aca="false">I305+J305+K305</f>
        <v>0</v>
      </c>
      <c r="X305" s="82" t="n">
        <f aca="false">L305+M305+N305</f>
        <v>0</v>
      </c>
      <c r="Y305" s="71" t="n">
        <f aca="false">SUM(U305:X305)</f>
        <v>0</v>
      </c>
      <c r="Z305" s="58"/>
      <c r="AA305" s="58"/>
      <c r="AB305" s="58"/>
      <c r="AC305" s="58"/>
      <c r="AD305" s="58"/>
      <c r="AE305" s="58"/>
      <c r="AF305" s="58"/>
      <c r="AG305" s="58"/>
      <c r="AH305" s="58"/>
      <c r="AI305" s="58"/>
      <c r="AJ305" s="58"/>
      <c r="AK305" s="58"/>
      <c r="AL305" s="58"/>
      <c r="AM305" s="58"/>
      <c r="AN305" s="58"/>
      <c r="AO305" s="58"/>
      <c r="AP305" s="58"/>
      <c r="AQ305" s="58"/>
      <c r="AR305" s="58"/>
      <c r="AS305" s="58"/>
      <c r="AT305" s="58"/>
      <c r="AU305" s="58"/>
      <c r="AV305" s="58"/>
      <c r="AW305" s="58"/>
      <c r="AX305" s="58"/>
      <c r="AY305" s="58"/>
      <c r="AZ305" s="58"/>
      <c r="BA305" s="58"/>
      <c r="BB305" s="58"/>
      <c r="BC305" s="58"/>
      <c r="BD305" s="58"/>
      <c r="BE305" s="58"/>
      <c r="BF305" s="58"/>
      <c r="BG305" s="58"/>
      <c r="BH305" s="58"/>
      <c r="BI305" s="58"/>
      <c r="BJ305" s="58"/>
      <c r="BK305" s="58"/>
      <c r="BL305" s="58"/>
      <c r="BM305" s="58"/>
      <c r="BN305" s="58"/>
      <c r="BO305" s="58"/>
      <c r="BP305" s="58"/>
      <c r="BQ305" s="58"/>
      <c r="BR305" s="58"/>
      <c r="BS305" s="58"/>
      <c r="BT305" s="58"/>
      <c r="BU305" s="58"/>
      <c r="BV305" s="58"/>
      <c r="BW305" s="58"/>
      <c r="BX305" s="58"/>
      <c r="BY305" s="58"/>
      <c r="BZ305" s="58"/>
      <c r="CA305" s="58"/>
      <c r="CB305" s="58"/>
      <c r="CC305" s="58"/>
      <c r="CD305" s="58"/>
      <c r="CE305" s="58"/>
      <c r="CF305" s="58"/>
      <c r="CG305" s="58"/>
      <c r="CH305" s="58"/>
      <c r="CI305" s="58"/>
      <c r="CJ305" s="58"/>
      <c r="CK305" s="58"/>
      <c r="CL305" s="58"/>
      <c r="CM305" s="58"/>
      <c r="CN305" s="58"/>
      <c r="CO305" s="58"/>
      <c r="CP305" s="58"/>
      <c r="CQ305" s="58"/>
      <c r="CR305" s="58"/>
      <c r="CS305" s="58"/>
      <c r="CT305" s="58"/>
      <c r="CU305" s="58"/>
      <c r="CV305" s="58"/>
      <c r="CW305" s="58"/>
      <c r="CX305" s="58"/>
      <c r="CY305" s="58"/>
      <c r="CZ305" s="58"/>
      <c r="DA305" s="58"/>
      <c r="DB305" s="58"/>
      <c r="DC305" s="58"/>
      <c r="DD305" s="58"/>
      <c r="DE305" s="58"/>
      <c r="DF305" s="58"/>
      <c r="DG305" s="58"/>
      <c r="DH305" s="58"/>
      <c r="DI305" s="58"/>
      <c r="DJ305" s="58"/>
      <c r="DK305" s="58"/>
      <c r="DL305" s="58"/>
      <c r="DM305" s="58"/>
      <c r="DN305" s="58"/>
      <c r="DO305" s="58"/>
      <c r="DP305" s="58"/>
      <c r="DQ305" s="58"/>
      <c r="DR305" s="58"/>
      <c r="DS305" s="58"/>
      <c r="DT305" s="58"/>
      <c r="DU305" s="58"/>
      <c r="DV305" s="58"/>
      <c r="DW305" s="58"/>
      <c r="DX305" s="58"/>
      <c r="DY305" s="58"/>
      <c r="DZ305" s="58"/>
      <c r="EA305" s="58"/>
      <c r="EB305" s="58"/>
      <c r="EC305" s="58"/>
      <c r="ED305" s="58"/>
      <c r="EE305" s="58"/>
      <c r="EF305" s="58"/>
      <c r="EG305" s="58"/>
      <c r="EH305" s="58"/>
      <c r="EI305" s="58"/>
      <c r="EJ305" s="58"/>
      <c r="EK305" s="58"/>
      <c r="EL305" s="58"/>
      <c r="EM305" s="58"/>
      <c r="EN305" s="58"/>
      <c r="EO305" s="58"/>
      <c r="EP305" s="58"/>
      <c r="EQ305" s="58"/>
      <c r="ER305" s="58"/>
      <c r="ES305" s="58"/>
      <c r="ET305" s="58"/>
      <c r="EU305" s="58"/>
      <c r="EV305" s="58"/>
      <c r="EW305" s="58"/>
      <c r="EX305" s="58"/>
      <c r="EY305" s="58"/>
      <c r="EZ305" s="58"/>
      <c r="FA305" s="58"/>
      <c r="FB305" s="58"/>
      <c r="FC305" s="58"/>
      <c r="FD305" s="58"/>
      <c r="FE305" s="58"/>
      <c r="FF305" s="58"/>
      <c r="FG305" s="58"/>
      <c r="FH305" s="58"/>
      <c r="FI305" s="58"/>
      <c r="FJ305" s="58"/>
      <c r="FK305" s="58"/>
      <c r="FL305" s="58"/>
      <c r="FM305" s="58"/>
      <c r="FN305" s="58"/>
      <c r="FO305" s="58"/>
      <c r="FP305" s="58"/>
      <c r="FQ305" s="58"/>
      <c r="FR305" s="58"/>
      <c r="FS305" s="58"/>
      <c r="FT305" s="58"/>
      <c r="FU305" s="58"/>
      <c r="FV305" s="58"/>
      <c r="FW305" s="58"/>
      <c r="FX305" s="58"/>
      <c r="FY305" s="58"/>
      <c r="FZ305" s="58"/>
      <c r="GA305" s="58"/>
      <c r="GB305" s="58"/>
      <c r="GC305" s="58"/>
      <c r="GD305" s="58"/>
      <c r="GE305" s="58"/>
      <c r="GF305" s="58"/>
      <c r="GG305" s="58"/>
      <c r="GH305" s="58"/>
      <c r="GI305" s="58"/>
      <c r="GJ305" s="58"/>
      <c r="GK305" s="58"/>
      <c r="GL305" s="58"/>
      <c r="GM305" s="58"/>
      <c r="GN305" s="58"/>
      <c r="GO305" s="58"/>
      <c r="GP305" s="58"/>
      <c r="GQ305" s="58"/>
      <c r="GR305" s="58"/>
      <c r="GS305" s="58"/>
      <c r="GT305" s="58"/>
      <c r="GU305" s="58"/>
      <c r="GV305" s="58"/>
      <c r="GW305" s="58"/>
      <c r="GX305" s="58"/>
      <c r="GY305" s="58"/>
      <c r="GZ305" s="58"/>
      <c r="HA305" s="58"/>
      <c r="HB305" s="58"/>
      <c r="HC305" s="58"/>
      <c r="HD305" s="58"/>
      <c r="HE305" s="58"/>
      <c r="HF305" s="58"/>
      <c r="HG305" s="58"/>
      <c r="HH305" s="58"/>
      <c r="HI305" s="58"/>
      <c r="HJ305" s="58"/>
      <c r="HK305" s="58"/>
      <c r="HL305" s="58"/>
      <c r="HM305" s="58"/>
      <c r="HN305" s="58"/>
      <c r="HO305" s="58"/>
      <c r="HP305" s="58"/>
      <c r="HQ305" s="58"/>
      <c r="HR305" s="58"/>
      <c r="HS305" s="58"/>
      <c r="HT305" s="58"/>
      <c r="HU305" s="58"/>
      <c r="HV305" s="58"/>
      <c r="HW305" s="58"/>
      <c r="HX305" s="58"/>
      <c r="HY305" s="58"/>
      <c r="HZ305" s="58"/>
      <c r="IA305" s="58"/>
      <c r="IB305" s="58"/>
      <c r="IC305" s="58"/>
      <c r="ID305" s="58"/>
      <c r="IE305" s="58"/>
      <c r="IF305" s="58"/>
      <c r="IG305" s="58"/>
      <c r="IH305" s="58"/>
      <c r="II305" s="58"/>
      <c r="IJ305" s="58"/>
      <c r="IK305" s="58"/>
      <c r="IL305" s="58"/>
      <c r="IM305" s="58"/>
      <c r="IN305" s="58"/>
      <c r="IO305" s="58"/>
      <c r="IP305" s="58"/>
      <c r="IQ305" s="58"/>
      <c r="IR305" s="58"/>
      <c r="IS305" s="58"/>
      <c r="IT305" s="58"/>
      <c r="IU305" s="58"/>
      <c r="IV305" s="58"/>
      <c r="IW305" s="58"/>
    </row>
    <row r="306" customFormat="false" ht="12.75" hidden="false" customHeight="true" outlineLevel="0" collapsed="false">
      <c r="A306" s="28" t="s">
        <v>100</v>
      </c>
      <c r="B306" s="58"/>
      <c r="C306" s="64" t="n">
        <f aca="false">SUM(C303:C305)</f>
        <v>-21</v>
      </c>
      <c r="D306" s="64" t="n">
        <f aca="false">SUM(D303:D305)</f>
        <v>-29</v>
      </c>
      <c r="E306" s="64" t="n">
        <f aca="false">SUM(E303:E305)</f>
        <v>-30</v>
      </c>
      <c r="F306" s="64" t="n">
        <f aca="false">SUM(F303:F305)</f>
        <v>-24</v>
      </c>
      <c r="G306" s="64" t="n">
        <f aca="false">SUM(G303:G305)</f>
        <v>-22</v>
      </c>
      <c r="H306" s="64" t="n">
        <f aca="false">SUM(H303:H305)</f>
        <v>-25</v>
      </c>
      <c r="I306" s="64" t="n">
        <f aca="false">SUM(I303:I305)</f>
        <v>-20</v>
      </c>
      <c r="J306" s="64" t="n">
        <f aca="false">SUM(J303:J305)</f>
        <v>-23</v>
      </c>
      <c r="K306" s="64" t="n">
        <f aca="false">SUM(K303:K305)</f>
        <v>-23</v>
      </c>
      <c r="L306" s="64" t="n">
        <f aca="false">SUM(L303:L305)</f>
        <v>-23</v>
      </c>
      <c r="M306" s="64" t="n">
        <f aca="false">SUM(M303:M305)</f>
        <v>-23</v>
      </c>
      <c r="N306" s="64" t="n">
        <f aca="false">SUM(N303:N305)</f>
        <v>-26</v>
      </c>
      <c r="O306" s="64" t="n">
        <f aca="false">SUM(O303:O305)</f>
        <v>-289</v>
      </c>
      <c r="P306" s="75"/>
      <c r="Q306" s="63"/>
      <c r="R306" s="33"/>
      <c r="S306" s="63"/>
      <c r="T306" s="75"/>
      <c r="U306" s="64" t="n">
        <f aca="false">SUM(U303:U305)</f>
        <v>-80</v>
      </c>
      <c r="V306" s="64" t="n">
        <f aca="false">SUM(V303:V305)</f>
        <v>-71</v>
      </c>
      <c r="W306" s="64" t="n">
        <f aca="false">SUM(W303:W305)</f>
        <v>-66</v>
      </c>
      <c r="X306" s="64" t="n">
        <f aca="false">SUM(X303:X305)</f>
        <v>-72</v>
      </c>
      <c r="Y306" s="64" t="n">
        <f aca="false">SUM(Y303:Y305)</f>
        <v>-289</v>
      </c>
      <c r="Z306" s="58"/>
      <c r="AA306" s="58"/>
      <c r="AB306" s="58"/>
      <c r="AC306" s="58"/>
      <c r="AD306" s="58"/>
      <c r="AE306" s="58"/>
      <c r="AF306" s="58"/>
      <c r="AG306" s="58"/>
      <c r="AH306" s="58"/>
      <c r="AI306" s="58"/>
      <c r="AJ306" s="58"/>
      <c r="AK306" s="58"/>
      <c r="AL306" s="58"/>
      <c r="AM306" s="58"/>
      <c r="AN306" s="58"/>
      <c r="AO306" s="58"/>
      <c r="AP306" s="58"/>
      <c r="AQ306" s="58"/>
      <c r="AR306" s="58"/>
      <c r="AS306" s="58"/>
      <c r="AT306" s="58"/>
      <c r="AU306" s="58"/>
      <c r="AV306" s="58"/>
      <c r="AW306" s="58"/>
      <c r="AX306" s="58"/>
      <c r="AY306" s="58"/>
      <c r="AZ306" s="58"/>
      <c r="BA306" s="58"/>
      <c r="BB306" s="58"/>
      <c r="BC306" s="58"/>
      <c r="BD306" s="58"/>
      <c r="BE306" s="58"/>
      <c r="BF306" s="58"/>
      <c r="BG306" s="58"/>
      <c r="BH306" s="58"/>
      <c r="BI306" s="58"/>
      <c r="BJ306" s="58"/>
      <c r="BK306" s="58"/>
      <c r="BL306" s="58"/>
      <c r="BM306" s="58"/>
      <c r="BN306" s="58"/>
      <c r="BO306" s="58"/>
      <c r="BP306" s="58"/>
      <c r="BQ306" s="58"/>
      <c r="BR306" s="58"/>
      <c r="BS306" s="58"/>
      <c r="BT306" s="58"/>
      <c r="BU306" s="58"/>
      <c r="BV306" s="58"/>
      <c r="BW306" s="58"/>
      <c r="BX306" s="58"/>
      <c r="BY306" s="58"/>
      <c r="BZ306" s="58"/>
      <c r="CA306" s="58"/>
      <c r="CB306" s="58"/>
      <c r="CC306" s="58"/>
      <c r="CD306" s="58"/>
      <c r="CE306" s="58"/>
      <c r="CF306" s="58"/>
      <c r="CG306" s="58"/>
      <c r="CH306" s="58"/>
      <c r="CI306" s="58"/>
      <c r="CJ306" s="58"/>
      <c r="CK306" s="58"/>
      <c r="CL306" s="58"/>
      <c r="CM306" s="58"/>
      <c r="CN306" s="58"/>
      <c r="CO306" s="58"/>
      <c r="CP306" s="58"/>
      <c r="CQ306" s="58"/>
      <c r="CR306" s="58"/>
      <c r="CS306" s="58"/>
      <c r="CT306" s="58"/>
      <c r="CU306" s="58"/>
      <c r="CV306" s="58"/>
      <c r="CW306" s="58"/>
      <c r="CX306" s="58"/>
      <c r="CY306" s="58"/>
      <c r="CZ306" s="58"/>
      <c r="DA306" s="58"/>
      <c r="DB306" s="58"/>
      <c r="DC306" s="58"/>
      <c r="DD306" s="58"/>
      <c r="DE306" s="58"/>
      <c r="DF306" s="58"/>
      <c r="DG306" s="58"/>
      <c r="DH306" s="58"/>
      <c r="DI306" s="58"/>
      <c r="DJ306" s="58"/>
      <c r="DK306" s="58"/>
      <c r="DL306" s="58"/>
      <c r="DM306" s="58"/>
      <c r="DN306" s="58"/>
      <c r="DO306" s="58"/>
      <c r="DP306" s="58"/>
      <c r="DQ306" s="58"/>
      <c r="DR306" s="58"/>
      <c r="DS306" s="58"/>
      <c r="DT306" s="58"/>
      <c r="DU306" s="58"/>
      <c r="DV306" s="58"/>
      <c r="DW306" s="58"/>
      <c r="DX306" s="58"/>
      <c r="DY306" s="58"/>
      <c r="DZ306" s="58"/>
      <c r="EA306" s="58"/>
      <c r="EB306" s="58"/>
      <c r="EC306" s="58"/>
      <c r="ED306" s="58"/>
      <c r="EE306" s="58"/>
      <c r="EF306" s="58"/>
      <c r="EG306" s="58"/>
      <c r="EH306" s="58"/>
      <c r="EI306" s="58"/>
      <c r="EJ306" s="58"/>
      <c r="EK306" s="58"/>
      <c r="EL306" s="58"/>
      <c r="EM306" s="58"/>
      <c r="EN306" s="58"/>
      <c r="EO306" s="58"/>
      <c r="EP306" s="58"/>
      <c r="EQ306" s="58"/>
      <c r="ER306" s="58"/>
      <c r="ES306" s="58"/>
      <c r="ET306" s="58"/>
      <c r="EU306" s="58"/>
      <c r="EV306" s="58"/>
      <c r="EW306" s="58"/>
      <c r="EX306" s="58"/>
      <c r="EY306" s="58"/>
      <c r="EZ306" s="58"/>
      <c r="FA306" s="58"/>
      <c r="FB306" s="58"/>
      <c r="FC306" s="58"/>
      <c r="FD306" s="58"/>
      <c r="FE306" s="58"/>
      <c r="FF306" s="58"/>
      <c r="FG306" s="58"/>
      <c r="FH306" s="58"/>
      <c r="FI306" s="58"/>
      <c r="FJ306" s="58"/>
      <c r="FK306" s="58"/>
      <c r="FL306" s="58"/>
      <c r="FM306" s="58"/>
      <c r="FN306" s="58"/>
      <c r="FO306" s="58"/>
      <c r="FP306" s="58"/>
      <c r="FQ306" s="58"/>
      <c r="FR306" s="58"/>
      <c r="FS306" s="58"/>
      <c r="FT306" s="58"/>
      <c r="FU306" s="58"/>
      <c r="FV306" s="58"/>
      <c r="FW306" s="58"/>
      <c r="FX306" s="58"/>
      <c r="FY306" s="58"/>
      <c r="FZ306" s="58"/>
      <c r="GA306" s="58"/>
      <c r="GB306" s="58"/>
      <c r="GC306" s="58"/>
      <c r="GD306" s="58"/>
      <c r="GE306" s="58"/>
      <c r="GF306" s="58"/>
      <c r="GG306" s="58"/>
      <c r="GH306" s="58"/>
      <c r="GI306" s="58"/>
      <c r="GJ306" s="58"/>
      <c r="GK306" s="58"/>
      <c r="GL306" s="58"/>
      <c r="GM306" s="58"/>
      <c r="GN306" s="58"/>
      <c r="GO306" s="58"/>
      <c r="GP306" s="58"/>
      <c r="GQ306" s="58"/>
      <c r="GR306" s="58"/>
      <c r="GS306" s="58"/>
      <c r="GT306" s="58"/>
      <c r="GU306" s="58"/>
      <c r="GV306" s="58"/>
      <c r="GW306" s="58"/>
      <c r="GX306" s="58"/>
      <c r="GY306" s="58"/>
      <c r="GZ306" s="58"/>
      <c r="HA306" s="58"/>
      <c r="HB306" s="58"/>
      <c r="HC306" s="58"/>
      <c r="HD306" s="58"/>
      <c r="HE306" s="58"/>
      <c r="HF306" s="58"/>
      <c r="HG306" s="58"/>
      <c r="HH306" s="58"/>
      <c r="HI306" s="58"/>
      <c r="HJ306" s="58"/>
      <c r="HK306" s="58"/>
      <c r="HL306" s="58"/>
      <c r="HM306" s="58"/>
      <c r="HN306" s="58"/>
      <c r="HO306" s="58"/>
      <c r="HP306" s="58"/>
      <c r="HQ306" s="58"/>
      <c r="HR306" s="58"/>
      <c r="HS306" s="58"/>
      <c r="HT306" s="58"/>
      <c r="HU306" s="58"/>
      <c r="HV306" s="58"/>
      <c r="HW306" s="58"/>
      <c r="HX306" s="58"/>
      <c r="HY306" s="58"/>
      <c r="HZ306" s="58"/>
      <c r="IA306" s="58"/>
      <c r="IB306" s="58"/>
      <c r="IC306" s="58"/>
      <c r="ID306" s="58"/>
      <c r="IE306" s="58"/>
      <c r="IF306" s="58"/>
      <c r="IG306" s="58"/>
      <c r="IH306" s="58"/>
      <c r="II306" s="58"/>
      <c r="IJ306" s="58"/>
      <c r="IK306" s="58"/>
      <c r="IL306" s="58"/>
      <c r="IM306" s="58"/>
      <c r="IN306" s="58"/>
      <c r="IO306" s="58"/>
      <c r="IP306" s="58"/>
      <c r="IQ306" s="58"/>
      <c r="IR306" s="58"/>
      <c r="IS306" s="58"/>
      <c r="IT306" s="58"/>
      <c r="IU306" s="58"/>
      <c r="IV306" s="58"/>
      <c r="IW306" s="58"/>
    </row>
    <row r="307" customFormat="false" ht="3.95" hidden="false" customHeight="true" outlineLevel="0" collapsed="false">
      <c r="A307" s="117"/>
      <c r="B307" s="58"/>
      <c r="C307" s="56"/>
      <c r="D307" s="56"/>
      <c r="E307" s="56"/>
      <c r="F307" s="56"/>
      <c r="G307" s="56"/>
      <c r="H307" s="56"/>
      <c r="I307" s="56"/>
      <c r="J307" s="56"/>
      <c r="K307" s="56"/>
      <c r="L307" s="56"/>
      <c r="M307" s="56"/>
      <c r="N307" s="56"/>
      <c r="O307" s="75"/>
      <c r="P307" s="75"/>
      <c r="Q307" s="63"/>
      <c r="R307" s="33"/>
      <c r="S307" s="63"/>
      <c r="T307" s="75"/>
      <c r="U307" s="62"/>
      <c r="V307" s="62"/>
      <c r="W307" s="62"/>
      <c r="X307" s="62"/>
      <c r="Y307" s="35"/>
      <c r="Z307" s="58"/>
      <c r="AA307" s="58"/>
      <c r="AB307" s="58"/>
      <c r="AC307" s="58"/>
      <c r="AD307" s="58"/>
      <c r="AE307" s="58"/>
      <c r="AF307" s="58"/>
      <c r="AG307" s="58"/>
      <c r="AH307" s="58"/>
      <c r="AI307" s="58"/>
      <c r="AJ307" s="58"/>
      <c r="AK307" s="58"/>
      <c r="AL307" s="58"/>
      <c r="AM307" s="58"/>
      <c r="AN307" s="58"/>
      <c r="AO307" s="58"/>
      <c r="AP307" s="58"/>
      <c r="AQ307" s="58"/>
      <c r="AR307" s="58"/>
      <c r="AS307" s="58"/>
      <c r="AT307" s="58"/>
      <c r="AU307" s="58"/>
      <c r="AV307" s="58"/>
      <c r="AW307" s="58"/>
      <c r="AX307" s="58"/>
      <c r="AY307" s="58"/>
      <c r="AZ307" s="58"/>
      <c r="BA307" s="58"/>
      <c r="BB307" s="58"/>
      <c r="BC307" s="58"/>
      <c r="BD307" s="58"/>
      <c r="BE307" s="58"/>
      <c r="BF307" s="58"/>
      <c r="BG307" s="58"/>
      <c r="BH307" s="58"/>
      <c r="BI307" s="58"/>
      <c r="BJ307" s="58"/>
      <c r="BK307" s="58"/>
      <c r="BL307" s="58"/>
      <c r="BM307" s="58"/>
      <c r="BN307" s="58"/>
      <c r="BO307" s="58"/>
      <c r="BP307" s="58"/>
      <c r="BQ307" s="58"/>
      <c r="BR307" s="58"/>
      <c r="BS307" s="58"/>
      <c r="BT307" s="58"/>
      <c r="BU307" s="58"/>
      <c r="BV307" s="58"/>
      <c r="BW307" s="58"/>
      <c r="BX307" s="58"/>
      <c r="BY307" s="58"/>
      <c r="BZ307" s="58"/>
      <c r="CA307" s="58"/>
      <c r="CB307" s="58"/>
      <c r="CC307" s="58"/>
      <c r="CD307" s="58"/>
      <c r="CE307" s="58"/>
      <c r="CF307" s="58"/>
      <c r="CG307" s="58"/>
      <c r="CH307" s="58"/>
      <c r="CI307" s="58"/>
      <c r="CJ307" s="58"/>
      <c r="CK307" s="58"/>
      <c r="CL307" s="58"/>
      <c r="CM307" s="58"/>
      <c r="CN307" s="58"/>
      <c r="CO307" s="58"/>
      <c r="CP307" s="58"/>
      <c r="CQ307" s="58"/>
      <c r="CR307" s="58"/>
      <c r="CS307" s="58"/>
      <c r="CT307" s="58"/>
      <c r="CU307" s="58"/>
      <c r="CV307" s="58"/>
      <c r="CW307" s="58"/>
      <c r="CX307" s="58"/>
      <c r="CY307" s="58"/>
      <c r="CZ307" s="58"/>
      <c r="DA307" s="58"/>
      <c r="DB307" s="58"/>
      <c r="DC307" s="58"/>
      <c r="DD307" s="58"/>
      <c r="DE307" s="58"/>
      <c r="DF307" s="58"/>
      <c r="DG307" s="58"/>
      <c r="DH307" s="58"/>
      <c r="DI307" s="58"/>
      <c r="DJ307" s="58"/>
      <c r="DK307" s="58"/>
      <c r="DL307" s="58"/>
      <c r="DM307" s="58"/>
      <c r="DN307" s="58"/>
      <c r="DO307" s="58"/>
      <c r="DP307" s="58"/>
      <c r="DQ307" s="58"/>
      <c r="DR307" s="58"/>
      <c r="DS307" s="58"/>
      <c r="DT307" s="58"/>
      <c r="DU307" s="58"/>
      <c r="DV307" s="58"/>
      <c r="DW307" s="58"/>
      <c r="DX307" s="58"/>
      <c r="DY307" s="58"/>
      <c r="DZ307" s="58"/>
      <c r="EA307" s="58"/>
      <c r="EB307" s="58"/>
      <c r="EC307" s="58"/>
      <c r="ED307" s="58"/>
      <c r="EE307" s="58"/>
      <c r="EF307" s="58"/>
      <c r="EG307" s="58"/>
      <c r="EH307" s="58"/>
      <c r="EI307" s="58"/>
      <c r="EJ307" s="58"/>
      <c r="EK307" s="58"/>
      <c r="EL307" s="58"/>
      <c r="EM307" s="58"/>
      <c r="EN307" s="58"/>
      <c r="EO307" s="58"/>
      <c r="EP307" s="58"/>
      <c r="EQ307" s="58"/>
      <c r="ER307" s="58"/>
      <c r="ES307" s="58"/>
      <c r="ET307" s="58"/>
      <c r="EU307" s="58"/>
      <c r="EV307" s="58"/>
      <c r="EW307" s="58"/>
      <c r="EX307" s="58"/>
      <c r="EY307" s="58"/>
      <c r="EZ307" s="58"/>
      <c r="FA307" s="58"/>
      <c r="FB307" s="58"/>
      <c r="FC307" s="58"/>
      <c r="FD307" s="58"/>
      <c r="FE307" s="58"/>
      <c r="FF307" s="58"/>
      <c r="FG307" s="58"/>
      <c r="FH307" s="58"/>
      <c r="FI307" s="58"/>
      <c r="FJ307" s="58"/>
      <c r="FK307" s="58"/>
      <c r="FL307" s="58"/>
      <c r="FM307" s="58"/>
      <c r="FN307" s="58"/>
      <c r="FO307" s="58"/>
      <c r="FP307" s="58"/>
      <c r="FQ307" s="58"/>
      <c r="FR307" s="58"/>
      <c r="FS307" s="58"/>
      <c r="FT307" s="58"/>
      <c r="FU307" s="58"/>
      <c r="FV307" s="58"/>
      <c r="FW307" s="58"/>
      <c r="FX307" s="58"/>
      <c r="FY307" s="58"/>
      <c r="FZ307" s="58"/>
      <c r="GA307" s="58"/>
      <c r="GB307" s="58"/>
      <c r="GC307" s="58"/>
      <c r="GD307" s="58"/>
      <c r="GE307" s="58"/>
      <c r="GF307" s="58"/>
      <c r="GG307" s="58"/>
      <c r="GH307" s="58"/>
      <c r="GI307" s="58"/>
      <c r="GJ307" s="58"/>
      <c r="GK307" s="58"/>
      <c r="GL307" s="58"/>
      <c r="GM307" s="58"/>
      <c r="GN307" s="58"/>
      <c r="GO307" s="58"/>
      <c r="GP307" s="58"/>
      <c r="GQ307" s="58"/>
      <c r="GR307" s="58"/>
      <c r="GS307" s="58"/>
      <c r="GT307" s="58"/>
      <c r="GU307" s="58"/>
      <c r="GV307" s="58"/>
      <c r="GW307" s="58"/>
      <c r="GX307" s="58"/>
      <c r="GY307" s="58"/>
      <c r="GZ307" s="58"/>
      <c r="HA307" s="58"/>
      <c r="HB307" s="58"/>
      <c r="HC307" s="58"/>
      <c r="HD307" s="58"/>
      <c r="HE307" s="58"/>
      <c r="HF307" s="58"/>
      <c r="HG307" s="58"/>
      <c r="HH307" s="58"/>
      <c r="HI307" s="58"/>
      <c r="HJ307" s="58"/>
      <c r="HK307" s="58"/>
      <c r="HL307" s="58"/>
      <c r="HM307" s="58"/>
      <c r="HN307" s="58"/>
      <c r="HO307" s="58"/>
      <c r="HP307" s="58"/>
      <c r="HQ307" s="58"/>
      <c r="HR307" s="58"/>
      <c r="HS307" s="58"/>
      <c r="HT307" s="58"/>
      <c r="HU307" s="58"/>
      <c r="HV307" s="58"/>
      <c r="HW307" s="58"/>
      <c r="HX307" s="58"/>
      <c r="HY307" s="58"/>
      <c r="HZ307" s="58"/>
      <c r="IA307" s="58"/>
      <c r="IB307" s="58"/>
      <c r="IC307" s="58"/>
      <c r="ID307" s="58"/>
      <c r="IE307" s="58"/>
      <c r="IF307" s="58"/>
      <c r="IG307" s="58"/>
      <c r="IH307" s="58"/>
      <c r="II307" s="58"/>
      <c r="IJ307" s="58"/>
      <c r="IK307" s="58"/>
      <c r="IL307" s="58"/>
      <c r="IM307" s="58"/>
      <c r="IN307" s="58"/>
      <c r="IO307" s="58"/>
      <c r="IP307" s="58"/>
      <c r="IQ307" s="58"/>
      <c r="IR307" s="58"/>
      <c r="IS307" s="58"/>
      <c r="IT307" s="58"/>
      <c r="IU307" s="58"/>
      <c r="IV307" s="58"/>
      <c r="IW307" s="58"/>
    </row>
    <row r="308" customFormat="false" ht="12.75" hidden="false" customHeight="true" outlineLevel="0" collapsed="false">
      <c r="A308" s="28" t="s">
        <v>101</v>
      </c>
      <c r="C308" s="46" t="n">
        <v>0</v>
      </c>
      <c r="D308" s="46" t="n">
        <v>0</v>
      </c>
      <c r="E308" s="46" t="n">
        <v>0</v>
      </c>
      <c r="F308" s="46" t="n">
        <v>0</v>
      </c>
      <c r="G308" s="46" t="n">
        <v>0</v>
      </c>
      <c r="H308" s="46" t="n">
        <v>0</v>
      </c>
      <c r="I308" s="46" t="n">
        <v>0</v>
      </c>
      <c r="J308" s="46" t="n">
        <v>0</v>
      </c>
      <c r="K308" s="46" t="n">
        <v>0</v>
      </c>
      <c r="L308" s="46" t="n">
        <v>0</v>
      </c>
      <c r="M308" s="46" t="n">
        <v>0</v>
      </c>
      <c r="N308" s="46" t="n">
        <v>0</v>
      </c>
      <c r="O308" s="49" t="n">
        <f aca="false">SUM(C308:N308)</f>
        <v>0</v>
      </c>
      <c r="P308" s="49"/>
      <c r="Q308" s="32"/>
      <c r="R308" s="36" t="s">
        <v>102</v>
      </c>
      <c r="S308" s="32"/>
      <c r="T308" s="49"/>
      <c r="U308" s="34" t="n">
        <f aca="false">C308+D308+E308</f>
        <v>0</v>
      </c>
      <c r="V308" s="34" t="n">
        <f aca="false">F308+G308+H308</f>
        <v>0</v>
      </c>
      <c r="W308" s="34" t="n">
        <f aca="false">I308+J308+K308</f>
        <v>0</v>
      </c>
      <c r="X308" s="34" t="n">
        <f aca="false">L308+M308+N308</f>
        <v>0</v>
      </c>
      <c r="Y308" s="35" t="n">
        <f aca="false">SUM(U308:X308)</f>
        <v>0</v>
      </c>
      <c r="Z308" s="58"/>
      <c r="AA308" s="58"/>
      <c r="AB308" s="58"/>
      <c r="AC308" s="58"/>
      <c r="AD308" s="58"/>
      <c r="AE308" s="58"/>
      <c r="AF308" s="58"/>
      <c r="AG308" s="58"/>
      <c r="AH308" s="58"/>
      <c r="AI308" s="58"/>
      <c r="AJ308" s="58"/>
      <c r="AK308" s="58"/>
      <c r="AL308" s="58"/>
      <c r="AM308" s="58"/>
      <c r="AN308" s="58"/>
      <c r="AO308" s="58"/>
      <c r="AP308" s="58"/>
      <c r="AQ308" s="58"/>
      <c r="AR308" s="58"/>
      <c r="AS308" s="58"/>
      <c r="AT308" s="58"/>
      <c r="AU308" s="58"/>
      <c r="AV308" s="58"/>
      <c r="AW308" s="58"/>
      <c r="AX308" s="58"/>
      <c r="AY308" s="58"/>
      <c r="AZ308" s="58"/>
      <c r="BA308" s="58"/>
      <c r="BB308" s="58"/>
      <c r="BC308" s="58"/>
      <c r="BD308" s="58"/>
      <c r="BE308" s="58"/>
      <c r="BF308" s="58"/>
      <c r="BG308" s="58"/>
      <c r="BH308" s="58"/>
      <c r="BI308" s="58"/>
      <c r="BJ308" s="58"/>
      <c r="BK308" s="58"/>
      <c r="BL308" s="58"/>
      <c r="BM308" s="58"/>
      <c r="BN308" s="58"/>
      <c r="BO308" s="58"/>
      <c r="BP308" s="58"/>
      <c r="BQ308" s="58"/>
      <c r="BR308" s="58"/>
      <c r="BS308" s="58"/>
      <c r="BT308" s="58"/>
      <c r="BU308" s="58"/>
      <c r="BV308" s="58"/>
      <c r="BW308" s="58"/>
      <c r="BX308" s="58"/>
      <c r="BY308" s="58"/>
      <c r="BZ308" s="58"/>
      <c r="CA308" s="58"/>
      <c r="CB308" s="58"/>
      <c r="CC308" s="58"/>
      <c r="CD308" s="58"/>
      <c r="CE308" s="58"/>
      <c r="CF308" s="58"/>
      <c r="CG308" s="58"/>
      <c r="CH308" s="58"/>
      <c r="CI308" s="58"/>
      <c r="CJ308" s="58"/>
      <c r="CK308" s="58"/>
      <c r="CL308" s="58"/>
      <c r="CM308" s="58"/>
      <c r="CN308" s="58"/>
      <c r="CO308" s="58"/>
      <c r="CP308" s="58"/>
      <c r="CQ308" s="58"/>
      <c r="CR308" s="58"/>
      <c r="CS308" s="58"/>
      <c r="CT308" s="58"/>
      <c r="CU308" s="58"/>
      <c r="CV308" s="58"/>
      <c r="CW308" s="58"/>
      <c r="CX308" s="58"/>
      <c r="CY308" s="58"/>
      <c r="CZ308" s="58"/>
      <c r="DA308" s="58"/>
      <c r="DB308" s="58"/>
      <c r="DC308" s="58"/>
      <c r="DD308" s="58"/>
      <c r="DE308" s="58"/>
      <c r="DF308" s="58"/>
      <c r="DG308" s="58"/>
      <c r="DH308" s="58"/>
      <c r="DI308" s="58"/>
      <c r="DJ308" s="58"/>
      <c r="DK308" s="58"/>
      <c r="DL308" s="58"/>
      <c r="DM308" s="58"/>
      <c r="DN308" s="58"/>
      <c r="DO308" s="58"/>
      <c r="DP308" s="58"/>
      <c r="DQ308" s="58"/>
      <c r="DR308" s="58"/>
      <c r="DS308" s="58"/>
      <c r="DT308" s="58"/>
      <c r="DU308" s="58"/>
      <c r="DV308" s="58"/>
      <c r="DW308" s="58"/>
      <c r="DX308" s="58"/>
      <c r="DY308" s="58"/>
      <c r="DZ308" s="58"/>
      <c r="EA308" s="58"/>
      <c r="EB308" s="58"/>
      <c r="EC308" s="58"/>
      <c r="ED308" s="58"/>
      <c r="EE308" s="58"/>
      <c r="EF308" s="58"/>
      <c r="EG308" s="58"/>
      <c r="EH308" s="58"/>
      <c r="EI308" s="58"/>
      <c r="EJ308" s="58"/>
      <c r="EK308" s="58"/>
      <c r="EL308" s="58"/>
      <c r="EM308" s="58"/>
      <c r="EN308" s="58"/>
      <c r="EO308" s="58"/>
      <c r="EP308" s="58"/>
      <c r="EQ308" s="58"/>
      <c r="ER308" s="58"/>
      <c r="ES308" s="58"/>
      <c r="ET308" s="58"/>
      <c r="EU308" s="58"/>
      <c r="EV308" s="58"/>
      <c r="EW308" s="58"/>
      <c r="EX308" s="58"/>
      <c r="EY308" s="58"/>
      <c r="EZ308" s="58"/>
      <c r="FA308" s="58"/>
      <c r="FB308" s="58"/>
      <c r="FC308" s="58"/>
      <c r="FD308" s="58"/>
      <c r="FE308" s="58"/>
      <c r="FF308" s="58"/>
      <c r="FG308" s="58"/>
      <c r="FH308" s="58"/>
      <c r="FI308" s="58"/>
      <c r="FJ308" s="58"/>
      <c r="FK308" s="58"/>
      <c r="FL308" s="58"/>
      <c r="FM308" s="58"/>
      <c r="FN308" s="58"/>
      <c r="FO308" s="58"/>
      <c r="FP308" s="58"/>
      <c r="FQ308" s="58"/>
      <c r="FR308" s="58"/>
      <c r="FS308" s="58"/>
      <c r="FT308" s="58"/>
      <c r="FU308" s="58"/>
      <c r="FV308" s="58"/>
      <c r="FW308" s="58"/>
      <c r="FX308" s="58"/>
      <c r="FY308" s="58"/>
      <c r="FZ308" s="58"/>
      <c r="GA308" s="58"/>
      <c r="GB308" s="58"/>
      <c r="GC308" s="58"/>
      <c r="GD308" s="58"/>
      <c r="GE308" s="58"/>
      <c r="GF308" s="58"/>
      <c r="GG308" s="58"/>
      <c r="GH308" s="58"/>
      <c r="GI308" s="58"/>
      <c r="GJ308" s="58"/>
      <c r="GK308" s="58"/>
      <c r="GL308" s="58"/>
      <c r="GM308" s="58"/>
      <c r="GN308" s="58"/>
      <c r="GO308" s="58"/>
      <c r="GP308" s="58"/>
      <c r="GQ308" s="58"/>
      <c r="GR308" s="58"/>
      <c r="GS308" s="58"/>
      <c r="GT308" s="58"/>
      <c r="GU308" s="58"/>
      <c r="GV308" s="58"/>
      <c r="GW308" s="58"/>
      <c r="GX308" s="58"/>
      <c r="GY308" s="58"/>
      <c r="GZ308" s="58"/>
      <c r="HA308" s="58"/>
      <c r="HB308" s="58"/>
      <c r="HC308" s="58"/>
      <c r="HD308" s="58"/>
      <c r="HE308" s="58"/>
      <c r="HF308" s="58"/>
      <c r="HG308" s="58"/>
      <c r="HH308" s="58"/>
      <c r="HI308" s="58"/>
      <c r="HJ308" s="58"/>
      <c r="HK308" s="58"/>
      <c r="HL308" s="58"/>
      <c r="HM308" s="58"/>
      <c r="HN308" s="58"/>
      <c r="HO308" s="58"/>
      <c r="HP308" s="58"/>
      <c r="HQ308" s="58"/>
      <c r="HR308" s="58"/>
      <c r="HS308" s="58"/>
      <c r="HT308" s="58"/>
      <c r="HU308" s="58"/>
      <c r="HV308" s="58"/>
      <c r="HW308" s="58"/>
      <c r="HX308" s="58"/>
      <c r="HY308" s="58"/>
      <c r="HZ308" s="58"/>
      <c r="IA308" s="58"/>
      <c r="IB308" s="58"/>
      <c r="IC308" s="58"/>
      <c r="ID308" s="58"/>
      <c r="IE308" s="58"/>
      <c r="IF308" s="58"/>
      <c r="IG308" s="58"/>
      <c r="IH308" s="58"/>
      <c r="II308" s="58"/>
      <c r="IJ308" s="58"/>
      <c r="IK308" s="58"/>
      <c r="IL308" s="58"/>
      <c r="IM308" s="58"/>
      <c r="IN308" s="58"/>
      <c r="IO308" s="58"/>
      <c r="IP308" s="58"/>
      <c r="IQ308" s="58"/>
      <c r="IR308" s="58"/>
      <c r="IS308" s="58"/>
      <c r="IT308" s="58"/>
      <c r="IU308" s="58"/>
      <c r="IV308" s="58"/>
      <c r="IW308" s="58"/>
    </row>
    <row r="309" customFormat="false" ht="3.95" hidden="false" customHeight="true" outlineLevel="0" collapsed="false">
      <c r="A309" s="117"/>
      <c r="B309" s="58"/>
      <c r="C309" s="56"/>
      <c r="D309" s="56"/>
      <c r="E309" s="56"/>
      <c r="F309" s="56"/>
      <c r="G309" s="56"/>
      <c r="H309" s="56"/>
      <c r="I309" s="56"/>
      <c r="J309" s="56"/>
      <c r="K309" s="56"/>
      <c r="L309" s="56"/>
      <c r="M309" s="56"/>
      <c r="N309" s="56"/>
      <c r="O309" s="75"/>
      <c r="P309" s="75"/>
      <c r="Q309" s="63"/>
      <c r="R309" s="33"/>
      <c r="S309" s="63"/>
      <c r="T309" s="75"/>
      <c r="U309" s="62"/>
      <c r="V309" s="62"/>
      <c r="W309" s="62"/>
      <c r="X309" s="62"/>
      <c r="Y309" s="35"/>
      <c r="Z309" s="58"/>
      <c r="AA309" s="58"/>
      <c r="AB309" s="58"/>
      <c r="AC309" s="58"/>
      <c r="AD309" s="58"/>
      <c r="AE309" s="58"/>
      <c r="AF309" s="58"/>
      <c r="AG309" s="58"/>
      <c r="AH309" s="58"/>
      <c r="AI309" s="58"/>
      <c r="AJ309" s="58"/>
      <c r="AK309" s="58"/>
      <c r="AL309" s="58"/>
      <c r="AM309" s="58"/>
      <c r="AN309" s="58"/>
      <c r="AO309" s="58"/>
      <c r="AP309" s="58"/>
      <c r="AQ309" s="58"/>
      <c r="AR309" s="58"/>
      <c r="AS309" s="58"/>
      <c r="AT309" s="58"/>
      <c r="AU309" s="58"/>
      <c r="AV309" s="58"/>
      <c r="AW309" s="58"/>
      <c r="AX309" s="58"/>
      <c r="AY309" s="58"/>
      <c r="AZ309" s="58"/>
      <c r="BA309" s="58"/>
      <c r="BB309" s="58"/>
      <c r="BC309" s="58"/>
      <c r="BD309" s="58"/>
      <c r="BE309" s="58"/>
      <c r="BF309" s="58"/>
      <c r="BG309" s="58"/>
      <c r="BH309" s="58"/>
      <c r="BI309" s="58"/>
      <c r="BJ309" s="58"/>
      <c r="BK309" s="58"/>
      <c r="BL309" s="58"/>
      <c r="BM309" s="58"/>
      <c r="BN309" s="58"/>
      <c r="BO309" s="58"/>
      <c r="BP309" s="58"/>
      <c r="BQ309" s="58"/>
      <c r="BR309" s="58"/>
      <c r="BS309" s="58"/>
      <c r="BT309" s="58"/>
      <c r="BU309" s="58"/>
      <c r="BV309" s="58"/>
      <c r="BW309" s="58"/>
      <c r="BX309" s="58"/>
      <c r="BY309" s="58"/>
      <c r="BZ309" s="58"/>
      <c r="CA309" s="58"/>
      <c r="CB309" s="58"/>
      <c r="CC309" s="58"/>
      <c r="CD309" s="58"/>
      <c r="CE309" s="58"/>
      <c r="CF309" s="58"/>
      <c r="CG309" s="58"/>
      <c r="CH309" s="58"/>
      <c r="CI309" s="58"/>
      <c r="CJ309" s="58"/>
      <c r="CK309" s="58"/>
      <c r="CL309" s="58"/>
      <c r="CM309" s="58"/>
      <c r="CN309" s="58"/>
      <c r="CO309" s="58"/>
      <c r="CP309" s="58"/>
      <c r="CQ309" s="58"/>
      <c r="CR309" s="58"/>
      <c r="CS309" s="58"/>
      <c r="CT309" s="58"/>
      <c r="CU309" s="58"/>
      <c r="CV309" s="58"/>
      <c r="CW309" s="58"/>
      <c r="CX309" s="58"/>
      <c r="CY309" s="58"/>
      <c r="CZ309" s="58"/>
      <c r="DA309" s="58"/>
      <c r="DB309" s="58"/>
      <c r="DC309" s="58"/>
      <c r="DD309" s="58"/>
      <c r="DE309" s="58"/>
      <c r="DF309" s="58"/>
      <c r="DG309" s="58"/>
      <c r="DH309" s="58"/>
      <c r="DI309" s="58"/>
      <c r="DJ309" s="58"/>
      <c r="DK309" s="58"/>
      <c r="DL309" s="58"/>
      <c r="DM309" s="58"/>
      <c r="DN309" s="58"/>
      <c r="DO309" s="58"/>
      <c r="DP309" s="58"/>
      <c r="DQ309" s="58"/>
      <c r="DR309" s="58"/>
      <c r="DS309" s="58"/>
      <c r="DT309" s="58"/>
      <c r="DU309" s="58"/>
      <c r="DV309" s="58"/>
      <c r="DW309" s="58"/>
      <c r="DX309" s="58"/>
      <c r="DY309" s="58"/>
      <c r="DZ309" s="58"/>
      <c r="EA309" s="58"/>
      <c r="EB309" s="58"/>
      <c r="EC309" s="58"/>
      <c r="ED309" s="58"/>
      <c r="EE309" s="58"/>
      <c r="EF309" s="58"/>
      <c r="EG309" s="58"/>
      <c r="EH309" s="58"/>
      <c r="EI309" s="58"/>
      <c r="EJ309" s="58"/>
      <c r="EK309" s="58"/>
      <c r="EL309" s="58"/>
      <c r="EM309" s="58"/>
      <c r="EN309" s="58"/>
      <c r="EO309" s="58"/>
      <c r="EP309" s="58"/>
      <c r="EQ309" s="58"/>
      <c r="ER309" s="58"/>
      <c r="ES309" s="58"/>
      <c r="ET309" s="58"/>
      <c r="EU309" s="58"/>
      <c r="EV309" s="58"/>
      <c r="EW309" s="58"/>
      <c r="EX309" s="58"/>
      <c r="EY309" s="58"/>
      <c r="EZ309" s="58"/>
      <c r="FA309" s="58"/>
      <c r="FB309" s="58"/>
      <c r="FC309" s="58"/>
      <c r="FD309" s="58"/>
      <c r="FE309" s="58"/>
      <c r="FF309" s="58"/>
      <c r="FG309" s="58"/>
      <c r="FH309" s="58"/>
      <c r="FI309" s="58"/>
      <c r="FJ309" s="58"/>
      <c r="FK309" s="58"/>
      <c r="FL309" s="58"/>
      <c r="FM309" s="58"/>
      <c r="FN309" s="58"/>
      <c r="FO309" s="58"/>
      <c r="FP309" s="58"/>
      <c r="FQ309" s="58"/>
      <c r="FR309" s="58"/>
      <c r="FS309" s="58"/>
      <c r="FT309" s="58"/>
      <c r="FU309" s="58"/>
      <c r="FV309" s="58"/>
      <c r="FW309" s="58"/>
      <c r="FX309" s="58"/>
      <c r="FY309" s="58"/>
      <c r="FZ309" s="58"/>
      <c r="GA309" s="58"/>
      <c r="GB309" s="58"/>
      <c r="GC309" s="58"/>
      <c r="GD309" s="58"/>
      <c r="GE309" s="58"/>
      <c r="GF309" s="58"/>
      <c r="GG309" s="58"/>
      <c r="GH309" s="58"/>
      <c r="GI309" s="58"/>
      <c r="GJ309" s="58"/>
      <c r="GK309" s="58"/>
      <c r="GL309" s="58"/>
      <c r="GM309" s="58"/>
      <c r="GN309" s="58"/>
      <c r="GO309" s="58"/>
      <c r="GP309" s="58"/>
      <c r="GQ309" s="58"/>
      <c r="GR309" s="58"/>
      <c r="GS309" s="58"/>
      <c r="GT309" s="58"/>
      <c r="GU309" s="58"/>
      <c r="GV309" s="58"/>
      <c r="GW309" s="58"/>
      <c r="GX309" s="58"/>
      <c r="GY309" s="58"/>
      <c r="GZ309" s="58"/>
      <c r="HA309" s="58"/>
      <c r="HB309" s="58"/>
      <c r="HC309" s="58"/>
      <c r="HD309" s="58"/>
      <c r="HE309" s="58"/>
      <c r="HF309" s="58"/>
      <c r="HG309" s="58"/>
      <c r="HH309" s="58"/>
      <c r="HI309" s="58"/>
      <c r="HJ309" s="58"/>
      <c r="HK309" s="58"/>
      <c r="HL309" s="58"/>
      <c r="HM309" s="58"/>
      <c r="HN309" s="58"/>
      <c r="HO309" s="58"/>
      <c r="HP309" s="58"/>
      <c r="HQ309" s="58"/>
      <c r="HR309" s="58"/>
      <c r="HS309" s="58"/>
      <c r="HT309" s="58"/>
      <c r="HU309" s="58"/>
      <c r="HV309" s="58"/>
      <c r="HW309" s="58"/>
      <c r="HX309" s="58"/>
      <c r="HY309" s="58"/>
      <c r="HZ309" s="58"/>
      <c r="IA309" s="58"/>
      <c r="IB309" s="58"/>
      <c r="IC309" s="58"/>
      <c r="ID309" s="58"/>
      <c r="IE309" s="58"/>
      <c r="IF309" s="58"/>
      <c r="IG309" s="58"/>
      <c r="IH309" s="58"/>
      <c r="II309" s="58"/>
      <c r="IJ309" s="58"/>
      <c r="IK309" s="58"/>
      <c r="IL309" s="58"/>
      <c r="IM309" s="58"/>
      <c r="IN309" s="58"/>
      <c r="IO309" s="58"/>
      <c r="IP309" s="58"/>
      <c r="IQ309" s="58"/>
      <c r="IR309" s="58"/>
      <c r="IS309" s="58"/>
      <c r="IT309" s="58"/>
      <c r="IU309" s="58"/>
      <c r="IV309" s="58"/>
      <c r="IW309" s="58"/>
    </row>
    <row r="310" customFormat="false" ht="12.75" hidden="false" customHeight="true" outlineLevel="0" collapsed="false">
      <c r="A310" s="28" t="s">
        <v>107</v>
      </c>
      <c r="B310" s="130"/>
      <c r="C310" s="46" t="n">
        <v>-3</v>
      </c>
      <c r="D310" s="46" t="n">
        <v>-3</v>
      </c>
      <c r="E310" s="46" t="n">
        <v>-2</v>
      </c>
      <c r="F310" s="46" t="n">
        <v>-1</v>
      </c>
      <c r="G310" s="46" t="n">
        <v>-1</v>
      </c>
      <c r="H310" s="46" t="n">
        <v>-1</v>
      </c>
      <c r="I310" s="46" t="n">
        <v>-1</v>
      </c>
      <c r="J310" s="46" t="n">
        <v>-1</v>
      </c>
      <c r="K310" s="46" t="n">
        <v>-1</v>
      </c>
      <c r="L310" s="46" t="n">
        <v>-1</v>
      </c>
      <c r="M310" s="46" t="n">
        <v>-1</v>
      </c>
      <c r="N310" s="46" t="n">
        <v>-1</v>
      </c>
      <c r="O310" s="49" t="n">
        <f aca="false">SUM(C310:N310)</f>
        <v>-17</v>
      </c>
      <c r="P310" s="49"/>
      <c r="Q310" s="32"/>
      <c r="R310" s="33" t="s">
        <v>108</v>
      </c>
      <c r="S310" s="32"/>
      <c r="T310" s="49"/>
      <c r="U310" s="34" t="n">
        <f aca="false">C310+D310+E310</f>
        <v>-8</v>
      </c>
      <c r="V310" s="34" t="n">
        <f aca="false">F310+G310+H310</f>
        <v>-3</v>
      </c>
      <c r="W310" s="34" t="n">
        <f aca="false">I310+J310+K310</f>
        <v>-3</v>
      </c>
      <c r="X310" s="34" t="n">
        <f aca="false">L310+M310+N310</f>
        <v>-3</v>
      </c>
      <c r="Y310" s="35" t="n">
        <f aca="false">SUM(U310:X310)</f>
        <v>-17</v>
      </c>
      <c r="Z310" s="58"/>
      <c r="AA310" s="58"/>
      <c r="AB310" s="58"/>
      <c r="AC310" s="58"/>
      <c r="AD310" s="58"/>
      <c r="AE310" s="58"/>
      <c r="AF310" s="58"/>
      <c r="AG310" s="58"/>
      <c r="AH310" s="58"/>
      <c r="AI310" s="58"/>
      <c r="AJ310" s="58"/>
      <c r="AK310" s="58"/>
      <c r="AL310" s="58"/>
      <c r="AM310" s="58"/>
      <c r="AN310" s="58"/>
      <c r="AO310" s="58"/>
      <c r="AP310" s="58"/>
      <c r="AQ310" s="58"/>
      <c r="AR310" s="58"/>
      <c r="AS310" s="58"/>
      <c r="AT310" s="58"/>
      <c r="AU310" s="58"/>
      <c r="AV310" s="58"/>
      <c r="AW310" s="58"/>
      <c r="AX310" s="58"/>
      <c r="AY310" s="58"/>
      <c r="AZ310" s="58"/>
      <c r="BA310" s="58"/>
      <c r="BB310" s="58"/>
      <c r="BC310" s="58"/>
      <c r="BD310" s="58"/>
      <c r="BE310" s="58"/>
      <c r="BF310" s="58"/>
      <c r="BG310" s="58"/>
      <c r="BH310" s="58"/>
      <c r="BI310" s="58"/>
      <c r="BJ310" s="58"/>
      <c r="BK310" s="58"/>
      <c r="BL310" s="58"/>
      <c r="BM310" s="58"/>
      <c r="BN310" s="58"/>
      <c r="BO310" s="58"/>
      <c r="BP310" s="58"/>
      <c r="BQ310" s="58"/>
      <c r="BR310" s="58"/>
      <c r="BS310" s="58"/>
      <c r="BT310" s="58"/>
      <c r="BU310" s="58"/>
      <c r="BV310" s="58"/>
      <c r="BW310" s="58"/>
      <c r="BX310" s="58"/>
      <c r="BY310" s="58"/>
      <c r="BZ310" s="58"/>
      <c r="CA310" s="58"/>
      <c r="CB310" s="58"/>
      <c r="CC310" s="58"/>
      <c r="CD310" s="58"/>
      <c r="CE310" s="58"/>
      <c r="CF310" s="58"/>
      <c r="CG310" s="58"/>
      <c r="CH310" s="58"/>
      <c r="CI310" s="58"/>
      <c r="CJ310" s="58"/>
      <c r="CK310" s="58"/>
      <c r="CL310" s="58"/>
      <c r="CM310" s="58"/>
      <c r="CN310" s="58"/>
      <c r="CO310" s="58"/>
      <c r="CP310" s="58"/>
      <c r="CQ310" s="58"/>
      <c r="CR310" s="58"/>
      <c r="CS310" s="58"/>
      <c r="CT310" s="58"/>
      <c r="CU310" s="58"/>
      <c r="CV310" s="58"/>
      <c r="CW310" s="58"/>
      <c r="CX310" s="58"/>
      <c r="CY310" s="58"/>
      <c r="CZ310" s="58"/>
      <c r="DA310" s="58"/>
      <c r="DB310" s="58"/>
      <c r="DC310" s="58"/>
      <c r="DD310" s="58"/>
      <c r="DE310" s="58"/>
      <c r="DF310" s="58"/>
      <c r="DG310" s="58"/>
      <c r="DH310" s="58"/>
      <c r="DI310" s="58"/>
      <c r="DJ310" s="58"/>
      <c r="DK310" s="58"/>
      <c r="DL310" s="58"/>
      <c r="DM310" s="58"/>
      <c r="DN310" s="58"/>
      <c r="DO310" s="58"/>
      <c r="DP310" s="58"/>
      <c r="DQ310" s="58"/>
      <c r="DR310" s="58"/>
      <c r="DS310" s="58"/>
      <c r="DT310" s="58"/>
      <c r="DU310" s="58"/>
      <c r="DV310" s="58"/>
      <c r="DW310" s="58"/>
      <c r="DX310" s="58"/>
      <c r="DY310" s="58"/>
      <c r="DZ310" s="58"/>
      <c r="EA310" s="58"/>
      <c r="EB310" s="58"/>
      <c r="EC310" s="58"/>
      <c r="ED310" s="58"/>
      <c r="EE310" s="58"/>
      <c r="EF310" s="58"/>
      <c r="EG310" s="58"/>
      <c r="EH310" s="58"/>
      <c r="EI310" s="58"/>
      <c r="EJ310" s="58"/>
      <c r="EK310" s="58"/>
      <c r="EL310" s="58"/>
      <c r="EM310" s="58"/>
      <c r="EN310" s="58"/>
      <c r="EO310" s="58"/>
      <c r="EP310" s="58"/>
      <c r="EQ310" s="58"/>
      <c r="ER310" s="58"/>
      <c r="ES310" s="58"/>
      <c r="ET310" s="58"/>
      <c r="EU310" s="58"/>
      <c r="EV310" s="58"/>
      <c r="EW310" s="58"/>
      <c r="EX310" s="58"/>
      <c r="EY310" s="58"/>
      <c r="EZ310" s="58"/>
      <c r="FA310" s="58"/>
      <c r="FB310" s="58"/>
      <c r="FC310" s="58"/>
      <c r="FD310" s="58"/>
      <c r="FE310" s="58"/>
      <c r="FF310" s="58"/>
      <c r="FG310" s="58"/>
      <c r="FH310" s="58"/>
      <c r="FI310" s="58"/>
      <c r="FJ310" s="58"/>
      <c r="FK310" s="58"/>
      <c r="FL310" s="58"/>
      <c r="FM310" s="58"/>
      <c r="FN310" s="58"/>
      <c r="FO310" s="58"/>
      <c r="FP310" s="58"/>
      <c r="FQ310" s="58"/>
      <c r="FR310" s="58"/>
      <c r="FS310" s="58"/>
      <c r="FT310" s="58"/>
      <c r="FU310" s="58"/>
      <c r="FV310" s="58"/>
      <c r="FW310" s="58"/>
      <c r="FX310" s="58"/>
      <c r="FY310" s="58"/>
      <c r="FZ310" s="58"/>
      <c r="GA310" s="58"/>
      <c r="GB310" s="58"/>
      <c r="GC310" s="58"/>
      <c r="GD310" s="58"/>
      <c r="GE310" s="58"/>
      <c r="GF310" s="58"/>
      <c r="GG310" s="58"/>
      <c r="GH310" s="58"/>
      <c r="GI310" s="58"/>
      <c r="GJ310" s="58"/>
      <c r="GK310" s="58"/>
      <c r="GL310" s="58"/>
      <c r="GM310" s="58"/>
      <c r="GN310" s="58"/>
      <c r="GO310" s="58"/>
      <c r="GP310" s="58"/>
      <c r="GQ310" s="58"/>
      <c r="GR310" s="58"/>
      <c r="GS310" s="58"/>
      <c r="GT310" s="58"/>
      <c r="GU310" s="58"/>
      <c r="GV310" s="58"/>
      <c r="GW310" s="58"/>
      <c r="GX310" s="58"/>
      <c r="GY310" s="58"/>
      <c r="GZ310" s="58"/>
      <c r="HA310" s="58"/>
      <c r="HB310" s="58"/>
      <c r="HC310" s="58"/>
      <c r="HD310" s="58"/>
      <c r="HE310" s="58"/>
      <c r="HF310" s="58"/>
      <c r="HG310" s="58"/>
      <c r="HH310" s="58"/>
      <c r="HI310" s="58"/>
      <c r="HJ310" s="58"/>
      <c r="HK310" s="58"/>
      <c r="HL310" s="58"/>
      <c r="HM310" s="58"/>
      <c r="HN310" s="58"/>
      <c r="HO310" s="58"/>
      <c r="HP310" s="58"/>
      <c r="HQ310" s="58"/>
      <c r="HR310" s="58"/>
      <c r="HS310" s="58"/>
      <c r="HT310" s="58"/>
      <c r="HU310" s="58"/>
      <c r="HV310" s="58"/>
      <c r="HW310" s="58"/>
      <c r="HX310" s="58"/>
      <c r="HY310" s="58"/>
      <c r="HZ310" s="58"/>
      <c r="IA310" s="58"/>
      <c r="IB310" s="58"/>
      <c r="IC310" s="58"/>
      <c r="ID310" s="58"/>
      <c r="IE310" s="58"/>
      <c r="IF310" s="58"/>
      <c r="IG310" s="58"/>
      <c r="IH310" s="58"/>
      <c r="II310" s="58"/>
      <c r="IJ310" s="58"/>
      <c r="IK310" s="58"/>
      <c r="IL310" s="58"/>
      <c r="IM310" s="58"/>
      <c r="IN310" s="58"/>
      <c r="IO310" s="58"/>
      <c r="IP310" s="58"/>
      <c r="IQ310" s="58"/>
      <c r="IR310" s="58"/>
      <c r="IS310" s="58"/>
      <c r="IT310" s="58"/>
      <c r="IU310" s="58"/>
      <c r="IV310" s="58"/>
      <c r="IW310" s="58"/>
    </row>
    <row r="311" customFormat="false" ht="3.95" hidden="false" customHeight="true" outlineLevel="0" collapsed="false">
      <c r="A311" s="28"/>
      <c r="B311" s="130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9"/>
      <c r="P311" s="49"/>
      <c r="Q311" s="32"/>
      <c r="R311" s="33"/>
      <c r="S311" s="32"/>
      <c r="T311" s="49"/>
      <c r="U311" s="34"/>
      <c r="V311" s="34"/>
      <c r="W311" s="34"/>
      <c r="X311" s="34"/>
      <c r="Y311" s="35"/>
      <c r="Z311" s="58"/>
      <c r="AA311" s="58"/>
      <c r="AB311" s="58"/>
      <c r="AC311" s="58"/>
      <c r="AD311" s="58"/>
      <c r="AE311" s="58"/>
      <c r="AF311" s="58"/>
      <c r="AG311" s="58"/>
      <c r="AH311" s="58"/>
      <c r="AI311" s="58"/>
      <c r="AJ311" s="58"/>
      <c r="AK311" s="58"/>
      <c r="AL311" s="58"/>
      <c r="AM311" s="58"/>
      <c r="AN311" s="58"/>
      <c r="AO311" s="58"/>
      <c r="AP311" s="58"/>
      <c r="AQ311" s="58"/>
      <c r="AR311" s="58"/>
      <c r="AS311" s="58"/>
      <c r="AT311" s="58"/>
      <c r="AU311" s="58"/>
      <c r="AV311" s="58"/>
      <c r="AW311" s="58"/>
      <c r="AX311" s="58"/>
      <c r="AY311" s="58"/>
      <c r="AZ311" s="58"/>
      <c r="BA311" s="58"/>
      <c r="BB311" s="58"/>
      <c r="BC311" s="58"/>
      <c r="BD311" s="58"/>
      <c r="BE311" s="58"/>
      <c r="BF311" s="58"/>
      <c r="BG311" s="58"/>
      <c r="BH311" s="58"/>
      <c r="BI311" s="58"/>
      <c r="BJ311" s="58"/>
      <c r="BK311" s="58"/>
      <c r="BL311" s="58"/>
      <c r="BM311" s="58"/>
      <c r="BN311" s="58"/>
      <c r="BO311" s="58"/>
      <c r="BP311" s="58"/>
      <c r="BQ311" s="58"/>
      <c r="BR311" s="58"/>
      <c r="BS311" s="58"/>
      <c r="BT311" s="58"/>
      <c r="BU311" s="58"/>
      <c r="BV311" s="58"/>
      <c r="BW311" s="58"/>
      <c r="BX311" s="58"/>
      <c r="BY311" s="58"/>
      <c r="BZ311" s="58"/>
      <c r="CA311" s="58"/>
      <c r="CB311" s="58"/>
      <c r="CC311" s="58"/>
      <c r="CD311" s="58"/>
      <c r="CE311" s="58"/>
      <c r="CF311" s="58"/>
      <c r="CG311" s="58"/>
      <c r="CH311" s="58"/>
      <c r="CI311" s="58"/>
      <c r="CJ311" s="58"/>
      <c r="CK311" s="58"/>
      <c r="CL311" s="58"/>
      <c r="CM311" s="58"/>
      <c r="CN311" s="58"/>
      <c r="CO311" s="58"/>
      <c r="CP311" s="58"/>
      <c r="CQ311" s="58"/>
      <c r="CR311" s="58"/>
      <c r="CS311" s="58"/>
      <c r="CT311" s="58"/>
      <c r="CU311" s="58"/>
      <c r="CV311" s="58"/>
      <c r="CW311" s="58"/>
      <c r="CX311" s="58"/>
      <c r="CY311" s="58"/>
      <c r="CZ311" s="58"/>
      <c r="DA311" s="58"/>
      <c r="DB311" s="58"/>
      <c r="DC311" s="58"/>
      <c r="DD311" s="58"/>
      <c r="DE311" s="58"/>
      <c r="DF311" s="58"/>
      <c r="DG311" s="58"/>
      <c r="DH311" s="58"/>
      <c r="DI311" s="58"/>
      <c r="DJ311" s="58"/>
      <c r="DK311" s="58"/>
      <c r="DL311" s="58"/>
      <c r="DM311" s="58"/>
      <c r="DN311" s="58"/>
      <c r="DO311" s="58"/>
      <c r="DP311" s="58"/>
      <c r="DQ311" s="58"/>
      <c r="DR311" s="58"/>
      <c r="DS311" s="58"/>
      <c r="DT311" s="58"/>
      <c r="DU311" s="58"/>
      <c r="DV311" s="58"/>
      <c r="DW311" s="58"/>
      <c r="DX311" s="58"/>
      <c r="DY311" s="58"/>
      <c r="DZ311" s="58"/>
      <c r="EA311" s="58"/>
      <c r="EB311" s="58"/>
      <c r="EC311" s="58"/>
      <c r="ED311" s="58"/>
      <c r="EE311" s="58"/>
      <c r="EF311" s="58"/>
      <c r="EG311" s="58"/>
      <c r="EH311" s="58"/>
      <c r="EI311" s="58"/>
      <c r="EJ311" s="58"/>
      <c r="EK311" s="58"/>
      <c r="EL311" s="58"/>
      <c r="EM311" s="58"/>
      <c r="EN311" s="58"/>
      <c r="EO311" s="58"/>
      <c r="EP311" s="58"/>
      <c r="EQ311" s="58"/>
      <c r="ER311" s="58"/>
      <c r="ES311" s="58"/>
      <c r="ET311" s="58"/>
      <c r="EU311" s="58"/>
      <c r="EV311" s="58"/>
      <c r="EW311" s="58"/>
      <c r="EX311" s="58"/>
      <c r="EY311" s="58"/>
      <c r="EZ311" s="58"/>
      <c r="FA311" s="58"/>
      <c r="FB311" s="58"/>
      <c r="FC311" s="58"/>
      <c r="FD311" s="58"/>
      <c r="FE311" s="58"/>
      <c r="FF311" s="58"/>
      <c r="FG311" s="58"/>
      <c r="FH311" s="58"/>
      <c r="FI311" s="58"/>
      <c r="FJ311" s="58"/>
      <c r="FK311" s="58"/>
      <c r="FL311" s="58"/>
      <c r="FM311" s="58"/>
      <c r="FN311" s="58"/>
      <c r="FO311" s="58"/>
      <c r="FP311" s="58"/>
      <c r="FQ311" s="58"/>
      <c r="FR311" s="58"/>
      <c r="FS311" s="58"/>
      <c r="FT311" s="58"/>
      <c r="FU311" s="58"/>
      <c r="FV311" s="58"/>
      <c r="FW311" s="58"/>
      <c r="FX311" s="58"/>
      <c r="FY311" s="58"/>
      <c r="FZ311" s="58"/>
      <c r="GA311" s="58"/>
      <c r="GB311" s="58"/>
      <c r="GC311" s="58"/>
      <c r="GD311" s="58"/>
      <c r="GE311" s="58"/>
      <c r="GF311" s="58"/>
      <c r="GG311" s="58"/>
      <c r="GH311" s="58"/>
      <c r="GI311" s="58"/>
      <c r="GJ311" s="58"/>
      <c r="GK311" s="58"/>
      <c r="GL311" s="58"/>
      <c r="GM311" s="58"/>
      <c r="GN311" s="58"/>
      <c r="GO311" s="58"/>
      <c r="GP311" s="58"/>
      <c r="GQ311" s="58"/>
      <c r="GR311" s="58"/>
      <c r="GS311" s="58"/>
      <c r="GT311" s="58"/>
      <c r="GU311" s="58"/>
      <c r="GV311" s="58"/>
      <c r="GW311" s="58"/>
      <c r="GX311" s="58"/>
      <c r="GY311" s="58"/>
      <c r="GZ311" s="58"/>
      <c r="HA311" s="58"/>
      <c r="HB311" s="58"/>
      <c r="HC311" s="58"/>
      <c r="HD311" s="58"/>
      <c r="HE311" s="58"/>
      <c r="HF311" s="58"/>
      <c r="HG311" s="58"/>
      <c r="HH311" s="58"/>
      <c r="HI311" s="58"/>
      <c r="HJ311" s="58"/>
      <c r="HK311" s="58"/>
      <c r="HL311" s="58"/>
      <c r="HM311" s="58"/>
      <c r="HN311" s="58"/>
      <c r="HO311" s="58"/>
      <c r="HP311" s="58"/>
      <c r="HQ311" s="58"/>
      <c r="HR311" s="58"/>
      <c r="HS311" s="58"/>
      <c r="HT311" s="58"/>
      <c r="HU311" s="58"/>
      <c r="HV311" s="58"/>
      <c r="HW311" s="58"/>
      <c r="HX311" s="58"/>
      <c r="HY311" s="58"/>
      <c r="HZ311" s="58"/>
      <c r="IA311" s="58"/>
      <c r="IB311" s="58"/>
      <c r="IC311" s="58"/>
      <c r="ID311" s="58"/>
      <c r="IE311" s="58"/>
      <c r="IF311" s="58"/>
      <c r="IG311" s="58"/>
      <c r="IH311" s="58"/>
      <c r="II311" s="58"/>
      <c r="IJ311" s="58"/>
      <c r="IK311" s="58"/>
      <c r="IL311" s="58"/>
      <c r="IM311" s="58"/>
      <c r="IN311" s="58"/>
      <c r="IO311" s="58"/>
      <c r="IP311" s="58"/>
      <c r="IQ311" s="58"/>
      <c r="IR311" s="58"/>
      <c r="IS311" s="58"/>
      <c r="IT311" s="58"/>
      <c r="IU311" s="58"/>
      <c r="IV311" s="58"/>
      <c r="IW311" s="58"/>
    </row>
    <row r="312" customFormat="false" ht="12.75" hidden="false" customHeight="true" outlineLevel="0" collapsed="false">
      <c r="A312" s="57" t="s">
        <v>109</v>
      </c>
      <c r="B312" s="130"/>
      <c r="C312" s="59" t="n">
        <f aca="false">SUM(C306:C310)</f>
        <v>-24</v>
      </c>
      <c r="D312" s="60" t="n">
        <f aca="false">SUM(D306:D310)</f>
        <v>-32</v>
      </c>
      <c r="E312" s="60" t="n">
        <f aca="false">SUM(E306:E310)</f>
        <v>-32</v>
      </c>
      <c r="F312" s="60" t="n">
        <f aca="false">SUM(F306:F310)</f>
        <v>-25</v>
      </c>
      <c r="G312" s="60" t="n">
        <f aca="false">SUM(G306:G310)</f>
        <v>-23</v>
      </c>
      <c r="H312" s="60" t="n">
        <f aca="false">SUM(H306:H310)</f>
        <v>-26</v>
      </c>
      <c r="I312" s="60" t="n">
        <f aca="false">SUM(I306:I310)</f>
        <v>-21</v>
      </c>
      <c r="J312" s="60" t="n">
        <f aca="false">SUM(J306:J310)</f>
        <v>-24</v>
      </c>
      <c r="K312" s="60" t="n">
        <f aca="false">SUM(K306:K310)</f>
        <v>-24</v>
      </c>
      <c r="L312" s="60" t="n">
        <f aca="false">SUM(L306:L310)</f>
        <v>-24</v>
      </c>
      <c r="M312" s="60" t="n">
        <f aca="false">SUM(M306:M310)</f>
        <v>-24</v>
      </c>
      <c r="N312" s="60" t="n">
        <f aca="false">SUM(N306:N310)</f>
        <v>-27</v>
      </c>
      <c r="O312" s="61" t="n">
        <f aca="false">SUM(O306:O310)</f>
        <v>-306</v>
      </c>
      <c r="P312" s="62"/>
      <c r="Q312" s="79"/>
      <c r="R312" s="64"/>
      <c r="S312" s="79"/>
      <c r="T312" s="62"/>
      <c r="U312" s="59" t="n">
        <f aca="false">SUM(U306:U310)</f>
        <v>-88</v>
      </c>
      <c r="V312" s="60" t="n">
        <f aca="false">SUM(V306:V310)</f>
        <v>-74</v>
      </c>
      <c r="W312" s="60" t="n">
        <f aca="false">SUM(W306:W310)</f>
        <v>-69</v>
      </c>
      <c r="X312" s="60" t="n">
        <f aca="false">SUM(X306:X310)</f>
        <v>-75</v>
      </c>
      <c r="Y312" s="61" t="n">
        <f aca="false">SUM(Y306:Y310)</f>
        <v>-306</v>
      </c>
      <c r="Z312" s="58"/>
      <c r="AA312" s="58"/>
      <c r="AB312" s="58"/>
      <c r="AC312" s="58"/>
      <c r="AD312" s="58"/>
      <c r="AE312" s="58"/>
      <c r="AF312" s="58"/>
      <c r="AG312" s="58"/>
      <c r="AH312" s="58"/>
      <c r="AI312" s="58"/>
      <c r="AJ312" s="58"/>
      <c r="AK312" s="58"/>
      <c r="AL312" s="58"/>
      <c r="AM312" s="58"/>
      <c r="AN312" s="58"/>
      <c r="AO312" s="58"/>
      <c r="AP312" s="58"/>
      <c r="AQ312" s="58"/>
      <c r="AR312" s="58"/>
      <c r="AS312" s="58"/>
      <c r="AT312" s="58"/>
      <c r="AU312" s="58"/>
      <c r="AV312" s="58"/>
      <c r="AW312" s="58"/>
      <c r="AX312" s="58"/>
      <c r="AY312" s="58"/>
      <c r="AZ312" s="58"/>
      <c r="BA312" s="58"/>
      <c r="BB312" s="58"/>
      <c r="BC312" s="58"/>
      <c r="BD312" s="58"/>
      <c r="BE312" s="58"/>
      <c r="BF312" s="58"/>
      <c r="BG312" s="58"/>
      <c r="BH312" s="58"/>
      <c r="BI312" s="58"/>
      <c r="BJ312" s="58"/>
      <c r="BK312" s="58"/>
      <c r="BL312" s="58"/>
      <c r="BM312" s="58"/>
      <c r="BN312" s="58"/>
      <c r="BO312" s="58"/>
      <c r="BP312" s="58"/>
      <c r="BQ312" s="58"/>
      <c r="BR312" s="58"/>
      <c r="BS312" s="58"/>
      <c r="BT312" s="58"/>
      <c r="BU312" s="58"/>
      <c r="BV312" s="58"/>
      <c r="BW312" s="58"/>
      <c r="BX312" s="58"/>
      <c r="BY312" s="58"/>
      <c r="BZ312" s="58"/>
      <c r="CA312" s="58"/>
      <c r="CB312" s="58"/>
      <c r="CC312" s="58"/>
      <c r="CD312" s="58"/>
      <c r="CE312" s="58"/>
      <c r="CF312" s="58"/>
      <c r="CG312" s="58"/>
      <c r="CH312" s="58"/>
      <c r="CI312" s="58"/>
      <c r="CJ312" s="58"/>
      <c r="CK312" s="58"/>
      <c r="CL312" s="58"/>
      <c r="CM312" s="58"/>
      <c r="CN312" s="58"/>
      <c r="CO312" s="58"/>
      <c r="CP312" s="58"/>
      <c r="CQ312" s="58"/>
      <c r="CR312" s="58"/>
      <c r="CS312" s="58"/>
      <c r="CT312" s="58"/>
      <c r="CU312" s="58"/>
      <c r="CV312" s="58"/>
      <c r="CW312" s="58"/>
      <c r="CX312" s="58"/>
      <c r="CY312" s="58"/>
      <c r="CZ312" s="58"/>
      <c r="DA312" s="58"/>
      <c r="DB312" s="58"/>
      <c r="DC312" s="58"/>
      <c r="DD312" s="58"/>
      <c r="DE312" s="58"/>
      <c r="DF312" s="58"/>
      <c r="DG312" s="58"/>
      <c r="DH312" s="58"/>
      <c r="DI312" s="58"/>
      <c r="DJ312" s="58"/>
      <c r="DK312" s="58"/>
      <c r="DL312" s="58"/>
      <c r="DM312" s="58"/>
      <c r="DN312" s="58"/>
      <c r="DO312" s="58"/>
      <c r="DP312" s="58"/>
      <c r="DQ312" s="58"/>
      <c r="DR312" s="58"/>
      <c r="DS312" s="58"/>
      <c r="DT312" s="58"/>
      <c r="DU312" s="58"/>
      <c r="DV312" s="58"/>
      <c r="DW312" s="58"/>
      <c r="DX312" s="58"/>
      <c r="DY312" s="58"/>
      <c r="DZ312" s="58"/>
      <c r="EA312" s="58"/>
      <c r="EB312" s="58"/>
      <c r="EC312" s="58"/>
      <c r="ED312" s="58"/>
      <c r="EE312" s="58"/>
      <c r="EF312" s="58"/>
      <c r="EG312" s="58"/>
      <c r="EH312" s="58"/>
      <c r="EI312" s="58"/>
      <c r="EJ312" s="58"/>
      <c r="EK312" s="58"/>
      <c r="EL312" s="58"/>
      <c r="EM312" s="58"/>
      <c r="EN312" s="58"/>
      <c r="EO312" s="58"/>
      <c r="EP312" s="58"/>
      <c r="EQ312" s="58"/>
      <c r="ER312" s="58"/>
      <c r="ES312" s="58"/>
      <c r="ET312" s="58"/>
      <c r="EU312" s="58"/>
      <c r="EV312" s="58"/>
      <c r="EW312" s="58"/>
      <c r="EX312" s="58"/>
      <c r="EY312" s="58"/>
      <c r="EZ312" s="58"/>
      <c r="FA312" s="58"/>
      <c r="FB312" s="58"/>
      <c r="FC312" s="58"/>
      <c r="FD312" s="58"/>
      <c r="FE312" s="58"/>
      <c r="FF312" s="58"/>
      <c r="FG312" s="58"/>
      <c r="FH312" s="58"/>
      <c r="FI312" s="58"/>
      <c r="FJ312" s="58"/>
      <c r="FK312" s="58"/>
      <c r="FL312" s="58"/>
      <c r="FM312" s="58"/>
      <c r="FN312" s="58"/>
      <c r="FO312" s="58"/>
      <c r="FP312" s="58"/>
      <c r="FQ312" s="58"/>
      <c r="FR312" s="58"/>
      <c r="FS312" s="58"/>
      <c r="FT312" s="58"/>
      <c r="FU312" s="58"/>
      <c r="FV312" s="58"/>
      <c r="FW312" s="58"/>
      <c r="FX312" s="58"/>
      <c r="FY312" s="58"/>
      <c r="FZ312" s="58"/>
      <c r="GA312" s="58"/>
      <c r="GB312" s="58"/>
      <c r="GC312" s="58"/>
      <c r="GD312" s="58"/>
      <c r="GE312" s="58"/>
      <c r="GF312" s="58"/>
      <c r="GG312" s="58"/>
      <c r="GH312" s="58"/>
      <c r="GI312" s="58"/>
      <c r="GJ312" s="58"/>
      <c r="GK312" s="58"/>
      <c r="GL312" s="58"/>
      <c r="GM312" s="58"/>
      <c r="GN312" s="58"/>
      <c r="GO312" s="58"/>
      <c r="GP312" s="58"/>
      <c r="GQ312" s="58"/>
      <c r="GR312" s="58"/>
      <c r="GS312" s="58"/>
      <c r="GT312" s="58"/>
      <c r="GU312" s="58"/>
      <c r="GV312" s="58"/>
      <c r="GW312" s="58"/>
      <c r="GX312" s="58"/>
      <c r="GY312" s="58"/>
      <c r="GZ312" s="58"/>
      <c r="HA312" s="58"/>
      <c r="HB312" s="58"/>
      <c r="HC312" s="58"/>
      <c r="HD312" s="58"/>
      <c r="HE312" s="58"/>
      <c r="HF312" s="58"/>
      <c r="HG312" s="58"/>
      <c r="HH312" s="58"/>
      <c r="HI312" s="58"/>
      <c r="HJ312" s="58"/>
      <c r="HK312" s="58"/>
      <c r="HL312" s="58"/>
      <c r="HM312" s="58"/>
      <c r="HN312" s="58"/>
      <c r="HO312" s="58"/>
      <c r="HP312" s="58"/>
      <c r="HQ312" s="58"/>
      <c r="HR312" s="58"/>
      <c r="HS312" s="58"/>
      <c r="HT312" s="58"/>
      <c r="HU312" s="58"/>
      <c r="HV312" s="58"/>
      <c r="HW312" s="58"/>
      <c r="HX312" s="58"/>
      <c r="HY312" s="58"/>
      <c r="HZ312" s="58"/>
      <c r="IA312" s="58"/>
      <c r="IB312" s="58"/>
      <c r="IC312" s="58"/>
      <c r="ID312" s="58"/>
      <c r="IE312" s="58"/>
      <c r="IF312" s="58"/>
      <c r="IG312" s="58"/>
      <c r="IH312" s="58"/>
      <c r="II312" s="58"/>
      <c r="IJ312" s="58"/>
      <c r="IK312" s="58"/>
      <c r="IL312" s="58"/>
      <c r="IM312" s="58"/>
      <c r="IN312" s="58"/>
      <c r="IO312" s="58"/>
      <c r="IP312" s="58"/>
      <c r="IQ312" s="58"/>
      <c r="IR312" s="58"/>
      <c r="IS312" s="58"/>
      <c r="IT312" s="58"/>
      <c r="IU312" s="58"/>
      <c r="IV312" s="58"/>
      <c r="IW312" s="58"/>
    </row>
    <row r="313" customFormat="false" ht="12.75" hidden="false" customHeight="true" outlineLevel="0" collapsed="false">
      <c r="A313" s="86"/>
      <c r="B313" s="58"/>
      <c r="C313" s="64"/>
      <c r="D313" s="64"/>
      <c r="E313" s="64"/>
      <c r="F313" s="64"/>
      <c r="G313" s="64"/>
      <c r="H313" s="64"/>
      <c r="I313" s="64"/>
      <c r="J313" s="64"/>
      <c r="K313" s="64"/>
      <c r="L313" s="64"/>
      <c r="M313" s="64"/>
      <c r="N313" s="64"/>
      <c r="O313" s="62"/>
      <c r="P313" s="62"/>
      <c r="Q313" s="79"/>
      <c r="R313" s="64"/>
      <c r="S313" s="79"/>
      <c r="T313" s="62"/>
      <c r="U313" s="62"/>
      <c r="V313" s="62"/>
      <c r="W313" s="62"/>
      <c r="X313" s="62"/>
      <c r="Y313" s="64"/>
      <c r="Z313" s="58"/>
      <c r="AA313" s="58"/>
      <c r="AB313" s="58"/>
      <c r="AC313" s="58"/>
      <c r="AD313" s="58"/>
      <c r="AE313" s="58"/>
      <c r="AF313" s="58"/>
      <c r="AG313" s="58"/>
      <c r="AH313" s="58"/>
      <c r="AI313" s="58"/>
      <c r="AJ313" s="58"/>
      <c r="AK313" s="58"/>
      <c r="AL313" s="58"/>
      <c r="AM313" s="58"/>
      <c r="AN313" s="58"/>
      <c r="AO313" s="58"/>
      <c r="AP313" s="58"/>
      <c r="AQ313" s="58"/>
      <c r="AR313" s="58"/>
      <c r="AS313" s="58"/>
      <c r="AT313" s="58"/>
      <c r="AU313" s="58"/>
      <c r="AV313" s="58"/>
      <c r="AW313" s="58"/>
      <c r="AX313" s="58"/>
      <c r="AY313" s="58"/>
      <c r="AZ313" s="58"/>
      <c r="BA313" s="58"/>
      <c r="BB313" s="58"/>
      <c r="BC313" s="58"/>
      <c r="BD313" s="58"/>
      <c r="BE313" s="58"/>
      <c r="BF313" s="58"/>
      <c r="BG313" s="58"/>
      <c r="BH313" s="58"/>
      <c r="BI313" s="58"/>
      <c r="BJ313" s="58"/>
      <c r="BK313" s="58"/>
      <c r="BL313" s="58"/>
      <c r="BM313" s="58"/>
      <c r="BN313" s="58"/>
      <c r="BO313" s="58"/>
      <c r="BP313" s="58"/>
      <c r="BQ313" s="58"/>
      <c r="BR313" s="58"/>
      <c r="BS313" s="58"/>
      <c r="BT313" s="58"/>
      <c r="BU313" s="58"/>
      <c r="BV313" s="58"/>
      <c r="BW313" s="58"/>
      <c r="BX313" s="58"/>
      <c r="BY313" s="58"/>
      <c r="BZ313" s="58"/>
      <c r="CA313" s="58"/>
      <c r="CB313" s="58"/>
      <c r="CC313" s="58"/>
      <c r="CD313" s="58"/>
      <c r="CE313" s="58"/>
      <c r="CF313" s="58"/>
      <c r="CG313" s="58"/>
      <c r="CH313" s="58"/>
      <c r="CI313" s="58"/>
      <c r="CJ313" s="58"/>
      <c r="CK313" s="58"/>
      <c r="CL313" s="58"/>
      <c r="CM313" s="58"/>
      <c r="CN313" s="58"/>
      <c r="CO313" s="58"/>
      <c r="CP313" s="58"/>
      <c r="CQ313" s="58"/>
      <c r="CR313" s="58"/>
      <c r="CS313" s="58"/>
      <c r="CT313" s="58"/>
      <c r="CU313" s="58"/>
      <c r="CV313" s="58"/>
      <c r="CW313" s="58"/>
      <c r="CX313" s="58"/>
      <c r="CY313" s="58"/>
      <c r="CZ313" s="58"/>
      <c r="DA313" s="58"/>
      <c r="DB313" s="58"/>
      <c r="DC313" s="58"/>
      <c r="DD313" s="58"/>
      <c r="DE313" s="58"/>
      <c r="DF313" s="58"/>
      <c r="DG313" s="58"/>
      <c r="DH313" s="58"/>
      <c r="DI313" s="58"/>
      <c r="DJ313" s="58"/>
      <c r="DK313" s="58"/>
      <c r="DL313" s="58"/>
      <c r="DM313" s="58"/>
      <c r="DN313" s="58"/>
      <c r="DO313" s="58"/>
      <c r="DP313" s="58"/>
      <c r="DQ313" s="58"/>
      <c r="DR313" s="58"/>
      <c r="DS313" s="58"/>
      <c r="DT313" s="58"/>
      <c r="DU313" s="58"/>
      <c r="DV313" s="58"/>
      <c r="DW313" s="58"/>
      <c r="DX313" s="58"/>
      <c r="DY313" s="58"/>
      <c r="DZ313" s="58"/>
      <c r="EA313" s="58"/>
      <c r="EB313" s="58"/>
      <c r="EC313" s="58"/>
      <c r="ED313" s="58"/>
      <c r="EE313" s="58"/>
      <c r="EF313" s="58"/>
      <c r="EG313" s="58"/>
      <c r="EH313" s="58"/>
      <c r="EI313" s="58"/>
      <c r="EJ313" s="58"/>
      <c r="EK313" s="58"/>
      <c r="EL313" s="58"/>
      <c r="EM313" s="58"/>
      <c r="EN313" s="58"/>
      <c r="EO313" s="58"/>
      <c r="EP313" s="58"/>
      <c r="EQ313" s="58"/>
      <c r="ER313" s="58"/>
      <c r="ES313" s="58"/>
      <c r="ET313" s="58"/>
      <c r="EU313" s="58"/>
      <c r="EV313" s="58"/>
      <c r="EW313" s="58"/>
      <c r="EX313" s="58"/>
      <c r="EY313" s="58"/>
      <c r="EZ313" s="58"/>
      <c r="FA313" s="58"/>
      <c r="FB313" s="58"/>
      <c r="FC313" s="58"/>
      <c r="FD313" s="58"/>
      <c r="FE313" s="58"/>
      <c r="FF313" s="58"/>
      <c r="FG313" s="58"/>
      <c r="FH313" s="58"/>
      <c r="FI313" s="58"/>
      <c r="FJ313" s="58"/>
      <c r="FK313" s="58"/>
      <c r="FL313" s="58"/>
      <c r="FM313" s="58"/>
      <c r="FN313" s="58"/>
      <c r="FO313" s="58"/>
      <c r="FP313" s="58"/>
      <c r="FQ313" s="58"/>
      <c r="FR313" s="58"/>
      <c r="FS313" s="58"/>
      <c r="FT313" s="58"/>
      <c r="FU313" s="58"/>
      <c r="FV313" s="58"/>
      <c r="FW313" s="58"/>
      <c r="FX313" s="58"/>
      <c r="FY313" s="58"/>
      <c r="FZ313" s="58"/>
      <c r="GA313" s="58"/>
      <c r="GB313" s="58"/>
      <c r="GC313" s="58"/>
      <c r="GD313" s="58"/>
      <c r="GE313" s="58"/>
      <c r="GF313" s="58"/>
      <c r="GG313" s="58"/>
      <c r="GH313" s="58"/>
      <c r="GI313" s="58"/>
      <c r="GJ313" s="58"/>
      <c r="GK313" s="58"/>
      <c r="GL313" s="58"/>
      <c r="GM313" s="58"/>
      <c r="GN313" s="58"/>
      <c r="GO313" s="58"/>
      <c r="GP313" s="58"/>
      <c r="GQ313" s="58"/>
      <c r="GR313" s="58"/>
      <c r="GS313" s="58"/>
      <c r="GT313" s="58"/>
      <c r="GU313" s="58"/>
      <c r="GV313" s="58"/>
      <c r="GW313" s="58"/>
      <c r="GX313" s="58"/>
      <c r="GY313" s="58"/>
      <c r="GZ313" s="58"/>
      <c r="HA313" s="58"/>
      <c r="HB313" s="58"/>
      <c r="HC313" s="58"/>
      <c r="HD313" s="58"/>
      <c r="HE313" s="58"/>
      <c r="HF313" s="58"/>
      <c r="HG313" s="58"/>
      <c r="HH313" s="58"/>
      <c r="HI313" s="58"/>
      <c r="HJ313" s="58"/>
      <c r="HK313" s="58"/>
      <c r="HL313" s="58"/>
      <c r="HM313" s="58"/>
      <c r="HN313" s="58"/>
      <c r="HO313" s="58"/>
      <c r="HP313" s="58"/>
      <c r="HQ313" s="58"/>
      <c r="HR313" s="58"/>
      <c r="HS313" s="58"/>
      <c r="HT313" s="58"/>
      <c r="HU313" s="58"/>
      <c r="HV313" s="58"/>
      <c r="HW313" s="58"/>
      <c r="HX313" s="58"/>
      <c r="HY313" s="58"/>
      <c r="HZ313" s="58"/>
      <c r="IA313" s="58"/>
      <c r="IB313" s="58"/>
      <c r="IC313" s="58"/>
      <c r="ID313" s="58"/>
      <c r="IE313" s="58"/>
      <c r="IF313" s="58"/>
      <c r="IG313" s="58"/>
      <c r="IH313" s="58"/>
      <c r="II313" s="58"/>
      <c r="IJ313" s="58"/>
      <c r="IK313" s="58"/>
      <c r="IL313" s="58"/>
      <c r="IM313" s="58"/>
      <c r="IN313" s="58"/>
      <c r="IO313" s="58"/>
      <c r="IP313" s="58"/>
      <c r="IQ313" s="58"/>
      <c r="IR313" s="58"/>
      <c r="IS313" s="58"/>
      <c r="IT313" s="58"/>
      <c r="IU313" s="58"/>
      <c r="IV313" s="58"/>
      <c r="IW313" s="58"/>
    </row>
    <row r="314" customFormat="false" ht="12.75" hidden="false" customHeight="false" outlineLevel="0" collapsed="false">
      <c r="A314" s="108" t="s">
        <v>220</v>
      </c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4"/>
      <c r="P314" s="34"/>
      <c r="Q314" s="32"/>
      <c r="R314" s="35"/>
      <c r="S314" s="32"/>
      <c r="T314" s="34"/>
      <c r="U314" s="34"/>
      <c r="V314" s="34"/>
      <c r="W314" s="34"/>
      <c r="X314" s="34"/>
      <c r="Y314" s="35"/>
    </row>
    <row r="315" customFormat="false" ht="12.75" hidden="false" customHeight="false" outlineLevel="0" collapsed="false">
      <c r="A315" s="27" t="s">
        <v>69</v>
      </c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4"/>
      <c r="P315" s="34"/>
      <c r="Q315" s="32"/>
      <c r="R315" s="35"/>
      <c r="S315" s="32"/>
      <c r="T315" s="34"/>
      <c r="U315" s="34"/>
      <c r="V315" s="34"/>
      <c r="W315" s="34"/>
      <c r="X315" s="34"/>
      <c r="Y315" s="35"/>
    </row>
    <row r="316" customFormat="false" ht="12.75" hidden="false" customHeight="false" outlineLevel="0" collapsed="false">
      <c r="A316" s="28" t="s">
        <v>92</v>
      </c>
      <c r="C316" s="74" t="n">
        <v>-193</v>
      </c>
      <c r="D316" s="74" t="n">
        <v>-155</v>
      </c>
      <c r="E316" s="74" t="n">
        <v>-163</v>
      </c>
      <c r="F316" s="74" t="n">
        <v>-108</v>
      </c>
      <c r="G316" s="74" t="n">
        <v>-127</v>
      </c>
      <c r="H316" s="74" t="n">
        <v>-225</v>
      </c>
      <c r="I316" s="74" t="n">
        <v>150</v>
      </c>
      <c r="J316" s="74" t="n">
        <v>-49</v>
      </c>
      <c r="K316" s="74" t="n">
        <v>0</v>
      </c>
      <c r="L316" s="74" t="n">
        <v>0</v>
      </c>
      <c r="M316" s="74" t="n">
        <v>0</v>
      </c>
      <c r="N316" s="74" t="n">
        <v>0</v>
      </c>
      <c r="O316" s="75" t="n">
        <f aca="false">SUM(C316:N316)</f>
        <v>-870</v>
      </c>
      <c r="P316" s="75"/>
      <c r="Q316" s="32"/>
      <c r="R316" s="80" t="s">
        <v>93</v>
      </c>
      <c r="S316" s="32"/>
      <c r="T316" s="75"/>
      <c r="U316" s="34" t="n">
        <f aca="false">C316+D316+E316</f>
        <v>-511</v>
      </c>
      <c r="V316" s="34" t="n">
        <f aca="false">F316+G316+H316</f>
        <v>-460</v>
      </c>
      <c r="W316" s="34" t="n">
        <f aca="false">I316+J316+K316</f>
        <v>101</v>
      </c>
      <c r="X316" s="34" t="n">
        <f aca="false">L316+M316+N316</f>
        <v>0</v>
      </c>
      <c r="Y316" s="35" t="n">
        <f aca="false">SUM(U316:X316)</f>
        <v>-870</v>
      </c>
    </row>
    <row r="317" customFormat="false" ht="12.75" hidden="false" customHeight="false" outlineLevel="0" collapsed="false">
      <c r="A317" s="28" t="s">
        <v>221</v>
      </c>
      <c r="C317" s="50"/>
      <c r="D317" s="50"/>
      <c r="E317" s="50"/>
      <c r="F317" s="50"/>
      <c r="G317" s="50"/>
      <c r="H317" s="50"/>
      <c r="I317" s="50"/>
      <c r="J317" s="50" t="n">
        <v>0</v>
      </c>
      <c r="K317" s="50" t="n">
        <v>-9</v>
      </c>
      <c r="L317" s="50" t="n">
        <v>-9</v>
      </c>
      <c r="M317" s="50" t="n">
        <v>-9</v>
      </c>
      <c r="N317" s="50" t="n">
        <v>-9</v>
      </c>
      <c r="O317" s="75" t="n">
        <f aca="false">SUM(C317:N317)</f>
        <v>-36</v>
      </c>
      <c r="P317" s="75"/>
      <c r="Q317" s="32"/>
      <c r="R317" s="80" t="s">
        <v>93</v>
      </c>
      <c r="S317" s="32"/>
      <c r="T317" s="75"/>
      <c r="U317" s="34" t="n">
        <f aca="false">C317+D317+E317</f>
        <v>0</v>
      </c>
      <c r="V317" s="34" t="n">
        <f aca="false">F317+G317+H317</f>
        <v>0</v>
      </c>
      <c r="W317" s="34" t="n">
        <f aca="false">I317+J317+K317</f>
        <v>-9</v>
      </c>
      <c r="X317" s="34" t="n">
        <f aca="false">L317+M317+N317</f>
        <v>-27</v>
      </c>
      <c r="Y317" s="35" t="n">
        <f aca="false">SUM(U317:X317)</f>
        <v>-36</v>
      </c>
    </row>
    <row r="318" customFormat="false" ht="12.75" hidden="false" customHeight="false" outlineLevel="0" collapsed="false">
      <c r="A318" s="28" t="s">
        <v>222</v>
      </c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 t="n">
        <v>-4</v>
      </c>
      <c r="O318" s="75" t="n">
        <f aca="false">SUM(C318:N318)</f>
        <v>-4</v>
      </c>
      <c r="P318" s="75"/>
      <c r="Q318" s="32"/>
      <c r="R318" s="80" t="s">
        <v>93</v>
      </c>
      <c r="S318" s="32"/>
      <c r="T318" s="75"/>
      <c r="U318" s="34" t="n">
        <f aca="false">C318+D318+E318</f>
        <v>0</v>
      </c>
      <c r="V318" s="34" t="n">
        <f aca="false">F318+G318+H318</f>
        <v>0</v>
      </c>
      <c r="W318" s="34" t="n">
        <f aca="false">I318+J318+K318</f>
        <v>0</v>
      </c>
      <c r="X318" s="34" t="n">
        <f aca="false">L318+M318+N318</f>
        <v>-4</v>
      </c>
      <c r="Y318" s="35" t="n">
        <f aca="false">SUM(U318:X318)</f>
        <v>-4</v>
      </c>
    </row>
    <row r="319" customFormat="false" ht="12.75" hidden="false" customHeight="false" outlineLevel="0" collapsed="false">
      <c r="A319" s="28" t="s">
        <v>223</v>
      </c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75" t="n">
        <f aca="false">SUM(C319:N319)</f>
        <v>0</v>
      </c>
      <c r="P319" s="75"/>
      <c r="Q319" s="32"/>
      <c r="R319" s="80" t="s">
        <v>93</v>
      </c>
      <c r="S319" s="32"/>
      <c r="T319" s="75"/>
      <c r="U319" s="34" t="n">
        <f aca="false">C319+D319+E319</f>
        <v>0</v>
      </c>
      <c r="V319" s="34" t="n">
        <f aca="false">F319+G319+H319</f>
        <v>0</v>
      </c>
      <c r="W319" s="34" t="n">
        <f aca="false">I319+J319+K319</f>
        <v>0</v>
      </c>
      <c r="X319" s="34" t="n">
        <f aca="false">L319+M319+N319</f>
        <v>0</v>
      </c>
      <c r="Y319" s="35" t="n">
        <f aca="false">SUM(U319:X319)</f>
        <v>0</v>
      </c>
    </row>
    <row r="320" customFormat="false" ht="12.75" hidden="false" customHeight="false" outlineLevel="0" collapsed="false">
      <c r="A320" s="28" t="s">
        <v>224</v>
      </c>
      <c r="C320" s="50"/>
      <c r="D320" s="50"/>
      <c r="E320" s="50"/>
      <c r="F320" s="50"/>
      <c r="G320" s="50"/>
      <c r="H320" s="50"/>
      <c r="I320" s="50"/>
      <c r="J320" s="50" t="n">
        <v>0</v>
      </c>
      <c r="K320" s="50" t="n">
        <v>-10</v>
      </c>
      <c r="L320" s="50" t="n">
        <v>-12</v>
      </c>
      <c r="M320" s="50" t="n">
        <v>-10</v>
      </c>
      <c r="N320" s="50" t="n">
        <v>-10</v>
      </c>
      <c r="O320" s="75" t="n">
        <f aca="false">SUM(C320:N320)</f>
        <v>-42</v>
      </c>
      <c r="P320" s="75"/>
      <c r="Q320" s="32"/>
      <c r="R320" s="80" t="s">
        <v>93</v>
      </c>
      <c r="S320" s="32"/>
      <c r="T320" s="75"/>
      <c r="U320" s="34" t="n">
        <f aca="false">C320+D320+E320</f>
        <v>0</v>
      </c>
      <c r="V320" s="34" t="n">
        <f aca="false">F320+G320+H320</f>
        <v>0</v>
      </c>
      <c r="W320" s="34" t="n">
        <f aca="false">I320+J320+K320</f>
        <v>-10</v>
      </c>
      <c r="X320" s="34" t="n">
        <f aca="false">L320+M320+N320</f>
        <v>-32</v>
      </c>
      <c r="Y320" s="35" t="n">
        <f aca="false">SUM(U320:X320)</f>
        <v>-42</v>
      </c>
    </row>
    <row r="321" customFormat="false" ht="12.75" hidden="false" customHeight="false" outlineLevel="0" collapsed="false">
      <c r="A321" s="28" t="s">
        <v>225</v>
      </c>
      <c r="C321" s="50"/>
      <c r="D321" s="50"/>
      <c r="E321" s="50"/>
      <c r="F321" s="50"/>
      <c r="G321" s="50"/>
      <c r="H321" s="50"/>
      <c r="I321" s="50"/>
      <c r="J321" s="50" t="n">
        <v>0</v>
      </c>
      <c r="K321" s="50" t="n">
        <v>-4</v>
      </c>
      <c r="L321" s="50" t="n">
        <v>-4</v>
      </c>
      <c r="M321" s="50" t="n">
        <v>-4</v>
      </c>
      <c r="N321" s="50" t="n">
        <v>-6</v>
      </c>
      <c r="O321" s="75" t="n">
        <f aca="false">SUM(C321:N321)</f>
        <v>-18</v>
      </c>
      <c r="P321" s="75"/>
      <c r="Q321" s="32"/>
      <c r="R321" s="80" t="s">
        <v>93</v>
      </c>
      <c r="S321" s="32"/>
      <c r="T321" s="75"/>
      <c r="U321" s="34" t="n">
        <f aca="false">C321+D321+E321</f>
        <v>0</v>
      </c>
      <c r="V321" s="34" t="n">
        <f aca="false">F321+G321+H321</f>
        <v>0</v>
      </c>
      <c r="W321" s="34" t="n">
        <f aca="false">I321+J321+K321</f>
        <v>-4</v>
      </c>
      <c r="X321" s="34" t="n">
        <f aca="false">L321+M321+N321</f>
        <v>-14</v>
      </c>
      <c r="Y321" s="35" t="n">
        <f aca="false">SUM(U321:X321)</f>
        <v>-18</v>
      </c>
    </row>
    <row r="322" customFormat="false" ht="12.75" hidden="false" customHeight="true" outlineLevel="0" collapsed="false">
      <c r="A322" s="117" t="s">
        <v>226</v>
      </c>
      <c r="B322" s="58"/>
      <c r="C322" s="118" t="n">
        <v>0</v>
      </c>
      <c r="D322" s="118" t="n">
        <v>0</v>
      </c>
      <c r="E322" s="118" t="n">
        <v>0</v>
      </c>
      <c r="F322" s="118" t="n">
        <v>0</v>
      </c>
      <c r="G322" s="118" t="n">
        <v>0</v>
      </c>
      <c r="H322" s="118" t="n">
        <v>0</v>
      </c>
      <c r="I322" s="118" t="n">
        <v>0</v>
      </c>
      <c r="J322" s="118" t="n">
        <v>0</v>
      </c>
      <c r="K322" s="118" t="n">
        <v>0</v>
      </c>
      <c r="L322" s="118" t="n">
        <v>0</v>
      </c>
      <c r="M322" s="118" t="n">
        <v>0</v>
      </c>
      <c r="N322" s="118" t="n">
        <v>0</v>
      </c>
      <c r="O322" s="77" t="n">
        <f aca="false">SUM(C322:N322)</f>
        <v>0</v>
      </c>
      <c r="P322" s="75"/>
      <c r="Q322" s="63"/>
      <c r="R322" s="33" t="s">
        <v>93</v>
      </c>
      <c r="S322" s="63"/>
      <c r="T322" s="75"/>
      <c r="U322" s="82" t="n">
        <f aca="false">C322+D322+E322</f>
        <v>0</v>
      </c>
      <c r="V322" s="82" t="n">
        <f aca="false">F322+G322+H322</f>
        <v>0</v>
      </c>
      <c r="W322" s="82" t="n">
        <f aca="false">I322+J322+K322</f>
        <v>0</v>
      </c>
      <c r="X322" s="82" t="n">
        <f aca="false">L322+M322+N322</f>
        <v>0</v>
      </c>
      <c r="Y322" s="71" t="n">
        <f aca="false">SUM(U322:X322)</f>
        <v>0</v>
      </c>
    </row>
    <row r="323" customFormat="false" ht="12.75" hidden="false" customHeight="true" outlineLevel="0" collapsed="false">
      <c r="A323" s="28" t="s">
        <v>100</v>
      </c>
      <c r="B323" s="58"/>
      <c r="C323" s="64" t="n">
        <f aca="false">SUM(C316:C322)</f>
        <v>-193</v>
      </c>
      <c r="D323" s="64" t="n">
        <f aca="false">SUM(D316:D322)</f>
        <v>-155</v>
      </c>
      <c r="E323" s="64" t="n">
        <f aca="false">SUM(E316:E322)</f>
        <v>-163</v>
      </c>
      <c r="F323" s="64" t="n">
        <f aca="false">SUM(F316:F322)</f>
        <v>-108</v>
      </c>
      <c r="G323" s="64" t="n">
        <f aca="false">SUM(G316:G322)</f>
        <v>-127</v>
      </c>
      <c r="H323" s="64" t="n">
        <f aca="false">SUM(H316:H322)</f>
        <v>-225</v>
      </c>
      <c r="I323" s="64" t="n">
        <f aca="false">SUM(I316:I322)</f>
        <v>150</v>
      </c>
      <c r="J323" s="64" t="n">
        <f aca="false">SUM(J316:J322)</f>
        <v>-49</v>
      </c>
      <c r="K323" s="64" t="n">
        <f aca="false">SUM(K316:K322)</f>
        <v>-23</v>
      </c>
      <c r="L323" s="64" t="n">
        <f aca="false">SUM(L316:L322)</f>
        <v>-25</v>
      </c>
      <c r="M323" s="64" t="n">
        <f aca="false">SUM(M316:M322)</f>
        <v>-23</v>
      </c>
      <c r="N323" s="64" t="n">
        <f aca="false">SUM(N316:N322)</f>
        <v>-29</v>
      </c>
      <c r="O323" s="64" t="n">
        <f aca="false">SUM(O316:O322)</f>
        <v>-970</v>
      </c>
      <c r="P323" s="75"/>
      <c r="Q323" s="63"/>
      <c r="R323" s="33"/>
      <c r="S323" s="63"/>
      <c r="T323" s="75"/>
      <c r="U323" s="64" t="n">
        <f aca="false">SUM(U316:U322)</f>
        <v>-511</v>
      </c>
      <c r="V323" s="64" t="n">
        <f aca="false">SUM(V316:V322)</f>
        <v>-460</v>
      </c>
      <c r="W323" s="64" t="n">
        <f aca="false">SUM(W316:W322)</f>
        <v>78</v>
      </c>
      <c r="X323" s="64" t="n">
        <f aca="false">SUM(X316:X322)</f>
        <v>-77</v>
      </c>
      <c r="Y323" s="64" t="n">
        <f aca="false">SUM(Y316:Y322)</f>
        <v>-970</v>
      </c>
    </row>
    <row r="324" customFormat="false" ht="3.95" hidden="false" customHeight="true" outlineLevel="0" collapsed="false">
      <c r="A324" s="117"/>
      <c r="C324" s="56"/>
      <c r="D324" s="56"/>
      <c r="E324" s="56"/>
      <c r="F324" s="56"/>
      <c r="G324" s="56"/>
      <c r="H324" s="56"/>
      <c r="I324" s="56"/>
      <c r="J324" s="56"/>
      <c r="K324" s="56"/>
      <c r="L324" s="56"/>
      <c r="M324" s="56"/>
      <c r="N324" s="56"/>
      <c r="O324" s="75"/>
      <c r="P324" s="75"/>
      <c r="Q324" s="79"/>
      <c r="R324" s="80"/>
      <c r="S324" s="79"/>
      <c r="T324" s="75"/>
      <c r="U324" s="34"/>
      <c r="V324" s="34"/>
      <c r="W324" s="34"/>
      <c r="X324" s="34"/>
      <c r="Y324" s="35"/>
    </row>
    <row r="325" customFormat="false" ht="12.75" hidden="false" customHeight="true" outlineLevel="0" collapsed="false">
      <c r="A325" s="28" t="s">
        <v>101</v>
      </c>
      <c r="C325" s="46" t="n">
        <v>0</v>
      </c>
      <c r="D325" s="46" t="n">
        <v>0</v>
      </c>
      <c r="E325" s="46" t="n">
        <v>0</v>
      </c>
      <c r="F325" s="46" t="n">
        <v>0</v>
      </c>
      <c r="G325" s="46" t="n">
        <v>0</v>
      </c>
      <c r="H325" s="46" t="n">
        <v>0</v>
      </c>
      <c r="I325" s="46" t="n">
        <v>0</v>
      </c>
      <c r="J325" s="46" t="n">
        <v>0</v>
      </c>
      <c r="K325" s="46" t="n">
        <v>0</v>
      </c>
      <c r="L325" s="46" t="n">
        <v>0</v>
      </c>
      <c r="M325" s="46" t="n">
        <v>0</v>
      </c>
      <c r="N325" s="46" t="n">
        <v>0</v>
      </c>
      <c r="O325" s="49" t="n">
        <f aca="false">SUM(C325:N325)</f>
        <v>0</v>
      </c>
      <c r="P325" s="49"/>
      <c r="Q325" s="32"/>
      <c r="R325" s="36" t="s">
        <v>102</v>
      </c>
      <c r="S325" s="32"/>
      <c r="T325" s="49"/>
      <c r="U325" s="34" t="n">
        <f aca="false">C325+D325+E325</f>
        <v>0</v>
      </c>
      <c r="V325" s="34" t="n">
        <f aca="false">F325+G325+H325</f>
        <v>0</v>
      </c>
      <c r="W325" s="34" t="n">
        <f aca="false">I325+J325+K325</f>
        <v>0</v>
      </c>
      <c r="X325" s="34" t="n">
        <f aca="false">L325+M325+N325</f>
        <v>0</v>
      </c>
      <c r="Y325" s="35" t="n">
        <f aca="false">SUM(U325:X325)</f>
        <v>0</v>
      </c>
    </row>
    <row r="326" customFormat="false" ht="3.95" hidden="false" customHeight="true" outlineLevel="0" collapsed="false">
      <c r="A326" s="117"/>
      <c r="C326" s="56"/>
      <c r="D326" s="56"/>
      <c r="E326" s="56"/>
      <c r="F326" s="56"/>
      <c r="G326" s="56"/>
      <c r="H326" s="56"/>
      <c r="I326" s="56"/>
      <c r="J326" s="56"/>
      <c r="K326" s="56"/>
      <c r="L326" s="56"/>
      <c r="M326" s="56"/>
      <c r="N326" s="56"/>
      <c r="O326" s="75"/>
      <c r="P326" s="75"/>
      <c r="Q326" s="79"/>
      <c r="R326" s="80"/>
      <c r="S326" s="79"/>
      <c r="T326" s="75"/>
      <c r="U326" s="34"/>
      <c r="V326" s="34"/>
      <c r="W326" s="34"/>
      <c r="X326" s="34"/>
      <c r="Y326" s="35"/>
    </row>
    <row r="327" customFormat="false" ht="12.75" hidden="false" customHeight="false" outlineLevel="0" collapsed="false">
      <c r="A327" s="28" t="s">
        <v>107</v>
      </c>
      <c r="B327" s="130"/>
      <c r="C327" s="46" t="n">
        <v>-2</v>
      </c>
      <c r="D327" s="46" t="n">
        <v>-3</v>
      </c>
      <c r="E327" s="46" t="n">
        <v>-3</v>
      </c>
      <c r="F327" s="46" t="n">
        <v>-2</v>
      </c>
      <c r="G327" s="46" t="n">
        <v>-2</v>
      </c>
      <c r="H327" s="46" t="n">
        <v>-2</v>
      </c>
      <c r="I327" s="46" t="n">
        <v>-2</v>
      </c>
      <c r="J327" s="46" t="n">
        <v>-2</v>
      </c>
      <c r="K327" s="46" t="n">
        <v>-2</v>
      </c>
      <c r="L327" s="46" t="n">
        <v>-2</v>
      </c>
      <c r="M327" s="46" t="n">
        <v>-2</v>
      </c>
      <c r="N327" s="46" t="n">
        <v>-2</v>
      </c>
      <c r="O327" s="49" t="n">
        <f aca="false">SUM(C327:N327)</f>
        <v>-26</v>
      </c>
      <c r="P327" s="49"/>
      <c r="Q327" s="79"/>
      <c r="R327" s="33" t="s">
        <v>108</v>
      </c>
      <c r="S327" s="79"/>
      <c r="T327" s="49"/>
      <c r="U327" s="62" t="n">
        <f aca="false">C327+D327+E327</f>
        <v>-8</v>
      </c>
      <c r="V327" s="62" t="n">
        <f aca="false">F327+G327+H327</f>
        <v>-6</v>
      </c>
      <c r="W327" s="62" t="n">
        <f aca="false">I327+J327+K327</f>
        <v>-6</v>
      </c>
      <c r="X327" s="62" t="n">
        <f aca="false">L327+M327+N327</f>
        <v>-6</v>
      </c>
      <c r="Y327" s="35" t="n">
        <f aca="false">SUM(U327:X327)</f>
        <v>-26</v>
      </c>
    </row>
    <row r="328" customFormat="false" ht="3.95" hidden="false" customHeight="true" outlineLevel="0" collapsed="false">
      <c r="A328" s="28"/>
      <c r="B328" s="130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9"/>
      <c r="P328" s="49"/>
      <c r="Q328" s="79"/>
      <c r="R328" s="33"/>
      <c r="S328" s="79"/>
      <c r="T328" s="49"/>
      <c r="U328" s="62"/>
      <c r="V328" s="62"/>
      <c r="W328" s="62"/>
      <c r="X328" s="62"/>
      <c r="Y328" s="35"/>
    </row>
    <row r="329" customFormat="false" ht="12.75" hidden="false" customHeight="true" outlineLevel="0" collapsed="false">
      <c r="A329" s="57" t="s">
        <v>109</v>
      </c>
      <c r="B329" s="130"/>
      <c r="C329" s="59" t="n">
        <f aca="false">SUM(C323:C327)</f>
        <v>-195</v>
      </c>
      <c r="D329" s="60" t="n">
        <f aca="false">SUM(D323:D327)</f>
        <v>-158</v>
      </c>
      <c r="E329" s="60" t="n">
        <f aca="false">SUM(E323:E327)</f>
        <v>-166</v>
      </c>
      <c r="F329" s="60" t="n">
        <f aca="false">SUM(F323:F327)</f>
        <v>-110</v>
      </c>
      <c r="G329" s="60" t="n">
        <f aca="false">SUM(G323:G327)</f>
        <v>-129</v>
      </c>
      <c r="H329" s="60" t="n">
        <f aca="false">SUM(H323:H327)</f>
        <v>-227</v>
      </c>
      <c r="I329" s="60" t="n">
        <f aca="false">SUM(I323:I327)</f>
        <v>148</v>
      </c>
      <c r="J329" s="60" t="n">
        <f aca="false">SUM(J323:J327)</f>
        <v>-51</v>
      </c>
      <c r="K329" s="60" t="n">
        <f aca="false">SUM(K323:K327)</f>
        <v>-25</v>
      </c>
      <c r="L329" s="60" t="n">
        <f aca="false">SUM(L323:L327)</f>
        <v>-27</v>
      </c>
      <c r="M329" s="60" t="n">
        <f aca="false">SUM(M323:M327)</f>
        <v>-25</v>
      </c>
      <c r="N329" s="60" t="n">
        <f aca="false">SUM(N323:N327)</f>
        <v>-31</v>
      </c>
      <c r="O329" s="61" t="n">
        <f aca="false">SUM(O323:O327)</f>
        <v>-996</v>
      </c>
      <c r="P329" s="62"/>
      <c r="Q329" s="79"/>
      <c r="R329" s="64"/>
      <c r="S329" s="79"/>
      <c r="T329" s="62"/>
      <c r="U329" s="59" t="n">
        <f aca="false">SUM(U323:U327)</f>
        <v>-519</v>
      </c>
      <c r="V329" s="60" t="n">
        <f aca="false">SUM(V323:V327)</f>
        <v>-466</v>
      </c>
      <c r="W329" s="60" t="n">
        <f aca="false">SUM(W323:W327)</f>
        <v>72</v>
      </c>
      <c r="X329" s="60" t="n">
        <f aca="false">SUM(X323:X327)</f>
        <v>-83</v>
      </c>
      <c r="Y329" s="61" t="n">
        <f aca="false">SUM(Y323:Y327)</f>
        <v>-996</v>
      </c>
    </row>
    <row r="330" customFormat="false" ht="12.75" hidden="false" customHeight="false" outlineLevel="0" collapsed="false">
      <c r="A330" s="95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4"/>
      <c r="P330" s="34"/>
      <c r="Q330" s="32"/>
      <c r="R330" s="35"/>
      <c r="S330" s="32"/>
      <c r="T330" s="34"/>
      <c r="U330" s="34"/>
      <c r="V330" s="34"/>
      <c r="W330" s="34"/>
      <c r="X330" s="34"/>
      <c r="Y330" s="35"/>
    </row>
    <row r="331" customFormat="false" ht="12.75" hidden="false" customHeight="true" outlineLevel="0" collapsed="false">
      <c r="A331" s="131" t="s">
        <v>227</v>
      </c>
      <c r="B331" s="130"/>
      <c r="C331" s="89" t="n">
        <f aca="false">C128+C150+C178+C256+C285+C298+C312+C329</f>
        <v>11959.029</v>
      </c>
      <c r="D331" s="90" t="n">
        <f aca="false">D128+D150+D178+D256+D285+D298+D312+D329</f>
        <v>15034.098</v>
      </c>
      <c r="E331" s="90" t="n">
        <f aca="false">E128+E150+E178+E256+E285+E298+E312+E329</f>
        <v>1338</v>
      </c>
      <c r="F331" s="90" t="n">
        <f aca="false">F128+F150+F178+F256+F285+F298+F312+F329</f>
        <v>12359</v>
      </c>
      <c r="G331" s="90" t="n">
        <f aca="false">G128+G150+G178+G256+G285+G298+G312+G329</f>
        <v>11795</v>
      </c>
      <c r="H331" s="90" t="n">
        <f aca="false">H128+H150+H178+H256+H285+H298+H312+H329</f>
        <v>9740</v>
      </c>
      <c r="I331" s="90" t="n">
        <f aca="false">I128+I150+I178+I256+I285+I298+I312+I329</f>
        <v>10603</v>
      </c>
      <c r="J331" s="90" t="n">
        <f aca="false">J128+J150+J178+J256+J285+J298+J312+J329</f>
        <v>9845</v>
      </c>
      <c r="K331" s="90" t="n">
        <f aca="false">K128+K150+K178+K256+K285+K298+K312+K329</f>
        <v>10087</v>
      </c>
      <c r="L331" s="90" t="n">
        <f aca="false">L128+L150+L178+L256+L285+L298+L312+L329</f>
        <v>9164</v>
      </c>
      <c r="M331" s="90" t="n">
        <f aca="false">M128+M150+M178+M256+M285+M298+M312+M329</f>
        <v>8328</v>
      </c>
      <c r="N331" s="90" t="n">
        <f aca="false">N128+N150+N178+N256+N285+N298+N312+N329</f>
        <v>9150</v>
      </c>
      <c r="O331" s="91" t="n">
        <f aca="false">O128+O150+O178+O256+O285+O298+O312+O329</f>
        <v>119402.127</v>
      </c>
      <c r="P331" s="92"/>
      <c r="Q331" s="93"/>
      <c r="R331" s="94"/>
      <c r="S331" s="93"/>
      <c r="T331" s="92"/>
      <c r="U331" s="89" t="n">
        <f aca="false">U128+U150+U178+U256+U285+U298+U312+U329</f>
        <v>28331.127</v>
      </c>
      <c r="V331" s="90" t="n">
        <f aca="false">V128+V150+V178+V256+V285+V298+V312+V329</f>
        <v>33894</v>
      </c>
      <c r="W331" s="90" t="e">
        <f aca="false">W128+W150+W178+W256+W285+W298+W312+W329</f>
        <v>#REF!</v>
      </c>
      <c r="X331" s="90" t="n">
        <f aca="false">X128+X150+X178+X256+X285+X298+X312+X329</f>
        <v>26642</v>
      </c>
      <c r="Y331" s="91" t="e">
        <f aca="false">Y128+Y150+Y178+Y256+Y285+Y298+Y312+Y329</f>
        <v>#REF!</v>
      </c>
      <c r="Z331" s="130"/>
      <c r="AA331" s="130"/>
      <c r="AB331" s="130"/>
      <c r="AC331" s="130"/>
      <c r="AD331" s="130"/>
      <c r="AE331" s="130"/>
      <c r="AF331" s="130"/>
      <c r="AG331" s="130"/>
      <c r="AH331" s="130"/>
      <c r="AI331" s="130"/>
      <c r="AJ331" s="130"/>
      <c r="AK331" s="130"/>
      <c r="AL331" s="130"/>
      <c r="AM331" s="130"/>
      <c r="AN331" s="130"/>
      <c r="AO331" s="130"/>
      <c r="AP331" s="130"/>
      <c r="AQ331" s="130"/>
      <c r="AR331" s="130"/>
      <c r="AS331" s="130"/>
      <c r="AT331" s="130"/>
      <c r="AU331" s="130"/>
      <c r="AV331" s="130"/>
      <c r="AW331" s="130"/>
      <c r="AX331" s="130"/>
      <c r="AY331" s="130"/>
      <c r="AZ331" s="130"/>
      <c r="BA331" s="130"/>
      <c r="BB331" s="130"/>
      <c r="BC331" s="130"/>
      <c r="BD331" s="130"/>
      <c r="BE331" s="130"/>
      <c r="BF331" s="130"/>
      <c r="BG331" s="130"/>
      <c r="BH331" s="130"/>
      <c r="BI331" s="130"/>
      <c r="BJ331" s="130"/>
      <c r="BK331" s="130"/>
      <c r="BL331" s="130"/>
      <c r="BM331" s="130"/>
      <c r="BN331" s="130"/>
      <c r="BO331" s="130"/>
      <c r="BP331" s="130"/>
      <c r="BQ331" s="130"/>
      <c r="BR331" s="130"/>
      <c r="BS331" s="130"/>
      <c r="BT331" s="130"/>
      <c r="BU331" s="130"/>
      <c r="BV331" s="130"/>
      <c r="BW331" s="130"/>
      <c r="BX331" s="130"/>
      <c r="BY331" s="130"/>
      <c r="BZ331" s="130"/>
      <c r="CA331" s="130"/>
      <c r="CB331" s="130"/>
      <c r="CC331" s="130"/>
      <c r="CD331" s="130"/>
      <c r="CE331" s="130"/>
      <c r="CF331" s="130"/>
      <c r="CG331" s="130"/>
      <c r="CH331" s="130"/>
      <c r="CI331" s="130"/>
      <c r="CJ331" s="130"/>
      <c r="CK331" s="130"/>
      <c r="CL331" s="130"/>
      <c r="CM331" s="130"/>
      <c r="CN331" s="130"/>
      <c r="CO331" s="130"/>
      <c r="CP331" s="130"/>
      <c r="CQ331" s="130"/>
      <c r="CR331" s="130"/>
      <c r="CS331" s="130"/>
      <c r="CT331" s="130"/>
      <c r="CU331" s="130"/>
      <c r="CV331" s="130"/>
      <c r="CW331" s="130"/>
      <c r="CX331" s="130"/>
      <c r="CY331" s="130"/>
      <c r="CZ331" s="130"/>
      <c r="DA331" s="130"/>
      <c r="DB331" s="130"/>
      <c r="DC331" s="130"/>
      <c r="DD331" s="130"/>
      <c r="DE331" s="130"/>
      <c r="DF331" s="130"/>
      <c r="DG331" s="130"/>
      <c r="DH331" s="130"/>
      <c r="DI331" s="130"/>
      <c r="DJ331" s="130"/>
      <c r="DK331" s="130"/>
      <c r="DL331" s="130"/>
      <c r="DM331" s="130"/>
      <c r="DN331" s="130"/>
      <c r="DO331" s="130"/>
      <c r="DP331" s="130"/>
      <c r="DQ331" s="130"/>
      <c r="DR331" s="130"/>
      <c r="DS331" s="130"/>
      <c r="DT331" s="130"/>
      <c r="DU331" s="130"/>
      <c r="DV331" s="130"/>
      <c r="DW331" s="130"/>
      <c r="DX331" s="130"/>
      <c r="DY331" s="130"/>
      <c r="DZ331" s="130"/>
      <c r="EA331" s="130"/>
      <c r="EB331" s="130"/>
      <c r="EC331" s="130"/>
      <c r="ED331" s="130"/>
      <c r="EE331" s="130"/>
      <c r="EF331" s="130"/>
      <c r="EG331" s="130"/>
      <c r="EH331" s="130"/>
      <c r="EI331" s="130"/>
      <c r="EJ331" s="130"/>
      <c r="EK331" s="130"/>
      <c r="EL331" s="130"/>
      <c r="EM331" s="130"/>
      <c r="EN331" s="130"/>
      <c r="EO331" s="130"/>
      <c r="EP331" s="130"/>
      <c r="EQ331" s="130"/>
      <c r="ER331" s="130"/>
      <c r="ES331" s="130"/>
      <c r="ET331" s="130"/>
      <c r="EU331" s="130"/>
      <c r="EV331" s="130"/>
      <c r="EW331" s="130"/>
      <c r="EX331" s="130"/>
      <c r="EY331" s="130"/>
      <c r="EZ331" s="130"/>
      <c r="FA331" s="130"/>
      <c r="FB331" s="130"/>
      <c r="FC331" s="130"/>
      <c r="FD331" s="130"/>
      <c r="FE331" s="130"/>
      <c r="FF331" s="130"/>
      <c r="FG331" s="130"/>
      <c r="FH331" s="130"/>
      <c r="FI331" s="130"/>
      <c r="FJ331" s="130"/>
      <c r="FK331" s="130"/>
      <c r="FL331" s="130"/>
      <c r="FM331" s="130"/>
      <c r="FN331" s="130"/>
      <c r="FO331" s="130"/>
      <c r="FP331" s="130"/>
      <c r="FQ331" s="130"/>
      <c r="FR331" s="130"/>
      <c r="FS331" s="130"/>
      <c r="FT331" s="130"/>
      <c r="FU331" s="130"/>
      <c r="FV331" s="130"/>
      <c r="FW331" s="130"/>
      <c r="FX331" s="130"/>
      <c r="FY331" s="130"/>
      <c r="FZ331" s="130"/>
      <c r="GA331" s="130"/>
      <c r="GB331" s="130"/>
      <c r="GC331" s="130"/>
      <c r="GD331" s="130"/>
      <c r="GE331" s="130"/>
      <c r="GF331" s="130"/>
      <c r="GG331" s="130"/>
      <c r="GH331" s="130"/>
      <c r="GI331" s="130"/>
      <c r="GJ331" s="130"/>
      <c r="GK331" s="130"/>
      <c r="GL331" s="130"/>
      <c r="GM331" s="130"/>
      <c r="GN331" s="130"/>
      <c r="GO331" s="130"/>
      <c r="GP331" s="130"/>
      <c r="GQ331" s="130"/>
      <c r="GR331" s="130"/>
      <c r="GS331" s="130"/>
      <c r="GT331" s="130"/>
      <c r="GU331" s="130"/>
      <c r="GV331" s="130"/>
      <c r="GW331" s="130"/>
      <c r="GX331" s="130"/>
      <c r="GY331" s="130"/>
      <c r="GZ331" s="130"/>
      <c r="HA331" s="130"/>
      <c r="HB331" s="130"/>
      <c r="HC331" s="130"/>
      <c r="HD331" s="130"/>
      <c r="HE331" s="130"/>
      <c r="HF331" s="130"/>
      <c r="HG331" s="130"/>
      <c r="HH331" s="130"/>
      <c r="HI331" s="130"/>
      <c r="HJ331" s="130"/>
      <c r="HK331" s="130"/>
      <c r="HL331" s="130"/>
      <c r="HM331" s="130"/>
      <c r="HN331" s="130"/>
      <c r="HO331" s="130"/>
      <c r="HP331" s="130"/>
      <c r="HQ331" s="130"/>
      <c r="HR331" s="130"/>
      <c r="HS331" s="130"/>
      <c r="HT331" s="130"/>
      <c r="HU331" s="130"/>
      <c r="HV331" s="130"/>
      <c r="HW331" s="130"/>
      <c r="HX331" s="130"/>
      <c r="HY331" s="130"/>
      <c r="HZ331" s="130"/>
      <c r="IA331" s="130"/>
      <c r="IB331" s="130"/>
      <c r="IC331" s="130"/>
      <c r="ID331" s="130"/>
      <c r="IE331" s="130"/>
      <c r="IF331" s="130"/>
      <c r="IG331" s="130"/>
      <c r="IH331" s="130"/>
      <c r="II331" s="130"/>
      <c r="IJ331" s="130"/>
      <c r="IK331" s="130"/>
      <c r="IL331" s="130"/>
      <c r="IM331" s="130"/>
      <c r="IN331" s="130"/>
      <c r="IO331" s="130"/>
      <c r="IP331" s="130"/>
      <c r="IQ331" s="130"/>
      <c r="IR331" s="130"/>
      <c r="IS331" s="130"/>
      <c r="IT331" s="130"/>
      <c r="IU331" s="130"/>
      <c r="IV331" s="130"/>
      <c r="IW331" s="130"/>
    </row>
    <row r="332" customFormat="false" ht="6" hidden="false" customHeight="true" outlineLevel="0" collapsed="false">
      <c r="A332" s="131"/>
      <c r="B332" s="130"/>
      <c r="C332" s="92"/>
      <c r="D332" s="92"/>
      <c r="E332" s="92"/>
      <c r="F332" s="92"/>
      <c r="G332" s="92"/>
      <c r="H332" s="92"/>
      <c r="I332" s="92"/>
      <c r="J332" s="92"/>
      <c r="K332" s="92"/>
      <c r="L332" s="92"/>
      <c r="M332" s="92"/>
      <c r="N332" s="92"/>
      <c r="O332" s="92"/>
      <c r="P332" s="92"/>
      <c r="Q332" s="93"/>
      <c r="R332" s="94"/>
      <c r="S332" s="93"/>
      <c r="T332" s="92"/>
      <c r="U332" s="92"/>
      <c r="V332" s="92"/>
      <c r="W332" s="92"/>
      <c r="X332" s="92"/>
      <c r="Y332" s="92"/>
      <c r="Z332" s="130"/>
      <c r="AA332" s="130"/>
      <c r="AB332" s="130"/>
      <c r="AC332" s="130"/>
      <c r="AD332" s="130"/>
      <c r="AE332" s="130"/>
      <c r="AF332" s="130"/>
      <c r="AG332" s="130"/>
      <c r="AH332" s="130"/>
      <c r="AI332" s="130"/>
      <c r="AJ332" s="130"/>
      <c r="AK332" s="130"/>
      <c r="AL332" s="130"/>
      <c r="AM332" s="130"/>
      <c r="AN332" s="130"/>
      <c r="AO332" s="130"/>
      <c r="AP332" s="130"/>
      <c r="AQ332" s="130"/>
      <c r="AR332" s="130"/>
      <c r="AS332" s="130"/>
      <c r="AT332" s="130"/>
      <c r="AU332" s="130"/>
      <c r="AV332" s="130"/>
      <c r="AW332" s="130"/>
      <c r="AX332" s="130"/>
      <c r="AY332" s="130"/>
      <c r="AZ332" s="130"/>
      <c r="BA332" s="130"/>
      <c r="BB332" s="130"/>
      <c r="BC332" s="130"/>
      <c r="BD332" s="130"/>
      <c r="BE332" s="130"/>
      <c r="BF332" s="130"/>
      <c r="BG332" s="130"/>
      <c r="BH332" s="130"/>
      <c r="BI332" s="130"/>
      <c r="BJ332" s="130"/>
      <c r="BK332" s="130"/>
      <c r="BL332" s="130"/>
      <c r="BM332" s="130"/>
      <c r="BN332" s="130"/>
      <c r="BO332" s="130"/>
      <c r="BP332" s="130"/>
      <c r="BQ332" s="130"/>
      <c r="BR332" s="130"/>
      <c r="BS332" s="130"/>
      <c r="BT332" s="130"/>
      <c r="BU332" s="130"/>
      <c r="BV332" s="130"/>
      <c r="BW332" s="130"/>
      <c r="BX332" s="130"/>
      <c r="BY332" s="130"/>
      <c r="BZ332" s="130"/>
      <c r="CA332" s="130"/>
      <c r="CB332" s="130"/>
      <c r="CC332" s="130"/>
      <c r="CD332" s="130"/>
      <c r="CE332" s="130"/>
      <c r="CF332" s="130"/>
      <c r="CG332" s="130"/>
      <c r="CH332" s="130"/>
      <c r="CI332" s="130"/>
      <c r="CJ332" s="130"/>
      <c r="CK332" s="130"/>
      <c r="CL332" s="130"/>
      <c r="CM332" s="130"/>
      <c r="CN332" s="130"/>
      <c r="CO332" s="130"/>
      <c r="CP332" s="130"/>
      <c r="CQ332" s="130"/>
      <c r="CR332" s="130"/>
      <c r="CS332" s="130"/>
      <c r="CT332" s="130"/>
      <c r="CU332" s="130"/>
      <c r="CV332" s="130"/>
      <c r="CW332" s="130"/>
      <c r="CX332" s="130"/>
      <c r="CY332" s="130"/>
      <c r="CZ332" s="130"/>
      <c r="DA332" s="130"/>
      <c r="DB332" s="130"/>
      <c r="DC332" s="130"/>
      <c r="DD332" s="130"/>
      <c r="DE332" s="130"/>
      <c r="DF332" s="130"/>
      <c r="DG332" s="130"/>
      <c r="DH332" s="130"/>
      <c r="DI332" s="130"/>
      <c r="DJ332" s="130"/>
      <c r="DK332" s="130"/>
      <c r="DL332" s="130"/>
      <c r="DM332" s="130"/>
      <c r="DN332" s="130"/>
      <c r="DO332" s="130"/>
      <c r="DP332" s="130"/>
      <c r="DQ332" s="130"/>
      <c r="DR332" s="130"/>
      <c r="DS332" s="130"/>
      <c r="DT332" s="130"/>
      <c r="DU332" s="130"/>
      <c r="DV332" s="130"/>
      <c r="DW332" s="130"/>
      <c r="DX332" s="130"/>
      <c r="DY332" s="130"/>
      <c r="DZ332" s="130"/>
      <c r="EA332" s="130"/>
      <c r="EB332" s="130"/>
      <c r="EC332" s="130"/>
      <c r="ED332" s="130"/>
      <c r="EE332" s="130"/>
      <c r="EF332" s="130"/>
      <c r="EG332" s="130"/>
      <c r="EH332" s="130"/>
      <c r="EI332" s="130"/>
      <c r="EJ332" s="130"/>
      <c r="EK332" s="130"/>
      <c r="EL332" s="130"/>
      <c r="EM332" s="130"/>
      <c r="EN332" s="130"/>
      <c r="EO332" s="130"/>
      <c r="EP332" s="130"/>
      <c r="EQ332" s="130"/>
      <c r="ER332" s="130"/>
      <c r="ES332" s="130"/>
      <c r="ET332" s="130"/>
      <c r="EU332" s="130"/>
      <c r="EV332" s="130"/>
      <c r="EW332" s="130"/>
      <c r="EX332" s="130"/>
      <c r="EY332" s="130"/>
      <c r="EZ332" s="130"/>
      <c r="FA332" s="130"/>
      <c r="FB332" s="130"/>
      <c r="FC332" s="130"/>
      <c r="FD332" s="130"/>
      <c r="FE332" s="130"/>
      <c r="FF332" s="130"/>
      <c r="FG332" s="130"/>
      <c r="FH332" s="130"/>
      <c r="FI332" s="130"/>
      <c r="FJ332" s="130"/>
      <c r="FK332" s="130"/>
      <c r="FL332" s="130"/>
      <c r="FM332" s="130"/>
      <c r="FN332" s="130"/>
      <c r="FO332" s="130"/>
      <c r="FP332" s="130"/>
      <c r="FQ332" s="130"/>
      <c r="FR332" s="130"/>
      <c r="FS332" s="130"/>
      <c r="FT332" s="130"/>
      <c r="FU332" s="130"/>
      <c r="FV332" s="130"/>
      <c r="FW332" s="130"/>
      <c r="FX332" s="130"/>
      <c r="FY332" s="130"/>
      <c r="FZ332" s="130"/>
      <c r="GA332" s="130"/>
      <c r="GB332" s="130"/>
      <c r="GC332" s="130"/>
      <c r="GD332" s="130"/>
      <c r="GE332" s="130"/>
      <c r="GF332" s="130"/>
      <c r="GG332" s="130"/>
      <c r="GH332" s="130"/>
      <c r="GI332" s="130"/>
      <c r="GJ332" s="130"/>
      <c r="GK332" s="130"/>
      <c r="GL332" s="130"/>
      <c r="GM332" s="130"/>
      <c r="GN332" s="130"/>
      <c r="GO332" s="130"/>
      <c r="GP332" s="130"/>
      <c r="GQ332" s="130"/>
      <c r="GR332" s="130"/>
      <c r="GS332" s="130"/>
      <c r="GT332" s="130"/>
      <c r="GU332" s="130"/>
      <c r="GV332" s="130"/>
      <c r="GW332" s="130"/>
      <c r="GX332" s="130"/>
      <c r="GY332" s="130"/>
      <c r="GZ332" s="130"/>
      <c r="HA332" s="130"/>
      <c r="HB332" s="130"/>
      <c r="HC332" s="130"/>
      <c r="HD332" s="130"/>
      <c r="HE332" s="130"/>
      <c r="HF332" s="130"/>
      <c r="HG332" s="130"/>
      <c r="HH332" s="130"/>
      <c r="HI332" s="130"/>
      <c r="HJ332" s="130"/>
      <c r="HK332" s="130"/>
      <c r="HL332" s="130"/>
      <c r="HM332" s="130"/>
      <c r="HN332" s="130"/>
      <c r="HO332" s="130"/>
      <c r="HP332" s="130"/>
      <c r="HQ332" s="130"/>
      <c r="HR332" s="130"/>
      <c r="HS332" s="130"/>
      <c r="HT332" s="130"/>
      <c r="HU332" s="130"/>
      <c r="HV332" s="130"/>
      <c r="HW332" s="130"/>
      <c r="HX332" s="130"/>
      <c r="HY332" s="130"/>
      <c r="HZ332" s="130"/>
      <c r="IA332" s="130"/>
      <c r="IB332" s="130"/>
      <c r="IC332" s="130"/>
      <c r="ID332" s="130"/>
      <c r="IE332" s="130"/>
      <c r="IF332" s="130"/>
      <c r="IG332" s="130"/>
      <c r="IH332" s="130"/>
      <c r="II332" s="130"/>
      <c r="IJ332" s="130"/>
      <c r="IK332" s="130"/>
      <c r="IL332" s="130"/>
      <c r="IM332" s="130"/>
      <c r="IN332" s="130"/>
      <c r="IO332" s="130"/>
      <c r="IP332" s="130"/>
      <c r="IQ332" s="130"/>
      <c r="IR332" s="130"/>
      <c r="IS332" s="130"/>
      <c r="IT332" s="130"/>
      <c r="IU332" s="130"/>
      <c r="IV332" s="130"/>
      <c r="IW332" s="130"/>
    </row>
    <row r="333" customFormat="false" ht="12.75" hidden="false" customHeight="false" outlineLevel="0" collapsed="false">
      <c r="A333" s="27" t="s">
        <v>228</v>
      </c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4"/>
      <c r="P333" s="34"/>
      <c r="Q333" s="32"/>
      <c r="R333" s="35"/>
      <c r="S333" s="32"/>
      <c r="T333" s="34"/>
      <c r="U333" s="34"/>
      <c r="V333" s="34"/>
      <c r="W333" s="34"/>
      <c r="X333" s="34"/>
      <c r="Y333" s="35"/>
    </row>
    <row r="334" customFormat="false" ht="12.75" hidden="false" customHeight="false" outlineLevel="0" collapsed="false">
      <c r="A334" s="28" t="s">
        <v>229</v>
      </c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5" t="n">
        <f aca="false">SUM(C334:N334)</f>
        <v>0</v>
      </c>
      <c r="P334" s="55"/>
      <c r="Q334" s="32"/>
      <c r="R334" s="35"/>
      <c r="S334" s="32"/>
      <c r="T334" s="55"/>
      <c r="U334" s="34" t="n">
        <f aca="false">C334+D334+E334</f>
        <v>0</v>
      </c>
      <c r="V334" s="34" t="n">
        <f aca="false">F334+G334+H334</f>
        <v>0</v>
      </c>
      <c r="W334" s="34" t="n">
        <f aca="false">I334+J334+K334</f>
        <v>0</v>
      </c>
      <c r="X334" s="34" t="n">
        <f aca="false">L334+M334+N334</f>
        <v>0</v>
      </c>
      <c r="Y334" s="35" t="n">
        <f aca="false">SUM(U334:X334)</f>
        <v>0</v>
      </c>
    </row>
    <row r="335" customFormat="false" ht="12.75" hidden="false" customHeight="false" outlineLevel="0" collapsed="false">
      <c r="A335" s="28" t="s">
        <v>230</v>
      </c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5" t="n">
        <f aca="false">SUM(C335:N335)</f>
        <v>0</v>
      </c>
      <c r="P335" s="55"/>
      <c r="Q335" s="32"/>
      <c r="R335" s="35"/>
      <c r="S335" s="32"/>
      <c r="T335" s="55"/>
      <c r="U335" s="34" t="n">
        <f aca="false">C335+D335+E335</f>
        <v>0</v>
      </c>
      <c r="V335" s="34" t="n">
        <f aca="false">F335+G335+H335</f>
        <v>0</v>
      </c>
      <c r="W335" s="34" t="n">
        <f aca="false">I335+J335+K335</f>
        <v>0</v>
      </c>
      <c r="X335" s="34" t="n">
        <f aca="false">L335+M335+N335</f>
        <v>0</v>
      </c>
      <c r="Y335" s="35" t="n">
        <f aca="false">SUM(U335:X335)</f>
        <v>0</v>
      </c>
    </row>
    <row r="336" customFormat="false" ht="12.75" hidden="false" customHeight="false" outlineLevel="0" collapsed="false">
      <c r="A336" s="28" t="s">
        <v>231</v>
      </c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5" t="n">
        <f aca="false">SUM(C336:N336)</f>
        <v>0</v>
      </c>
      <c r="P336" s="55"/>
      <c r="Q336" s="32"/>
      <c r="R336" s="35"/>
      <c r="S336" s="32"/>
      <c r="T336" s="55"/>
      <c r="U336" s="34" t="n">
        <f aca="false">C336+D336+E336</f>
        <v>0</v>
      </c>
      <c r="V336" s="34" t="n">
        <f aca="false">F336+G336+H336</f>
        <v>0</v>
      </c>
      <c r="W336" s="34" t="n">
        <f aca="false">I336+J336+K336</f>
        <v>0</v>
      </c>
      <c r="X336" s="34" t="n">
        <f aca="false">L336+M336+N336</f>
        <v>0</v>
      </c>
      <c r="Y336" s="35" t="n">
        <f aca="false">SUM(U336:X336)</f>
        <v>0</v>
      </c>
    </row>
    <row r="337" customFormat="false" ht="12.75" hidden="false" customHeight="false" outlineLevel="0" collapsed="false">
      <c r="A337" s="28" t="s">
        <v>232</v>
      </c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5" t="n">
        <f aca="false">SUM(C337:N337)</f>
        <v>0</v>
      </c>
      <c r="P337" s="55"/>
      <c r="Q337" s="32"/>
      <c r="R337" s="35"/>
      <c r="S337" s="32"/>
      <c r="T337" s="55"/>
      <c r="U337" s="34" t="n">
        <f aca="false">C337+D337+E337</f>
        <v>0</v>
      </c>
      <c r="V337" s="34" t="n">
        <f aca="false">F337+G337+H337</f>
        <v>0</v>
      </c>
      <c r="W337" s="34" t="n">
        <f aca="false">I337+J337+K337</f>
        <v>0</v>
      </c>
      <c r="X337" s="34" t="n">
        <f aca="false">L337+M337+N337</f>
        <v>0</v>
      </c>
      <c r="Y337" s="35" t="n">
        <f aca="false">SUM(U337:X337)</f>
        <v>0</v>
      </c>
    </row>
    <row r="338" customFormat="false" ht="12.75" hidden="false" customHeight="false" outlineLevel="0" collapsed="false">
      <c r="A338" s="28" t="s">
        <v>233</v>
      </c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5" t="n">
        <f aca="false">SUM(C338:N338)</f>
        <v>0</v>
      </c>
      <c r="P338" s="55"/>
      <c r="Q338" s="32"/>
      <c r="R338" s="35"/>
      <c r="S338" s="32"/>
      <c r="T338" s="55"/>
      <c r="U338" s="34" t="n">
        <f aca="false">C338+D338+E338</f>
        <v>0</v>
      </c>
      <c r="V338" s="34" t="n">
        <f aca="false">F338+G338+H338</f>
        <v>0</v>
      </c>
      <c r="W338" s="34" t="n">
        <f aca="false">I338+J338+K338</f>
        <v>0</v>
      </c>
      <c r="X338" s="34" t="n">
        <f aca="false">L338+M338+N338</f>
        <v>0</v>
      </c>
      <c r="Y338" s="35" t="n">
        <f aca="false">SUM(U338:X338)</f>
        <v>0</v>
      </c>
    </row>
    <row r="339" customFormat="false" ht="12.75" hidden="false" customHeight="false" outlineLevel="0" collapsed="false">
      <c r="A339" s="28" t="s">
        <v>234</v>
      </c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5" t="n">
        <f aca="false">SUM(C339:N339)</f>
        <v>0</v>
      </c>
      <c r="P339" s="55"/>
      <c r="Q339" s="32"/>
      <c r="R339" s="35"/>
      <c r="S339" s="32"/>
      <c r="T339" s="55"/>
      <c r="U339" s="34" t="n">
        <f aca="false">C339+D339+E339</f>
        <v>0</v>
      </c>
      <c r="V339" s="34" t="n">
        <f aca="false">F339+G339+H339</f>
        <v>0</v>
      </c>
      <c r="W339" s="34" t="n">
        <f aca="false">I339+J339+K339</f>
        <v>0</v>
      </c>
      <c r="X339" s="34" t="n">
        <f aca="false">L339+M339+N339</f>
        <v>0</v>
      </c>
      <c r="Y339" s="35" t="n">
        <f aca="false">SUM(U339:X339)</f>
        <v>0</v>
      </c>
    </row>
    <row r="340" customFormat="false" ht="12.75" hidden="false" customHeight="true" outlineLevel="0" collapsed="false">
      <c r="A340" s="86" t="s">
        <v>235</v>
      </c>
      <c r="B340" s="58"/>
      <c r="C340" s="56"/>
      <c r="D340" s="56"/>
      <c r="E340" s="56"/>
      <c r="F340" s="56"/>
      <c r="G340" s="56"/>
      <c r="H340" s="56"/>
      <c r="I340" s="56"/>
      <c r="J340" s="56"/>
      <c r="K340" s="56"/>
      <c r="L340" s="56"/>
      <c r="M340" s="56"/>
      <c r="N340" s="56"/>
      <c r="O340" s="55" t="n">
        <f aca="false">SUM(C340:N340)</f>
        <v>0</v>
      </c>
      <c r="P340" s="55"/>
      <c r="Q340" s="93"/>
      <c r="R340" s="80"/>
      <c r="S340" s="93"/>
      <c r="T340" s="55"/>
      <c r="U340" s="62" t="n">
        <f aca="false">C340+D340+E340</f>
        <v>0</v>
      </c>
      <c r="V340" s="62" t="n">
        <f aca="false">F340+G340+H340</f>
        <v>0</v>
      </c>
      <c r="W340" s="62" t="n">
        <f aca="false">I340+J340+K340</f>
        <v>0</v>
      </c>
      <c r="X340" s="62" t="n">
        <f aca="false">L340+M340+N340</f>
        <v>0</v>
      </c>
      <c r="Y340" s="35" t="n">
        <f aca="false">SUM(U340:X340)</f>
        <v>0</v>
      </c>
      <c r="Z340" s="58"/>
      <c r="AA340" s="58"/>
      <c r="AB340" s="58"/>
      <c r="AC340" s="58"/>
      <c r="AD340" s="58"/>
      <c r="AE340" s="58"/>
      <c r="AF340" s="58"/>
      <c r="AG340" s="58"/>
      <c r="AH340" s="58"/>
      <c r="AI340" s="58"/>
      <c r="AJ340" s="58"/>
      <c r="AK340" s="58"/>
      <c r="AL340" s="58"/>
      <c r="AM340" s="58"/>
      <c r="AN340" s="58"/>
      <c r="AO340" s="58"/>
      <c r="AP340" s="58"/>
      <c r="AQ340" s="58"/>
      <c r="AR340" s="58"/>
      <c r="AS340" s="58"/>
      <c r="AT340" s="58"/>
      <c r="AU340" s="58"/>
      <c r="AV340" s="58"/>
      <c r="AW340" s="58"/>
      <c r="AX340" s="58"/>
      <c r="AY340" s="58"/>
      <c r="AZ340" s="58"/>
      <c r="BA340" s="58"/>
      <c r="BB340" s="58"/>
      <c r="BC340" s="58"/>
      <c r="BD340" s="58"/>
      <c r="BE340" s="58"/>
      <c r="BF340" s="58"/>
      <c r="BG340" s="58"/>
      <c r="BH340" s="58"/>
      <c r="BI340" s="58"/>
      <c r="BJ340" s="58"/>
      <c r="BK340" s="58"/>
      <c r="BL340" s="58"/>
      <c r="BM340" s="58"/>
      <c r="BN340" s="58"/>
      <c r="BO340" s="58"/>
      <c r="BP340" s="58"/>
      <c r="BQ340" s="58"/>
      <c r="BR340" s="58"/>
      <c r="BS340" s="58"/>
      <c r="BT340" s="58"/>
      <c r="BU340" s="58"/>
      <c r="BV340" s="58"/>
      <c r="BW340" s="58"/>
      <c r="BX340" s="58"/>
      <c r="BY340" s="58"/>
      <c r="BZ340" s="58"/>
      <c r="CA340" s="58"/>
      <c r="CB340" s="58"/>
      <c r="CC340" s="58"/>
      <c r="CD340" s="58"/>
      <c r="CE340" s="58"/>
      <c r="CF340" s="58"/>
      <c r="CG340" s="58"/>
      <c r="CH340" s="58"/>
      <c r="CI340" s="58"/>
      <c r="CJ340" s="58"/>
      <c r="CK340" s="58"/>
      <c r="CL340" s="58"/>
      <c r="CM340" s="58"/>
      <c r="CN340" s="58"/>
      <c r="CO340" s="58"/>
      <c r="CP340" s="58"/>
      <c r="CQ340" s="58"/>
      <c r="CR340" s="58"/>
      <c r="CS340" s="58"/>
      <c r="CT340" s="58"/>
      <c r="CU340" s="58"/>
      <c r="CV340" s="58"/>
      <c r="CW340" s="58"/>
      <c r="CX340" s="58"/>
      <c r="CY340" s="58"/>
      <c r="CZ340" s="58"/>
      <c r="DA340" s="58"/>
      <c r="DB340" s="58"/>
      <c r="DC340" s="58"/>
      <c r="DD340" s="58"/>
      <c r="DE340" s="58"/>
      <c r="DF340" s="58"/>
      <c r="DG340" s="58"/>
      <c r="DH340" s="58"/>
      <c r="DI340" s="58"/>
      <c r="DJ340" s="58"/>
      <c r="DK340" s="58"/>
      <c r="DL340" s="58"/>
      <c r="DM340" s="58"/>
      <c r="DN340" s="58"/>
      <c r="DO340" s="58"/>
      <c r="DP340" s="58"/>
      <c r="DQ340" s="58"/>
      <c r="DR340" s="58"/>
      <c r="DS340" s="58"/>
      <c r="DT340" s="58"/>
      <c r="DU340" s="58"/>
      <c r="DV340" s="58"/>
      <c r="DW340" s="58"/>
      <c r="DX340" s="58"/>
      <c r="DY340" s="58"/>
      <c r="DZ340" s="58"/>
      <c r="EA340" s="58"/>
      <c r="EB340" s="58"/>
      <c r="EC340" s="58"/>
      <c r="ED340" s="58"/>
      <c r="EE340" s="58"/>
      <c r="EF340" s="58"/>
      <c r="EG340" s="58"/>
      <c r="EH340" s="58"/>
      <c r="EI340" s="58"/>
      <c r="EJ340" s="58"/>
      <c r="EK340" s="58"/>
      <c r="EL340" s="58"/>
      <c r="EM340" s="58"/>
      <c r="EN340" s="58"/>
      <c r="EO340" s="58"/>
      <c r="EP340" s="58"/>
      <c r="EQ340" s="58"/>
      <c r="ER340" s="58"/>
      <c r="ES340" s="58"/>
      <c r="ET340" s="58"/>
      <c r="EU340" s="58"/>
      <c r="EV340" s="58"/>
      <c r="EW340" s="58"/>
      <c r="EX340" s="58"/>
      <c r="EY340" s="58"/>
      <c r="EZ340" s="58"/>
      <c r="FA340" s="58"/>
      <c r="FB340" s="58"/>
      <c r="FC340" s="58"/>
      <c r="FD340" s="58"/>
      <c r="FE340" s="58"/>
      <c r="FF340" s="58"/>
      <c r="FG340" s="58"/>
      <c r="FH340" s="58"/>
      <c r="FI340" s="58"/>
      <c r="FJ340" s="58"/>
      <c r="FK340" s="58"/>
      <c r="FL340" s="58"/>
      <c r="FM340" s="58"/>
      <c r="FN340" s="58"/>
      <c r="FO340" s="58"/>
      <c r="FP340" s="58"/>
      <c r="FQ340" s="58"/>
      <c r="FR340" s="58"/>
      <c r="FS340" s="58"/>
      <c r="FT340" s="58"/>
      <c r="FU340" s="58"/>
      <c r="FV340" s="58"/>
      <c r="FW340" s="58"/>
      <c r="FX340" s="58"/>
      <c r="FY340" s="58"/>
      <c r="FZ340" s="58"/>
      <c r="GA340" s="58"/>
      <c r="GB340" s="58"/>
      <c r="GC340" s="58"/>
      <c r="GD340" s="58"/>
      <c r="GE340" s="58"/>
      <c r="GF340" s="58"/>
      <c r="GG340" s="58"/>
      <c r="GH340" s="58"/>
      <c r="GI340" s="58"/>
      <c r="GJ340" s="58"/>
      <c r="GK340" s="58"/>
      <c r="GL340" s="58"/>
      <c r="GM340" s="58"/>
      <c r="GN340" s="58"/>
      <c r="GO340" s="58"/>
      <c r="GP340" s="58"/>
      <c r="GQ340" s="58"/>
      <c r="GR340" s="58"/>
      <c r="GS340" s="58"/>
      <c r="GT340" s="58"/>
      <c r="GU340" s="58"/>
      <c r="GV340" s="58"/>
      <c r="GW340" s="58"/>
      <c r="GX340" s="58"/>
      <c r="GY340" s="58"/>
      <c r="GZ340" s="58"/>
      <c r="HA340" s="58"/>
      <c r="HB340" s="58"/>
      <c r="HC340" s="58"/>
      <c r="HD340" s="58"/>
      <c r="HE340" s="58"/>
      <c r="HF340" s="58"/>
      <c r="HG340" s="58"/>
      <c r="HH340" s="58"/>
      <c r="HI340" s="58"/>
      <c r="HJ340" s="58"/>
      <c r="HK340" s="58"/>
      <c r="HL340" s="58"/>
      <c r="HM340" s="58"/>
      <c r="HN340" s="58"/>
      <c r="HO340" s="58"/>
      <c r="HP340" s="58"/>
      <c r="HQ340" s="58"/>
      <c r="HR340" s="58"/>
      <c r="HS340" s="58"/>
      <c r="HT340" s="58"/>
      <c r="HU340" s="58"/>
      <c r="HV340" s="58"/>
      <c r="HW340" s="58"/>
      <c r="HX340" s="58"/>
      <c r="HY340" s="58"/>
      <c r="HZ340" s="58"/>
      <c r="IA340" s="58"/>
      <c r="IB340" s="58"/>
      <c r="IC340" s="58"/>
      <c r="ID340" s="58"/>
      <c r="IE340" s="58"/>
      <c r="IF340" s="58"/>
      <c r="IG340" s="58"/>
      <c r="IH340" s="58"/>
      <c r="II340" s="58"/>
      <c r="IJ340" s="58"/>
      <c r="IK340" s="58"/>
      <c r="IL340" s="58"/>
      <c r="IM340" s="58"/>
      <c r="IN340" s="58"/>
      <c r="IO340" s="58"/>
      <c r="IP340" s="58"/>
      <c r="IQ340" s="58"/>
      <c r="IR340" s="58"/>
      <c r="IS340" s="58"/>
      <c r="IT340" s="58"/>
      <c r="IU340" s="58"/>
      <c r="IV340" s="58"/>
      <c r="IW340" s="58"/>
    </row>
    <row r="341" customFormat="false" ht="6" hidden="false" customHeight="true" outlineLevel="0" collapsed="false">
      <c r="A341" s="86"/>
      <c r="B341" s="58"/>
      <c r="C341" s="64"/>
      <c r="D341" s="64"/>
      <c r="E341" s="64"/>
      <c r="F341" s="64"/>
      <c r="G341" s="64"/>
      <c r="H341" s="64"/>
      <c r="I341" s="64"/>
      <c r="J341" s="64"/>
      <c r="K341" s="64"/>
      <c r="L341" s="64"/>
      <c r="M341" s="64"/>
      <c r="N341" s="64"/>
      <c r="O341" s="62"/>
      <c r="P341" s="62"/>
      <c r="Q341" s="79"/>
      <c r="R341" s="64"/>
      <c r="S341" s="79"/>
      <c r="T341" s="62"/>
      <c r="U341" s="62"/>
      <c r="V341" s="62"/>
      <c r="W341" s="62"/>
      <c r="X341" s="62"/>
      <c r="Y341" s="64"/>
      <c r="Z341" s="58"/>
      <c r="AA341" s="58"/>
      <c r="AB341" s="58"/>
      <c r="AC341" s="58"/>
      <c r="AD341" s="58"/>
      <c r="AE341" s="58"/>
      <c r="AF341" s="58"/>
      <c r="AG341" s="58"/>
      <c r="AH341" s="58"/>
      <c r="AI341" s="58"/>
      <c r="AJ341" s="58"/>
      <c r="AK341" s="58"/>
      <c r="AL341" s="58"/>
      <c r="AM341" s="58"/>
      <c r="AN341" s="58"/>
      <c r="AO341" s="58"/>
      <c r="AP341" s="58"/>
      <c r="AQ341" s="58"/>
      <c r="AR341" s="58"/>
      <c r="AS341" s="58"/>
      <c r="AT341" s="58"/>
      <c r="AU341" s="58"/>
      <c r="AV341" s="58"/>
      <c r="AW341" s="58"/>
      <c r="AX341" s="58"/>
      <c r="AY341" s="58"/>
      <c r="AZ341" s="58"/>
      <c r="BA341" s="58"/>
      <c r="BB341" s="58"/>
      <c r="BC341" s="58"/>
      <c r="BD341" s="58"/>
      <c r="BE341" s="58"/>
      <c r="BF341" s="58"/>
      <c r="BG341" s="58"/>
      <c r="BH341" s="58"/>
      <c r="BI341" s="58"/>
      <c r="BJ341" s="58"/>
      <c r="BK341" s="58"/>
      <c r="BL341" s="58"/>
      <c r="BM341" s="58"/>
      <c r="BN341" s="58"/>
      <c r="BO341" s="58"/>
      <c r="BP341" s="58"/>
      <c r="BQ341" s="58"/>
      <c r="BR341" s="58"/>
      <c r="BS341" s="58"/>
      <c r="BT341" s="58"/>
      <c r="BU341" s="58"/>
      <c r="BV341" s="58"/>
      <c r="BW341" s="58"/>
      <c r="BX341" s="58"/>
      <c r="BY341" s="58"/>
      <c r="BZ341" s="58"/>
      <c r="CA341" s="58"/>
      <c r="CB341" s="58"/>
      <c r="CC341" s="58"/>
      <c r="CD341" s="58"/>
      <c r="CE341" s="58"/>
      <c r="CF341" s="58"/>
      <c r="CG341" s="58"/>
      <c r="CH341" s="58"/>
      <c r="CI341" s="58"/>
      <c r="CJ341" s="58"/>
      <c r="CK341" s="58"/>
      <c r="CL341" s="58"/>
      <c r="CM341" s="58"/>
      <c r="CN341" s="58"/>
      <c r="CO341" s="58"/>
      <c r="CP341" s="58"/>
      <c r="CQ341" s="58"/>
      <c r="CR341" s="58"/>
      <c r="CS341" s="58"/>
      <c r="CT341" s="58"/>
      <c r="CU341" s="58"/>
      <c r="CV341" s="58"/>
      <c r="CW341" s="58"/>
      <c r="CX341" s="58"/>
      <c r="CY341" s="58"/>
      <c r="CZ341" s="58"/>
      <c r="DA341" s="58"/>
      <c r="DB341" s="58"/>
      <c r="DC341" s="58"/>
      <c r="DD341" s="58"/>
      <c r="DE341" s="58"/>
      <c r="DF341" s="58"/>
      <c r="DG341" s="58"/>
      <c r="DH341" s="58"/>
      <c r="DI341" s="58"/>
      <c r="DJ341" s="58"/>
      <c r="DK341" s="58"/>
      <c r="DL341" s="58"/>
      <c r="DM341" s="58"/>
      <c r="DN341" s="58"/>
      <c r="DO341" s="58"/>
      <c r="DP341" s="58"/>
      <c r="DQ341" s="58"/>
      <c r="DR341" s="58"/>
      <c r="DS341" s="58"/>
      <c r="DT341" s="58"/>
      <c r="DU341" s="58"/>
      <c r="DV341" s="58"/>
      <c r="DW341" s="58"/>
      <c r="DX341" s="58"/>
      <c r="DY341" s="58"/>
      <c r="DZ341" s="58"/>
      <c r="EA341" s="58"/>
      <c r="EB341" s="58"/>
      <c r="EC341" s="58"/>
      <c r="ED341" s="58"/>
      <c r="EE341" s="58"/>
      <c r="EF341" s="58"/>
      <c r="EG341" s="58"/>
      <c r="EH341" s="58"/>
      <c r="EI341" s="58"/>
      <c r="EJ341" s="58"/>
      <c r="EK341" s="58"/>
      <c r="EL341" s="58"/>
      <c r="EM341" s="58"/>
      <c r="EN341" s="58"/>
      <c r="EO341" s="58"/>
      <c r="EP341" s="58"/>
      <c r="EQ341" s="58"/>
      <c r="ER341" s="58"/>
      <c r="ES341" s="58"/>
      <c r="ET341" s="58"/>
      <c r="EU341" s="58"/>
      <c r="EV341" s="58"/>
      <c r="EW341" s="58"/>
      <c r="EX341" s="58"/>
      <c r="EY341" s="58"/>
      <c r="EZ341" s="58"/>
      <c r="FA341" s="58"/>
      <c r="FB341" s="58"/>
      <c r="FC341" s="58"/>
      <c r="FD341" s="58"/>
      <c r="FE341" s="58"/>
      <c r="FF341" s="58"/>
      <c r="FG341" s="58"/>
      <c r="FH341" s="58"/>
      <c r="FI341" s="58"/>
      <c r="FJ341" s="58"/>
      <c r="FK341" s="58"/>
      <c r="FL341" s="58"/>
      <c r="FM341" s="58"/>
      <c r="FN341" s="58"/>
      <c r="FO341" s="58"/>
      <c r="FP341" s="58"/>
      <c r="FQ341" s="58"/>
      <c r="FR341" s="58"/>
      <c r="FS341" s="58"/>
      <c r="FT341" s="58"/>
      <c r="FU341" s="58"/>
      <c r="FV341" s="58"/>
      <c r="FW341" s="58"/>
      <c r="FX341" s="58"/>
      <c r="FY341" s="58"/>
      <c r="FZ341" s="58"/>
      <c r="GA341" s="58"/>
      <c r="GB341" s="58"/>
      <c r="GC341" s="58"/>
      <c r="GD341" s="58"/>
      <c r="GE341" s="58"/>
      <c r="GF341" s="58"/>
      <c r="GG341" s="58"/>
      <c r="GH341" s="58"/>
      <c r="GI341" s="58"/>
      <c r="GJ341" s="58"/>
      <c r="GK341" s="58"/>
      <c r="GL341" s="58"/>
      <c r="GM341" s="58"/>
      <c r="GN341" s="58"/>
      <c r="GO341" s="58"/>
      <c r="GP341" s="58"/>
      <c r="GQ341" s="58"/>
      <c r="GR341" s="58"/>
      <c r="GS341" s="58"/>
      <c r="GT341" s="58"/>
      <c r="GU341" s="58"/>
      <c r="GV341" s="58"/>
      <c r="GW341" s="58"/>
      <c r="GX341" s="58"/>
      <c r="GY341" s="58"/>
      <c r="GZ341" s="58"/>
      <c r="HA341" s="58"/>
      <c r="HB341" s="58"/>
      <c r="HC341" s="58"/>
      <c r="HD341" s="58"/>
      <c r="HE341" s="58"/>
      <c r="HF341" s="58"/>
      <c r="HG341" s="58"/>
      <c r="HH341" s="58"/>
      <c r="HI341" s="58"/>
      <c r="HJ341" s="58"/>
      <c r="HK341" s="58"/>
      <c r="HL341" s="58"/>
      <c r="HM341" s="58"/>
      <c r="HN341" s="58"/>
      <c r="HO341" s="58"/>
      <c r="HP341" s="58"/>
      <c r="HQ341" s="58"/>
      <c r="HR341" s="58"/>
      <c r="HS341" s="58"/>
      <c r="HT341" s="58"/>
      <c r="HU341" s="58"/>
      <c r="HV341" s="58"/>
      <c r="HW341" s="58"/>
      <c r="HX341" s="58"/>
      <c r="HY341" s="58"/>
      <c r="HZ341" s="58"/>
      <c r="IA341" s="58"/>
      <c r="IB341" s="58"/>
      <c r="IC341" s="58"/>
      <c r="ID341" s="58"/>
      <c r="IE341" s="58"/>
      <c r="IF341" s="58"/>
      <c r="IG341" s="58"/>
      <c r="IH341" s="58"/>
      <c r="II341" s="58"/>
      <c r="IJ341" s="58"/>
      <c r="IK341" s="58"/>
      <c r="IL341" s="58"/>
      <c r="IM341" s="58"/>
      <c r="IN341" s="58"/>
      <c r="IO341" s="58"/>
      <c r="IP341" s="58"/>
      <c r="IQ341" s="58"/>
      <c r="IR341" s="58"/>
      <c r="IS341" s="58"/>
      <c r="IT341" s="58"/>
      <c r="IU341" s="58"/>
      <c r="IV341" s="58"/>
      <c r="IW341" s="58"/>
    </row>
    <row r="342" customFormat="false" ht="12.75" hidden="false" customHeight="true" outlineLevel="0" collapsed="false">
      <c r="A342" s="87" t="s">
        <v>236</v>
      </c>
      <c r="B342" s="58"/>
      <c r="C342" s="132" t="n">
        <f aca="false">SUM(C331:C340)</f>
        <v>11959.029</v>
      </c>
      <c r="D342" s="133" t="n">
        <f aca="false">SUM(D331:D340)</f>
        <v>15034.098</v>
      </c>
      <c r="E342" s="133" t="n">
        <f aca="false">SUM(E331:E340)</f>
        <v>1338</v>
      </c>
      <c r="F342" s="133" t="n">
        <f aca="false">SUM(F331:F340)</f>
        <v>12359</v>
      </c>
      <c r="G342" s="133" t="n">
        <f aca="false">SUM(G331:G340)</f>
        <v>11795</v>
      </c>
      <c r="H342" s="133" t="n">
        <f aca="false">SUM(H331:H340)</f>
        <v>9740</v>
      </c>
      <c r="I342" s="133" t="n">
        <f aca="false">SUM(I331:I340)</f>
        <v>10603</v>
      </c>
      <c r="J342" s="133" t="n">
        <f aca="false">SUM(J331:J340)</f>
        <v>9845</v>
      </c>
      <c r="K342" s="133" t="n">
        <f aca="false">SUM(K331:K340)</f>
        <v>10087</v>
      </c>
      <c r="L342" s="133" t="n">
        <f aca="false">SUM(L331:L340)</f>
        <v>9164</v>
      </c>
      <c r="M342" s="133" t="n">
        <f aca="false">SUM(M331:M340)</f>
        <v>8328</v>
      </c>
      <c r="N342" s="133" t="n">
        <f aca="false">SUM(N331:N340)</f>
        <v>9150</v>
      </c>
      <c r="O342" s="134" t="n">
        <f aca="false">SUM(O331:O340)</f>
        <v>119402.127</v>
      </c>
      <c r="P342" s="92"/>
      <c r="Q342" s="135"/>
      <c r="R342" s="92"/>
      <c r="S342" s="135"/>
      <c r="T342" s="92"/>
      <c r="U342" s="132" t="n">
        <f aca="false">SUM(U331:U340)</f>
        <v>28331.127</v>
      </c>
      <c r="V342" s="133" t="n">
        <f aca="false">SUM(V331:V340)</f>
        <v>33894</v>
      </c>
      <c r="W342" s="133" t="e">
        <f aca="false">SUM(W331:W340)</f>
        <v>#REF!</v>
      </c>
      <c r="X342" s="133" t="n">
        <f aca="false">SUM(X331:X340)</f>
        <v>26642</v>
      </c>
      <c r="Y342" s="134" t="e">
        <f aca="false">SUM(Y331:Y340)</f>
        <v>#REF!</v>
      </c>
      <c r="Z342" s="58"/>
      <c r="AA342" s="58"/>
      <c r="AB342" s="58"/>
      <c r="AC342" s="58"/>
      <c r="AD342" s="58"/>
      <c r="AE342" s="58"/>
      <c r="AF342" s="58"/>
      <c r="AG342" s="58"/>
      <c r="AH342" s="58"/>
      <c r="AI342" s="58"/>
      <c r="AJ342" s="58"/>
      <c r="AK342" s="58"/>
      <c r="AL342" s="58"/>
      <c r="AM342" s="58"/>
      <c r="AN342" s="58"/>
      <c r="AO342" s="58"/>
      <c r="AP342" s="58"/>
      <c r="AQ342" s="58"/>
      <c r="AR342" s="58"/>
      <c r="AS342" s="58"/>
      <c r="AT342" s="58"/>
      <c r="AU342" s="58"/>
      <c r="AV342" s="58"/>
      <c r="AW342" s="58"/>
      <c r="AX342" s="58"/>
      <c r="AY342" s="58"/>
      <c r="AZ342" s="58"/>
      <c r="BA342" s="58"/>
      <c r="BB342" s="58"/>
      <c r="BC342" s="58"/>
      <c r="BD342" s="58"/>
      <c r="BE342" s="58"/>
      <c r="BF342" s="58"/>
      <c r="BG342" s="58"/>
      <c r="BH342" s="58"/>
      <c r="BI342" s="58"/>
      <c r="BJ342" s="58"/>
      <c r="BK342" s="58"/>
      <c r="BL342" s="58"/>
      <c r="BM342" s="58"/>
      <c r="BN342" s="58"/>
      <c r="BO342" s="58"/>
      <c r="BP342" s="58"/>
      <c r="BQ342" s="58"/>
      <c r="BR342" s="58"/>
      <c r="BS342" s="58"/>
      <c r="BT342" s="58"/>
      <c r="BU342" s="58"/>
      <c r="BV342" s="58"/>
      <c r="BW342" s="58"/>
      <c r="BX342" s="58"/>
      <c r="BY342" s="58"/>
      <c r="BZ342" s="58"/>
      <c r="CA342" s="58"/>
      <c r="CB342" s="58"/>
      <c r="CC342" s="58"/>
      <c r="CD342" s="58"/>
      <c r="CE342" s="58"/>
      <c r="CF342" s="58"/>
      <c r="CG342" s="58"/>
      <c r="CH342" s="58"/>
      <c r="CI342" s="58"/>
      <c r="CJ342" s="58"/>
      <c r="CK342" s="58"/>
      <c r="CL342" s="58"/>
      <c r="CM342" s="58"/>
      <c r="CN342" s="58"/>
      <c r="CO342" s="58"/>
      <c r="CP342" s="58"/>
      <c r="CQ342" s="58"/>
      <c r="CR342" s="58"/>
      <c r="CS342" s="58"/>
      <c r="CT342" s="58"/>
      <c r="CU342" s="58"/>
      <c r="CV342" s="58"/>
      <c r="CW342" s="58"/>
      <c r="CX342" s="58"/>
      <c r="CY342" s="58"/>
      <c r="CZ342" s="58"/>
      <c r="DA342" s="58"/>
      <c r="DB342" s="58"/>
      <c r="DC342" s="58"/>
      <c r="DD342" s="58"/>
      <c r="DE342" s="58"/>
      <c r="DF342" s="58"/>
      <c r="DG342" s="58"/>
      <c r="DH342" s="58"/>
      <c r="DI342" s="58"/>
      <c r="DJ342" s="58"/>
      <c r="DK342" s="58"/>
      <c r="DL342" s="58"/>
      <c r="DM342" s="58"/>
      <c r="DN342" s="58"/>
      <c r="DO342" s="58"/>
      <c r="DP342" s="58"/>
      <c r="DQ342" s="58"/>
      <c r="DR342" s="58"/>
      <c r="DS342" s="58"/>
      <c r="DT342" s="58"/>
      <c r="DU342" s="58"/>
      <c r="DV342" s="58"/>
      <c r="DW342" s="58"/>
      <c r="DX342" s="58"/>
      <c r="DY342" s="58"/>
      <c r="DZ342" s="58"/>
      <c r="EA342" s="58"/>
      <c r="EB342" s="58"/>
      <c r="EC342" s="58"/>
      <c r="ED342" s="58"/>
      <c r="EE342" s="58"/>
      <c r="EF342" s="58"/>
      <c r="EG342" s="58"/>
      <c r="EH342" s="58"/>
      <c r="EI342" s="58"/>
      <c r="EJ342" s="58"/>
      <c r="EK342" s="58"/>
      <c r="EL342" s="58"/>
      <c r="EM342" s="58"/>
      <c r="EN342" s="58"/>
      <c r="EO342" s="58"/>
      <c r="EP342" s="58"/>
      <c r="EQ342" s="58"/>
      <c r="ER342" s="58"/>
      <c r="ES342" s="58"/>
      <c r="ET342" s="58"/>
      <c r="EU342" s="58"/>
      <c r="EV342" s="58"/>
      <c r="EW342" s="58"/>
      <c r="EX342" s="58"/>
      <c r="EY342" s="58"/>
      <c r="EZ342" s="58"/>
      <c r="FA342" s="58"/>
      <c r="FB342" s="58"/>
      <c r="FC342" s="58"/>
      <c r="FD342" s="58"/>
      <c r="FE342" s="58"/>
      <c r="FF342" s="58"/>
      <c r="FG342" s="58"/>
      <c r="FH342" s="58"/>
      <c r="FI342" s="58"/>
      <c r="FJ342" s="58"/>
      <c r="FK342" s="58"/>
      <c r="FL342" s="58"/>
      <c r="FM342" s="58"/>
      <c r="FN342" s="58"/>
      <c r="FO342" s="58"/>
      <c r="FP342" s="58"/>
      <c r="FQ342" s="58"/>
      <c r="FR342" s="58"/>
      <c r="FS342" s="58"/>
      <c r="FT342" s="58"/>
      <c r="FU342" s="58"/>
      <c r="FV342" s="58"/>
      <c r="FW342" s="58"/>
      <c r="FX342" s="58"/>
      <c r="FY342" s="58"/>
      <c r="FZ342" s="58"/>
      <c r="GA342" s="58"/>
      <c r="GB342" s="58"/>
      <c r="GC342" s="58"/>
      <c r="GD342" s="58"/>
      <c r="GE342" s="58"/>
      <c r="GF342" s="58"/>
      <c r="GG342" s="58"/>
      <c r="GH342" s="58"/>
      <c r="GI342" s="58"/>
      <c r="GJ342" s="58"/>
      <c r="GK342" s="58"/>
      <c r="GL342" s="58"/>
      <c r="GM342" s="58"/>
      <c r="GN342" s="58"/>
      <c r="GO342" s="58"/>
      <c r="GP342" s="58"/>
      <c r="GQ342" s="58"/>
      <c r="GR342" s="58"/>
      <c r="GS342" s="58"/>
      <c r="GT342" s="58"/>
      <c r="GU342" s="58"/>
      <c r="GV342" s="58"/>
      <c r="GW342" s="58"/>
      <c r="GX342" s="58"/>
      <c r="GY342" s="58"/>
      <c r="GZ342" s="58"/>
      <c r="HA342" s="58"/>
      <c r="HB342" s="58"/>
      <c r="HC342" s="58"/>
      <c r="HD342" s="58"/>
      <c r="HE342" s="58"/>
      <c r="HF342" s="58"/>
      <c r="HG342" s="58"/>
      <c r="HH342" s="58"/>
      <c r="HI342" s="58"/>
      <c r="HJ342" s="58"/>
      <c r="HK342" s="58"/>
      <c r="HL342" s="58"/>
      <c r="HM342" s="58"/>
      <c r="HN342" s="58"/>
      <c r="HO342" s="58"/>
      <c r="HP342" s="58"/>
      <c r="HQ342" s="58"/>
      <c r="HR342" s="58"/>
      <c r="HS342" s="58"/>
      <c r="HT342" s="58"/>
      <c r="HU342" s="58"/>
      <c r="HV342" s="58"/>
      <c r="HW342" s="58"/>
      <c r="HX342" s="58"/>
      <c r="HY342" s="58"/>
      <c r="HZ342" s="58"/>
      <c r="IA342" s="58"/>
      <c r="IB342" s="58"/>
      <c r="IC342" s="58"/>
      <c r="ID342" s="58"/>
      <c r="IE342" s="58"/>
      <c r="IF342" s="58"/>
      <c r="IG342" s="58"/>
      <c r="IH342" s="58"/>
      <c r="II342" s="58"/>
      <c r="IJ342" s="58"/>
      <c r="IK342" s="58"/>
      <c r="IL342" s="58"/>
      <c r="IM342" s="58"/>
      <c r="IN342" s="58"/>
      <c r="IO342" s="58"/>
      <c r="IP342" s="58"/>
      <c r="IQ342" s="58"/>
      <c r="IR342" s="58"/>
      <c r="IS342" s="58"/>
      <c r="IT342" s="58"/>
      <c r="IU342" s="58"/>
      <c r="IV342" s="58"/>
      <c r="IW342" s="58"/>
    </row>
    <row r="343" customFormat="false" ht="6" hidden="false" customHeight="true" outlineLevel="0" collapsed="false">
      <c r="A343" s="87"/>
      <c r="B343" s="58"/>
      <c r="C343" s="92"/>
      <c r="D343" s="92"/>
      <c r="E343" s="92"/>
      <c r="F343" s="92"/>
      <c r="G343" s="92"/>
      <c r="H343" s="92"/>
      <c r="I343" s="92"/>
      <c r="J343" s="92"/>
      <c r="K343" s="92"/>
      <c r="L343" s="92"/>
      <c r="M343" s="92"/>
      <c r="N343" s="92"/>
      <c r="O343" s="92"/>
      <c r="P343" s="92"/>
      <c r="Q343" s="135"/>
      <c r="R343" s="92"/>
      <c r="S343" s="135"/>
      <c r="T343" s="92"/>
      <c r="U343" s="92"/>
      <c r="V343" s="92"/>
      <c r="W343" s="92"/>
      <c r="X343" s="92"/>
      <c r="Y343" s="92"/>
      <c r="Z343" s="58"/>
      <c r="AA343" s="58"/>
      <c r="AB343" s="58"/>
      <c r="AC343" s="58"/>
      <c r="AD343" s="58"/>
      <c r="AE343" s="58"/>
      <c r="AF343" s="58"/>
      <c r="AG343" s="58"/>
      <c r="AH343" s="58"/>
      <c r="AI343" s="58"/>
      <c r="AJ343" s="58"/>
      <c r="AK343" s="58"/>
      <c r="AL343" s="58"/>
      <c r="AM343" s="58"/>
      <c r="AN343" s="58"/>
      <c r="AO343" s="58"/>
      <c r="AP343" s="58"/>
      <c r="AQ343" s="58"/>
      <c r="AR343" s="58"/>
      <c r="AS343" s="58"/>
      <c r="AT343" s="58"/>
      <c r="AU343" s="58"/>
      <c r="AV343" s="58"/>
      <c r="AW343" s="58"/>
      <c r="AX343" s="58"/>
      <c r="AY343" s="58"/>
      <c r="AZ343" s="58"/>
      <c r="BA343" s="58"/>
      <c r="BB343" s="58"/>
      <c r="BC343" s="58"/>
      <c r="BD343" s="58"/>
      <c r="BE343" s="58"/>
      <c r="BF343" s="58"/>
      <c r="BG343" s="58"/>
      <c r="BH343" s="58"/>
      <c r="BI343" s="58"/>
      <c r="BJ343" s="58"/>
      <c r="BK343" s="58"/>
      <c r="BL343" s="58"/>
      <c r="BM343" s="58"/>
      <c r="BN343" s="58"/>
      <c r="BO343" s="58"/>
      <c r="BP343" s="58"/>
      <c r="BQ343" s="58"/>
      <c r="BR343" s="58"/>
      <c r="BS343" s="58"/>
      <c r="BT343" s="58"/>
      <c r="BU343" s="58"/>
      <c r="BV343" s="58"/>
      <c r="BW343" s="58"/>
      <c r="BX343" s="58"/>
      <c r="BY343" s="58"/>
      <c r="BZ343" s="58"/>
      <c r="CA343" s="58"/>
      <c r="CB343" s="58"/>
      <c r="CC343" s="58"/>
      <c r="CD343" s="58"/>
      <c r="CE343" s="58"/>
      <c r="CF343" s="58"/>
      <c r="CG343" s="58"/>
      <c r="CH343" s="58"/>
      <c r="CI343" s="58"/>
      <c r="CJ343" s="58"/>
      <c r="CK343" s="58"/>
      <c r="CL343" s="58"/>
      <c r="CM343" s="58"/>
      <c r="CN343" s="58"/>
      <c r="CO343" s="58"/>
      <c r="CP343" s="58"/>
      <c r="CQ343" s="58"/>
      <c r="CR343" s="58"/>
      <c r="CS343" s="58"/>
      <c r="CT343" s="58"/>
      <c r="CU343" s="58"/>
      <c r="CV343" s="58"/>
      <c r="CW343" s="58"/>
      <c r="CX343" s="58"/>
      <c r="CY343" s="58"/>
      <c r="CZ343" s="58"/>
      <c r="DA343" s="58"/>
      <c r="DB343" s="58"/>
      <c r="DC343" s="58"/>
      <c r="DD343" s="58"/>
      <c r="DE343" s="58"/>
      <c r="DF343" s="58"/>
      <c r="DG343" s="58"/>
      <c r="DH343" s="58"/>
      <c r="DI343" s="58"/>
      <c r="DJ343" s="58"/>
      <c r="DK343" s="58"/>
      <c r="DL343" s="58"/>
      <c r="DM343" s="58"/>
      <c r="DN343" s="58"/>
      <c r="DO343" s="58"/>
      <c r="DP343" s="58"/>
      <c r="DQ343" s="58"/>
      <c r="DR343" s="58"/>
      <c r="DS343" s="58"/>
      <c r="DT343" s="58"/>
      <c r="DU343" s="58"/>
      <c r="DV343" s="58"/>
      <c r="DW343" s="58"/>
      <c r="DX343" s="58"/>
      <c r="DY343" s="58"/>
      <c r="DZ343" s="58"/>
      <c r="EA343" s="58"/>
      <c r="EB343" s="58"/>
      <c r="EC343" s="58"/>
      <c r="ED343" s="58"/>
      <c r="EE343" s="58"/>
      <c r="EF343" s="58"/>
      <c r="EG343" s="58"/>
      <c r="EH343" s="58"/>
      <c r="EI343" s="58"/>
      <c r="EJ343" s="58"/>
      <c r="EK343" s="58"/>
      <c r="EL343" s="58"/>
      <c r="EM343" s="58"/>
      <c r="EN343" s="58"/>
      <c r="EO343" s="58"/>
      <c r="EP343" s="58"/>
      <c r="EQ343" s="58"/>
      <c r="ER343" s="58"/>
      <c r="ES343" s="58"/>
      <c r="ET343" s="58"/>
      <c r="EU343" s="58"/>
      <c r="EV343" s="58"/>
      <c r="EW343" s="58"/>
      <c r="EX343" s="58"/>
      <c r="EY343" s="58"/>
      <c r="EZ343" s="58"/>
      <c r="FA343" s="58"/>
      <c r="FB343" s="58"/>
      <c r="FC343" s="58"/>
      <c r="FD343" s="58"/>
      <c r="FE343" s="58"/>
      <c r="FF343" s="58"/>
      <c r="FG343" s="58"/>
      <c r="FH343" s="58"/>
      <c r="FI343" s="58"/>
      <c r="FJ343" s="58"/>
      <c r="FK343" s="58"/>
      <c r="FL343" s="58"/>
      <c r="FM343" s="58"/>
      <c r="FN343" s="58"/>
      <c r="FO343" s="58"/>
      <c r="FP343" s="58"/>
      <c r="FQ343" s="58"/>
      <c r="FR343" s="58"/>
      <c r="FS343" s="58"/>
      <c r="FT343" s="58"/>
      <c r="FU343" s="58"/>
      <c r="FV343" s="58"/>
      <c r="FW343" s="58"/>
      <c r="FX343" s="58"/>
      <c r="FY343" s="58"/>
      <c r="FZ343" s="58"/>
      <c r="GA343" s="58"/>
      <c r="GB343" s="58"/>
      <c r="GC343" s="58"/>
      <c r="GD343" s="58"/>
      <c r="GE343" s="58"/>
      <c r="GF343" s="58"/>
      <c r="GG343" s="58"/>
      <c r="GH343" s="58"/>
      <c r="GI343" s="58"/>
      <c r="GJ343" s="58"/>
      <c r="GK343" s="58"/>
      <c r="GL343" s="58"/>
      <c r="GM343" s="58"/>
      <c r="GN343" s="58"/>
      <c r="GO343" s="58"/>
      <c r="GP343" s="58"/>
      <c r="GQ343" s="58"/>
      <c r="GR343" s="58"/>
      <c r="GS343" s="58"/>
      <c r="GT343" s="58"/>
      <c r="GU343" s="58"/>
      <c r="GV343" s="58"/>
      <c r="GW343" s="58"/>
      <c r="GX343" s="58"/>
      <c r="GY343" s="58"/>
      <c r="GZ343" s="58"/>
      <c r="HA343" s="58"/>
      <c r="HB343" s="58"/>
      <c r="HC343" s="58"/>
      <c r="HD343" s="58"/>
      <c r="HE343" s="58"/>
      <c r="HF343" s="58"/>
      <c r="HG343" s="58"/>
      <c r="HH343" s="58"/>
      <c r="HI343" s="58"/>
      <c r="HJ343" s="58"/>
      <c r="HK343" s="58"/>
      <c r="HL343" s="58"/>
      <c r="HM343" s="58"/>
      <c r="HN343" s="58"/>
      <c r="HO343" s="58"/>
      <c r="HP343" s="58"/>
      <c r="HQ343" s="58"/>
      <c r="HR343" s="58"/>
      <c r="HS343" s="58"/>
      <c r="HT343" s="58"/>
      <c r="HU343" s="58"/>
      <c r="HV343" s="58"/>
      <c r="HW343" s="58"/>
      <c r="HX343" s="58"/>
      <c r="HY343" s="58"/>
      <c r="HZ343" s="58"/>
      <c r="IA343" s="58"/>
      <c r="IB343" s="58"/>
      <c r="IC343" s="58"/>
      <c r="ID343" s="58"/>
      <c r="IE343" s="58"/>
      <c r="IF343" s="58"/>
      <c r="IG343" s="58"/>
      <c r="IH343" s="58"/>
      <c r="II343" s="58"/>
      <c r="IJ343" s="58"/>
      <c r="IK343" s="58"/>
      <c r="IL343" s="58"/>
      <c r="IM343" s="58"/>
      <c r="IN343" s="58"/>
      <c r="IO343" s="58"/>
      <c r="IP343" s="58"/>
      <c r="IQ343" s="58"/>
      <c r="IR343" s="58"/>
      <c r="IS343" s="58"/>
      <c r="IT343" s="58"/>
      <c r="IU343" s="58"/>
      <c r="IV343" s="58"/>
      <c r="IW343" s="58"/>
    </row>
    <row r="344" customFormat="false" ht="12.75" hidden="false" customHeight="false" outlineLevel="0" collapsed="false">
      <c r="A344" s="28" t="s">
        <v>237</v>
      </c>
      <c r="C344" s="34" t="n">
        <f aca="false">-IntDeduct!C7</f>
        <v>0</v>
      </c>
      <c r="D344" s="34" t="n">
        <f aca="false">-IntDeduct!D7</f>
        <v>0</v>
      </c>
      <c r="E344" s="34" t="n">
        <f aca="false">-IntDeduct!E7</f>
        <v>0</v>
      </c>
      <c r="F344" s="34" t="n">
        <f aca="false">-IntDeduct!F7</f>
        <v>0</v>
      </c>
      <c r="G344" s="34" t="n">
        <f aca="false">-IntDeduct!G7</f>
        <v>0</v>
      </c>
      <c r="H344" s="34" t="n">
        <f aca="false">-IntDeduct!H7</f>
        <v>0</v>
      </c>
      <c r="I344" s="34" t="n">
        <f aca="false">-IntDeduct!I7</f>
        <v>0</v>
      </c>
      <c r="J344" s="34" t="n">
        <f aca="false">-IntDeduct!J7</f>
        <v>0</v>
      </c>
      <c r="K344" s="34" t="n">
        <f aca="false">-IntDeduct!K7</f>
        <v>0</v>
      </c>
      <c r="L344" s="34" t="n">
        <f aca="false">-IntDeduct!L7</f>
        <v>0</v>
      </c>
      <c r="M344" s="34" t="n">
        <f aca="false">-IntDeduct!M7</f>
        <v>0</v>
      </c>
      <c r="N344" s="34" t="n">
        <f aca="false">-IntDeduct!N7</f>
        <v>0</v>
      </c>
      <c r="O344" s="55" t="n">
        <f aca="false">SUM(C344:N344)</f>
        <v>0</v>
      </c>
      <c r="P344" s="55"/>
      <c r="Q344" s="136"/>
      <c r="R344" s="113" t="s">
        <v>238</v>
      </c>
      <c r="S344" s="136"/>
      <c r="T344" s="55"/>
      <c r="U344" s="62" t="n">
        <f aca="false">C344+D344+E344</f>
        <v>0</v>
      </c>
      <c r="V344" s="62" t="n">
        <f aca="false">F344+G344+H344</f>
        <v>0</v>
      </c>
      <c r="W344" s="62" t="n">
        <f aca="false">I344+J344+K344</f>
        <v>0</v>
      </c>
      <c r="X344" s="62" t="n">
        <f aca="false">L344+M344+N344</f>
        <v>0</v>
      </c>
      <c r="Y344" s="35" t="n">
        <f aca="false">SUM(U344:X344)</f>
        <v>0</v>
      </c>
    </row>
    <row r="345" customFormat="false" ht="12.75" hidden="false" customHeight="false" outlineLevel="0" collapsed="false">
      <c r="A345" s="28" t="s">
        <v>239</v>
      </c>
      <c r="C345" s="34" t="n">
        <f aca="false">-IntDeduct!C8</f>
        <v>0</v>
      </c>
      <c r="D345" s="34" t="n">
        <f aca="false">-IntDeduct!D8</f>
        <v>0</v>
      </c>
      <c r="E345" s="34" t="n">
        <f aca="false">-IntDeduct!E8</f>
        <v>0</v>
      </c>
      <c r="F345" s="34" t="n">
        <f aca="false">-IntDeduct!F8</f>
        <v>0</v>
      </c>
      <c r="G345" s="34" t="n">
        <f aca="false">-IntDeduct!G8</f>
        <v>0</v>
      </c>
      <c r="H345" s="34" t="n">
        <f aca="false">-IntDeduct!H8</f>
        <v>0</v>
      </c>
      <c r="I345" s="34" t="n">
        <f aca="false">-IntDeduct!I8</f>
        <v>0</v>
      </c>
      <c r="J345" s="34" t="n">
        <f aca="false">-IntDeduct!J8</f>
        <v>0</v>
      </c>
      <c r="K345" s="34" t="n">
        <f aca="false">-IntDeduct!K8</f>
        <v>0</v>
      </c>
      <c r="L345" s="34" t="n">
        <f aca="false">-IntDeduct!L8</f>
        <v>0</v>
      </c>
      <c r="M345" s="34" t="n">
        <f aca="false">-IntDeduct!M8</f>
        <v>0</v>
      </c>
      <c r="N345" s="34" t="n">
        <f aca="false">-IntDeduct!N8</f>
        <v>0</v>
      </c>
      <c r="O345" s="55" t="n">
        <f aca="false">SUM(C345:N345)</f>
        <v>0</v>
      </c>
      <c r="P345" s="55"/>
      <c r="Q345" s="136"/>
      <c r="R345" s="113" t="s">
        <v>238</v>
      </c>
      <c r="S345" s="136"/>
      <c r="T345" s="55"/>
      <c r="U345" s="62" t="n">
        <f aca="false">C345+D345+E345</f>
        <v>0</v>
      </c>
      <c r="V345" s="62" t="n">
        <f aca="false">F345+G345+H345</f>
        <v>0</v>
      </c>
      <c r="W345" s="62" t="n">
        <f aca="false">I345+J345+K345</f>
        <v>0</v>
      </c>
      <c r="X345" s="62" t="n">
        <f aca="false">L345+M345+N345</f>
        <v>0</v>
      </c>
      <c r="Y345" s="35" t="n">
        <f aca="false">SUM(U345:X345)</f>
        <v>0</v>
      </c>
    </row>
    <row r="346" customFormat="false" ht="12.75" hidden="false" customHeight="false" outlineLevel="0" collapsed="false">
      <c r="A346" s="28" t="s">
        <v>240</v>
      </c>
      <c r="C346" s="34" t="n">
        <f aca="false">-IntDeduct!C9</f>
        <v>0</v>
      </c>
      <c r="D346" s="34" t="n">
        <f aca="false">-IntDeduct!D9</f>
        <v>0</v>
      </c>
      <c r="E346" s="34" t="n">
        <f aca="false">-IntDeduct!E9</f>
        <v>0</v>
      </c>
      <c r="F346" s="34" t="n">
        <f aca="false">-IntDeduct!F9</f>
        <v>0</v>
      </c>
      <c r="G346" s="34" t="n">
        <f aca="false">-IntDeduct!G9</f>
        <v>0</v>
      </c>
      <c r="H346" s="34" t="n">
        <f aca="false">-IntDeduct!H9</f>
        <v>0</v>
      </c>
      <c r="I346" s="34" t="n">
        <f aca="false">-IntDeduct!I9</f>
        <v>0</v>
      </c>
      <c r="J346" s="34" t="n">
        <f aca="false">-IntDeduct!J9</f>
        <v>0</v>
      </c>
      <c r="K346" s="34" t="n">
        <f aca="false">-IntDeduct!K9</f>
        <v>0</v>
      </c>
      <c r="L346" s="34" t="n">
        <f aca="false">-IntDeduct!L9</f>
        <v>0</v>
      </c>
      <c r="M346" s="34" t="n">
        <f aca="false">-IntDeduct!M9</f>
        <v>0</v>
      </c>
      <c r="N346" s="34" t="n">
        <f aca="false">-IntDeduct!N9</f>
        <v>0</v>
      </c>
      <c r="O346" s="55" t="n">
        <f aca="false">SUM(C346:N346)</f>
        <v>0</v>
      </c>
      <c r="P346" s="55"/>
      <c r="Q346" s="136"/>
      <c r="R346" s="113" t="s">
        <v>238</v>
      </c>
      <c r="S346" s="136"/>
      <c r="T346" s="55"/>
      <c r="U346" s="62" t="n">
        <f aca="false">C346+D346+E346</f>
        <v>0</v>
      </c>
      <c r="V346" s="62" t="n">
        <f aca="false">F346+G346+H346</f>
        <v>0</v>
      </c>
      <c r="W346" s="62" t="n">
        <f aca="false">I346+J346+K346</f>
        <v>0</v>
      </c>
      <c r="X346" s="62" t="n">
        <f aca="false">L346+M346+N346</f>
        <v>0</v>
      </c>
      <c r="Y346" s="35" t="n">
        <f aca="false">SUM(U346:X346)</f>
        <v>0</v>
      </c>
    </row>
    <row r="347" customFormat="false" ht="12.75" hidden="false" customHeight="false" outlineLevel="0" collapsed="false">
      <c r="A347" s="28" t="s">
        <v>241</v>
      </c>
      <c r="C347" s="34" t="n">
        <f aca="false">-IntDeduct!C10</f>
        <v>0</v>
      </c>
      <c r="D347" s="34" t="n">
        <f aca="false">-IntDeduct!D10</f>
        <v>0</v>
      </c>
      <c r="E347" s="34" t="n">
        <f aca="false">-IntDeduct!E10</f>
        <v>0</v>
      </c>
      <c r="F347" s="34" t="n">
        <f aca="false">-IntDeduct!F10</f>
        <v>0</v>
      </c>
      <c r="G347" s="34" t="n">
        <f aca="false">-IntDeduct!G10</f>
        <v>0</v>
      </c>
      <c r="H347" s="34" t="n">
        <f aca="false">-IntDeduct!H10</f>
        <v>0</v>
      </c>
      <c r="I347" s="34" t="n">
        <f aca="false">-IntDeduct!I10</f>
        <v>0</v>
      </c>
      <c r="J347" s="34" t="n">
        <f aca="false">-IntDeduct!J10</f>
        <v>0</v>
      </c>
      <c r="K347" s="34" t="n">
        <f aca="false">-IntDeduct!K10</f>
        <v>0</v>
      </c>
      <c r="L347" s="34" t="n">
        <f aca="false">-IntDeduct!L10</f>
        <v>0</v>
      </c>
      <c r="M347" s="34" t="n">
        <f aca="false">-IntDeduct!M10</f>
        <v>0</v>
      </c>
      <c r="N347" s="34" t="n">
        <f aca="false">-IntDeduct!N10</f>
        <v>0</v>
      </c>
      <c r="O347" s="55" t="n">
        <f aca="false">SUM(C347:N347)</f>
        <v>0</v>
      </c>
      <c r="P347" s="55"/>
      <c r="Q347" s="136"/>
      <c r="R347" s="113" t="s">
        <v>238</v>
      </c>
      <c r="S347" s="136"/>
      <c r="T347" s="55"/>
      <c r="U347" s="62" t="n">
        <f aca="false">C347+D347+E347</f>
        <v>0</v>
      </c>
      <c r="V347" s="62" t="n">
        <f aca="false">F347+G347+H347</f>
        <v>0</v>
      </c>
      <c r="W347" s="62" t="n">
        <f aca="false">I347+J347+K347</f>
        <v>0</v>
      </c>
      <c r="X347" s="62" t="n">
        <f aca="false">L347+M347+N347</f>
        <v>0</v>
      </c>
      <c r="Y347" s="35" t="n">
        <f aca="false">SUM(U347:X347)</f>
        <v>0</v>
      </c>
    </row>
    <row r="348" customFormat="false" ht="12.75" hidden="false" customHeight="false" outlineLevel="0" collapsed="false">
      <c r="A348" s="28" t="s">
        <v>242</v>
      </c>
      <c r="C348" s="34" t="n">
        <f aca="false">-IntDeduct!C11</f>
        <v>-0</v>
      </c>
      <c r="D348" s="34" t="n">
        <f aca="false">-IntDeduct!D11</f>
        <v>-0</v>
      </c>
      <c r="E348" s="34" t="n">
        <f aca="false">-IntDeduct!E11</f>
        <v>-0</v>
      </c>
      <c r="F348" s="34" t="n">
        <f aca="false">-IntDeduct!F11</f>
        <v>-0</v>
      </c>
      <c r="G348" s="34" t="n">
        <f aca="false">-IntDeduct!G11</f>
        <v>-0</v>
      </c>
      <c r="H348" s="34" t="n">
        <f aca="false">-IntDeduct!H11</f>
        <v>-0</v>
      </c>
      <c r="I348" s="34" t="n">
        <f aca="false">-IntDeduct!I11</f>
        <v>-0</v>
      </c>
      <c r="J348" s="34" t="n">
        <f aca="false">-IntDeduct!J11</f>
        <v>-0</v>
      </c>
      <c r="K348" s="34" t="n">
        <f aca="false">-IntDeduct!K11</f>
        <v>-0</v>
      </c>
      <c r="L348" s="34" t="n">
        <f aca="false">-IntDeduct!L11</f>
        <v>-0</v>
      </c>
      <c r="M348" s="34" t="n">
        <f aca="false">-IntDeduct!M11</f>
        <v>-0</v>
      </c>
      <c r="N348" s="34" t="n">
        <f aca="false">-IntDeduct!N11</f>
        <v>-0</v>
      </c>
      <c r="O348" s="55" t="n">
        <f aca="false">SUM(C348:N348)</f>
        <v>0</v>
      </c>
      <c r="P348" s="55"/>
      <c r="Q348" s="136"/>
      <c r="R348" s="113" t="s">
        <v>238</v>
      </c>
      <c r="S348" s="136"/>
      <c r="T348" s="55"/>
      <c r="U348" s="62" t="n">
        <f aca="false">C348+D348+E348</f>
        <v>-0</v>
      </c>
      <c r="V348" s="62" t="n">
        <f aca="false">F348+G348+H348</f>
        <v>-0</v>
      </c>
      <c r="W348" s="62" t="n">
        <f aca="false">I348+J348+K348</f>
        <v>-0</v>
      </c>
      <c r="X348" s="62" t="n">
        <f aca="false">L348+M348+N348</f>
        <v>-0</v>
      </c>
      <c r="Y348" s="35" t="n">
        <f aca="false">SUM(U348:X348)</f>
        <v>0</v>
      </c>
    </row>
    <row r="349" customFormat="false" ht="12.75" hidden="false" customHeight="false" outlineLevel="0" collapsed="false">
      <c r="A349" s="28" t="s">
        <v>243</v>
      </c>
      <c r="C349" s="34" t="n">
        <f aca="false">-IntDeduct!C12</f>
        <v>1</v>
      </c>
      <c r="D349" s="34" t="n">
        <f aca="false">-IntDeduct!D12</f>
        <v>1</v>
      </c>
      <c r="E349" s="34" t="n">
        <f aca="false">-IntDeduct!E12</f>
        <v>1</v>
      </c>
      <c r="F349" s="34" t="n">
        <f aca="false">-IntDeduct!F12</f>
        <v>1</v>
      </c>
      <c r="G349" s="34" t="n">
        <f aca="false">-IntDeduct!G12</f>
        <v>1</v>
      </c>
      <c r="H349" s="34" t="n">
        <f aca="false">-IntDeduct!H12</f>
        <v>1</v>
      </c>
      <c r="I349" s="34" t="n">
        <f aca="false">-IntDeduct!I12</f>
        <v>5</v>
      </c>
      <c r="J349" s="34" t="n">
        <f aca="false">-IntDeduct!J12</f>
        <v>4</v>
      </c>
      <c r="K349" s="34" t="n">
        <f aca="false">-IntDeduct!K12</f>
        <v>3</v>
      </c>
      <c r="L349" s="34" t="n">
        <f aca="false">-IntDeduct!L12</f>
        <v>2</v>
      </c>
      <c r="M349" s="34" t="n">
        <f aca="false">-IntDeduct!M12</f>
        <v>3</v>
      </c>
      <c r="N349" s="34" t="n">
        <f aca="false">-IntDeduct!N12</f>
        <v>3</v>
      </c>
      <c r="O349" s="55" t="n">
        <f aca="false">SUM(C349:N349)</f>
        <v>26</v>
      </c>
      <c r="P349" s="55"/>
      <c r="Q349" s="136"/>
      <c r="R349" s="113" t="s">
        <v>238</v>
      </c>
      <c r="S349" s="136"/>
      <c r="T349" s="55"/>
      <c r="U349" s="62" t="n">
        <f aca="false">C349+D349+E349</f>
        <v>3</v>
      </c>
      <c r="V349" s="62" t="n">
        <f aca="false">F349+G349+H349</f>
        <v>3</v>
      </c>
      <c r="W349" s="62" t="n">
        <f aca="false">I349+J349+K349</f>
        <v>12</v>
      </c>
      <c r="X349" s="62" t="n">
        <f aca="false">L349+M349+N349</f>
        <v>8</v>
      </c>
      <c r="Y349" s="35" t="n">
        <f aca="false">SUM(U349:X349)</f>
        <v>26</v>
      </c>
    </row>
    <row r="350" customFormat="false" ht="12.75" hidden="false" customHeight="false" outlineLevel="0" collapsed="false">
      <c r="A350" s="28" t="s">
        <v>244</v>
      </c>
      <c r="C350" s="34" t="n">
        <f aca="false">-IntDeduct!C13</f>
        <v>-0</v>
      </c>
      <c r="D350" s="34" t="n">
        <f aca="false">-IntDeduct!D13</f>
        <v>-0</v>
      </c>
      <c r="E350" s="34" t="n">
        <f aca="false">-IntDeduct!E13</f>
        <v>-0</v>
      </c>
      <c r="F350" s="34" t="n">
        <f aca="false">-IntDeduct!F13</f>
        <v>-0</v>
      </c>
      <c r="G350" s="34" t="n">
        <f aca="false">-IntDeduct!G13</f>
        <v>-0</v>
      </c>
      <c r="H350" s="34" t="n">
        <f aca="false">-IntDeduct!H13</f>
        <v>-0</v>
      </c>
      <c r="I350" s="34" t="n">
        <f aca="false">-IntDeduct!I13</f>
        <v>-0</v>
      </c>
      <c r="J350" s="34" t="n">
        <f aca="false">-IntDeduct!J13</f>
        <v>-0</v>
      </c>
      <c r="K350" s="34" t="n">
        <f aca="false">-IntDeduct!K13</f>
        <v>-0</v>
      </c>
      <c r="L350" s="34" t="n">
        <f aca="false">-IntDeduct!L13</f>
        <v>-0</v>
      </c>
      <c r="M350" s="34" t="n">
        <f aca="false">-IntDeduct!M13</f>
        <v>-0</v>
      </c>
      <c r="N350" s="34" t="n">
        <f aca="false">-IntDeduct!N13</f>
        <v>-0</v>
      </c>
      <c r="O350" s="55" t="n">
        <f aca="false">SUM(C350:N350)</f>
        <v>0</v>
      </c>
      <c r="P350" s="55"/>
      <c r="Q350" s="136"/>
      <c r="R350" s="113" t="s">
        <v>238</v>
      </c>
      <c r="S350" s="136"/>
      <c r="T350" s="55"/>
      <c r="U350" s="62" t="n">
        <f aca="false">C350+D350+E350</f>
        <v>-0</v>
      </c>
      <c r="V350" s="62" t="n">
        <f aca="false">F350+G350+H350</f>
        <v>-0</v>
      </c>
      <c r="W350" s="62" t="n">
        <f aca="false">I350+J350+K350</f>
        <v>-0</v>
      </c>
      <c r="X350" s="62" t="n">
        <f aca="false">L350+M350+N350</f>
        <v>-0</v>
      </c>
      <c r="Y350" s="35" t="n">
        <f aca="false">SUM(U350:X350)</f>
        <v>0</v>
      </c>
    </row>
    <row r="351" customFormat="false" ht="12.75" hidden="false" customHeight="false" outlineLevel="0" collapsed="false">
      <c r="A351" s="28" t="s">
        <v>189</v>
      </c>
      <c r="C351" s="34" t="n">
        <f aca="false">-IntDeduct!C14</f>
        <v>-0</v>
      </c>
      <c r="D351" s="34" t="n">
        <f aca="false">-IntDeduct!D14</f>
        <v>1</v>
      </c>
      <c r="E351" s="34" t="n">
        <f aca="false">-IntDeduct!E14</f>
        <v>-0</v>
      </c>
      <c r="F351" s="34" t="n">
        <f aca="false">-IntDeduct!F14</f>
        <v>1</v>
      </c>
      <c r="G351" s="34" t="n">
        <f aca="false">-IntDeduct!G14</f>
        <v>-0</v>
      </c>
      <c r="H351" s="34" t="n">
        <f aca="false">-IntDeduct!H14</f>
        <v>-0</v>
      </c>
      <c r="I351" s="34" t="n">
        <f aca="false">-IntDeduct!I14</f>
        <v>-0</v>
      </c>
      <c r="J351" s="34" t="n">
        <f aca="false">-IntDeduct!J14</f>
        <v>-0</v>
      </c>
      <c r="K351" s="34" t="n">
        <f aca="false">-IntDeduct!K14</f>
        <v>-0</v>
      </c>
      <c r="L351" s="34" t="n">
        <f aca="false">-IntDeduct!L14</f>
        <v>-0</v>
      </c>
      <c r="M351" s="34" t="n">
        <f aca="false">-IntDeduct!M14</f>
        <v>-0</v>
      </c>
      <c r="N351" s="34" t="n">
        <f aca="false">-IntDeduct!N14</f>
        <v>-0</v>
      </c>
      <c r="O351" s="55" t="n">
        <f aca="false">SUM(C351:N351)</f>
        <v>2</v>
      </c>
      <c r="P351" s="55"/>
      <c r="Q351" s="136"/>
      <c r="R351" s="113" t="s">
        <v>238</v>
      </c>
      <c r="S351" s="136"/>
      <c r="T351" s="55"/>
      <c r="U351" s="62" t="n">
        <f aca="false">C351+D351+E351</f>
        <v>1</v>
      </c>
      <c r="V351" s="62" t="n">
        <f aca="false">F351+G351+H351</f>
        <v>1</v>
      </c>
      <c r="W351" s="62" t="n">
        <f aca="false">I351+J351+K351</f>
        <v>-0</v>
      </c>
      <c r="X351" s="62" t="n">
        <f aca="false">L351+M351+N351</f>
        <v>-0</v>
      </c>
      <c r="Y351" s="35" t="n">
        <f aca="false">SUM(U351:X351)</f>
        <v>2</v>
      </c>
    </row>
    <row r="352" customFormat="false" ht="12.75" hidden="false" customHeight="false" outlineLevel="0" collapsed="false">
      <c r="A352" s="28" t="s">
        <v>57</v>
      </c>
      <c r="C352" s="34" t="n">
        <f aca="false">-IntDeduct!C15</f>
        <v>-0</v>
      </c>
      <c r="D352" s="34" t="n">
        <f aca="false">-IntDeduct!D15</f>
        <v>-0</v>
      </c>
      <c r="E352" s="34" t="n">
        <f aca="false">-IntDeduct!E15</f>
        <v>-0</v>
      </c>
      <c r="F352" s="34" t="n">
        <f aca="false">-IntDeduct!F15</f>
        <v>-0</v>
      </c>
      <c r="G352" s="34" t="n">
        <f aca="false">-IntDeduct!G15</f>
        <v>-0</v>
      </c>
      <c r="H352" s="34" t="n">
        <f aca="false">-IntDeduct!H15</f>
        <v>-0</v>
      </c>
      <c r="I352" s="34" t="n">
        <f aca="false">-IntDeduct!I15</f>
        <v>-0</v>
      </c>
      <c r="J352" s="34" t="n">
        <f aca="false">-IntDeduct!J15</f>
        <v>-0</v>
      </c>
      <c r="K352" s="34" t="n">
        <f aca="false">-IntDeduct!K15</f>
        <v>-0</v>
      </c>
      <c r="L352" s="34" t="n">
        <f aca="false">-IntDeduct!L15</f>
        <v>-0</v>
      </c>
      <c r="M352" s="34" t="n">
        <f aca="false">-IntDeduct!M15</f>
        <v>-0</v>
      </c>
      <c r="N352" s="34" t="n">
        <f aca="false">-IntDeduct!N15</f>
        <v>-0</v>
      </c>
      <c r="O352" s="116" t="n">
        <f aca="false">SUM(C352:N352)</f>
        <v>0</v>
      </c>
      <c r="P352" s="55"/>
      <c r="Q352" s="136"/>
      <c r="R352" s="113" t="s">
        <v>238</v>
      </c>
      <c r="S352" s="136"/>
      <c r="T352" s="55"/>
      <c r="U352" s="82" t="n">
        <f aca="false">C352+D352+E352</f>
        <v>-0</v>
      </c>
      <c r="V352" s="82" t="n">
        <f aca="false">F352+G352+H352</f>
        <v>-0</v>
      </c>
      <c r="W352" s="82" t="n">
        <f aca="false">I352+J352+K352</f>
        <v>-0</v>
      </c>
      <c r="X352" s="82" t="n">
        <f aca="false">L352+M352+N352</f>
        <v>-0</v>
      </c>
      <c r="Y352" s="71" t="n">
        <f aca="false">SUM(U352:X352)</f>
        <v>0</v>
      </c>
    </row>
    <row r="353" customFormat="false" ht="12.75" hidden="false" customHeight="false" outlineLevel="0" collapsed="false">
      <c r="A353" s="28" t="s">
        <v>245</v>
      </c>
      <c r="C353" s="70" t="n">
        <f aca="false">SUM(C344:C352)</f>
        <v>1</v>
      </c>
      <c r="D353" s="70" t="n">
        <f aca="false">SUM(D344:D352)</f>
        <v>2</v>
      </c>
      <c r="E353" s="70" t="n">
        <f aca="false">SUM(E344:E352)</f>
        <v>1</v>
      </c>
      <c r="F353" s="70" t="n">
        <f aca="false">SUM(F344:F352)</f>
        <v>2</v>
      </c>
      <c r="G353" s="70" t="n">
        <f aca="false">SUM(G344:G352)</f>
        <v>1</v>
      </c>
      <c r="H353" s="70" t="n">
        <f aca="false">SUM(H344:H352)</f>
        <v>1</v>
      </c>
      <c r="I353" s="70" t="n">
        <f aca="false">SUM(I344:I352)</f>
        <v>5</v>
      </c>
      <c r="J353" s="70" t="n">
        <f aca="false">SUM(J344:J352)</f>
        <v>4</v>
      </c>
      <c r="K353" s="70" t="n">
        <f aca="false">SUM(K344:K352)</f>
        <v>3</v>
      </c>
      <c r="L353" s="70" t="n">
        <f aca="false">SUM(L344:L352)</f>
        <v>2</v>
      </c>
      <c r="M353" s="70" t="n">
        <f aca="false">SUM(M344:M352)</f>
        <v>3</v>
      </c>
      <c r="N353" s="70" t="n">
        <f aca="false">SUM(N344:N352)</f>
        <v>3</v>
      </c>
      <c r="O353" s="70" t="n">
        <f aca="false">SUM(O344:O352)</f>
        <v>28</v>
      </c>
      <c r="P353" s="55"/>
      <c r="Q353" s="136"/>
      <c r="R353" s="113"/>
      <c r="S353" s="136"/>
      <c r="T353" s="55"/>
      <c r="U353" s="70" t="n">
        <f aca="false">SUM(U344:U352)</f>
        <v>4</v>
      </c>
      <c r="V353" s="70" t="n">
        <f aca="false">SUM(V344:V352)</f>
        <v>4</v>
      </c>
      <c r="W353" s="70" t="n">
        <f aca="false">SUM(W344:W352)</f>
        <v>12</v>
      </c>
      <c r="X353" s="70" t="n">
        <f aca="false">SUM(X344:X352)</f>
        <v>8</v>
      </c>
      <c r="Y353" s="70" t="n">
        <f aca="false">SUM(Y344:Y352)</f>
        <v>28</v>
      </c>
    </row>
    <row r="354" customFormat="false" ht="6" hidden="false" customHeight="true" outlineLevel="0" collapsed="false">
      <c r="A354" s="28"/>
      <c r="C354" s="137"/>
      <c r="D354" s="137"/>
      <c r="E354" s="137"/>
      <c r="F354" s="137"/>
      <c r="G354" s="137"/>
      <c r="H354" s="137"/>
      <c r="I354" s="137"/>
      <c r="J354" s="137"/>
      <c r="K354" s="137"/>
      <c r="L354" s="137"/>
      <c r="M354" s="137"/>
      <c r="N354" s="137"/>
      <c r="O354" s="137"/>
      <c r="P354" s="137"/>
      <c r="Q354" s="136"/>
      <c r="R354" s="113"/>
      <c r="S354" s="136"/>
      <c r="T354" s="137"/>
      <c r="U354" s="137"/>
      <c r="V354" s="137"/>
      <c r="W354" s="137"/>
      <c r="X354" s="137"/>
      <c r="Y354" s="137"/>
    </row>
    <row r="355" customFormat="false" ht="12.75" hidden="false" customHeight="false" outlineLevel="0" collapsed="false">
      <c r="A355" s="28" t="s">
        <v>246</v>
      </c>
      <c r="C355" s="34" t="n">
        <f aca="false">-IntDeduct!C24</f>
        <v>-0</v>
      </c>
      <c r="D355" s="34" t="n">
        <f aca="false">-IntDeduct!D24</f>
        <v>-0</v>
      </c>
      <c r="E355" s="34" t="n">
        <f aca="false">-IntDeduct!E24</f>
        <v>5198</v>
      </c>
      <c r="F355" s="34" t="n">
        <f aca="false">-IntDeduct!F24</f>
        <v>1785</v>
      </c>
      <c r="G355" s="34" t="n">
        <f aca="false">-IntDeduct!G24</f>
        <v>1429</v>
      </c>
      <c r="H355" s="34" t="n">
        <f aca="false">-IntDeduct!H24</f>
        <v>1319</v>
      </c>
      <c r="I355" s="34" t="n">
        <f aca="false">-IntDeduct!I24</f>
        <v>825</v>
      </c>
      <c r="J355" s="34" t="n">
        <f aca="false">-IntDeduct!J24</f>
        <v>825</v>
      </c>
      <c r="K355" s="34" t="n">
        <f aca="false">-IntDeduct!K24</f>
        <v>770</v>
      </c>
      <c r="L355" s="34" t="n">
        <f aca="false">-IntDeduct!L24</f>
        <v>788</v>
      </c>
      <c r="M355" s="34" t="n">
        <f aca="false">-IntDeduct!M24</f>
        <v>743</v>
      </c>
      <c r="N355" s="34" t="n">
        <f aca="false">-IntDeduct!N24</f>
        <v>730</v>
      </c>
      <c r="O355" s="55" t="n">
        <f aca="false">SUM(C355:N355)</f>
        <v>14412</v>
      </c>
      <c r="P355" s="55"/>
      <c r="Q355" s="136"/>
      <c r="R355" s="113" t="s">
        <v>247</v>
      </c>
      <c r="S355" s="136"/>
      <c r="T355" s="55"/>
      <c r="U355" s="62" t="n">
        <f aca="false">C355+D355+E355</f>
        <v>5198</v>
      </c>
      <c r="V355" s="62" t="n">
        <f aca="false">F355+G355+H355</f>
        <v>4533</v>
      </c>
      <c r="W355" s="62" t="n">
        <f aca="false">I355+J355+K355</f>
        <v>2420</v>
      </c>
      <c r="X355" s="62" t="n">
        <f aca="false">L355+M355+N355</f>
        <v>2261</v>
      </c>
      <c r="Y355" s="35" t="n">
        <f aca="false">SUM(U355:X355)</f>
        <v>14412</v>
      </c>
    </row>
    <row r="356" customFormat="false" ht="6" hidden="false" customHeight="true" outlineLevel="0" collapsed="false">
      <c r="A356" s="28"/>
      <c r="C356" s="137"/>
      <c r="D356" s="137"/>
      <c r="E356" s="137"/>
      <c r="F356" s="137"/>
      <c r="G356" s="137"/>
      <c r="H356" s="137"/>
      <c r="I356" s="137"/>
      <c r="J356" s="137"/>
      <c r="K356" s="137"/>
      <c r="L356" s="137"/>
      <c r="M356" s="137"/>
      <c r="N356" s="137"/>
      <c r="O356" s="137"/>
      <c r="P356" s="137"/>
      <c r="Q356" s="136"/>
      <c r="R356" s="113"/>
      <c r="S356" s="136"/>
      <c r="T356" s="137"/>
      <c r="U356" s="137"/>
      <c r="V356" s="137"/>
      <c r="W356" s="137"/>
      <c r="X356" s="137"/>
      <c r="Y356" s="137"/>
    </row>
    <row r="357" customFormat="false" ht="12.75" hidden="false" customHeight="false" outlineLevel="0" collapsed="false">
      <c r="A357" s="28" t="s">
        <v>248</v>
      </c>
      <c r="C357" s="34" t="n">
        <f aca="false">-IntDeduct!C21</f>
        <v>-118</v>
      </c>
      <c r="D357" s="34" t="n">
        <f aca="false">-IntDeduct!D21</f>
        <v>-118</v>
      </c>
      <c r="E357" s="34" t="n">
        <f aca="false">-IntDeduct!E21</f>
        <v>-119</v>
      </c>
      <c r="F357" s="34" t="n">
        <f aca="false">-IntDeduct!F21</f>
        <v>-118</v>
      </c>
      <c r="G357" s="34" t="n">
        <f aca="false">-IntDeduct!G21</f>
        <v>-118</v>
      </c>
      <c r="H357" s="34" t="n">
        <f aca="false">-IntDeduct!H21</f>
        <v>-118</v>
      </c>
      <c r="I357" s="34" t="n">
        <f aca="false">-IntDeduct!I21</f>
        <v>-118</v>
      </c>
      <c r="J357" s="34" t="n">
        <f aca="false">-IntDeduct!J21</f>
        <v>-118</v>
      </c>
      <c r="K357" s="34" t="n">
        <f aca="false">-IntDeduct!K21</f>
        <v>-119</v>
      </c>
      <c r="L357" s="34" t="n">
        <f aca="false">-IntDeduct!L21</f>
        <v>-118</v>
      </c>
      <c r="M357" s="34" t="n">
        <f aca="false">-IntDeduct!M21</f>
        <v>-89</v>
      </c>
      <c r="N357" s="34" t="n">
        <f aca="false">-IntDeduct!N21</f>
        <v>-89</v>
      </c>
      <c r="O357" s="55" t="n">
        <f aca="false">SUM(C357:N357)</f>
        <v>-1360</v>
      </c>
      <c r="P357" s="55"/>
      <c r="Q357" s="136"/>
      <c r="R357" s="113" t="s">
        <v>238</v>
      </c>
      <c r="S357" s="136"/>
      <c r="T357" s="55"/>
      <c r="U357" s="62" t="n">
        <f aca="false">C357+D357+E357</f>
        <v>-355</v>
      </c>
      <c r="V357" s="62" t="n">
        <f aca="false">F357+G357+H357</f>
        <v>-354</v>
      </c>
      <c r="W357" s="62" t="n">
        <f aca="false">I357+J357+K357</f>
        <v>-355</v>
      </c>
      <c r="X357" s="62" t="n">
        <f aca="false">L357+M357+N357</f>
        <v>-296</v>
      </c>
      <c r="Y357" s="35" t="n">
        <f aca="false">SUM(U357:X357)</f>
        <v>-1360</v>
      </c>
    </row>
    <row r="358" customFormat="false" ht="12.75" hidden="false" customHeight="false" outlineLevel="0" collapsed="false">
      <c r="A358" s="28" t="s">
        <v>249</v>
      </c>
      <c r="C358" s="34" t="n">
        <f aca="false">-IntDeduct!C22</f>
        <v>-1</v>
      </c>
      <c r="D358" s="34" t="n">
        <f aca="false">-IntDeduct!D22</f>
        <v>-1</v>
      </c>
      <c r="E358" s="34" t="n">
        <f aca="false">-IntDeduct!E22</f>
        <v>-1</v>
      </c>
      <c r="F358" s="34" t="n">
        <f aca="false">-IntDeduct!F22</f>
        <v>-1</v>
      </c>
      <c r="G358" s="34" t="n">
        <f aca="false">-IntDeduct!G22</f>
        <v>-1</v>
      </c>
      <c r="H358" s="34" t="n">
        <f aca="false">-IntDeduct!H22</f>
        <v>-1</v>
      </c>
      <c r="I358" s="34" t="n">
        <f aca="false">-IntDeduct!I22</f>
        <v>-1</v>
      </c>
      <c r="J358" s="34" t="n">
        <f aca="false">-IntDeduct!J22</f>
        <v>-1</v>
      </c>
      <c r="K358" s="34" t="n">
        <f aca="false">-IntDeduct!K22</f>
        <v>-1</v>
      </c>
      <c r="L358" s="34" t="n">
        <f aca="false">-IntDeduct!L22</f>
        <v>-1</v>
      </c>
      <c r="M358" s="34" t="n">
        <f aca="false">-IntDeduct!M22</f>
        <v>-1</v>
      </c>
      <c r="N358" s="34" t="n">
        <f aca="false">-IntDeduct!N22</f>
        <v>-1</v>
      </c>
      <c r="O358" s="55" t="n">
        <f aca="false">SUM(C358:N358)</f>
        <v>-12</v>
      </c>
      <c r="P358" s="55"/>
      <c r="Q358" s="136"/>
      <c r="R358" s="113" t="s">
        <v>238</v>
      </c>
      <c r="S358" s="136"/>
      <c r="T358" s="55"/>
      <c r="U358" s="62" t="n">
        <f aca="false">C358+D358+E358</f>
        <v>-3</v>
      </c>
      <c r="V358" s="62" t="n">
        <f aca="false">F358+G358+H358</f>
        <v>-3</v>
      </c>
      <c r="W358" s="62" t="n">
        <f aca="false">I358+J358+K358</f>
        <v>-3</v>
      </c>
      <c r="X358" s="62" t="n">
        <f aca="false">L358+M358+N358</f>
        <v>-3</v>
      </c>
      <c r="Y358" s="35" t="n">
        <f aca="false">SUM(U358:X358)</f>
        <v>-12</v>
      </c>
    </row>
    <row r="359" customFormat="false" ht="12.75" hidden="false" customHeight="false" outlineLevel="0" collapsed="false">
      <c r="A359" s="28" t="s">
        <v>250</v>
      </c>
      <c r="C359" s="34" t="n">
        <f aca="false">-IntDeduct!C23</f>
        <v>-925</v>
      </c>
      <c r="D359" s="34" t="n">
        <f aca="false">-IntDeduct!D23</f>
        <v>-925</v>
      </c>
      <c r="E359" s="34" t="n">
        <f aca="false">-IntDeduct!E23</f>
        <v>-925</v>
      </c>
      <c r="F359" s="34" t="n">
        <f aca="false">-IntDeduct!F23</f>
        <v>-657</v>
      </c>
      <c r="G359" s="34" t="n">
        <f aca="false">-IntDeduct!G23</f>
        <v>-678</v>
      </c>
      <c r="H359" s="34" t="n">
        <f aca="false">-IntDeduct!H23</f>
        <v>-613</v>
      </c>
      <c r="I359" s="34" t="n">
        <f aca="false">-IntDeduct!I23</f>
        <v>-0</v>
      </c>
      <c r="J359" s="34" t="n">
        <f aca="false">-IntDeduct!J23</f>
        <v>-0</v>
      </c>
      <c r="K359" s="34" t="n">
        <f aca="false">-IntDeduct!K23</f>
        <v>-0</v>
      </c>
      <c r="L359" s="34" t="n">
        <f aca="false">-IntDeduct!L23</f>
        <v>-0</v>
      </c>
      <c r="M359" s="34" t="n">
        <f aca="false">-IntDeduct!M23</f>
        <v>-0</v>
      </c>
      <c r="N359" s="34" t="n">
        <f aca="false">-IntDeduct!N23</f>
        <v>-0</v>
      </c>
      <c r="O359" s="55" t="n">
        <f aca="false">SUM(C359:N359)</f>
        <v>-4723</v>
      </c>
      <c r="P359" s="55"/>
      <c r="Q359" s="136"/>
      <c r="R359" s="113" t="s">
        <v>238</v>
      </c>
      <c r="S359" s="136"/>
      <c r="T359" s="55"/>
      <c r="U359" s="62" t="n">
        <f aca="false">C359+D359+E359</f>
        <v>-2775</v>
      </c>
      <c r="V359" s="62" t="n">
        <f aca="false">F359+G359+H359</f>
        <v>-1948</v>
      </c>
      <c r="W359" s="62" t="n">
        <f aca="false">I359+J359+K359</f>
        <v>-0</v>
      </c>
      <c r="X359" s="62" t="n">
        <f aca="false">L359+M359+N359</f>
        <v>-0</v>
      </c>
      <c r="Y359" s="35" t="n">
        <f aca="false">SUM(U359:X359)</f>
        <v>-4723</v>
      </c>
    </row>
    <row r="360" customFormat="false" ht="12.75" hidden="false" customHeight="false" outlineLevel="0" collapsed="false">
      <c r="A360" s="28" t="s">
        <v>249</v>
      </c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55" t="n">
        <f aca="false">SUM(C360:N360)</f>
        <v>0</v>
      </c>
      <c r="P360" s="55"/>
      <c r="Q360" s="136"/>
      <c r="R360" s="113" t="s">
        <v>238</v>
      </c>
      <c r="S360" s="136"/>
      <c r="T360" s="55"/>
      <c r="U360" s="62" t="n">
        <f aca="false">C360+D360+E360</f>
        <v>0</v>
      </c>
      <c r="V360" s="62" t="n">
        <f aca="false">F360+G360+H360</f>
        <v>0</v>
      </c>
      <c r="W360" s="62" t="n">
        <f aca="false">I360+J360+K360</f>
        <v>0</v>
      </c>
      <c r="X360" s="62" t="n">
        <f aca="false">L360+M360+N360</f>
        <v>0</v>
      </c>
      <c r="Y360" s="35" t="n">
        <f aca="false">SUM(U360:X360)</f>
        <v>0</v>
      </c>
    </row>
    <row r="361" customFormat="false" ht="6" hidden="false" customHeight="true" outlineLevel="0" collapsed="false">
      <c r="A361" s="95"/>
      <c r="C361" s="137"/>
      <c r="D361" s="137"/>
      <c r="E361" s="137"/>
      <c r="F361" s="137"/>
      <c r="G361" s="137"/>
      <c r="H361" s="137"/>
      <c r="I361" s="137"/>
      <c r="J361" s="137"/>
      <c r="K361" s="137"/>
      <c r="L361" s="137"/>
      <c r="M361" s="137"/>
      <c r="N361" s="137"/>
      <c r="O361" s="137"/>
      <c r="P361" s="137"/>
      <c r="Q361" s="136"/>
      <c r="R361" s="113"/>
      <c r="S361" s="136"/>
      <c r="T361" s="137"/>
      <c r="U361" s="137"/>
      <c r="V361" s="137"/>
      <c r="W361" s="137"/>
      <c r="X361" s="137"/>
      <c r="Y361" s="137"/>
    </row>
    <row r="362" customFormat="false" ht="12.75" hidden="false" customHeight="false" outlineLevel="0" collapsed="false">
      <c r="A362" s="28" t="s">
        <v>251</v>
      </c>
      <c r="C362" s="34" t="n">
        <f aca="false">-IntDeduct!C31</f>
        <v>11</v>
      </c>
      <c r="D362" s="34" t="n">
        <f aca="false">-IntDeduct!D31</f>
        <v>10</v>
      </c>
      <c r="E362" s="34" t="n">
        <f aca="false">-IntDeduct!E31</f>
        <v>9</v>
      </c>
      <c r="F362" s="34" t="n">
        <f aca="false">-IntDeduct!F31</f>
        <v>7</v>
      </c>
      <c r="G362" s="34" t="n">
        <f aca="false">-IntDeduct!G31</f>
        <v>8</v>
      </c>
      <c r="H362" s="34" t="n">
        <f aca="false">-IntDeduct!H31</f>
        <v>11</v>
      </c>
      <c r="I362" s="34" t="n">
        <f aca="false">-IntDeduct!I31</f>
        <v>35</v>
      </c>
      <c r="J362" s="34" t="n">
        <f aca="false">-IntDeduct!J31</f>
        <v>34</v>
      </c>
      <c r="K362" s="34" t="n">
        <f aca="false">-IntDeduct!K31</f>
        <v>25</v>
      </c>
      <c r="L362" s="34" t="n">
        <f aca="false">-IntDeduct!L31</f>
        <v>15</v>
      </c>
      <c r="M362" s="34" t="n">
        <f aca="false">-IntDeduct!M31</f>
        <v>27</v>
      </c>
      <c r="N362" s="34" t="n">
        <f aca="false">-IntDeduct!N31</f>
        <v>22</v>
      </c>
      <c r="O362" s="55" t="n">
        <f aca="false">SUM(C362:N362)</f>
        <v>214</v>
      </c>
      <c r="P362" s="55"/>
      <c r="Q362" s="85"/>
      <c r="R362" s="80" t="s">
        <v>252</v>
      </c>
      <c r="S362" s="85"/>
      <c r="T362" s="55"/>
      <c r="U362" s="62" t="n">
        <f aca="false">C362+D362+E362</f>
        <v>30</v>
      </c>
      <c r="V362" s="62" t="n">
        <f aca="false">F362+G362+H362</f>
        <v>26</v>
      </c>
      <c r="W362" s="62" t="n">
        <f aca="false">I362+J362+K362</f>
        <v>94</v>
      </c>
      <c r="X362" s="62" t="n">
        <f aca="false">L362+M362+N362</f>
        <v>64</v>
      </c>
      <c r="Y362" s="35" t="n">
        <f aca="false">SUM(U362:X362)</f>
        <v>214</v>
      </c>
    </row>
    <row r="363" customFormat="false" ht="6" hidden="false" customHeight="true" outlineLevel="0" collapsed="false">
      <c r="A363" s="28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55"/>
      <c r="P363" s="55"/>
      <c r="Q363" s="85"/>
      <c r="R363" s="80"/>
      <c r="S363" s="85"/>
      <c r="T363" s="55"/>
      <c r="U363" s="34"/>
      <c r="V363" s="34"/>
      <c r="W363" s="34"/>
      <c r="X363" s="34"/>
      <c r="Y363" s="35"/>
    </row>
    <row r="364" customFormat="false" ht="13.5" hidden="false" customHeight="false" outlineLevel="0" collapsed="false">
      <c r="A364" s="106" t="s">
        <v>253</v>
      </c>
      <c r="C364" s="138" t="n">
        <f aca="false">C342+SUM(C353:C362)</f>
        <v>10927.029</v>
      </c>
      <c r="D364" s="138" t="n">
        <f aca="false">D342+SUM(D353:D362)</f>
        <v>14002.098</v>
      </c>
      <c r="E364" s="138" t="n">
        <f aca="false">E342+SUM(E353:E362)</f>
        <v>5501</v>
      </c>
      <c r="F364" s="138" t="n">
        <f aca="false">F342+SUM(F353:F362)</f>
        <v>13377</v>
      </c>
      <c r="G364" s="138" t="n">
        <f aca="false">G342+SUM(G353:G362)</f>
        <v>12436</v>
      </c>
      <c r="H364" s="138" t="n">
        <f aca="false">H342+SUM(H353:H362)</f>
        <v>10339</v>
      </c>
      <c r="I364" s="138" t="n">
        <f aca="false">I342+SUM(I353:I362)</f>
        <v>11349</v>
      </c>
      <c r="J364" s="138" t="n">
        <f aca="false">J342+SUM(J353:J362)</f>
        <v>10589</v>
      </c>
      <c r="K364" s="138" t="n">
        <f aca="false">K342+SUM(K353:K362)</f>
        <v>10765</v>
      </c>
      <c r="L364" s="138" t="n">
        <f aca="false">L342+SUM(L353:L362)</f>
        <v>9850</v>
      </c>
      <c r="M364" s="138" t="n">
        <f aca="false">M342+SUM(M353:M362)</f>
        <v>9011</v>
      </c>
      <c r="N364" s="138" t="n">
        <f aca="false">N342+SUM(N353:N362)</f>
        <v>9815</v>
      </c>
      <c r="O364" s="138" t="n">
        <f aca="false">O342+SUM(O353:O362)</f>
        <v>127961.127</v>
      </c>
      <c r="P364" s="137"/>
      <c r="Q364" s="136"/>
      <c r="R364" s="137"/>
      <c r="S364" s="136"/>
      <c r="T364" s="137"/>
      <c r="U364" s="139" t="n">
        <f aca="false">U342+SUM(U353:U362)</f>
        <v>30430.127</v>
      </c>
      <c r="V364" s="140" t="n">
        <f aca="false">V342+SUM(V353:V362)</f>
        <v>36152</v>
      </c>
      <c r="W364" s="140" t="e">
        <f aca="false">W342+SUM(W353:W362)</f>
        <v>#REF!</v>
      </c>
      <c r="X364" s="140" t="n">
        <f aca="false">X342+SUM(X353:X362)</f>
        <v>28676</v>
      </c>
      <c r="Y364" s="141" t="e">
        <f aca="false">Y342+SUM(Y353:Y362)</f>
        <v>#REF!</v>
      </c>
    </row>
    <row r="365" customFormat="false" ht="6" hidden="false" customHeight="true" outlineLevel="0" collapsed="false">
      <c r="A365" s="106"/>
      <c r="C365" s="137"/>
      <c r="D365" s="137"/>
      <c r="E365" s="137"/>
      <c r="F365" s="137"/>
      <c r="G365" s="137"/>
      <c r="H365" s="137"/>
      <c r="I365" s="137"/>
      <c r="J365" s="137"/>
      <c r="K365" s="137"/>
      <c r="L365" s="137"/>
      <c r="M365" s="137"/>
      <c r="N365" s="137"/>
      <c r="O365" s="137"/>
      <c r="P365" s="137"/>
      <c r="Q365" s="136"/>
      <c r="R365" s="137"/>
      <c r="S365" s="136"/>
      <c r="T365" s="137"/>
      <c r="U365" s="137"/>
      <c r="V365" s="137"/>
      <c r="W365" s="137"/>
      <c r="X365" s="137"/>
      <c r="Y365" s="137"/>
    </row>
    <row r="366" customFormat="false" ht="12.75" hidden="false" customHeight="true" outlineLevel="0" collapsed="false">
      <c r="A366" s="117" t="s">
        <v>254</v>
      </c>
      <c r="B366" s="58"/>
      <c r="C366" s="62" t="n">
        <f aca="false">-IncomeState!C51</f>
        <v>-4119</v>
      </c>
      <c r="D366" s="62" t="n">
        <f aca="false">-IncomeState!D51</f>
        <v>-5370</v>
      </c>
      <c r="E366" s="62" t="n">
        <f aca="false">-IncomeState!E51</f>
        <v>-6853</v>
      </c>
      <c r="F366" s="62" t="n">
        <f aca="false">-IncomeState!F51</f>
        <v>-4421</v>
      </c>
      <c r="G366" s="62" t="n">
        <f aca="false">-IncomeState!G51</f>
        <v>-4599</v>
      </c>
      <c r="H366" s="62" t="n">
        <f aca="false">-IncomeState!H51</f>
        <v>-4037</v>
      </c>
      <c r="I366" s="62" t="n">
        <f aca="false">-IncomeState!I51</f>
        <v>-4178</v>
      </c>
      <c r="J366" s="62" t="n">
        <f aca="false">-IncomeState!J51</f>
        <v>-4037</v>
      </c>
      <c r="K366" s="62" t="n">
        <f aca="false">-IncomeState!K51</f>
        <v>-3460</v>
      </c>
      <c r="L366" s="62" t="n">
        <f aca="false">-IncomeState!L51</f>
        <v>-595</v>
      </c>
      <c r="M366" s="62" t="n">
        <f aca="false">-IncomeState!M51</f>
        <v>-4278</v>
      </c>
      <c r="N366" s="62" t="n">
        <f aca="false">-IncomeState!N51</f>
        <v>-3898</v>
      </c>
      <c r="O366" s="55" t="n">
        <f aca="false">SUM(C366:N366)</f>
        <v>-49845</v>
      </c>
      <c r="P366" s="55"/>
      <c r="Q366" s="135"/>
      <c r="R366" s="113" t="s">
        <v>255</v>
      </c>
      <c r="S366" s="135"/>
      <c r="T366" s="55"/>
      <c r="U366" s="62" t="n">
        <f aca="false">C366+D366+E366</f>
        <v>-16342</v>
      </c>
      <c r="V366" s="62" t="n">
        <f aca="false">F366+G366+H366</f>
        <v>-13057</v>
      </c>
      <c r="W366" s="62" t="n">
        <f aca="false">I366+J366+K366</f>
        <v>-11675</v>
      </c>
      <c r="X366" s="62" t="n">
        <f aca="false">L366+M366+N366</f>
        <v>-8771</v>
      </c>
      <c r="Y366" s="35" t="n">
        <f aca="false">SUM(U366:X366)</f>
        <v>-49845</v>
      </c>
      <c r="Z366" s="58"/>
      <c r="AA366" s="58"/>
      <c r="AB366" s="58"/>
      <c r="AC366" s="58"/>
      <c r="AD366" s="58"/>
      <c r="AE366" s="58"/>
      <c r="AF366" s="58"/>
      <c r="AG366" s="58"/>
      <c r="AH366" s="58"/>
      <c r="AI366" s="58"/>
      <c r="AJ366" s="58"/>
      <c r="AK366" s="58"/>
      <c r="AL366" s="58"/>
      <c r="AM366" s="58"/>
      <c r="AN366" s="58"/>
      <c r="AO366" s="58"/>
      <c r="AP366" s="58"/>
      <c r="AQ366" s="58"/>
      <c r="AR366" s="58"/>
      <c r="AS366" s="58"/>
      <c r="AT366" s="58"/>
      <c r="AU366" s="58"/>
      <c r="AV366" s="58"/>
      <c r="AW366" s="58"/>
      <c r="AX366" s="58"/>
      <c r="AY366" s="58"/>
      <c r="AZ366" s="58"/>
      <c r="BA366" s="58"/>
      <c r="BB366" s="58"/>
      <c r="BC366" s="58"/>
      <c r="BD366" s="58"/>
      <c r="BE366" s="58"/>
      <c r="BF366" s="58"/>
      <c r="BG366" s="58"/>
      <c r="BH366" s="58"/>
      <c r="BI366" s="58"/>
      <c r="BJ366" s="58"/>
      <c r="BK366" s="58"/>
      <c r="BL366" s="58"/>
      <c r="BM366" s="58"/>
      <c r="BN366" s="58"/>
      <c r="BO366" s="58"/>
      <c r="BP366" s="58"/>
      <c r="BQ366" s="58"/>
      <c r="BR366" s="58"/>
      <c r="BS366" s="58"/>
      <c r="BT366" s="58"/>
      <c r="BU366" s="58"/>
      <c r="BV366" s="58"/>
      <c r="BW366" s="58"/>
      <c r="BX366" s="58"/>
      <c r="BY366" s="58"/>
      <c r="BZ366" s="58"/>
      <c r="CA366" s="58"/>
      <c r="CB366" s="58"/>
      <c r="CC366" s="58"/>
      <c r="CD366" s="58"/>
      <c r="CE366" s="58"/>
      <c r="CF366" s="58"/>
      <c r="CG366" s="58"/>
      <c r="CH366" s="58"/>
      <c r="CI366" s="58"/>
      <c r="CJ366" s="58"/>
      <c r="CK366" s="58"/>
      <c r="CL366" s="58"/>
      <c r="CM366" s="58"/>
      <c r="CN366" s="58"/>
      <c r="CO366" s="58"/>
      <c r="CP366" s="58"/>
      <c r="CQ366" s="58"/>
      <c r="CR366" s="58"/>
      <c r="CS366" s="58"/>
      <c r="CT366" s="58"/>
      <c r="CU366" s="58"/>
      <c r="CV366" s="58"/>
      <c r="CW366" s="58"/>
      <c r="CX366" s="58"/>
      <c r="CY366" s="58"/>
      <c r="CZ366" s="58"/>
      <c r="DA366" s="58"/>
      <c r="DB366" s="58"/>
      <c r="DC366" s="58"/>
      <c r="DD366" s="58"/>
      <c r="DE366" s="58"/>
      <c r="DF366" s="58"/>
      <c r="DG366" s="58"/>
      <c r="DH366" s="58"/>
      <c r="DI366" s="58"/>
      <c r="DJ366" s="58"/>
      <c r="DK366" s="58"/>
      <c r="DL366" s="58"/>
      <c r="DM366" s="58"/>
      <c r="DN366" s="58"/>
      <c r="DO366" s="58"/>
      <c r="DP366" s="58"/>
      <c r="DQ366" s="58"/>
      <c r="DR366" s="58"/>
      <c r="DS366" s="58"/>
      <c r="DT366" s="58"/>
      <c r="DU366" s="58"/>
      <c r="DV366" s="58"/>
      <c r="DW366" s="58"/>
      <c r="DX366" s="58"/>
      <c r="DY366" s="58"/>
      <c r="DZ366" s="58"/>
      <c r="EA366" s="58"/>
      <c r="EB366" s="58"/>
      <c r="EC366" s="58"/>
      <c r="ED366" s="58"/>
      <c r="EE366" s="58"/>
      <c r="EF366" s="58"/>
      <c r="EG366" s="58"/>
      <c r="EH366" s="58"/>
      <c r="EI366" s="58"/>
      <c r="EJ366" s="58"/>
      <c r="EK366" s="58"/>
      <c r="EL366" s="58"/>
      <c r="EM366" s="58"/>
      <c r="EN366" s="58"/>
      <c r="EO366" s="58"/>
      <c r="EP366" s="58"/>
      <c r="EQ366" s="58"/>
      <c r="ER366" s="58"/>
      <c r="ES366" s="58"/>
      <c r="ET366" s="58"/>
      <c r="EU366" s="58"/>
      <c r="EV366" s="58"/>
      <c r="EW366" s="58"/>
      <c r="EX366" s="58"/>
      <c r="EY366" s="58"/>
      <c r="EZ366" s="58"/>
      <c r="FA366" s="58"/>
      <c r="FB366" s="58"/>
      <c r="FC366" s="58"/>
      <c r="FD366" s="58"/>
      <c r="FE366" s="58"/>
      <c r="FF366" s="58"/>
      <c r="FG366" s="58"/>
      <c r="FH366" s="58"/>
      <c r="FI366" s="58"/>
      <c r="FJ366" s="58"/>
      <c r="FK366" s="58"/>
      <c r="FL366" s="58"/>
      <c r="FM366" s="58"/>
      <c r="FN366" s="58"/>
      <c r="FO366" s="58"/>
      <c r="FP366" s="58"/>
      <c r="FQ366" s="58"/>
      <c r="FR366" s="58"/>
      <c r="FS366" s="58"/>
      <c r="FT366" s="58"/>
      <c r="FU366" s="58"/>
      <c r="FV366" s="58"/>
      <c r="FW366" s="58"/>
      <c r="FX366" s="58"/>
      <c r="FY366" s="58"/>
      <c r="FZ366" s="58"/>
      <c r="GA366" s="58"/>
      <c r="GB366" s="58"/>
      <c r="GC366" s="58"/>
      <c r="GD366" s="58"/>
      <c r="GE366" s="58"/>
      <c r="GF366" s="58"/>
      <c r="GG366" s="58"/>
      <c r="GH366" s="58"/>
      <c r="GI366" s="58"/>
      <c r="GJ366" s="58"/>
      <c r="GK366" s="58"/>
      <c r="GL366" s="58"/>
      <c r="GM366" s="58"/>
      <c r="GN366" s="58"/>
      <c r="GO366" s="58"/>
      <c r="GP366" s="58"/>
      <c r="GQ366" s="58"/>
      <c r="GR366" s="58"/>
      <c r="GS366" s="58"/>
      <c r="GT366" s="58"/>
      <c r="GU366" s="58"/>
      <c r="GV366" s="58"/>
      <c r="GW366" s="58"/>
      <c r="GX366" s="58"/>
      <c r="GY366" s="58"/>
      <c r="GZ366" s="58"/>
      <c r="HA366" s="58"/>
      <c r="HB366" s="58"/>
      <c r="HC366" s="58"/>
      <c r="HD366" s="58"/>
      <c r="HE366" s="58"/>
      <c r="HF366" s="58"/>
      <c r="HG366" s="58"/>
      <c r="HH366" s="58"/>
      <c r="HI366" s="58"/>
      <c r="HJ366" s="58"/>
      <c r="HK366" s="58"/>
      <c r="HL366" s="58"/>
      <c r="HM366" s="58"/>
      <c r="HN366" s="58"/>
      <c r="HO366" s="58"/>
      <c r="HP366" s="58"/>
      <c r="HQ366" s="58"/>
      <c r="HR366" s="58"/>
      <c r="HS366" s="58"/>
      <c r="HT366" s="58"/>
      <c r="HU366" s="58"/>
      <c r="HV366" s="58"/>
      <c r="HW366" s="58"/>
      <c r="HX366" s="58"/>
      <c r="HY366" s="58"/>
      <c r="HZ366" s="58"/>
      <c r="IA366" s="58"/>
      <c r="IB366" s="58"/>
      <c r="IC366" s="58"/>
      <c r="ID366" s="58"/>
      <c r="IE366" s="58"/>
      <c r="IF366" s="58"/>
      <c r="IG366" s="58"/>
      <c r="IH366" s="58"/>
      <c r="II366" s="58"/>
      <c r="IJ366" s="58"/>
      <c r="IK366" s="58"/>
      <c r="IL366" s="58"/>
      <c r="IM366" s="58"/>
      <c r="IN366" s="58"/>
      <c r="IO366" s="58"/>
      <c r="IP366" s="58"/>
      <c r="IQ366" s="58"/>
      <c r="IR366" s="58"/>
      <c r="IS366" s="58"/>
      <c r="IT366" s="58"/>
      <c r="IU366" s="58"/>
      <c r="IV366" s="58"/>
      <c r="IW366" s="58"/>
    </row>
    <row r="367" customFormat="false" ht="12.75" hidden="false" customHeight="true" outlineLevel="0" collapsed="false">
      <c r="A367" s="117" t="s">
        <v>256</v>
      </c>
      <c r="B367" s="58"/>
      <c r="C367" s="82" t="n">
        <f aca="false">-IncomeState!C52</f>
        <v>-150</v>
      </c>
      <c r="D367" s="82" t="n">
        <f aca="false">-IncomeState!D52</f>
        <v>-92</v>
      </c>
      <c r="E367" s="82" t="n">
        <f aca="false">-IncomeState!E52</f>
        <v>4693</v>
      </c>
      <c r="F367" s="82" t="n">
        <f aca="false">-IncomeState!F52</f>
        <v>-802</v>
      </c>
      <c r="G367" s="82" t="n">
        <f aca="false">-IncomeState!G52</f>
        <v>-259</v>
      </c>
      <c r="H367" s="82" t="n">
        <f aca="false">-IncomeState!H52</f>
        <v>-6</v>
      </c>
      <c r="I367" s="82" t="n">
        <f aca="false">-IncomeState!I52</f>
        <v>-256</v>
      </c>
      <c r="J367" s="82" t="n">
        <f aca="false">-IncomeState!J52</f>
        <v>-100</v>
      </c>
      <c r="K367" s="82" t="n">
        <f aca="false">-IncomeState!K52</f>
        <v>-747</v>
      </c>
      <c r="L367" s="82" t="n">
        <f aca="false">-IncomeState!L52</f>
        <v>-3257</v>
      </c>
      <c r="M367" s="82" t="n">
        <f aca="false">-IncomeState!M52</f>
        <v>753</v>
      </c>
      <c r="N367" s="82" t="n">
        <f aca="false">-IncomeState!N52</f>
        <v>60</v>
      </c>
      <c r="O367" s="116" t="n">
        <f aca="false">SUM(C367:N367)</f>
        <v>-163</v>
      </c>
      <c r="P367" s="116"/>
      <c r="Q367" s="135"/>
      <c r="R367" s="113" t="s">
        <v>257</v>
      </c>
      <c r="S367" s="135"/>
      <c r="T367" s="116"/>
      <c r="U367" s="82" t="n">
        <f aca="false">C367+D367+E367</f>
        <v>4451</v>
      </c>
      <c r="V367" s="82" t="n">
        <f aca="false">F367+G367+H367</f>
        <v>-1067</v>
      </c>
      <c r="W367" s="82" t="n">
        <f aca="false">I367+J367+K367</f>
        <v>-1103</v>
      </c>
      <c r="X367" s="82" t="n">
        <f aca="false">L367+M367+N367</f>
        <v>-2444</v>
      </c>
      <c r="Y367" s="71" t="n">
        <f aca="false">SUM(U367:X367)</f>
        <v>-163</v>
      </c>
      <c r="Z367" s="58"/>
      <c r="AA367" s="58"/>
      <c r="AB367" s="58"/>
      <c r="AC367" s="58"/>
      <c r="AD367" s="58"/>
      <c r="AE367" s="58"/>
      <c r="AF367" s="58"/>
      <c r="AG367" s="58"/>
      <c r="AH367" s="58"/>
      <c r="AI367" s="58"/>
      <c r="AJ367" s="58"/>
      <c r="AK367" s="58"/>
      <c r="AL367" s="58"/>
      <c r="AM367" s="58"/>
      <c r="AN367" s="58"/>
      <c r="AO367" s="58"/>
      <c r="AP367" s="58"/>
      <c r="AQ367" s="58"/>
      <c r="AR367" s="58"/>
      <c r="AS367" s="58"/>
      <c r="AT367" s="58"/>
      <c r="AU367" s="58"/>
      <c r="AV367" s="58"/>
      <c r="AW367" s="58"/>
      <c r="AX367" s="58"/>
      <c r="AY367" s="58"/>
      <c r="AZ367" s="58"/>
      <c r="BA367" s="58"/>
      <c r="BB367" s="58"/>
      <c r="BC367" s="58"/>
      <c r="BD367" s="58"/>
      <c r="BE367" s="58"/>
      <c r="BF367" s="58"/>
      <c r="BG367" s="58"/>
      <c r="BH367" s="58"/>
      <c r="BI367" s="58"/>
      <c r="BJ367" s="58"/>
      <c r="BK367" s="58"/>
      <c r="BL367" s="58"/>
      <c r="BM367" s="58"/>
      <c r="BN367" s="58"/>
      <c r="BO367" s="58"/>
      <c r="BP367" s="58"/>
      <c r="BQ367" s="58"/>
      <c r="BR367" s="58"/>
      <c r="BS367" s="58"/>
      <c r="BT367" s="58"/>
      <c r="BU367" s="58"/>
      <c r="BV367" s="58"/>
      <c r="BW367" s="58"/>
      <c r="BX367" s="58"/>
      <c r="BY367" s="58"/>
      <c r="BZ367" s="58"/>
      <c r="CA367" s="58"/>
      <c r="CB367" s="58"/>
      <c r="CC367" s="58"/>
      <c r="CD367" s="58"/>
      <c r="CE367" s="58"/>
      <c r="CF367" s="58"/>
      <c r="CG367" s="58"/>
      <c r="CH367" s="58"/>
      <c r="CI367" s="58"/>
      <c r="CJ367" s="58"/>
      <c r="CK367" s="58"/>
      <c r="CL367" s="58"/>
      <c r="CM367" s="58"/>
      <c r="CN367" s="58"/>
      <c r="CO367" s="58"/>
      <c r="CP367" s="58"/>
      <c r="CQ367" s="58"/>
      <c r="CR367" s="58"/>
      <c r="CS367" s="58"/>
      <c r="CT367" s="58"/>
      <c r="CU367" s="58"/>
      <c r="CV367" s="58"/>
      <c r="CW367" s="58"/>
      <c r="CX367" s="58"/>
      <c r="CY367" s="58"/>
      <c r="CZ367" s="58"/>
      <c r="DA367" s="58"/>
      <c r="DB367" s="58"/>
      <c r="DC367" s="58"/>
      <c r="DD367" s="58"/>
      <c r="DE367" s="58"/>
      <c r="DF367" s="58"/>
      <c r="DG367" s="58"/>
      <c r="DH367" s="58"/>
      <c r="DI367" s="58"/>
      <c r="DJ367" s="58"/>
      <c r="DK367" s="58"/>
      <c r="DL367" s="58"/>
      <c r="DM367" s="58"/>
      <c r="DN367" s="58"/>
      <c r="DO367" s="58"/>
      <c r="DP367" s="58"/>
      <c r="DQ367" s="58"/>
      <c r="DR367" s="58"/>
      <c r="DS367" s="58"/>
      <c r="DT367" s="58"/>
      <c r="DU367" s="58"/>
      <c r="DV367" s="58"/>
      <c r="DW367" s="58"/>
      <c r="DX367" s="58"/>
      <c r="DY367" s="58"/>
      <c r="DZ367" s="58"/>
      <c r="EA367" s="58"/>
      <c r="EB367" s="58"/>
      <c r="EC367" s="58"/>
      <c r="ED367" s="58"/>
      <c r="EE367" s="58"/>
      <c r="EF367" s="58"/>
      <c r="EG367" s="58"/>
      <c r="EH367" s="58"/>
      <c r="EI367" s="58"/>
      <c r="EJ367" s="58"/>
      <c r="EK367" s="58"/>
      <c r="EL367" s="58"/>
      <c r="EM367" s="58"/>
      <c r="EN367" s="58"/>
      <c r="EO367" s="58"/>
      <c r="EP367" s="58"/>
      <c r="EQ367" s="58"/>
      <c r="ER367" s="58"/>
      <c r="ES367" s="58"/>
      <c r="ET367" s="58"/>
      <c r="EU367" s="58"/>
      <c r="EV367" s="58"/>
      <c r="EW367" s="58"/>
      <c r="EX367" s="58"/>
      <c r="EY367" s="58"/>
      <c r="EZ367" s="58"/>
      <c r="FA367" s="58"/>
      <c r="FB367" s="58"/>
      <c r="FC367" s="58"/>
      <c r="FD367" s="58"/>
      <c r="FE367" s="58"/>
      <c r="FF367" s="58"/>
      <c r="FG367" s="58"/>
      <c r="FH367" s="58"/>
      <c r="FI367" s="58"/>
      <c r="FJ367" s="58"/>
      <c r="FK367" s="58"/>
      <c r="FL367" s="58"/>
      <c r="FM367" s="58"/>
      <c r="FN367" s="58"/>
      <c r="FO367" s="58"/>
      <c r="FP367" s="58"/>
      <c r="FQ367" s="58"/>
      <c r="FR367" s="58"/>
      <c r="FS367" s="58"/>
      <c r="FT367" s="58"/>
      <c r="FU367" s="58"/>
      <c r="FV367" s="58"/>
      <c r="FW367" s="58"/>
      <c r="FX367" s="58"/>
      <c r="FY367" s="58"/>
      <c r="FZ367" s="58"/>
      <c r="GA367" s="58"/>
      <c r="GB367" s="58"/>
      <c r="GC367" s="58"/>
      <c r="GD367" s="58"/>
      <c r="GE367" s="58"/>
      <c r="GF367" s="58"/>
      <c r="GG367" s="58"/>
      <c r="GH367" s="58"/>
      <c r="GI367" s="58"/>
      <c r="GJ367" s="58"/>
      <c r="GK367" s="58"/>
      <c r="GL367" s="58"/>
      <c r="GM367" s="58"/>
      <c r="GN367" s="58"/>
      <c r="GO367" s="58"/>
      <c r="GP367" s="58"/>
      <c r="GQ367" s="58"/>
      <c r="GR367" s="58"/>
      <c r="GS367" s="58"/>
      <c r="GT367" s="58"/>
      <c r="GU367" s="58"/>
      <c r="GV367" s="58"/>
      <c r="GW367" s="58"/>
      <c r="GX367" s="58"/>
      <c r="GY367" s="58"/>
      <c r="GZ367" s="58"/>
      <c r="HA367" s="58"/>
      <c r="HB367" s="58"/>
      <c r="HC367" s="58"/>
      <c r="HD367" s="58"/>
      <c r="HE367" s="58"/>
      <c r="HF367" s="58"/>
      <c r="HG367" s="58"/>
      <c r="HH367" s="58"/>
      <c r="HI367" s="58"/>
      <c r="HJ367" s="58"/>
      <c r="HK367" s="58"/>
      <c r="HL367" s="58"/>
      <c r="HM367" s="58"/>
      <c r="HN367" s="58"/>
      <c r="HO367" s="58"/>
      <c r="HP367" s="58"/>
      <c r="HQ367" s="58"/>
      <c r="HR367" s="58"/>
      <c r="HS367" s="58"/>
      <c r="HT367" s="58"/>
      <c r="HU367" s="58"/>
      <c r="HV367" s="58"/>
      <c r="HW367" s="58"/>
      <c r="HX367" s="58"/>
      <c r="HY367" s="58"/>
      <c r="HZ367" s="58"/>
      <c r="IA367" s="58"/>
      <c r="IB367" s="58"/>
      <c r="IC367" s="58"/>
      <c r="ID367" s="58"/>
      <c r="IE367" s="58"/>
      <c r="IF367" s="58"/>
      <c r="IG367" s="58"/>
      <c r="IH367" s="58"/>
      <c r="II367" s="58"/>
      <c r="IJ367" s="58"/>
      <c r="IK367" s="58"/>
      <c r="IL367" s="58"/>
      <c r="IM367" s="58"/>
      <c r="IN367" s="58"/>
      <c r="IO367" s="58"/>
      <c r="IP367" s="58"/>
      <c r="IQ367" s="58"/>
      <c r="IR367" s="58"/>
      <c r="IS367" s="58"/>
      <c r="IT367" s="58"/>
      <c r="IU367" s="58"/>
      <c r="IV367" s="58"/>
      <c r="IW367" s="58"/>
    </row>
    <row r="368" customFormat="false" ht="12.75" hidden="false" customHeight="true" outlineLevel="0" collapsed="false">
      <c r="A368" s="117" t="s">
        <v>258</v>
      </c>
      <c r="B368" s="58"/>
      <c r="C368" s="62" t="n">
        <f aca="false">+C366+C367</f>
        <v>-4269</v>
      </c>
      <c r="D368" s="62" t="n">
        <f aca="false">+D366+D367</f>
        <v>-5462</v>
      </c>
      <c r="E368" s="62" t="n">
        <f aca="false">+E366+E367</f>
        <v>-2160</v>
      </c>
      <c r="F368" s="62" t="n">
        <f aca="false">+F366+F367</f>
        <v>-5223</v>
      </c>
      <c r="G368" s="62" t="n">
        <f aca="false">+G366+G367</f>
        <v>-4858</v>
      </c>
      <c r="H368" s="62" t="n">
        <f aca="false">+H366+H367</f>
        <v>-4043</v>
      </c>
      <c r="I368" s="62" t="n">
        <f aca="false">+I366+I367</f>
        <v>-4434</v>
      </c>
      <c r="J368" s="62" t="n">
        <f aca="false">+J366+J367</f>
        <v>-4137</v>
      </c>
      <c r="K368" s="62" t="n">
        <f aca="false">+K366+K367</f>
        <v>-4207</v>
      </c>
      <c r="L368" s="62" t="n">
        <f aca="false">+L366+L367</f>
        <v>-3852</v>
      </c>
      <c r="M368" s="62" t="n">
        <f aca="false">+M366+M367</f>
        <v>-3525</v>
      </c>
      <c r="N368" s="62" t="n">
        <f aca="false">+N366+N367</f>
        <v>-3838</v>
      </c>
      <c r="O368" s="62" t="n">
        <f aca="false">C368+D368+E368+F368+G368+H368+I368+J368+K368+L368+M368+N368</f>
        <v>-50008</v>
      </c>
      <c r="P368" s="62"/>
      <c r="Q368" s="142"/>
      <c r="R368" s="80" t="s">
        <v>259</v>
      </c>
      <c r="S368" s="142"/>
      <c r="T368" s="62"/>
      <c r="U368" s="62" t="n">
        <f aca="false">C368+D368+E368</f>
        <v>-11891</v>
      </c>
      <c r="V368" s="62" t="n">
        <f aca="false">F368+G368+H368</f>
        <v>-14124</v>
      </c>
      <c r="W368" s="62" t="n">
        <f aca="false">I368+J368+K368</f>
        <v>-12778</v>
      </c>
      <c r="X368" s="62" t="n">
        <f aca="false">L368+M368+N368</f>
        <v>-11215</v>
      </c>
      <c r="Y368" s="35" t="n">
        <f aca="false">SUM(U368:X368)</f>
        <v>-50008</v>
      </c>
      <c r="Z368" s="58"/>
      <c r="AA368" s="58"/>
      <c r="AB368" s="58"/>
      <c r="AC368" s="58"/>
      <c r="AD368" s="58"/>
      <c r="AE368" s="58"/>
      <c r="AF368" s="58"/>
      <c r="AG368" s="58"/>
      <c r="AH368" s="58"/>
      <c r="AI368" s="58"/>
      <c r="AJ368" s="58"/>
      <c r="AK368" s="58"/>
      <c r="AL368" s="58"/>
      <c r="AM368" s="58"/>
      <c r="AN368" s="58"/>
      <c r="AO368" s="58"/>
      <c r="AP368" s="58"/>
      <c r="AQ368" s="58"/>
      <c r="AR368" s="58"/>
      <c r="AS368" s="58"/>
      <c r="AT368" s="58"/>
      <c r="AU368" s="58"/>
      <c r="AV368" s="58"/>
      <c r="AW368" s="58"/>
      <c r="AX368" s="58"/>
      <c r="AY368" s="58"/>
      <c r="AZ368" s="58"/>
      <c r="BA368" s="58"/>
      <c r="BB368" s="58"/>
      <c r="BC368" s="58"/>
      <c r="BD368" s="58"/>
      <c r="BE368" s="58"/>
      <c r="BF368" s="58"/>
      <c r="BG368" s="58"/>
      <c r="BH368" s="58"/>
      <c r="BI368" s="58"/>
      <c r="BJ368" s="58"/>
      <c r="BK368" s="58"/>
      <c r="BL368" s="58"/>
      <c r="BM368" s="58"/>
      <c r="BN368" s="58"/>
      <c r="BO368" s="58"/>
      <c r="BP368" s="58"/>
      <c r="BQ368" s="58"/>
      <c r="BR368" s="58"/>
      <c r="BS368" s="58"/>
      <c r="BT368" s="58"/>
      <c r="BU368" s="58"/>
      <c r="BV368" s="58"/>
      <c r="BW368" s="58"/>
      <c r="BX368" s="58"/>
      <c r="BY368" s="58"/>
      <c r="BZ368" s="58"/>
      <c r="CA368" s="58"/>
      <c r="CB368" s="58"/>
      <c r="CC368" s="58"/>
      <c r="CD368" s="58"/>
      <c r="CE368" s="58"/>
      <c r="CF368" s="58"/>
      <c r="CG368" s="58"/>
      <c r="CH368" s="58"/>
      <c r="CI368" s="58"/>
      <c r="CJ368" s="58"/>
      <c r="CK368" s="58"/>
      <c r="CL368" s="58"/>
      <c r="CM368" s="58"/>
      <c r="CN368" s="58"/>
      <c r="CO368" s="58"/>
      <c r="CP368" s="58"/>
      <c r="CQ368" s="58"/>
      <c r="CR368" s="58"/>
      <c r="CS368" s="58"/>
      <c r="CT368" s="58"/>
      <c r="CU368" s="58"/>
      <c r="CV368" s="58"/>
      <c r="CW368" s="58"/>
      <c r="CX368" s="58"/>
      <c r="CY368" s="58"/>
      <c r="CZ368" s="58"/>
      <c r="DA368" s="58"/>
      <c r="DB368" s="58"/>
      <c r="DC368" s="58"/>
      <c r="DD368" s="58"/>
      <c r="DE368" s="58"/>
      <c r="DF368" s="58"/>
      <c r="DG368" s="58"/>
      <c r="DH368" s="58"/>
      <c r="DI368" s="58"/>
      <c r="DJ368" s="58"/>
      <c r="DK368" s="58"/>
      <c r="DL368" s="58"/>
      <c r="DM368" s="58"/>
      <c r="DN368" s="58"/>
      <c r="DO368" s="58"/>
      <c r="DP368" s="58"/>
      <c r="DQ368" s="58"/>
      <c r="DR368" s="58"/>
      <c r="DS368" s="58"/>
      <c r="DT368" s="58"/>
      <c r="DU368" s="58"/>
      <c r="DV368" s="58"/>
      <c r="DW368" s="58"/>
      <c r="DX368" s="58"/>
      <c r="DY368" s="58"/>
      <c r="DZ368" s="58"/>
      <c r="EA368" s="58"/>
      <c r="EB368" s="58"/>
      <c r="EC368" s="58"/>
      <c r="ED368" s="58"/>
      <c r="EE368" s="58"/>
      <c r="EF368" s="58"/>
      <c r="EG368" s="58"/>
      <c r="EH368" s="58"/>
      <c r="EI368" s="58"/>
      <c r="EJ368" s="58"/>
      <c r="EK368" s="58"/>
      <c r="EL368" s="58"/>
      <c r="EM368" s="58"/>
      <c r="EN368" s="58"/>
      <c r="EO368" s="58"/>
      <c r="EP368" s="58"/>
      <c r="EQ368" s="58"/>
      <c r="ER368" s="58"/>
      <c r="ES368" s="58"/>
      <c r="ET368" s="58"/>
      <c r="EU368" s="58"/>
      <c r="EV368" s="58"/>
      <c r="EW368" s="58"/>
      <c r="EX368" s="58"/>
      <c r="EY368" s="58"/>
      <c r="EZ368" s="58"/>
      <c r="FA368" s="58"/>
      <c r="FB368" s="58"/>
      <c r="FC368" s="58"/>
      <c r="FD368" s="58"/>
      <c r="FE368" s="58"/>
      <c r="FF368" s="58"/>
      <c r="FG368" s="58"/>
      <c r="FH368" s="58"/>
      <c r="FI368" s="58"/>
      <c r="FJ368" s="58"/>
      <c r="FK368" s="58"/>
      <c r="FL368" s="58"/>
      <c r="FM368" s="58"/>
      <c r="FN368" s="58"/>
      <c r="FO368" s="58"/>
      <c r="FP368" s="58"/>
      <c r="FQ368" s="58"/>
      <c r="FR368" s="58"/>
      <c r="FS368" s="58"/>
      <c r="FT368" s="58"/>
      <c r="FU368" s="58"/>
      <c r="FV368" s="58"/>
      <c r="FW368" s="58"/>
      <c r="FX368" s="58"/>
      <c r="FY368" s="58"/>
      <c r="FZ368" s="58"/>
      <c r="GA368" s="58"/>
      <c r="GB368" s="58"/>
      <c r="GC368" s="58"/>
      <c r="GD368" s="58"/>
      <c r="GE368" s="58"/>
      <c r="GF368" s="58"/>
      <c r="GG368" s="58"/>
      <c r="GH368" s="58"/>
      <c r="GI368" s="58"/>
      <c r="GJ368" s="58"/>
      <c r="GK368" s="58"/>
      <c r="GL368" s="58"/>
      <c r="GM368" s="58"/>
      <c r="GN368" s="58"/>
      <c r="GO368" s="58"/>
      <c r="GP368" s="58"/>
      <c r="GQ368" s="58"/>
      <c r="GR368" s="58"/>
      <c r="GS368" s="58"/>
      <c r="GT368" s="58"/>
      <c r="GU368" s="58"/>
      <c r="GV368" s="58"/>
      <c r="GW368" s="58"/>
      <c r="GX368" s="58"/>
      <c r="GY368" s="58"/>
      <c r="GZ368" s="58"/>
      <c r="HA368" s="58"/>
      <c r="HB368" s="58"/>
      <c r="HC368" s="58"/>
      <c r="HD368" s="58"/>
      <c r="HE368" s="58"/>
      <c r="HF368" s="58"/>
      <c r="HG368" s="58"/>
      <c r="HH368" s="58"/>
      <c r="HI368" s="58"/>
      <c r="HJ368" s="58"/>
      <c r="HK368" s="58"/>
      <c r="HL368" s="58"/>
      <c r="HM368" s="58"/>
      <c r="HN368" s="58"/>
      <c r="HO368" s="58"/>
      <c r="HP368" s="58"/>
      <c r="HQ368" s="58"/>
      <c r="HR368" s="58"/>
      <c r="HS368" s="58"/>
      <c r="HT368" s="58"/>
      <c r="HU368" s="58"/>
      <c r="HV368" s="58"/>
      <c r="HW368" s="58"/>
      <c r="HX368" s="58"/>
      <c r="HY368" s="58"/>
      <c r="HZ368" s="58"/>
      <c r="IA368" s="58"/>
      <c r="IB368" s="58"/>
      <c r="IC368" s="58"/>
      <c r="ID368" s="58"/>
      <c r="IE368" s="58"/>
      <c r="IF368" s="58"/>
      <c r="IG368" s="58"/>
      <c r="IH368" s="58"/>
      <c r="II368" s="58"/>
      <c r="IJ368" s="58"/>
      <c r="IK368" s="58"/>
      <c r="IL368" s="58"/>
      <c r="IM368" s="58"/>
      <c r="IN368" s="58"/>
      <c r="IO368" s="58"/>
      <c r="IP368" s="58"/>
      <c r="IQ368" s="58"/>
      <c r="IR368" s="58"/>
      <c r="IS368" s="58"/>
      <c r="IT368" s="58"/>
      <c r="IU368" s="58"/>
      <c r="IV368" s="58"/>
      <c r="IW368" s="58"/>
    </row>
    <row r="369" customFormat="false" ht="6" hidden="false" customHeight="true" outlineLevel="0" collapsed="false">
      <c r="A369" s="106"/>
      <c r="C369" s="137"/>
      <c r="D369" s="137"/>
      <c r="E369" s="137"/>
      <c r="F369" s="137"/>
      <c r="G369" s="137"/>
      <c r="H369" s="137"/>
      <c r="I369" s="137"/>
      <c r="J369" s="137"/>
      <c r="K369" s="137"/>
      <c r="L369" s="137"/>
      <c r="M369" s="137"/>
      <c r="N369" s="137"/>
      <c r="O369" s="137"/>
      <c r="P369" s="137"/>
      <c r="Q369" s="136"/>
      <c r="R369" s="137"/>
      <c r="S369" s="136"/>
      <c r="T369" s="137"/>
      <c r="U369" s="137"/>
      <c r="V369" s="137"/>
      <c r="W369" s="137"/>
      <c r="X369" s="137"/>
      <c r="Y369" s="137"/>
    </row>
    <row r="370" customFormat="false" ht="13.5" hidden="false" customHeight="false" outlineLevel="0" collapsed="false">
      <c r="A370" s="27" t="s">
        <v>260</v>
      </c>
      <c r="C370" s="138" t="n">
        <f aca="false">+C364+C368</f>
        <v>6658.029</v>
      </c>
      <c r="D370" s="138" t="n">
        <f aca="false">+D364+D368</f>
        <v>8540.098</v>
      </c>
      <c r="E370" s="138" t="n">
        <f aca="false">+E364+E368</f>
        <v>3341</v>
      </c>
      <c r="F370" s="138" t="n">
        <f aca="false">+F364+F368</f>
        <v>8154</v>
      </c>
      <c r="G370" s="138" t="n">
        <f aca="false">+G364+G368</f>
        <v>7578</v>
      </c>
      <c r="H370" s="138" t="n">
        <f aca="false">+H364+H368</f>
        <v>6296</v>
      </c>
      <c r="I370" s="138" t="n">
        <f aca="false">+I364+I368</f>
        <v>6915</v>
      </c>
      <c r="J370" s="138" t="n">
        <f aca="false">+J364+J368</f>
        <v>6452</v>
      </c>
      <c r="K370" s="138" t="n">
        <f aca="false">+K364+K368</f>
        <v>6558</v>
      </c>
      <c r="L370" s="138" t="n">
        <f aca="false">+L364+L368</f>
        <v>5998</v>
      </c>
      <c r="M370" s="138" t="n">
        <f aca="false">+M364+M368</f>
        <v>5486</v>
      </c>
      <c r="N370" s="138" t="n">
        <f aca="false">+N364+N368</f>
        <v>5977</v>
      </c>
      <c r="O370" s="140" t="n">
        <f aca="false">+O364+O368</f>
        <v>77953.127</v>
      </c>
      <c r="P370" s="137"/>
      <c r="Q370" s="136"/>
      <c r="R370" s="137"/>
      <c r="S370" s="136"/>
      <c r="T370" s="137"/>
      <c r="U370" s="139" t="n">
        <f aca="false">+U364+U368</f>
        <v>18539.127</v>
      </c>
      <c r="V370" s="140" t="n">
        <f aca="false">+V364+V368</f>
        <v>22028</v>
      </c>
      <c r="W370" s="140" t="e">
        <f aca="false">+W364+W368</f>
        <v>#REF!</v>
      </c>
      <c r="X370" s="140" t="n">
        <f aca="false">+X364+X368</f>
        <v>17461</v>
      </c>
      <c r="Y370" s="141" t="e">
        <f aca="false">+Y364+Y368</f>
        <v>#REF!</v>
      </c>
    </row>
    <row r="371" customFormat="false" ht="6" hidden="false" customHeight="true" outlineLevel="0" collapsed="false">
      <c r="A371" s="27"/>
      <c r="C371" s="137"/>
      <c r="D371" s="137"/>
      <c r="E371" s="137"/>
      <c r="F371" s="137"/>
      <c r="G371" s="137"/>
      <c r="H371" s="137"/>
      <c r="I371" s="137"/>
      <c r="J371" s="137"/>
      <c r="K371" s="137"/>
      <c r="L371" s="137"/>
      <c r="M371" s="137"/>
      <c r="N371" s="137"/>
      <c r="O371" s="137"/>
      <c r="P371" s="137"/>
      <c r="Q371" s="136"/>
      <c r="R371" s="137"/>
      <c r="S371" s="136"/>
      <c r="T371" s="137"/>
      <c r="U371" s="137"/>
      <c r="V371" s="137"/>
      <c r="W371" s="137"/>
      <c r="X371" s="137"/>
      <c r="Y371" s="137"/>
    </row>
    <row r="372" customFormat="false" ht="12.75" hidden="false" customHeight="false" outlineLevel="0" collapsed="false">
      <c r="A372" s="27" t="s">
        <v>261</v>
      </c>
      <c r="C372" s="143" t="n">
        <v>0</v>
      </c>
      <c r="D372" s="143" t="n">
        <v>0</v>
      </c>
      <c r="E372" s="143" t="n">
        <v>0</v>
      </c>
      <c r="F372" s="143" t="n">
        <v>0</v>
      </c>
      <c r="G372" s="143" t="n">
        <v>0</v>
      </c>
      <c r="H372" s="143" t="n">
        <v>0</v>
      </c>
      <c r="I372" s="143" t="n">
        <v>0</v>
      </c>
      <c r="J372" s="143" t="n">
        <v>0</v>
      </c>
      <c r="K372" s="143" t="n">
        <v>0</v>
      </c>
      <c r="L372" s="143" t="n">
        <v>0</v>
      </c>
      <c r="M372" s="143" t="n">
        <v>0</v>
      </c>
      <c r="N372" s="143" t="n">
        <v>0</v>
      </c>
      <c r="O372" s="55" t="n">
        <f aca="false">SUM(C372:N372)</f>
        <v>0</v>
      </c>
      <c r="P372" s="55"/>
      <c r="Q372" s="136"/>
      <c r="R372" s="33" t="s">
        <v>262</v>
      </c>
      <c r="S372" s="136"/>
      <c r="T372" s="55"/>
      <c r="U372" s="34" t="n">
        <f aca="false">C372+D372+E372</f>
        <v>0</v>
      </c>
      <c r="V372" s="34" t="n">
        <f aca="false">F372+G372+H372</f>
        <v>0</v>
      </c>
      <c r="W372" s="34" t="n">
        <f aca="false">I372+J372+K372</f>
        <v>0</v>
      </c>
      <c r="X372" s="34" t="n">
        <f aca="false">L372+M372+N372</f>
        <v>0</v>
      </c>
      <c r="Y372" s="35" t="n">
        <f aca="false">SUM(U372:X372)</f>
        <v>0</v>
      </c>
    </row>
    <row r="373" customFormat="false" ht="6" hidden="false" customHeight="true" outlineLevel="0" collapsed="false">
      <c r="A373" s="95"/>
      <c r="C373" s="137"/>
      <c r="D373" s="137"/>
      <c r="E373" s="137"/>
      <c r="F373" s="137"/>
      <c r="G373" s="137"/>
      <c r="H373" s="137"/>
      <c r="I373" s="137"/>
      <c r="J373" s="137"/>
      <c r="K373" s="137"/>
      <c r="L373" s="137"/>
      <c r="M373" s="137"/>
      <c r="N373" s="137"/>
      <c r="O373" s="137"/>
      <c r="P373" s="137"/>
      <c r="Q373" s="136"/>
      <c r="R373" s="144"/>
      <c r="S373" s="136"/>
      <c r="T373" s="137"/>
      <c r="U373" s="137"/>
      <c r="V373" s="137"/>
      <c r="W373" s="137"/>
      <c r="X373" s="137"/>
      <c r="Y373" s="137"/>
    </row>
    <row r="374" customFormat="false" ht="13.5" hidden="false" customHeight="false" outlineLevel="0" collapsed="false">
      <c r="A374" s="27" t="s">
        <v>263</v>
      </c>
      <c r="C374" s="138" t="n">
        <f aca="false">SUM(C370:C373)</f>
        <v>6658.029</v>
      </c>
      <c r="D374" s="138" t="n">
        <f aca="false">SUM(D370:D373)</f>
        <v>8540.098</v>
      </c>
      <c r="E374" s="139" t="n">
        <f aca="false">SUM(E370:E373)</f>
        <v>3341</v>
      </c>
      <c r="F374" s="141" t="n">
        <f aca="false">SUM(F370:F373)</f>
        <v>8154</v>
      </c>
      <c r="G374" s="138" t="n">
        <f aca="false">SUM(G370:G373)</f>
        <v>7578</v>
      </c>
      <c r="H374" s="138" t="n">
        <f aca="false">SUM(H370:H373)</f>
        <v>6296</v>
      </c>
      <c r="I374" s="138" t="n">
        <f aca="false">SUM(I370:I373)</f>
        <v>6915</v>
      </c>
      <c r="J374" s="138" t="n">
        <f aca="false">SUM(J370:J373)</f>
        <v>6452</v>
      </c>
      <c r="K374" s="138" t="n">
        <f aca="false">SUM(K370:K373)</f>
        <v>6558</v>
      </c>
      <c r="L374" s="138" t="n">
        <f aca="false">SUM(L370:L373)</f>
        <v>5998</v>
      </c>
      <c r="M374" s="138" t="n">
        <f aca="false">SUM(M370:M373)</f>
        <v>5486</v>
      </c>
      <c r="N374" s="139" t="n">
        <f aca="false">SUM(N370:N373)</f>
        <v>5977</v>
      </c>
      <c r="O374" s="138" t="n">
        <f aca="false">SUM(O370:O373)</f>
        <v>77953.127</v>
      </c>
      <c r="P374" s="137"/>
      <c r="Q374" s="136"/>
      <c r="R374" s="144"/>
      <c r="S374" s="136"/>
      <c r="T374" s="137"/>
      <c r="U374" s="139" t="n">
        <f aca="false">SUM(U370:U373)</f>
        <v>18539.127</v>
      </c>
      <c r="V374" s="140" t="n">
        <f aca="false">SUM(V370:V373)</f>
        <v>22028</v>
      </c>
      <c r="W374" s="140" t="e">
        <f aca="false">SUM(W370:W373)</f>
        <v>#REF!</v>
      </c>
      <c r="X374" s="140" t="n">
        <f aca="false">SUM(X370:X373)</f>
        <v>17461</v>
      </c>
      <c r="Y374" s="141" t="e">
        <f aca="false">SUM(Y370:Y373)</f>
        <v>#REF!</v>
      </c>
    </row>
    <row r="375" customFormat="false" ht="12.75" hidden="false" customHeight="false" outlineLevel="0" collapsed="false">
      <c r="A375" s="106"/>
      <c r="C375" s="137"/>
      <c r="D375" s="137"/>
      <c r="E375" s="137"/>
      <c r="F375" s="137"/>
      <c r="G375" s="137"/>
      <c r="H375" s="137"/>
      <c r="I375" s="137"/>
      <c r="J375" s="137"/>
      <c r="K375" s="137"/>
      <c r="L375" s="137"/>
      <c r="M375" s="137"/>
      <c r="N375" s="137"/>
      <c r="O375" s="137"/>
      <c r="P375" s="137"/>
      <c r="Q375" s="136"/>
      <c r="R375" s="137"/>
      <c r="S375" s="136"/>
      <c r="T375" s="137"/>
      <c r="U375" s="137"/>
      <c r="V375" s="137"/>
      <c r="W375" s="137"/>
      <c r="X375" s="137"/>
      <c r="Y375" s="137"/>
    </row>
    <row r="376" customFormat="false" ht="12.75" hidden="false" customHeight="false" outlineLevel="0" collapsed="false">
      <c r="A376" s="145" t="s">
        <v>264</v>
      </c>
      <c r="C376" s="146" t="n">
        <f aca="false">+C342-IncomeState!C38</f>
        <v>0.0290000000004511</v>
      </c>
      <c r="D376" s="146" t="n">
        <f aca="false">+D342-IncomeState!D38</f>
        <v>0.0979999999999563</v>
      </c>
      <c r="E376" s="146" t="n">
        <f aca="false">+E342-IncomeState!E38</f>
        <v>0</v>
      </c>
      <c r="F376" s="146" t="n">
        <f aca="false">+F342-IncomeState!F38</f>
        <v>0</v>
      </c>
      <c r="G376" s="146" t="n">
        <f aca="false">+G342-IncomeState!G38</f>
        <v>0</v>
      </c>
      <c r="H376" s="146" t="n">
        <f aca="false">+H342-IncomeState!H38</f>
        <v>0</v>
      </c>
      <c r="I376" s="146" t="n">
        <f aca="false">+I342-IncomeState!I38</f>
        <v>0</v>
      </c>
      <c r="J376" s="146" t="n">
        <f aca="false">+J342-IncomeState!J38</f>
        <v>0</v>
      </c>
      <c r="K376" s="146" t="n">
        <f aca="false">+K342-IncomeState!K38</f>
        <v>0</v>
      </c>
      <c r="L376" s="146" t="n">
        <f aca="false">+L342-IncomeState!L38</f>
        <v>0</v>
      </c>
      <c r="M376" s="146" t="n">
        <f aca="false">+M342-IncomeState!M38</f>
        <v>0</v>
      </c>
      <c r="N376" s="146" t="n">
        <f aca="false">+N342-IncomeState!N38</f>
        <v>0</v>
      </c>
      <c r="O376" s="146" t="n">
        <f aca="false">+O342-IncomeState!O38</f>
        <v>0.127000000007683</v>
      </c>
      <c r="P376" s="137"/>
      <c r="Q376" s="136"/>
      <c r="R376" s="137"/>
      <c r="S376" s="136"/>
      <c r="T376" s="137"/>
      <c r="U376" s="137"/>
      <c r="V376" s="137"/>
      <c r="W376" s="137"/>
      <c r="X376" s="137"/>
      <c r="Y376" s="137"/>
    </row>
    <row r="377" customFormat="false" ht="12.75" hidden="false" customHeight="false" outlineLevel="0" collapsed="false">
      <c r="A377" s="147" t="s">
        <v>265</v>
      </c>
      <c r="C377" s="146" t="n">
        <f aca="false">+C370-IncomeState!C56</f>
        <v>0.0290000000004511</v>
      </c>
      <c r="D377" s="146" t="n">
        <f aca="false">+D370-IncomeState!D56</f>
        <v>0.0979999999999563</v>
      </c>
      <c r="E377" s="146" t="n">
        <f aca="false">+E370-IncomeState!E56</f>
        <v>0</v>
      </c>
      <c r="F377" s="146" t="n">
        <f aca="false">+F370-IncomeState!F56</f>
        <v>0</v>
      </c>
      <c r="G377" s="146" t="n">
        <f aca="false">+G370-IncomeState!G56</f>
        <v>0</v>
      </c>
      <c r="H377" s="146" t="n">
        <f aca="false">+H370-IncomeState!H56</f>
        <v>0</v>
      </c>
      <c r="I377" s="146" t="n">
        <f aca="false">+I370-IncomeState!I56</f>
        <v>0</v>
      </c>
      <c r="J377" s="146" t="n">
        <f aca="false">+J370-IncomeState!J56</f>
        <v>0</v>
      </c>
      <c r="K377" s="146" t="n">
        <f aca="false">+K370-IncomeState!K56</f>
        <v>0</v>
      </c>
      <c r="L377" s="146" t="n">
        <f aca="false">+L370-IncomeState!L56</f>
        <v>0</v>
      </c>
      <c r="M377" s="146" t="n">
        <f aca="false">+M370-IncomeState!M56</f>
        <v>0</v>
      </c>
      <c r="N377" s="146" t="n">
        <f aca="false">+N370-IncomeState!N56</f>
        <v>0</v>
      </c>
      <c r="O377" s="146" t="n">
        <f aca="false">+O370-IncomeState!O56</f>
        <v>0.127000000007683</v>
      </c>
      <c r="Q377" s="136"/>
      <c r="R377" s="1"/>
      <c r="S377" s="136"/>
      <c r="T377" s="1"/>
    </row>
    <row r="378" customFormat="false" ht="12.75" hidden="false" customHeight="false" outlineLevel="0" collapsed="false">
      <c r="Q378" s="136"/>
      <c r="R378" s="1"/>
      <c r="S378" s="136"/>
      <c r="T378" s="1"/>
      <c r="Z378" s="137"/>
    </row>
    <row r="379" customFormat="false" ht="13.5" hidden="false" customHeight="false" outlineLevel="0" collapsed="false">
      <c r="Q379" s="136"/>
      <c r="R379" s="1"/>
      <c r="S379" s="136"/>
      <c r="T379" s="1"/>
      <c r="Z379" s="137"/>
    </row>
    <row r="380" customFormat="false" ht="12.75" hidden="false" customHeight="false" outlineLevel="0" collapsed="false">
      <c r="A380" s="95"/>
      <c r="C380" s="148"/>
      <c r="D380" s="148"/>
      <c r="E380" s="148"/>
      <c r="F380" s="148"/>
      <c r="G380" s="148"/>
      <c r="H380" s="148"/>
      <c r="I380" s="148"/>
      <c r="J380" s="148"/>
      <c r="K380" s="148"/>
      <c r="L380" s="148"/>
      <c r="M380" s="148"/>
      <c r="N380" s="148"/>
      <c r="O380" s="148"/>
      <c r="P380" s="137"/>
      <c r="Q380" s="32"/>
      <c r="R380" s="149"/>
      <c r="S380" s="32"/>
      <c r="T380" s="137"/>
      <c r="U380" s="148"/>
      <c r="V380" s="148"/>
      <c r="W380" s="148"/>
      <c r="X380" s="148"/>
      <c r="Y380" s="137"/>
      <c r="Z380" s="137"/>
    </row>
    <row r="381" customFormat="false" ht="12.75" hidden="false" customHeight="false" outlineLevel="0" collapsed="false">
      <c r="A381" s="87" t="s">
        <v>266</v>
      </c>
      <c r="C381" s="137"/>
      <c r="D381" s="137"/>
      <c r="E381" s="137"/>
      <c r="F381" s="137"/>
      <c r="G381" s="137"/>
      <c r="H381" s="137"/>
      <c r="I381" s="137"/>
      <c r="J381" s="137"/>
      <c r="K381" s="137"/>
      <c r="L381" s="137"/>
      <c r="M381" s="137"/>
      <c r="N381" s="137"/>
      <c r="O381" s="137"/>
      <c r="P381" s="137"/>
      <c r="Q381" s="32"/>
      <c r="R381" s="149"/>
      <c r="S381" s="32"/>
      <c r="T381" s="137"/>
      <c r="U381" s="137"/>
      <c r="V381" s="137"/>
      <c r="W381" s="137"/>
      <c r="X381" s="137"/>
      <c r="Y381" s="137"/>
      <c r="Z381" s="137"/>
    </row>
    <row r="382" customFormat="false" ht="12.75" hidden="false" customHeight="false" outlineLevel="0" collapsed="false">
      <c r="A382" s="57" t="s">
        <v>267</v>
      </c>
      <c r="B382" s="58"/>
      <c r="C382" s="62"/>
      <c r="D382" s="62"/>
      <c r="E382" s="62"/>
      <c r="F382" s="62"/>
      <c r="G382" s="62"/>
      <c r="H382" s="62"/>
      <c r="I382" s="62"/>
      <c r="J382" s="62"/>
      <c r="K382" s="62"/>
      <c r="L382" s="62"/>
      <c r="M382" s="62"/>
      <c r="N382" s="62"/>
      <c r="O382" s="62"/>
      <c r="P382" s="62"/>
      <c r="Q382" s="32"/>
      <c r="R382" s="150"/>
      <c r="S382" s="32"/>
      <c r="T382" s="62"/>
      <c r="U382" s="34"/>
      <c r="V382" s="34"/>
      <c r="W382" s="34"/>
      <c r="X382" s="34"/>
      <c r="Y382" s="64"/>
      <c r="Z382" s="35"/>
    </row>
    <row r="383" customFormat="false" ht="12.75" hidden="false" customHeight="false" outlineLevel="0" collapsed="false">
      <c r="A383" s="117" t="s">
        <v>268</v>
      </c>
      <c r="B383" s="58"/>
      <c r="C383" s="64" t="n">
        <f aca="false">SUM(C7:C10)+SUM(C107:C110)</f>
        <v>-238</v>
      </c>
      <c r="D383" s="64" t="n">
        <f aca="false">SUM(D7:D10)+SUM(D107:D110)</f>
        <v>-888</v>
      </c>
      <c r="E383" s="64" t="n">
        <f aca="false">SUM(E7:E10)+SUM(E107:E110)</f>
        <v>-172</v>
      </c>
      <c r="F383" s="64" t="n">
        <f aca="false">SUM(F7:F10)+SUM(F107:F110)</f>
        <v>14744</v>
      </c>
      <c r="G383" s="64" t="n">
        <f aca="false">SUM(G7:G10)+SUM(G107:G110)</f>
        <v>2258</v>
      </c>
      <c r="H383" s="64" t="n">
        <f aca="false">SUM(H7:H10)+SUM(H107:H110)</f>
        <v>3206</v>
      </c>
      <c r="I383" s="64" t="n">
        <f aca="false">SUM(I7:I10)+SUM(I107:I110)</f>
        <v>3949</v>
      </c>
      <c r="J383" s="64" t="n">
        <f aca="false">SUM(J7:J10)+SUM(J107:J110)</f>
        <v>3777</v>
      </c>
      <c r="K383" s="64" t="n">
        <f aca="false">SUM(K7:K10)+SUM(K107:K110)</f>
        <v>0</v>
      </c>
      <c r="L383" s="64" t="n">
        <f aca="false">SUM(L7:L10)+SUM(L107:L110)</f>
        <v>0</v>
      </c>
      <c r="M383" s="64" t="n">
        <f aca="false">SUM(M7:M10)+SUM(M107:M110)</f>
        <v>0</v>
      </c>
      <c r="N383" s="64" t="n">
        <f aca="false">SUM(N7:N10)+SUM(N107:N110)</f>
        <v>0</v>
      </c>
      <c r="O383" s="55" t="n">
        <f aca="false">SUM(C383:N383)</f>
        <v>26636</v>
      </c>
      <c r="P383" s="55"/>
      <c r="Q383" s="32"/>
      <c r="R383" s="151"/>
      <c r="S383" s="32"/>
      <c r="T383" s="55"/>
      <c r="U383" s="62" t="n">
        <f aca="false">C383+D383+E383</f>
        <v>-1298</v>
      </c>
      <c r="V383" s="62" t="n">
        <f aca="false">F383+G383+H383</f>
        <v>20208</v>
      </c>
      <c r="W383" s="62" t="n">
        <f aca="false">I383+J383+K383</f>
        <v>7726</v>
      </c>
      <c r="X383" s="62" t="n">
        <f aca="false">L383+M383+N383</f>
        <v>0</v>
      </c>
      <c r="Y383" s="35" t="n">
        <f aca="false">SUM(U383:X383)</f>
        <v>26636</v>
      </c>
      <c r="Z383" s="35"/>
    </row>
    <row r="384" customFormat="false" ht="12.75" hidden="false" customHeight="false" outlineLevel="0" collapsed="false">
      <c r="A384" s="117" t="s">
        <v>269</v>
      </c>
      <c r="B384" s="58"/>
      <c r="C384" s="64" t="n">
        <f aca="false">SUM(C12:C28)</f>
        <v>13886</v>
      </c>
      <c r="D384" s="64" t="n">
        <f aca="false">SUM(D12:D28)</f>
        <v>18314</v>
      </c>
      <c r="E384" s="64" t="n">
        <f aca="false">SUM(E12:E28)</f>
        <v>8736</v>
      </c>
      <c r="F384" s="64" t="n">
        <f aca="false">SUM(F12:F28)</f>
        <v>14527</v>
      </c>
      <c r="G384" s="64" t="n">
        <f aca="false">SUM(G12:G28)</f>
        <v>16313</v>
      </c>
      <c r="H384" s="64" t="n">
        <f aca="false">SUM(H12:H28)</f>
        <v>14266</v>
      </c>
      <c r="I384" s="64" t="n">
        <f aca="false">SUM(I12:I28)</f>
        <v>14096</v>
      </c>
      <c r="J384" s="64" t="n">
        <f aca="false">SUM(J12:J28)</f>
        <v>13578</v>
      </c>
      <c r="K384" s="64" t="n">
        <f aca="false">SUM(K12:K28)</f>
        <v>13052</v>
      </c>
      <c r="L384" s="64" t="n">
        <f aca="false">SUM(L12:L28)</f>
        <v>13225</v>
      </c>
      <c r="M384" s="64" t="n">
        <f aca="false">SUM(M12:M28)</f>
        <v>12297</v>
      </c>
      <c r="N384" s="64" t="n">
        <f aca="false">SUM(N12:N28)</f>
        <v>13142</v>
      </c>
      <c r="O384" s="55" t="n">
        <f aca="false">SUM(C384:N384)</f>
        <v>165432</v>
      </c>
      <c r="P384" s="55"/>
      <c r="Q384" s="32"/>
      <c r="R384" s="151"/>
      <c r="S384" s="32"/>
      <c r="T384" s="55"/>
      <c r="U384" s="62" t="n">
        <f aca="false">C384+D384+E384</f>
        <v>40936</v>
      </c>
      <c r="V384" s="62" t="n">
        <f aca="false">F384+G384+H384</f>
        <v>45106</v>
      </c>
      <c r="W384" s="62" t="n">
        <f aca="false">I384+J384+K384</f>
        <v>40726</v>
      </c>
      <c r="X384" s="62" t="n">
        <f aca="false">L384+M384+N384</f>
        <v>38664</v>
      </c>
      <c r="Y384" s="35" t="n">
        <f aca="false">SUM(U384:X384)</f>
        <v>165432</v>
      </c>
      <c r="Z384" s="35"/>
    </row>
    <row r="385" customFormat="false" ht="12.75" hidden="false" customHeight="true" outlineLevel="0" collapsed="false">
      <c r="A385" s="117" t="s">
        <v>270</v>
      </c>
      <c r="B385" s="58"/>
      <c r="C385" s="64" t="n">
        <f aca="false">SUM(C35:C49)</f>
        <v>23</v>
      </c>
      <c r="D385" s="64" t="n">
        <f aca="false">SUM(D35:D49)</f>
        <v>24</v>
      </c>
      <c r="E385" s="64" t="n">
        <f aca="false">SUM(E35:E49)</f>
        <v>25</v>
      </c>
      <c r="F385" s="64" t="n">
        <f aca="false">SUM(F35:F49)</f>
        <v>23</v>
      </c>
      <c r="G385" s="64" t="n">
        <f aca="false">SUM(G35:G49)</f>
        <v>78</v>
      </c>
      <c r="H385" s="64" t="n">
        <f aca="false">SUM(H35:H49)</f>
        <v>24</v>
      </c>
      <c r="I385" s="64" t="n">
        <f aca="false">SUM(I35:I49)</f>
        <v>23</v>
      </c>
      <c r="J385" s="64" t="n">
        <f aca="false">SUM(J35:J49)</f>
        <v>24</v>
      </c>
      <c r="K385" s="64" t="n">
        <f aca="false">SUM(K35:K49)</f>
        <v>23</v>
      </c>
      <c r="L385" s="64" t="n">
        <f aca="false">SUM(L35:L49)</f>
        <v>23</v>
      </c>
      <c r="M385" s="64" t="n">
        <f aca="false">SUM(M35:M49)</f>
        <v>23</v>
      </c>
      <c r="N385" s="64" t="n">
        <f aca="false">SUM(N35:N49)</f>
        <v>23</v>
      </c>
      <c r="O385" s="55" t="n">
        <f aca="false">SUM(C385:N385)</f>
        <v>336</v>
      </c>
      <c r="P385" s="55"/>
      <c r="Q385" s="79"/>
      <c r="R385" s="152"/>
      <c r="S385" s="79"/>
      <c r="T385" s="55"/>
      <c r="U385" s="62" t="n">
        <f aca="false">C385+D385+E385</f>
        <v>72</v>
      </c>
      <c r="V385" s="62" t="n">
        <f aca="false">F385+G385+H385</f>
        <v>125</v>
      </c>
      <c r="W385" s="62" t="n">
        <f aca="false">I385+J385+K385</f>
        <v>70</v>
      </c>
      <c r="X385" s="62" t="n">
        <f aca="false">L385+M385+N385</f>
        <v>69</v>
      </c>
      <c r="Y385" s="64" t="n">
        <f aca="false">SUM(U385:X385)</f>
        <v>336</v>
      </c>
      <c r="Z385" s="64"/>
      <c r="AA385" s="58"/>
      <c r="AB385" s="58"/>
      <c r="AC385" s="58"/>
      <c r="AD385" s="58"/>
      <c r="AE385" s="58"/>
      <c r="AF385" s="58"/>
      <c r="AG385" s="58"/>
      <c r="AH385" s="58"/>
      <c r="AI385" s="58"/>
      <c r="AJ385" s="58"/>
      <c r="AK385" s="58"/>
      <c r="AL385" s="58"/>
      <c r="AM385" s="58"/>
      <c r="AN385" s="58"/>
      <c r="AO385" s="58"/>
      <c r="AP385" s="58"/>
      <c r="AQ385" s="58"/>
      <c r="AR385" s="58"/>
      <c r="AS385" s="58"/>
      <c r="AT385" s="58"/>
      <c r="AU385" s="58"/>
      <c r="AV385" s="58"/>
      <c r="AW385" s="58"/>
      <c r="AX385" s="58"/>
      <c r="AY385" s="58"/>
      <c r="AZ385" s="58"/>
      <c r="BA385" s="58"/>
      <c r="BB385" s="58"/>
      <c r="BC385" s="58"/>
      <c r="BD385" s="58"/>
      <c r="BE385" s="58"/>
      <c r="BF385" s="58"/>
      <c r="BG385" s="58"/>
      <c r="BH385" s="58"/>
      <c r="BI385" s="58"/>
      <c r="BJ385" s="58"/>
      <c r="BK385" s="58"/>
      <c r="BL385" s="58"/>
      <c r="BM385" s="58"/>
      <c r="BN385" s="58"/>
      <c r="BO385" s="58"/>
      <c r="BP385" s="58"/>
      <c r="BQ385" s="58"/>
      <c r="BR385" s="58"/>
      <c r="BS385" s="58"/>
      <c r="BT385" s="58"/>
      <c r="BU385" s="58"/>
      <c r="BV385" s="58"/>
      <c r="BW385" s="58"/>
      <c r="BX385" s="58"/>
      <c r="BY385" s="58"/>
      <c r="BZ385" s="58"/>
      <c r="CA385" s="58"/>
      <c r="CB385" s="58"/>
      <c r="CC385" s="58"/>
      <c r="CD385" s="58"/>
      <c r="CE385" s="58"/>
      <c r="CF385" s="58"/>
      <c r="CG385" s="58"/>
      <c r="CH385" s="58"/>
      <c r="CI385" s="58"/>
      <c r="CJ385" s="58"/>
      <c r="CK385" s="58"/>
      <c r="CL385" s="58"/>
      <c r="CM385" s="58"/>
      <c r="CN385" s="58"/>
      <c r="CO385" s="58"/>
      <c r="CP385" s="58"/>
      <c r="CQ385" s="58"/>
      <c r="CR385" s="58"/>
      <c r="CS385" s="58"/>
      <c r="CT385" s="58"/>
      <c r="CU385" s="58"/>
      <c r="CV385" s="58"/>
      <c r="CW385" s="58"/>
      <c r="CX385" s="58"/>
      <c r="CY385" s="58"/>
      <c r="CZ385" s="58"/>
      <c r="DA385" s="58"/>
      <c r="DB385" s="58"/>
      <c r="DC385" s="58"/>
      <c r="DD385" s="58"/>
      <c r="DE385" s="58"/>
      <c r="DF385" s="58"/>
      <c r="DG385" s="58"/>
      <c r="DH385" s="58"/>
      <c r="DI385" s="58"/>
      <c r="DJ385" s="58"/>
      <c r="DK385" s="58"/>
      <c r="DL385" s="58"/>
      <c r="DM385" s="58"/>
      <c r="DN385" s="58"/>
      <c r="DO385" s="58"/>
      <c r="DP385" s="58"/>
      <c r="DQ385" s="58"/>
      <c r="DR385" s="58"/>
      <c r="DS385" s="58"/>
      <c r="DT385" s="58"/>
      <c r="DU385" s="58"/>
      <c r="DV385" s="58"/>
      <c r="DW385" s="58"/>
      <c r="DX385" s="58"/>
      <c r="DY385" s="58"/>
      <c r="DZ385" s="58"/>
      <c r="EA385" s="58"/>
      <c r="EB385" s="58"/>
      <c r="EC385" s="58"/>
      <c r="ED385" s="58"/>
      <c r="EE385" s="58"/>
      <c r="EF385" s="58"/>
      <c r="EG385" s="58"/>
      <c r="EH385" s="58"/>
      <c r="EI385" s="58"/>
      <c r="EJ385" s="58"/>
      <c r="EK385" s="58"/>
      <c r="EL385" s="58"/>
      <c r="EM385" s="58"/>
      <c r="EN385" s="58"/>
      <c r="EO385" s="58"/>
      <c r="EP385" s="58"/>
      <c r="EQ385" s="58"/>
      <c r="ER385" s="58"/>
      <c r="ES385" s="58"/>
      <c r="ET385" s="58"/>
      <c r="EU385" s="58"/>
      <c r="EV385" s="58"/>
      <c r="EW385" s="58"/>
      <c r="EX385" s="58"/>
      <c r="EY385" s="58"/>
      <c r="EZ385" s="58"/>
      <c r="FA385" s="58"/>
      <c r="FB385" s="58"/>
      <c r="FC385" s="58"/>
      <c r="FD385" s="58"/>
      <c r="FE385" s="58"/>
      <c r="FF385" s="58"/>
      <c r="FG385" s="58"/>
      <c r="FH385" s="58"/>
      <c r="FI385" s="58"/>
      <c r="FJ385" s="58"/>
      <c r="FK385" s="58"/>
      <c r="FL385" s="58"/>
      <c r="FM385" s="58"/>
      <c r="FN385" s="58"/>
      <c r="FO385" s="58"/>
      <c r="FP385" s="58"/>
      <c r="FQ385" s="58"/>
      <c r="FR385" s="58"/>
      <c r="FS385" s="58"/>
      <c r="FT385" s="58"/>
      <c r="FU385" s="58"/>
      <c r="FV385" s="58"/>
      <c r="FW385" s="58"/>
      <c r="FX385" s="58"/>
      <c r="FY385" s="58"/>
      <c r="FZ385" s="58"/>
      <c r="GA385" s="58"/>
      <c r="GB385" s="58"/>
      <c r="GC385" s="58"/>
      <c r="GD385" s="58"/>
      <c r="GE385" s="58"/>
      <c r="GF385" s="58"/>
      <c r="GG385" s="58"/>
      <c r="GH385" s="58"/>
      <c r="GI385" s="58"/>
      <c r="GJ385" s="58"/>
      <c r="GK385" s="58"/>
      <c r="GL385" s="58"/>
      <c r="GM385" s="58"/>
      <c r="GN385" s="58"/>
      <c r="GO385" s="58"/>
      <c r="GP385" s="58"/>
      <c r="GQ385" s="58"/>
      <c r="GR385" s="58"/>
      <c r="GS385" s="58"/>
      <c r="GT385" s="58"/>
      <c r="GU385" s="58"/>
      <c r="GV385" s="58"/>
      <c r="GW385" s="58"/>
      <c r="GX385" s="58"/>
      <c r="GY385" s="58"/>
      <c r="GZ385" s="58"/>
      <c r="HA385" s="58"/>
      <c r="HB385" s="58"/>
      <c r="HC385" s="58"/>
      <c r="HD385" s="58"/>
      <c r="HE385" s="58"/>
      <c r="HF385" s="58"/>
      <c r="HG385" s="58"/>
      <c r="HH385" s="58"/>
      <c r="HI385" s="58"/>
      <c r="HJ385" s="58"/>
      <c r="HK385" s="58"/>
      <c r="HL385" s="58"/>
      <c r="HM385" s="58"/>
      <c r="HN385" s="58"/>
      <c r="HO385" s="58"/>
      <c r="HP385" s="58"/>
      <c r="HQ385" s="58"/>
      <c r="HR385" s="58"/>
      <c r="HS385" s="58"/>
      <c r="HT385" s="58"/>
      <c r="HU385" s="58"/>
      <c r="HV385" s="58"/>
      <c r="HW385" s="58"/>
      <c r="HX385" s="58"/>
      <c r="HY385" s="58"/>
      <c r="HZ385" s="58"/>
      <c r="IA385" s="58"/>
      <c r="IB385" s="58"/>
      <c r="IC385" s="58"/>
      <c r="ID385" s="58"/>
      <c r="IE385" s="58"/>
      <c r="IF385" s="58"/>
      <c r="IG385" s="58"/>
      <c r="IH385" s="58"/>
      <c r="II385" s="58"/>
      <c r="IJ385" s="58"/>
      <c r="IK385" s="58"/>
      <c r="IL385" s="58"/>
      <c r="IM385" s="58"/>
      <c r="IN385" s="58"/>
      <c r="IO385" s="58"/>
      <c r="IP385" s="58"/>
      <c r="IQ385" s="58"/>
      <c r="IR385" s="58"/>
      <c r="IS385" s="58"/>
      <c r="IT385" s="58"/>
      <c r="IU385" s="58"/>
      <c r="IV385" s="58"/>
      <c r="IW385" s="58"/>
    </row>
    <row r="386" customFormat="false" ht="12.75" hidden="false" customHeight="false" outlineLevel="0" collapsed="false">
      <c r="A386" s="117" t="s">
        <v>271</v>
      </c>
      <c r="B386" s="58"/>
      <c r="C386" s="64" t="n">
        <f aca="false">+C93</f>
        <v>-157</v>
      </c>
      <c r="D386" s="64" t="n">
        <f aca="false">+D93</f>
        <v>-168</v>
      </c>
      <c r="E386" s="64" t="n">
        <f aca="false">+E93</f>
        <v>-326</v>
      </c>
      <c r="F386" s="64" t="n">
        <f aca="false">+F93</f>
        <v>-312</v>
      </c>
      <c r="G386" s="64" t="n">
        <f aca="false">+G93</f>
        <v>-157</v>
      </c>
      <c r="H386" s="64" t="n">
        <f aca="false">+H93</f>
        <v>-228</v>
      </c>
      <c r="I386" s="64" t="n">
        <f aca="false">+I93</f>
        <v>-30</v>
      </c>
      <c r="J386" s="64" t="n">
        <f aca="false">+J93</f>
        <v>-109</v>
      </c>
      <c r="K386" s="64" t="n">
        <f aca="false">+K93</f>
        <v>-167</v>
      </c>
      <c r="L386" s="64" t="n">
        <f aca="false">+L93</f>
        <v>-160</v>
      </c>
      <c r="M386" s="64" t="n">
        <f aca="false">+M93</f>
        <v>-159</v>
      </c>
      <c r="N386" s="64" t="n">
        <f aca="false">+N93</f>
        <v>-620</v>
      </c>
      <c r="O386" s="55" t="n">
        <f aca="false">SUM(C386:N386)</f>
        <v>-2593</v>
      </c>
      <c r="P386" s="55"/>
      <c r="Q386" s="32"/>
      <c r="R386" s="151"/>
      <c r="S386" s="32"/>
      <c r="T386" s="55"/>
      <c r="U386" s="62" t="n">
        <f aca="false">C386+D386+E386</f>
        <v>-651</v>
      </c>
      <c r="V386" s="62" t="n">
        <f aca="false">F386+G386+H386</f>
        <v>-697</v>
      </c>
      <c r="W386" s="62" t="n">
        <f aca="false">I386+J386+K386</f>
        <v>-306</v>
      </c>
      <c r="X386" s="62" t="n">
        <f aca="false">L386+M386+N386</f>
        <v>-939</v>
      </c>
      <c r="Y386" s="64" t="n">
        <f aca="false">SUM(U386:X386)</f>
        <v>-2593</v>
      </c>
      <c r="Z386" s="35"/>
    </row>
    <row r="387" customFormat="false" ht="12.75" hidden="false" customHeight="false" outlineLevel="0" collapsed="false">
      <c r="A387" s="117" t="s">
        <v>272</v>
      </c>
      <c r="B387" s="58"/>
      <c r="C387" s="64" t="n">
        <f aca="false">+C78</f>
        <v>-730</v>
      </c>
      <c r="D387" s="64" t="n">
        <f aca="false">+D78</f>
        <v>-668</v>
      </c>
      <c r="E387" s="64" t="n">
        <f aca="false">+E78</f>
        <v>-1269</v>
      </c>
      <c r="F387" s="64" t="n">
        <f aca="false">+F78</f>
        <v>-571</v>
      </c>
      <c r="G387" s="64" t="n">
        <f aca="false">+G78</f>
        <v>-564</v>
      </c>
      <c r="H387" s="64" t="n">
        <f aca="false">+H78</f>
        <v>-545</v>
      </c>
      <c r="I387" s="64" t="n">
        <f aca="false">+I78</f>
        <v>-552</v>
      </c>
      <c r="J387" s="64" t="n">
        <f aca="false">+J78</f>
        <v>-559</v>
      </c>
      <c r="K387" s="64" t="n">
        <f aca="false">+K78</f>
        <v>-623</v>
      </c>
      <c r="L387" s="64" t="n">
        <f aca="false">+L78</f>
        <v>-750</v>
      </c>
      <c r="M387" s="64" t="n">
        <f aca="false">+M78</f>
        <v>-743</v>
      </c>
      <c r="N387" s="64" t="n">
        <f aca="false">+N78</f>
        <v>-772</v>
      </c>
      <c r="O387" s="55" t="n">
        <f aca="false">SUM(C387:N387)</f>
        <v>-8346</v>
      </c>
      <c r="P387" s="55"/>
      <c r="Q387" s="32"/>
      <c r="R387" s="151"/>
      <c r="S387" s="32"/>
      <c r="T387" s="55"/>
      <c r="U387" s="62" t="n">
        <f aca="false">C387+D387+E387</f>
        <v>-2667</v>
      </c>
      <c r="V387" s="62" t="n">
        <f aca="false">F387+G387+H387</f>
        <v>-1680</v>
      </c>
      <c r="W387" s="62" t="n">
        <f aca="false">I387+J387+K387</f>
        <v>-1734</v>
      </c>
      <c r="X387" s="62" t="n">
        <f aca="false">L387+M387+N387</f>
        <v>-2265</v>
      </c>
      <c r="Y387" s="64" t="n">
        <f aca="false">SUM(U387:X387)</f>
        <v>-8346</v>
      </c>
      <c r="Z387" s="35"/>
    </row>
    <row r="388" customFormat="false" ht="12.75" hidden="false" customHeight="false" outlineLevel="0" collapsed="false">
      <c r="A388" s="117" t="s">
        <v>273</v>
      </c>
      <c r="B388" s="58"/>
      <c r="C388" s="64" t="n">
        <f aca="false">SUM(C30:C33)+SUM(C97:C100)</f>
        <v>4888</v>
      </c>
      <c r="D388" s="64" t="n">
        <f aca="false">SUM(D30:D33)+SUM(D97:D100)</f>
        <v>4666</v>
      </c>
      <c r="E388" s="64" t="n">
        <f aca="false">SUM(E30:E33)+SUM(E97:E100)</f>
        <v>1896</v>
      </c>
      <c r="F388" s="64" t="n">
        <f aca="false">SUM(F30:F33)+SUM(F97:F100)</f>
        <v>-10663</v>
      </c>
      <c r="G388" s="64" t="n">
        <f aca="false">SUM(G30:G33)+SUM(G97:G100)</f>
        <v>327</v>
      </c>
      <c r="H388" s="64" t="n">
        <f aca="false">SUM(H30:H33)+SUM(H97:H100)</f>
        <v>-372</v>
      </c>
      <c r="I388" s="64" t="n">
        <f aca="false">SUM(I30:I33)+SUM(I97:I100)</f>
        <v>-1196</v>
      </c>
      <c r="J388" s="64" t="n">
        <f aca="false">SUM(J30:J33)+SUM(J97:J100)</f>
        <v>-506</v>
      </c>
      <c r="K388" s="64" t="n">
        <f aca="false">SUM(K30:K33)+SUM(K97:K100)</f>
        <v>2952</v>
      </c>
      <c r="L388" s="64" t="n">
        <f aca="false">SUM(L30:L33)+SUM(L97:L100)</f>
        <v>2747</v>
      </c>
      <c r="M388" s="64" t="n">
        <f aca="false">SUM(M30:M33)+SUM(M97:M100)</f>
        <v>2825</v>
      </c>
      <c r="N388" s="64" t="n">
        <f aca="false">SUM(N30:N33)+SUM(N97:N100)</f>
        <v>2576</v>
      </c>
      <c r="O388" s="55" t="n">
        <f aca="false">SUM(C388:N388)</f>
        <v>10140</v>
      </c>
      <c r="P388" s="55"/>
      <c r="Q388" s="32"/>
      <c r="R388" s="151"/>
      <c r="S388" s="32"/>
      <c r="T388" s="55"/>
      <c r="U388" s="62" t="n">
        <f aca="false">C388+D388+E388</f>
        <v>11450</v>
      </c>
      <c r="V388" s="62" t="n">
        <f aca="false">F388+G388+H388</f>
        <v>-10708</v>
      </c>
      <c r="W388" s="62" t="n">
        <f aca="false">I388+J388+K388</f>
        <v>1250</v>
      </c>
      <c r="X388" s="62" t="n">
        <f aca="false">L388+M388+N388</f>
        <v>8148</v>
      </c>
      <c r="Y388" s="64" t="n">
        <f aca="false">SUM(U388:X388)</f>
        <v>10140</v>
      </c>
      <c r="Z388" s="35"/>
    </row>
    <row r="389" customFormat="false" ht="12.75" hidden="false" customHeight="false" outlineLevel="0" collapsed="false">
      <c r="A389" s="117" t="s">
        <v>274</v>
      </c>
      <c r="B389" s="58"/>
      <c r="C389" s="64" t="n">
        <f aca="false">SUM(C82:C84)</f>
        <v>0</v>
      </c>
      <c r="D389" s="64" t="n">
        <f aca="false">SUM(D82:D84)</f>
        <v>0</v>
      </c>
      <c r="E389" s="64" t="n">
        <f aca="false">SUM(E82:E84)</f>
        <v>0</v>
      </c>
      <c r="F389" s="64" t="n">
        <f aca="false">SUM(F82:F84)</f>
        <v>0</v>
      </c>
      <c r="G389" s="64" t="n">
        <f aca="false">SUM(G82:G84)</f>
        <v>0</v>
      </c>
      <c r="H389" s="64" t="n">
        <f aca="false">SUM(H82:H84)</f>
        <v>0</v>
      </c>
      <c r="I389" s="64" t="n">
        <f aca="false">SUM(I82:I84)</f>
        <v>0</v>
      </c>
      <c r="J389" s="64" t="n">
        <f aca="false">SUM(J82:J84)</f>
        <v>0</v>
      </c>
      <c r="K389" s="64" t="n">
        <f aca="false">SUM(K82:K84)</f>
        <v>0</v>
      </c>
      <c r="L389" s="64" t="n">
        <f aca="false">SUM(L82:L84)</f>
        <v>0</v>
      </c>
      <c r="M389" s="64" t="n">
        <f aca="false">SUM(M82:M84)</f>
        <v>0</v>
      </c>
      <c r="N389" s="64" t="n">
        <f aca="false">SUM(N82:N84)</f>
        <v>0</v>
      </c>
      <c r="O389" s="55" t="n">
        <f aca="false">SUM(C389:N389)</f>
        <v>0</v>
      </c>
      <c r="P389" s="55"/>
      <c r="Q389" s="32"/>
      <c r="R389" s="151"/>
      <c r="S389" s="32"/>
      <c r="T389" s="55"/>
      <c r="U389" s="62" t="n">
        <f aca="false">C389+D389+E389</f>
        <v>0</v>
      </c>
      <c r="V389" s="62" t="n">
        <f aca="false">F389+G389+H389</f>
        <v>0</v>
      </c>
      <c r="W389" s="62" t="n">
        <f aca="false">I389+J389+K389</f>
        <v>0</v>
      </c>
      <c r="X389" s="62" t="n">
        <f aca="false">L389+M389+N389</f>
        <v>0</v>
      </c>
      <c r="Y389" s="64" t="n">
        <f aca="false">SUM(U389:X389)</f>
        <v>0</v>
      </c>
      <c r="Z389" s="35"/>
    </row>
    <row r="390" customFormat="false" ht="12.75" hidden="false" customHeight="false" outlineLevel="0" collapsed="false">
      <c r="A390" s="117" t="s">
        <v>275</v>
      </c>
      <c r="B390" s="58"/>
      <c r="C390" s="64" t="n">
        <f aca="false">+C95</f>
        <v>0</v>
      </c>
      <c r="D390" s="64" t="n">
        <f aca="false">+D95</f>
        <v>0</v>
      </c>
      <c r="E390" s="64" t="n">
        <f aca="false">+E95</f>
        <v>0</v>
      </c>
      <c r="F390" s="64" t="n">
        <f aca="false">+F95</f>
        <v>0</v>
      </c>
      <c r="G390" s="64" t="n">
        <f aca="false">+G95</f>
        <v>0</v>
      </c>
      <c r="H390" s="64" t="n">
        <f aca="false">+H95</f>
        <v>0</v>
      </c>
      <c r="I390" s="64" t="n">
        <f aca="false">+I95</f>
        <v>0</v>
      </c>
      <c r="J390" s="64" t="n">
        <f aca="false">+J95</f>
        <v>0</v>
      </c>
      <c r="K390" s="64" t="n">
        <f aca="false">+K95</f>
        <v>0</v>
      </c>
      <c r="L390" s="64" t="n">
        <f aca="false">+L95</f>
        <v>0</v>
      </c>
      <c r="M390" s="64" t="n">
        <f aca="false">+M95</f>
        <v>0</v>
      </c>
      <c r="N390" s="64" t="n">
        <f aca="false">+N95</f>
        <v>0</v>
      </c>
      <c r="O390" s="55" t="n">
        <f aca="false">SUM(C390:N390)</f>
        <v>0</v>
      </c>
      <c r="P390" s="55"/>
      <c r="Q390" s="32"/>
      <c r="R390" s="151"/>
      <c r="S390" s="32"/>
      <c r="T390" s="55"/>
      <c r="U390" s="62" t="n">
        <f aca="false">C390+D390+E390</f>
        <v>0</v>
      </c>
      <c r="V390" s="62" t="n">
        <f aca="false">F390+G390+H390</f>
        <v>0</v>
      </c>
      <c r="W390" s="62" t="n">
        <f aca="false">I390+J390+K390</f>
        <v>0</v>
      </c>
      <c r="X390" s="62" t="n">
        <f aca="false">L390+M390+N390</f>
        <v>0</v>
      </c>
      <c r="Y390" s="64" t="n">
        <f aca="false">SUM(U390:X390)</f>
        <v>0</v>
      </c>
      <c r="Z390" s="35"/>
    </row>
    <row r="391" customFormat="false" ht="12.75" hidden="false" customHeight="true" outlineLevel="0" collapsed="false">
      <c r="A391" s="117" t="s">
        <v>276</v>
      </c>
      <c r="B391" s="58"/>
      <c r="C391" s="64" t="n">
        <f aca="false">+C102</f>
        <v>-14</v>
      </c>
      <c r="D391" s="64" t="n">
        <f aca="false">+D102</f>
        <v>-28</v>
      </c>
      <c r="E391" s="64" t="n">
        <f aca="false">+E102</f>
        <v>-6</v>
      </c>
      <c r="F391" s="64" t="n">
        <f aca="false">+F102</f>
        <v>-6</v>
      </c>
      <c r="G391" s="64" t="n">
        <f aca="false">+G102</f>
        <v>-6</v>
      </c>
      <c r="H391" s="64" t="n">
        <f aca="false">+H102</f>
        <v>-6</v>
      </c>
      <c r="I391" s="64" t="n">
        <f aca="false">+I102</f>
        <v>-5</v>
      </c>
      <c r="J391" s="64" t="n">
        <f aca="false">+J102</f>
        <v>-4</v>
      </c>
      <c r="K391" s="64" t="n">
        <f aca="false">+K102</f>
        <v>-6</v>
      </c>
      <c r="L391" s="64" t="n">
        <f aca="false">+L102</f>
        <v>-5</v>
      </c>
      <c r="M391" s="64" t="n">
        <f aca="false">+M102</f>
        <v>-4</v>
      </c>
      <c r="N391" s="64" t="n">
        <f aca="false">+N102</f>
        <v>-5</v>
      </c>
      <c r="O391" s="153" t="n">
        <f aca="false">SUM(C391:N391)</f>
        <v>-95</v>
      </c>
      <c r="P391" s="153"/>
      <c r="Q391" s="79"/>
      <c r="R391" s="152"/>
      <c r="S391" s="79"/>
      <c r="T391" s="153"/>
      <c r="U391" s="62" t="n">
        <f aca="false">C391+D391+E391</f>
        <v>-48</v>
      </c>
      <c r="V391" s="62" t="n">
        <f aca="false">F391+G391+H391</f>
        <v>-18</v>
      </c>
      <c r="W391" s="62" t="n">
        <f aca="false">I391+J391+K391</f>
        <v>-15</v>
      </c>
      <c r="X391" s="62" t="n">
        <f aca="false">L391+M391+N391</f>
        <v>-14</v>
      </c>
      <c r="Y391" s="64" t="n">
        <f aca="false">SUM(U391:X391)</f>
        <v>-95</v>
      </c>
      <c r="Z391" s="64"/>
      <c r="AA391" s="58"/>
      <c r="AB391" s="58"/>
      <c r="AC391" s="58"/>
      <c r="AD391" s="58"/>
      <c r="AE391" s="58"/>
      <c r="AF391" s="58"/>
      <c r="AG391" s="58"/>
      <c r="AH391" s="58"/>
      <c r="AI391" s="58"/>
      <c r="AJ391" s="58"/>
      <c r="AK391" s="58"/>
      <c r="AL391" s="58"/>
      <c r="AM391" s="58"/>
      <c r="AN391" s="58"/>
      <c r="AO391" s="58"/>
      <c r="AP391" s="58"/>
      <c r="AQ391" s="58"/>
      <c r="AR391" s="58"/>
      <c r="AS391" s="58"/>
      <c r="AT391" s="58"/>
      <c r="AU391" s="58"/>
      <c r="AV391" s="58"/>
      <c r="AW391" s="58"/>
      <c r="AX391" s="58"/>
      <c r="AY391" s="58"/>
      <c r="AZ391" s="58"/>
      <c r="BA391" s="58"/>
      <c r="BB391" s="58"/>
      <c r="BC391" s="58"/>
      <c r="BD391" s="58"/>
      <c r="BE391" s="58"/>
      <c r="BF391" s="58"/>
      <c r="BG391" s="58"/>
      <c r="BH391" s="58"/>
      <c r="BI391" s="58"/>
      <c r="BJ391" s="58"/>
      <c r="BK391" s="58"/>
      <c r="BL391" s="58"/>
      <c r="BM391" s="58"/>
      <c r="BN391" s="58"/>
      <c r="BO391" s="58"/>
      <c r="BP391" s="58"/>
      <c r="BQ391" s="58"/>
      <c r="BR391" s="58"/>
      <c r="BS391" s="58"/>
      <c r="BT391" s="58"/>
      <c r="BU391" s="58"/>
      <c r="BV391" s="58"/>
      <c r="BW391" s="58"/>
      <c r="BX391" s="58"/>
      <c r="BY391" s="58"/>
      <c r="BZ391" s="58"/>
      <c r="CA391" s="58"/>
      <c r="CB391" s="58"/>
      <c r="CC391" s="58"/>
      <c r="CD391" s="58"/>
      <c r="CE391" s="58"/>
      <c r="CF391" s="58"/>
      <c r="CG391" s="58"/>
      <c r="CH391" s="58"/>
      <c r="CI391" s="58"/>
      <c r="CJ391" s="58"/>
      <c r="CK391" s="58"/>
      <c r="CL391" s="58"/>
      <c r="CM391" s="58"/>
      <c r="CN391" s="58"/>
      <c r="CO391" s="58"/>
      <c r="CP391" s="58"/>
      <c r="CQ391" s="58"/>
      <c r="CR391" s="58"/>
      <c r="CS391" s="58"/>
      <c r="CT391" s="58"/>
      <c r="CU391" s="58"/>
      <c r="CV391" s="58"/>
      <c r="CW391" s="58"/>
      <c r="CX391" s="58"/>
      <c r="CY391" s="58"/>
      <c r="CZ391" s="58"/>
      <c r="DA391" s="58"/>
      <c r="DB391" s="58"/>
      <c r="DC391" s="58"/>
      <c r="DD391" s="58"/>
      <c r="DE391" s="58"/>
      <c r="DF391" s="58"/>
      <c r="DG391" s="58"/>
      <c r="DH391" s="58"/>
      <c r="DI391" s="58"/>
      <c r="DJ391" s="58"/>
      <c r="DK391" s="58"/>
      <c r="DL391" s="58"/>
      <c r="DM391" s="58"/>
      <c r="DN391" s="58"/>
      <c r="DO391" s="58"/>
      <c r="DP391" s="58"/>
      <c r="DQ391" s="58"/>
      <c r="DR391" s="58"/>
      <c r="DS391" s="58"/>
      <c r="DT391" s="58"/>
      <c r="DU391" s="58"/>
      <c r="DV391" s="58"/>
      <c r="DW391" s="58"/>
      <c r="DX391" s="58"/>
      <c r="DY391" s="58"/>
      <c r="DZ391" s="58"/>
      <c r="EA391" s="58"/>
      <c r="EB391" s="58"/>
      <c r="EC391" s="58"/>
      <c r="ED391" s="58"/>
      <c r="EE391" s="58"/>
      <c r="EF391" s="58"/>
      <c r="EG391" s="58"/>
      <c r="EH391" s="58"/>
      <c r="EI391" s="58"/>
      <c r="EJ391" s="58"/>
      <c r="EK391" s="58"/>
      <c r="EL391" s="58"/>
      <c r="EM391" s="58"/>
      <c r="EN391" s="58"/>
      <c r="EO391" s="58"/>
      <c r="EP391" s="58"/>
      <c r="EQ391" s="58"/>
      <c r="ER391" s="58"/>
      <c r="ES391" s="58"/>
      <c r="ET391" s="58"/>
      <c r="EU391" s="58"/>
      <c r="EV391" s="58"/>
      <c r="EW391" s="58"/>
      <c r="EX391" s="58"/>
      <c r="EY391" s="58"/>
      <c r="EZ391" s="58"/>
      <c r="FA391" s="58"/>
      <c r="FB391" s="58"/>
      <c r="FC391" s="58"/>
      <c r="FD391" s="58"/>
      <c r="FE391" s="58"/>
      <c r="FF391" s="58"/>
      <c r="FG391" s="58"/>
      <c r="FH391" s="58"/>
      <c r="FI391" s="58"/>
      <c r="FJ391" s="58"/>
      <c r="FK391" s="58"/>
      <c r="FL391" s="58"/>
      <c r="FM391" s="58"/>
      <c r="FN391" s="58"/>
      <c r="FO391" s="58"/>
      <c r="FP391" s="58"/>
      <c r="FQ391" s="58"/>
      <c r="FR391" s="58"/>
      <c r="FS391" s="58"/>
      <c r="FT391" s="58"/>
      <c r="FU391" s="58"/>
      <c r="FV391" s="58"/>
      <c r="FW391" s="58"/>
      <c r="FX391" s="58"/>
      <c r="FY391" s="58"/>
      <c r="FZ391" s="58"/>
      <c r="GA391" s="58"/>
      <c r="GB391" s="58"/>
      <c r="GC391" s="58"/>
      <c r="GD391" s="58"/>
      <c r="GE391" s="58"/>
      <c r="GF391" s="58"/>
      <c r="GG391" s="58"/>
      <c r="GH391" s="58"/>
      <c r="GI391" s="58"/>
      <c r="GJ391" s="58"/>
      <c r="GK391" s="58"/>
      <c r="GL391" s="58"/>
      <c r="GM391" s="58"/>
      <c r="GN391" s="58"/>
      <c r="GO391" s="58"/>
      <c r="GP391" s="58"/>
      <c r="GQ391" s="58"/>
      <c r="GR391" s="58"/>
      <c r="GS391" s="58"/>
      <c r="GT391" s="58"/>
      <c r="GU391" s="58"/>
      <c r="GV391" s="58"/>
      <c r="GW391" s="58"/>
      <c r="GX391" s="58"/>
      <c r="GY391" s="58"/>
      <c r="GZ391" s="58"/>
      <c r="HA391" s="58"/>
      <c r="HB391" s="58"/>
      <c r="HC391" s="58"/>
      <c r="HD391" s="58"/>
      <c r="HE391" s="58"/>
      <c r="HF391" s="58"/>
      <c r="HG391" s="58"/>
      <c r="HH391" s="58"/>
      <c r="HI391" s="58"/>
      <c r="HJ391" s="58"/>
      <c r="HK391" s="58"/>
      <c r="HL391" s="58"/>
      <c r="HM391" s="58"/>
      <c r="HN391" s="58"/>
      <c r="HO391" s="58"/>
      <c r="HP391" s="58"/>
      <c r="HQ391" s="58"/>
      <c r="HR391" s="58"/>
      <c r="HS391" s="58"/>
      <c r="HT391" s="58"/>
      <c r="HU391" s="58"/>
      <c r="HV391" s="58"/>
      <c r="HW391" s="58"/>
      <c r="HX391" s="58"/>
      <c r="HY391" s="58"/>
      <c r="HZ391" s="58"/>
      <c r="IA391" s="58"/>
      <c r="IB391" s="58"/>
      <c r="IC391" s="58"/>
      <c r="ID391" s="58"/>
      <c r="IE391" s="58"/>
      <c r="IF391" s="58"/>
      <c r="IG391" s="58"/>
      <c r="IH391" s="58"/>
      <c r="II391" s="58"/>
      <c r="IJ391" s="58"/>
      <c r="IK391" s="58"/>
      <c r="IL391" s="58"/>
      <c r="IM391" s="58"/>
      <c r="IN391" s="58"/>
      <c r="IO391" s="58"/>
      <c r="IP391" s="58"/>
      <c r="IQ391" s="58"/>
      <c r="IR391" s="58"/>
      <c r="IS391" s="58"/>
      <c r="IT391" s="58"/>
      <c r="IU391" s="58"/>
      <c r="IV391" s="58"/>
      <c r="IW391" s="58"/>
    </row>
    <row r="392" customFormat="false" ht="12.75" hidden="false" customHeight="true" outlineLevel="0" collapsed="false">
      <c r="A392" s="117" t="s">
        <v>277</v>
      </c>
      <c r="B392" s="58"/>
      <c r="C392" s="64" t="n">
        <f aca="false">SUM(C112:C113)</f>
        <v>0</v>
      </c>
      <c r="D392" s="64" t="n">
        <f aca="false">SUM(D112:D113)</f>
        <v>0</v>
      </c>
      <c r="E392" s="64" t="n">
        <f aca="false">SUM(E112:E113)</f>
        <v>-106</v>
      </c>
      <c r="F392" s="64" t="n">
        <f aca="false">SUM(F112:F113)</f>
        <v>0</v>
      </c>
      <c r="G392" s="64" t="n">
        <f aca="false">SUM(G112:G113)</f>
        <v>0</v>
      </c>
      <c r="H392" s="64" t="n">
        <f aca="false">SUM(H112:H113)</f>
        <v>0</v>
      </c>
      <c r="I392" s="64" t="n">
        <f aca="false">SUM(I112:I113)</f>
        <v>18</v>
      </c>
      <c r="J392" s="64" t="n">
        <f aca="false">SUM(J112:J113)</f>
        <v>0</v>
      </c>
      <c r="K392" s="64" t="n">
        <f aca="false">SUM(K112:K113)</f>
        <v>0</v>
      </c>
      <c r="L392" s="64" t="n">
        <f aca="false">SUM(L112:L113)</f>
        <v>0</v>
      </c>
      <c r="M392" s="64" t="n">
        <f aca="false">SUM(M112:M113)</f>
        <v>0</v>
      </c>
      <c r="N392" s="64" t="n">
        <f aca="false">SUM(N112:N113)</f>
        <v>0</v>
      </c>
      <c r="O392" s="153" t="n">
        <f aca="false">SUM(C392:N392)</f>
        <v>-88</v>
      </c>
      <c r="P392" s="153"/>
      <c r="Q392" s="79"/>
      <c r="R392" s="152"/>
      <c r="S392" s="79"/>
      <c r="T392" s="153"/>
      <c r="U392" s="62" t="n">
        <f aca="false">C392+D392+E392</f>
        <v>-106</v>
      </c>
      <c r="V392" s="62" t="n">
        <f aca="false">F392+G392+H392</f>
        <v>0</v>
      </c>
      <c r="W392" s="62" t="n">
        <f aca="false">I392+J392+K392</f>
        <v>18</v>
      </c>
      <c r="X392" s="62" t="n">
        <f aca="false">L392+M392+N392</f>
        <v>0</v>
      </c>
      <c r="Y392" s="64" t="n">
        <f aca="false">SUM(U392:X392)</f>
        <v>-88</v>
      </c>
      <c r="Z392" s="64"/>
      <c r="AA392" s="58"/>
      <c r="AB392" s="58"/>
      <c r="AC392" s="58"/>
      <c r="AD392" s="58"/>
      <c r="AE392" s="58"/>
      <c r="AF392" s="58"/>
      <c r="AG392" s="58"/>
      <c r="AH392" s="58"/>
      <c r="AI392" s="58"/>
      <c r="AJ392" s="58"/>
      <c r="AK392" s="58"/>
      <c r="AL392" s="58"/>
      <c r="AM392" s="58"/>
      <c r="AN392" s="58"/>
      <c r="AO392" s="58"/>
      <c r="AP392" s="58"/>
      <c r="AQ392" s="58"/>
      <c r="AR392" s="58"/>
      <c r="AS392" s="58"/>
      <c r="AT392" s="58"/>
      <c r="AU392" s="58"/>
      <c r="AV392" s="58"/>
      <c r="AW392" s="58"/>
      <c r="AX392" s="58"/>
      <c r="AY392" s="58"/>
      <c r="AZ392" s="58"/>
      <c r="BA392" s="58"/>
      <c r="BB392" s="58"/>
      <c r="BC392" s="58"/>
      <c r="BD392" s="58"/>
      <c r="BE392" s="58"/>
      <c r="BF392" s="58"/>
      <c r="BG392" s="58"/>
      <c r="BH392" s="58"/>
      <c r="BI392" s="58"/>
      <c r="BJ392" s="58"/>
      <c r="BK392" s="58"/>
      <c r="BL392" s="58"/>
      <c r="BM392" s="58"/>
      <c r="BN392" s="58"/>
      <c r="BO392" s="58"/>
      <c r="BP392" s="58"/>
      <c r="BQ392" s="58"/>
      <c r="BR392" s="58"/>
      <c r="BS392" s="58"/>
      <c r="BT392" s="58"/>
      <c r="BU392" s="58"/>
      <c r="BV392" s="58"/>
      <c r="BW392" s="58"/>
      <c r="BX392" s="58"/>
      <c r="BY392" s="58"/>
      <c r="BZ392" s="58"/>
      <c r="CA392" s="58"/>
      <c r="CB392" s="58"/>
      <c r="CC392" s="58"/>
      <c r="CD392" s="58"/>
      <c r="CE392" s="58"/>
      <c r="CF392" s="58"/>
      <c r="CG392" s="58"/>
      <c r="CH392" s="58"/>
      <c r="CI392" s="58"/>
      <c r="CJ392" s="58"/>
      <c r="CK392" s="58"/>
      <c r="CL392" s="58"/>
      <c r="CM392" s="58"/>
      <c r="CN392" s="58"/>
      <c r="CO392" s="58"/>
      <c r="CP392" s="58"/>
      <c r="CQ392" s="58"/>
      <c r="CR392" s="58"/>
      <c r="CS392" s="58"/>
      <c r="CT392" s="58"/>
      <c r="CU392" s="58"/>
      <c r="CV392" s="58"/>
      <c r="CW392" s="58"/>
      <c r="CX392" s="58"/>
      <c r="CY392" s="58"/>
      <c r="CZ392" s="58"/>
      <c r="DA392" s="58"/>
      <c r="DB392" s="58"/>
      <c r="DC392" s="58"/>
      <c r="DD392" s="58"/>
      <c r="DE392" s="58"/>
      <c r="DF392" s="58"/>
      <c r="DG392" s="58"/>
      <c r="DH392" s="58"/>
      <c r="DI392" s="58"/>
      <c r="DJ392" s="58"/>
      <c r="DK392" s="58"/>
      <c r="DL392" s="58"/>
      <c r="DM392" s="58"/>
      <c r="DN392" s="58"/>
      <c r="DO392" s="58"/>
      <c r="DP392" s="58"/>
      <c r="DQ392" s="58"/>
      <c r="DR392" s="58"/>
      <c r="DS392" s="58"/>
      <c r="DT392" s="58"/>
      <c r="DU392" s="58"/>
      <c r="DV392" s="58"/>
      <c r="DW392" s="58"/>
      <c r="DX392" s="58"/>
      <c r="DY392" s="58"/>
      <c r="DZ392" s="58"/>
      <c r="EA392" s="58"/>
      <c r="EB392" s="58"/>
      <c r="EC392" s="58"/>
      <c r="ED392" s="58"/>
      <c r="EE392" s="58"/>
      <c r="EF392" s="58"/>
      <c r="EG392" s="58"/>
      <c r="EH392" s="58"/>
      <c r="EI392" s="58"/>
      <c r="EJ392" s="58"/>
      <c r="EK392" s="58"/>
      <c r="EL392" s="58"/>
      <c r="EM392" s="58"/>
      <c r="EN392" s="58"/>
      <c r="EO392" s="58"/>
      <c r="EP392" s="58"/>
      <c r="EQ392" s="58"/>
      <c r="ER392" s="58"/>
      <c r="ES392" s="58"/>
      <c r="ET392" s="58"/>
      <c r="EU392" s="58"/>
      <c r="EV392" s="58"/>
      <c r="EW392" s="58"/>
      <c r="EX392" s="58"/>
      <c r="EY392" s="58"/>
      <c r="EZ392" s="58"/>
      <c r="FA392" s="58"/>
      <c r="FB392" s="58"/>
      <c r="FC392" s="58"/>
      <c r="FD392" s="58"/>
      <c r="FE392" s="58"/>
      <c r="FF392" s="58"/>
      <c r="FG392" s="58"/>
      <c r="FH392" s="58"/>
      <c r="FI392" s="58"/>
      <c r="FJ392" s="58"/>
      <c r="FK392" s="58"/>
      <c r="FL392" s="58"/>
      <c r="FM392" s="58"/>
      <c r="FN392" s="58"/>
      <c r="FO392" s="58"/>
      <c r="FP392" s="58"/>
      <c r="FQ392" s="58"/>
      <c r="FR392" s="58"/>
      <c r="FS392" s="58"/>
      <c r="FT392" s="58"/>
      <c r="FU392" s="58"/>
      <c r="FV392" s="58"/>
      <c r="FW392" s="58"/>
      <c r="FX392" s="58"/>
      <c r="FY392" s="58"/>
      <c r="FZ392" s="58"/>
      <c r="GA392" s="58"/>
      <c r="GB392" s="58"/>
      <c r="GC392" s="58"/>
      <c r="GD392" s="58"/>
      <c r="GE392" s="58"/>
      <c r="GF392" s="58"/>
      <c r="GG392" s="58"/>
      <c r="GH392" s="58"/>
      <c r="GI392" s="58"/>
      <c r="GJ392" s="58"/>
      <c r="GK392" s="58"/>
      <c r="GL392" s="58"/>
      <c r="GM392" s="58"/>
      <c r="GN392" s="58"/>
      <c r="GO392" s="58"/>
      <c r="GP392" s="58"/>
      <c r="GQ392" s="58"/>
      <c r="GR392" s="58"/>
      <c r="GS392" s="58"/>
      <c r="GT392" s="58"/>
      <c r="GU392" s="58"/>
      <c r="GV392" s="58"/>
      <c r="GW392" s="58"/>
      <c r="GX392" s="58"/>
      <c r="GY392" s="58"/>
      <c r="GZ392" s="58"/>
      <c r="HA392" s="58"/>
      <c r="HB392" s="58"/>
      <c r="HC392" s="58"/>
      <c r="HD392" s="58"/>
      <c r="HE392" s="58"/>
      <c r="HF392" s="58"/>
      <c r="HG392" s="58"/>
      <c r="HH392" s="58"/>
      <c r="HI392" s="58"/>
      <c r="HJ392" s="58"/>
      <c r="HK392" s="58"/>
      <c r="HL392" s="58"/>
      <c r="HM392" s="58"/>
      <c r="HN392" s="58"/>
      <c r="HO392" s="58"/>
      <c r="HP392" s="58"/>
      <c r="HQ392" s="58"/>
      <c r="HR392" s="58"/>
      <c r="HS392" s="58"/>
      <c r="HT392" s="58"/>
      <c r="HU392" s="58"/>
      <c r="HV392" s="58"/>
      <c r="HW392" s="58"/>
      <c r="HX392" s="58"/>
      <c r="HY392" s="58"/>
      <c r="HZ392" s="58"/>
      <c r="IA392" s="58"/>
      <c r="IB392" s="58"/>
      <c r="IC392" s="58"/>
      <c r="ID392" s="58"/>
      <c r="IE392" s="58"/>
      <c r="IF392" s="58"/>
      <c r="IG392" s="58"/>
      <c r="IH392" s="58"/>
      <c r="II392" s="58"/>
      <c r="IJ392" s="58"/>
      <c r="IK392" s="58"/>
      <c r="IL392" s="58"/>
      <c r="IM392" s="58"/>
      <c r="IN392" s="58"/>
      <c r="IO392" s="58"/>
      <c r="IP392" s="58"/>
      <c r="IQ392" s="58"/>
      <c r="IR392" s="58"/>
      <c r="IS392" s="58"/>
      <c r="IT392" s="58"/>
      <c r="IU392" s="58"/>
      <c r="IV392" s="58"/>
      <c r="IW392" s="58"/>
    </row>
    <row r="393" customFormat="false" ht="12.75" hidden="false" customHeight="false" outlineLevel="0" collapsed="false">
      <c r="A393" s="28" t="s">
        <v>278</v>
      </c>
      <c r="B393" s="58"/>
      <c r="C393" s="64" t="n">
        <f aca="false">SUM(C51:C53)</f>
        <v>128</v>
      </c>
      <c r="D393" s="64" t="n">
        <f aca="false">SUM(D51:D53)</f>
        <v>0</v>
      </c>
      <c r="E393" s="64" t="n">
        <f aca="false">SUM(E51:E53)</f>
        <v>0</v>
      </c>
      <c r="F393" s="64" t="n">
        <f aca="false">SUM(F51:F53)</f>
        <v>0</v>
      </c>
      <c r="G393" s="64" t="n">
        <f aca="false">SUM(G51:G53)</f>
        <v>0</v>
      </c>
      <c r="H393" s="64" t="n">
        <f aca="false">SUM(H51:H53)</f>
        <v>0</v>
      </c>
      <c r="I393" s="64" t="n">
        <f aca="false">SUM(I51:I53)</f>
        <v>-4</v>
      </c>
      <c r="J393" s="64" t="n">
        <f aca="false">SUM(J51:J53)</f>
        <v>0</v>
      </c>
      <c r="K393" s="64" t="n">
        <f aca="false">SUM(K51:K53)</f>
        <v>0</v>
      </c>
      <c r="L393" s="64" t="n">
        <f aca="false">SUM(L51:L53)</f>
        <v>0</v>
      </c>
      <c r="M393" s="64" t="n">
        <f aca="false">SUM(M51:M53)</f>
        <v>0</v>
      </c>
      <c r="N393" s="64" t="n">
        <f aca="false">SUM(N51:N53)</f>
        <v>0</v>
      </c>
      <c r="O393" s="153" t="n">
        <f aca="false">SUM(C393:N393)</f>
        <v>124</v>
      </c>
      <c r="P393" s="153"/>
      <c r="Q393" s="32"/>
      <c r="R393" s="151"/>
      <c r="S393" s="32"/>
      <c r="T393" s="153"/>
      <c r="U393" s="62" t="n">
        <f aca="false">C393+D393+E393</f>
        <v>128</v>
      </c>
      <c r="V393" s="62" t="n">
        <f aca="false">F393+G393+H393</f>
        <v>0</v>
      </c>
      <c r="W393" s="62" t="n">
        <f aca="false">I393+J393+K393</f>
        <v>-4</v>
      </c>
      <c r="X393" s="62" t="n">
        <f aca="false">L393+M393+N393</f>
        <v>0</v>
      </c>
      <c r="Y393" s="64" t="n">
        <f aca="false">SUM(U393:X393)</f>
        <v>124</v>
      </c>
      <c r="Z393" s="35"/>
    </row>
    <row r="394" customFormat="false" ht="12.75" hidden="false" customHeight="false" outlineLevel="0" collapsed="false">
      <c r="A394" s="28" t="s">
        <v>189</v>
      </c>
      <c r="B394" s="58"/>
      <c r="C394" s="81" t="n">
        <f aca="false">SUM(C114:C124)</f>
        <v>7</v>
      </c>
      <c r="D394" s="81" t="n">
        <f aca="false">SUM(D114:D124)</f>
        <v>-88</v>
      </c>
      <c r="E394" s="81" t="n">
        <f aca="false">SUM(E114:E124)</f>
        <v>86</v>
      </c>
      <c r="F394" s="81" t="n">
        <f aca="false">SUM(F114:F124)</f>
        <v>10</v>
      </c>
      <c r="G394" s="81" t="n">
        <f aca="false">SUM(G114:G124)</f>
        <v>2</v>
      </c>
      <c r="H394" s="81" t="n">
        <f aca="false">SUM(H114:H124)</f>
        <v>-1</v>
      </c>
      <c r="I394" s="81" t="n">
        <f aca="false">SUM(I114:I124)</f>
        <v>27</v>
      </c>
      <c r="J394" s="81" t="n">
        <f aca="false">SUM(J114:J124)</f>
        <v>0</v>
      </c>
      <c r="K394" s="81" t="n">
        <f aca="false">SUM(K114:K124)</f>
        <v>0</v>
      </c>
      <c r="L394" s="81" t="n">
        <f aca="false">SUM(L114:L124)</f>
        <v>0</v>
      </c>
      <c r="M394" s="81" t="n">
        <f aca="false">SUM(M114:M124)</f>
        <v>0</v>
      </c>
      <c r="N394" s="81" t="n">
        <f aca="false">SUM(N114:N124)</f>
        <v>0</v>
      </c>
      <c r="O394" s="154" t="n">
        <f aca="false">SUM(C394:N394)</f>
        <v>43</v>
      </c>
      <c r="P394" s="154"/>
      <c r="Q394" s="32"/>
      <c r="R394" s="151"/>
      <c r="S394" s="32"/>
      <c r="T394" s="154"/>
      <c r="U394" s="82" t="n">
        <f aca="false">C394+D394+E394</f>
        <v>5</v>
      </c>
      <c r="V394" s="82" t="n">
        <f aca="false">F394+G394+H394</f>
        <v>11</v>
      </c>
      <c r="W394" s="82" t="n">
        <f aca="false">I394+J394+K394</f>
        <v>27</v>
      </c>
      <c r="X394" s="82" t="n">
        <f aca="false">L394+M394+N394</f>
        <v>0</v>
      </c>
      <c r="Y394" s="81" t="n">
        <f aca="false">SUM(U394:X394)</f>
        <v>43</v>
      </c>
      <c r="Z394" s="35"/>
    </row>
    <row r="395" customFormat="false" ht="3.95" hidden="false" customHeight="true" outlineLevel="0" collapsed="false">
      <c r="A395" s="86"/>
      <c r="B395" s="58"/>
      <c r="C395" s="64"/>
      <c r="D395" s="64"/>
      <c r="E395" s="64"/>
      <c r="F395" s="64"/>
      <c r="G395" s="64"/>
      <c r="H395" s="64"/>
      <c r="I395" s="64"/>
      <c r="J395" s="64"/>
      <c r="K395" s="64"/>
      <c r="L395" s="64"/>
      <c r="M395" s="64"/>
      <c r="N395" s="64"/>
      <c r="O395" s="62"/>
      <c r="P395" s="62"/>
      <c r="Q395" s="32"/>
      <c r="R395" s="151"/>
      <c r="S395" s="32"/>
      <c r="T395" s="62"/>
      <c r="U395" s="62"/>
      <c r="V395" s="62"/>
      <c r="W395" s="62"/>
      <c r="X395" s="62"/>
      <c r="Y395" s="64"/>
      <c r="Z395" s="35"/>
    </row>
    <row r="396" customFormat="false" ht="12.75" hidden="false" customHeight="false" outlineLevel="0" collapsed="false">
      <c r="A396" s="57" t="s">
        <v>279</v>
      </c>
      <c r="B396" s="58"/>
      <c r="C396" s="124" t="n">
        <f aca="false">SUM(C383:C394)</f>
        <v>17793</v>
      </c>
      <c r="D396" s="124" t="n">
        <f aca="false">SUM(D383:D394)</f>
        <v>21164</v>
      </c>
      <c r="E396" s="124" t="n">
        <f aca="false">SUM(E383:E394)</f>
        <v>8864</v>
      </c>
      <c r="F396" s="124" t="n">
        <f aca="false">SUM(F383:F394)</f>
        <v>17752</v>
      </c>
      <c r="G396" s="124" t="n">
        <f aca="false">SUM(G383:G394)</f>
        <v>18251</v>
      </c>
      <c r="H396" s="124" t="n">
        <f aca="false">SUM(H383:H394)</f>
        <v>16344</v>
      </c>
      <c r="I396" s="124" t="n">
        <f aca="false">SUM(I383:I394)</f>
        <v>16326</v>
      </c>
      <c r="J396" s="124" t="n">
        <f aca="false">SUM(J383:J394)</f>
        <v>16201</v>
      </c>
      <c r="K396" s="124" t="n">
        <f aca="false">SUM(K383:K394)</f>
        <v>15231</v>
      </c>
      <c r="L396" s="124" t="n">
        <f aca="false">SUM(L383:L394)</f>
        <v>15080</v>
      </c>
      <c r="M396" s="124" t="n">
        <f aca="false">SUM(M383:M394)</f>
        <v>14239</v>
      </c>
      <c r="N396" s="124" t="n">
        <f aca="false">SUM(N383:N394)</f>
        <v>14344</v>
      </c>
      <c r="O396" s="124" t="n">
        <f aca="false">SUM(O383:O394)</f>
        <v>191589</v>
      </c>
      <c r="P396" s="124"/>
      <c r="Q396" s="32"/>
      <c r="R396" s="151"/>
      <c r="S396" s="32"/>
      <c r="T396" s="124"/>
      <c r="U396" s="124" t="n">
        <f aca="false">SUM(U383:U394)</f>
        <v>47821</v>
      </c>
      <c r="V396" s="124" t="n">
        <f aca="false">SUM(V383:V394)</f>
        <v>52347</v>
      </c>
      <c r="W396" s="124" t="n">
        <f aca="false">SUM(W383:W394)</f>
        <v>47758</v>
      </c>
      <c r="X396" s="124" t="n">
        <f aca="false">SUM(X383:X394)</f>
        <v>43663</v>
      </c>
      <c r="Y396" s="124" t="n">
        <f aca="false">SUM(Y383:Y394)</f>
        <v>191589</v>
      </c>
      <c r="Z396" s="35"/>
    </row>
    <row r="397" customFormat="false" ht="6" hidden="false" customHeight="true" outlineLevel="0" collapsed="false">
      <c r="A397" s="57"/>
      <c r="B397" s="58"/>
      <c r="C397" s="64"/>
      <c r="D397" s="64"/>
      <c r="E397" s="64"/>
      <c r="F397" s="64"/>
      <c r="G397" s="64"/>
      <c r="H397" s="64"/>
      <c r="I397" s="64"/>
      <c r="J397" s="64"/>
      <c r="K397" s="64"/>
      <c r="L397" s="64"/>
      <c r="M397" s="64"/>
      <c r="N397" s="64"/>
      <c r="O397" s="62"/>
      <c r="P397" s="62"/>
      <c r="Q397" s="32"/>
      <c r="R397" s="151"/>
      <c r="S397" s="32"/>
      <c r="T397" s="62"/>
      <c r="U397" s="62"/>
      <c r="V397" s="62"/>
      <c r="W397" s="62"/>
      <c r="X397" s="62"/>
      <c r="Y397" s="64"/>
      <c r="Z397" s="35"/>
    </row>
    <row r="398" customFormat="false" ht="12.75" hidden="false" customHeight="false" outlineLevel="0" collapsed="false">
      <c r="A398" s="57" t="s">
        <v>280</v>
      </c>
      <c r="B398" s="58"/>
      <c r="C398" s="64"/>
      <c r="D398" s="64"/>
      <c r="E398" s="64"/>
      <c r="F398" s="64"/>
      <c r="G398" s="64"/>
      <c r="H398" s="64"/>
      <c r="I398" s="64"/>
      <c r="J398" s="64"/>
      <c r="K398" s="64"/>
      <c r="L398" s="64"/>
      <c r="M398" s="64"/>
      <c r="N398" s="64"/>
      <c r="O398" s="62"/>
      <c r="P398" s="62"/>
      <c r="Q398" s="32"/>
      <c r="R398" s="151"/>
      <c r="S398" s="32"/>
      <c r="T398" s="62"/>
      <c r="U398" s="62"/>
      <c r="V398" s="62"/>
      <c r="W398" s="62"/>
      <c r="X398" s="62"/>
      <c r="Y398" s="64"/>
      <c r="Z398" s="35"/>
    </row>
    <row r="399" customFormat="false" ht="12.75" hidden="false" customHeight="false" outlineLevel="0" collapsed="false">
      <c r="A399" s="117" t="s">
        <v>271</v>
      </c>
      <c r="B399" s="58"/>
      <c r="C399" s="64" t="n">
        <f aca="false">+C142</f>
        <v>-119</v>
      </c>
      <c r="D399" s="64" t="n">
        <f aca="false">+D142</f>
        <v>-131</v>
      </c>
      <c r="E399" s="64" t="n">
        <f aca="false">+E142</f>
        <v>-141</v>
      </c>
      <c r="F399" s="64" t="n">
        <f aca="false">+F142</f>
        <v>-132</v>
      </c>
      <c r="G399" s="64" t="n">
        <f aca="false">+G142</f>
        <v>-130</v>
      </c>
      <c r="H399" s="64" t="n">
        <f aca="false">+H142</f>
        <v>-125</v>
      </c>
      <c r="I399" s="64" t="n">
        <f aca="false">+I142</f>
        <v>-133</v>
      </c>
      <c r="J399" s="64" t="n">
        <f aca="false">+J142</f>
        <v>-123</v>
      </c>
      <c r="K399" s="64" t="n">
        <f aca="false">+K142</f>
        <v>-196</v>
      </c>
      <c r="L399" s="64" t="n">
        <f aca="false">+L142</f>
        <v>-146</v>
      </c>
      <c r="M399" s="64" t="n">
        <f aca="false">+M142</f>
        <v>-206</v>
      </c>
      <c r="N399" s="64" t="n">
        <f aca="false">+N142</f>
        <v>-169</v>
      </c>
      <c r="O399" s="153" t="n">
        <f aca="false">SUM(C399:N399)</f>
        <v>-1751</v>
      </c>
      <c r="P399" s="153"/>
      <c r="Q399" s="32"/>
      <c r="R399" s="151"/>
      <c r="S399" s="32"/>
      <c r="T399" s="153"/>
      <c r="U399" s="62" t="n">
        <f aca="false">C399+D399+E399</f>
        <v>-391</v>
      </c>
      <c r="V399" s="62" t="n">
        <f aca="false">F399+G399+H399</f>
        <v>-387</v>
      </c>
      <c r="W399" s="62" t="n">
        <f aca="false">I399+J399+K399</f>
        <v>-452</v>
      </c>
      <c r="X399" s="62" t="n">
        <f aca="false">L399+M399+N399</f>
        <v>-521</v>
      </c>
      <c r="Y399" s="64" t="n">
        <f aca="false">SUM(U399:X399)</f>
        <v>-1751</v>
      </c>
      <c r="Z399" s="35"/>
    </row>
    <row r="400" customFormat="false" ht="12.75" hidden="false" customHeight="false" outlineLevel="0" collapsed="false">
      <c r="A400" s="117" t="s">
        <v>275</v>
      </c>
      <c r="B400" s="58"/>
      <c r="C400" s="64" t="n">
        <f aca="false">+C1444</f>
        <v>0</v>
      </c>
      <c r="D400" s="64" t="n">
        <f aca="false">+D1444</f>
        <v>0</v>
      </c>
      <c r="E400" s="64" t="n">
        <f aca="false">+E1444</f>
        <v>0</v>
      </c>
      <c r="F400" s="64" t="n">
        <f aca="false">+F1444</f>
        <v>0</v>
      </c>
      <c r="G400" s="64" t="n">
        <f aca="false">+G1444</f>
        <v>0</v>
      </c>
      <c r="H400" s="64" t="n">
        <f aca="false">+H1444</f>
        <v>0</v>
      </c>
      <c r="I400" s="64" t="n">
        <f aca="false">+I1444</f>
        <v>0</v>
      </c>
      <c r="J400" s="64" t="n">
        <f aca="false">+J1444</f>
        <v>0</v>
      </c>
      <c r="K400" s="64" t="n">
        <f aca="false">+K1444</f>
        <v>0</v>
      </c>
      <c r="L400" s="64" t="n">
        <f aca="false">+L1444</f>
        <v>0</v>
      </c>
      <c r="M400" s="64" t="n">
        <f aca="false">+M1444</f>
        <v>0</v>
      </c>
      <c r="N400" s="64" t="n">
        <f aca="false">+N1444</f>
        <v>0</v>
      </c>
      <c r="O400" s="153" t="n">
        <f aca="false">SUM(C400:N400)</f>
        <v>0</v>
      </c>
      <c r="P400" s="153"/>
      <c r="Q400" s="32"/>
      <c r="R400" s="151"/>
      <c r="S400" s="32"/>
      <c r="T400" s="153"/>
      <c r="U400" s="62" t="n">
        <f aca="false">C400+D400+E400</f>
        <v>0</v>
      </c>
      <c r="V400" s="62" t="n">
        <f aca="false">F400+G400+H400</f>
        <v>0</v>
      </c>
      <c r="W400" s="62" t="n">
        <f aca="false">I400+J400+K400</f>
        <v>0</v>
      </c>
      <c r="X400" s="62" t="n">
        <f aca="false">L400+M400+N400</f>
        <v>0</v>
      </c>
      <c r="Y400" s="64" t="n">
        <f aca="false">SUM(U400:X400)</f>
        <v>0</v>
      </c>
      <c r="Z400" s="35"/>
    </row>
    <row r="401" customFormat="false" ht="12.75" hidden="false" customHeight="false" outlineLevel="0" collapsed="false">
      <c r="A401" s="117" t="s">
        <v>276</v>
      </c>
      <c r="B401" s="58"/>
      <c r="C401" s="64" t="n">
        <f aca="false">+C146</f>
        <v>-17</v>
      </c>
      <c r="D401" s="64" t="n">
        <f aca="false">+D146</f>
        <v>-17</v>
      </c>
      <c r="E401" s="64" t="n">
        <f aca="false">+E146</f>
        <v>-9</v>
      </c>
      <c r="F401" s="64" t="n">
        <f aca="false">+F146</f>
        <v>-9</v>
      </c>
      <c r="G401" s="64" t="n">
        <f aca="false">+G146</f>
        <v>-9</v>
      </c>
      <c r="H401" s="64" t="n">
        <f aca="false">+H146</f>
        <v>-9</v>
      </c>
      <c r="I401" s="64" t="n">
        <f aca="false">+I146</f>
        <v>-9</v>
      </c>
      <c r="J401" s="64" t="n">
        <f aca="false">+J146</f>
        <v>-9</v>
      </c>
      <c r="K401" s="64" t="n">
        <f aca="false">+K146</f>
        <v>-9</v>
      </c>
      <c r="L401" s="64" t="n">
        <f aca="false">+L146</f>
        <v>-9</v>
      </c>
      <c r="M401" s="64" t="n">
        <f aca="false">+M146</f>
        <v>-9</v>
      </c>
      <c r="N401" s="64" t="n">
        <f aca="false">+N146</f>
        <v>-9</v>
      </c>
      <c r="O401" s="153" t="n">
        <f aca="false">SUM(C401:N401)</f>
        <v>-124</v>
      </c>
      <c r="P401" s="153"/>
      <c r="Q401" s="32"/>
      <c r="R401" s="151"/>
      <c r="S401" s="32"/>
      <c r="T401" s="153"/>
      <c r="U401" s="62" t="n">
        <f aca="false">C401+D401+E401</f>
        <v>-43</v>
      </c>
      <c r="V401" s="62" t="n">
        <f aca="false">F401+G401+H401</f>
        <v>-27</v>
      </c>
      <c r="W401" s="62" t="n">
        <f aca="false">I401+J401+K401</f>
        <v>-27</v>
      </c>
      <c r="X401" s="62" t="n">
        <f aca="false">L401+M401+N401</f>
        <v>-27</v>
      </c>
      <c r="Y401" s="64" t="n">
        <f aca="false">SUM(U401:X401)</f>
        <v>-124</v>
      </c>
      <c r="Z401" s="35"/>
    </row>
    <row r="402" customFormat="false" ht="12.75" hidden="false" customHeight="false" outlineLevel="0" collapsed="false">
      <c r="A402" s="117" t="s">
        <v>281</v>
      </c>
      <c r="B402" s="58"/>
      <c r="C402" s="81" t="n">
        <f aca="false">+C134</f>
        <v>0</v>
      </c>
      <c r="D402" s="81" t="n">
        <f aca="false">+D134</f>
        <v>0</v>
      </c>
      <c r="E402" s="81" t="n">
        <f aca="false">+E134</f>
        <v>0</v>
      </c>
      <c r="F402" s="81" t="n">
        <f aca="false">+F134</f>
        <v>0</v>
      </c>
      <c r="G402" s="81" t="n">
        <f aca="false">+G134</f>
        <v>0</v>
      </c>
      <c r="H402" s="81" t="n">
        <f aca="false">+H134</f>
        <v>0</v>
      </c>
      <c r="I402" s="81" t="n">
        <f aca="false">+I134</f>
        <v>0</v>
      </c>
      <c r="J402" s="81" t="n">
        <f aca="false">+J134</f>
        <v>0</v>
      </c>
      <c r="K402" s="81" t="n">
        <f aca="false">+K134</f>
        <v>0</v>
      </c>
      <c r="L402" s="81" t="n">
        <f aca="false">+L134</f>
        <v>0</v>
      </c>
      <c r="M402" s="81" t="n">
        <f aca="false">+M134</f>
        <v>0</v>
      </c>
      <c r="N402" s="81" t="n">
        <f aca="false">+N134</f>
        <v>0</v>
      </c>
      <c r="O402" s="154" t="n">
        <f aca="false">SUM(C402:N402)</f>
        <v>0</v>
      </c>
      <c r="P402" s="154"/>
      <c r="Q402" s="32"/>
      <c r="R402" s="151"/>
      <c r="S402" s="32"/>
      <c r="T402" s="154"/>
      <c r="U402" s="82" t="n">
        <f aca="false">C402+D402+E402</f>
        <v>0</v>
      </c>
      <c r="V402" s="82" t="n">
        <f aca="false">F402+G402+H402</f>
        <v>0</v>
      </c>
      <c r="W402" s="82" t="n">
        <f aca="false">I402+J402+K402</f>
        <v>0</v>
      </c>
      <c r="X402" s="82" t="n">
        <f aca="false">L402+M402+N402</f>
        <v>0</v>
      </c>
      <c r="Y402" s="81" t="n">
        <f aca="false">SUM(U402:X402)</f>
        <v>0</v>
      </c>
      <c r="Z402" s="35"/>
    </row>
    <row r="403" customFormat="false" ht="3.95" hidden="false" customHeight="true" outlineLevel="0" collapsed="false">
      <c r="A403" s="57"/>
      <c r="B403" s="58"/>
      <c r="C403" s="64"/>
      <c r="D403" s="64"/>
      <c r="E403" s="64"/>
      <c r="F403" s="64"/>
      <c r="G403" s="64"/>
      <c r="H403" s="64"/>
      <c r="I403" s="64"/>
      <c r="J403" s="64"/>
      <c r="K403" s="64"/>
      <c r="L403" s="64"/>
      <c r="M403" s="64"/>
      <c r="N403" s="64"/>
      <c r="O403" s="62"/>
      <c r="P403" s="62"/>
      <c r="Q403" s="32"/>
      <c r="R403" s="151"/>
      <c r="S403" s="32"/>
      <c r="T403" s="62"/>
      <c r="U403" s="62"/>
      <c r="V403" s="62"/>
      <c r="W403" s="62"/>
      <c r="X403" s="62"/>
      <c r="Y403" s="64"/>
      <c r="Z403" s="35"/>
    </row>
    <row r="404" customFormat="false" ht="12.75" hidden="false" customHeight="false" outlineLevel="0" collapsed="false">
      <c r="A404" s="57" t="s">
        <v>282</v>
      </c>
      <c r="B404" s="58"/>
      <c r="C404" s="124" t="n">
        <f aca="false">SUM(C399:C402)</f>
        <v>-136</v>
      </c>
      <c r="D404" s="124" t="n">
        <f aca="false">SUM(D399:D402)</f>
        <v>-148</v>
      </c>
      <c r="E404" s="124" t="n">
        <f aca="false">SUM(E399:E402)</f>
        <v>-150</v>
      </c>
      <c r="F404" s="124" t="n">
        <f aca="false">SUM(F399:F402)</f>
        <v>-141</v>
      </c>
      <c r="G404" s="124" t="n">
        <f aca="false">SUM(G399:G402)</f>
        <v>-139</v>
      </c>
      <c r="H404" s="124" t="n">
        <f aca="false">SUM(H399:H402)</f>
        <v>-134</v>
      </c>
      <c r="I404" s="124" t="n">
        <f aca="false">SUM(I399:I402)</f>
        <v>-142</v>
      </c>
      <c r="J404" s="124" t="n">
        <f aca="false">SUM(J399:J402)</f>
        <v>-132</v>
      </c>
      <c r="K404" s="124" t="n">
        <f aca="false">SUM(K399:K402)</f>
        <v>-205</v>
      </c>
      <c r="L404" s="124" t="n">
        <f aca="false">SUM(L399:L402)</f>
        <v>-155</v>
      </c>
      <c r="M404" s="124" t="n">
        <f aca="false">SUM(M399:M402)</f>
        <v>-215</v>
      </c>
      <c r="N404" s="124" t="n">
        <f aca="false">SUM(N399:N402)</f>
        <v>-178</v>
      </c>
      <c r="O404" s="124" t="n">
        <f aca="false">SUM(O399:O402)</f>
        <v>-1875</v>
      </c>
      <c r="P404" s="124"/>
      <c r="Q404" s="32"/>
      <c r="R404" s="151"/>
      <c r="S404" s="32"/>
      <c r="T404" s="124"/>
      <c r="U404" s="124" t="n">
        <f aca="false">SUM(U399:U402)</f>
        <v>-434</v>
      </c>
      <c r="V404" s="124" t="n">
        <f aca="false">SUM(V399:V402)</f>
        <v>-414</v>
      </c>
      <c r="W404" s="124" t="n">
        <f aca="false">SUM(W399:W402)</f>
        <v>-479</v>
      </c>
      <c r="X404" s="124" t="n">
        <f aca="false">SUM(X399:X402)</f>
        <v>-548</v>
      </c>
      <c r="Y404" s="124" t="n">
        <f aca="false">SUM(Y399:Y402)</f>
        <v>-1875</v>
      </c>
      <c r="Z404" s="35"/>
    </row>
    <row r="405" customFormat="false" ht="6" hidden="false" customHeight="true" outlineLevel="0" collapsed="false">
      <c r="A405" s="57"/>
      <c r="B405" s="58"/>
      <c r="C405" s="64"/>
      <c r="D405" s="64"/>
      <c r="E405" s="64"/>
      <c r="F405" s="64"/>
      <c r="G405" s="64"/>
      <c r="H405" s="64"/>
      <c r="I405" s="64"/>
      <c r="J405" s="64"/>
      <c r="K405" s="64"/>
      <c r="L405" s="64"/>
      <c r="M405" s="64"/>
      <c r="N405" s="64"/>
      <c r="O405" s="62"/>
      <c r="P405" s="62"/>
      <c r="Q405" s="32"/>
      <c r="R405" s="151"/>
      <c r="S405" s="32"/>
      <c r="T405" s="62"/>
      <c r="U405" s="62"/>
      <c r="V405" s="62"/>
      <c r="W405" s="62"/>
      <c r="X405" s="62"/>
      <c r="Y405" s="64"/>
      <c r="Z405" s="35"/>
    </row>
    <row r="406" customFormat="false" ht="12.75" hidden="false" customHeight="false" outlineLevel="0" collapsed="false">
      <c r="A406" s="57" t="s">
        <v>283</v>
      </c>
      <c r="B406" s="58"/>
      <c r="C406" s="64"/>
      <c r="D406" s="64"/>
      <c r="E406" s="64"/>
      <c r="F406" s="64"/>
      <c r="G406" s="64"/>
      <c r="H406" s="64"/>
      <c r="I406" s="64"/>
      <c r="J406" s="64"/>
      <c r="K406" s="64"/>
      <c r="L406" s="64"/>
      <c r="M406" s="64"/>
      <c r="N406" s="64"/>
      <c r="O406" s="62"/>
      <c r="P406" s="62"/>
      <c r="Q406" s="32"/>
      <c r="R406" s="151"/>
      <c r="S406" s="32"/>
      <c r="T406" s="62"/>
      <c r="U406" s="62"/>
      <c r="V406" s="62"/>
      <c r="W406" s="62"/>
      <c r="X406" s="62"/>
      <c r="Y406" s="64"/>
      <c r="Z406" s="35"/>
    </row>
    <row r="407" customFormat="false" ht="12.75" hidden="false" customHeight="false" outlineLevel="0" collapsed="false">
      <c r="A407" s="117" t="s">
        <v>271</v>
      </c>
      <c r="B407" s="58"/>
      <c r="C407" s="64" t="n">
        <f aca="false">+C170</f>
        <v>-1870</v>
      </c>
      <c r="D407" s="64" t="n">
        <f aca="false">+D170</f>
        <v>-2099</v>
      </c>
      <c r="E407" s="64" t="n">
        <f aca="false">+E170</f>
        <v>-2611</v>
      </c>
      <c r="F407" s="64" t="n">
        <f aca="false">+F170</f>
        <v>-1806</v>
      </c>
      <c r="G407" s="64" t="n">
        <f aca="false">+G170</f>
        <v>-2795</v>
      </c>
      <c r="H407" s="64" t="n">
        <f aca="false">+H170</f>
        <v>-2490</v>
      </c>
      <c r="I407" s="64" t="n">
        <f aca="false">+I170</f>
        <v>-2181</v>
      </c>
      <c r="J407" s="64" t="n">
        <f aca="false">+J170</f>
        <v>-2478</v>
      </c>
      <c r="K407" s="64" t="n">
        <f aca="false">+K170</f>
        <v>-1132</v>
      </c>
      <c r="L407" s="64" t="n">
        <f aca="false">+L170</f>
        <v>-1748</v>
      </c>
      <c r="M407" s="64" t="n">
        <f aca="false">+M170</f>
        <v>-1688</v>
      </c>
      <c r="N407" s="64" t="n">
        <f aca="false">+N170</f>
        <v>-827</v>
      </c>
      <c r="O407" s="153" t="n">
        <f aca="false">SUM(C407:N407)</f>
        <v>-23725</v>
      </c>
      <c r="P407" s="153"/>
      <c r="Q407" s="32"/>
      <c r="R407" s="151"/>
      <c r="S407" s="32"/>
      <c r="T407" s="153"/>
      <c r="U407" s="62" t="n">
        <f aca="false">C407+D407+E407</f>
        <v>-6580</v>
      </c>
      <c r="V407" s="62" t="n">
        <f aca="false">F407+G407+H407</f>
        <v>-7091</v>
      </c>
      <c r="W407" s="62" t="n">
        <f aca="false">I407+J407+K407</f>
        <v>-5791</v>
      </c>
      <c r="X407" s="62" t="n">
        <f aca="false">L407+M407+N407</f>
        <v>-4263</v>
      </c>
      <c r="Y407" s="64" t="n">
        <f aca="false">SUM(U407:X407)</f>
        <v>-23725</v>
      </c>
      <c r="Z407" s="35"/>
    </row>
    <row r="408" customFormat="false" ht="12.75" hidden="false" customHeight="false" outlineLevel="0" collapsed="false">
      <c r="A408" s="117" t="s">
        <v>275</v>
      </c>
      <c r="B408" s="58"/>
      <c r="C408" s="64" t="n">
        <f aca="false">+C172</f>
        <v>0</v>
      </c>
      <c r="D408" s="64" t="n">
        <f aca="false">+D172</f>
        <v>0</v>
      </c>
      <c r="E408" s="64" t="n">
        <f aca="false">+E172</f>
        <v>0</v>
      </c>
      <c r="F408" s="64" t="n">
        <f aca="false">+F172</f>
        <v>0</v>
      </c>
      <c r="G408" s="64" t="n">
        <f aca="false">+G172</f>
        <v>0</v>
      </c>
      <c r="H408" s="64" t="n">
        <f aca="false">+H172</f>
        <v>0</v>
      </c>
      <c r="I408" s="64" t="n">
        <f aca="false">+I172</f>
        <v>0</v>
      </c>
      <c r="J408" s="64" t="n">
        <f aca="false">+J172</f>
        <v>0</v>
      </c>
      <c r="K408" s="64" t="n">
        <f aca="false">+K172</f>
        <v>0</v>
      </c>
      <c r="L408" s="64" t="n">
        <f aca="false">+L172</f>
        <v>0</v>
      </c>
      <c r="M408" s="64" t="n">
        <f aca="false">+M172</f>
        <v>0</v>
      </c>
      <c r="N408" s="64" t="n">
        <f aca="false">+N172</f>
        <v>0</v>
      </c>
      <c r="O408" s="153" t="n">
        <f aca="false">SUM(C408:N408)</f>
        <v>0</v>
      </c>
      <c r="P408" s="153"/>
      <c r="Q408" s="32"/>
      <c r="R408" s="151"/>
      <c r="S408" s="32"/>
      <c r="T408" s="153"/>
      <c r="U408" s="62" t="n">
        <f aca="false">C408+D408+E408</f>
        <v>0</v>
      </c>
      <c r="V408" s="62" t="n">
        <f aca="false">F408+G408+H408</f>
        <v>0</v>
      </c>
      <c r="W408" s="62" t="n">
        <f aca="false">I408+J408+K408</f>
        <v>0</v>
      </c>
      <c r="X408" s="62" t="n">
        <f aca="false">L408+M408+N408</f>
        <v>0</v>
      </c>
      <c r="Y408" s="64" t="n">
        <f aca="false">SUM(U408:X408)</f>
        <v>0</v>
      </c>
      <c r="Z408" s="35"/>
    </row>
    <row r="409" customFormat="false" ht="12.75" hidden="false" customHeight="false" outlineLevel="0" collapsed="false">
      <c r="A409" s="117" t="s">
        <v>276</v>
      </c>
      <c r="B409" s="58"/>
      <c r="C409" s="64" t="n">
        <f aca="false">+C174</f>
        <v>-77</v>
      </c>
      <c r="D409" s="64" t="n">
        <f aca="false">+D174</f>
        <v>-109</v>
      </c>
      <c r="E409" s="64" t="n">
        <f aca="false">+E174</f>
        <v>-61</v>
      </c>
      <c r="F409" s="64" t="n">
        <f aca="false">+F174</f>
        <v>-60</v>
      </c>
      <c r="G409" s="64" t="n">
        <f aca="false">+G174</f>
        <v>-64</v>
      </c>
      <c r="H409" s="64" t="n">
        <f aca="false">+H174</f>
        <v>-65</v>
      </c>
      <c r="I409" s="64" t="n">
        <f aca="false">+I174</f>
        <v>-55</v>
      </c>
      <c r="J409" s="64" t="n">
        <f aca="false">+J174</f>
        <v>-54</v>
      </c>
      <c r="K409" s="64" t="n">
        <f aca="false">+K174</f>
        <v>-57</v>
      </c>
      <c r="L409" s="64" t="n">
        <f aca="false">+L174</f>
        <v>-56</v>
      </c>
      <c r="M409" s="64" t="n">
        <f aca="false">+M174</f>
        <v>-57</v>
      </c>
      <c r="N409" s="64" t="n">
        <f aca="false">+N174</f>
        <v>-56</v>
      </c>
      <c r="O409" s="153" t="n">
        <f aca="false">SUM(C409:N409)</f>
        <v>-771</v>
      </c>
      <c r="P409" s="153"/>
      <c r="Q409" s="32"/>
      <c r="R409" s="151"/>
      <c r="S409" s="32"/>
      <c r="T409" s="153"/>
      <c r="U409" s="62" t="n">
        <f aca="false">C409+D409+E409</f>
        <v>-247</v>
      </c>
      <c r="V409" s="62" t="n">
        <f aca="false">F409+G409+H409</f>
        <v>-189</v>
      </c>
      <c r="W409" s="62" t="n">
        <f aca="false">I409+J409+K409</f>
        <v>-166</v>
      </c>
      <c r="X409" s="62" t="n">
        <f aca="false">L409+M409+N409</f>
        <v>-169</v>
      </c>
      <c r="Y409" s="64" t="n">
        <f aca="false">SUM(U409:X409)</f>
        <v>-771</v>
      </c>
      <c r="Z409" s="35"/>
    </row>
    <row r="410" customFormat="false" ht="12.75" hidden="false" customHeight="false" outlineLevel="0" collapsed="false">
      <c r="A410" s="117" t="s">
        <v>284</v>
      </c>
      <c r="B410" s="58"/>
      <c r="C410" s="81" t="n">
        <f aca="false">+C153</f>
        <v>0</v>
      </c>
      <c r="D410" s="81" t="n">
        <f aca="false">+D153</f>
        <v>0</v>
      </c>
      <c r="E410" s="81" t="n">
        <f aca="false">+E153</f>
        <v>0</v>
      </c>
      <c r="F410" s="81" t="n">
        <f aca="false">+F153</f>
        <v>0</v>
      </c>
      <c r="G410" s="81" t="n">
        <f aca="false">+G153</f>
        <v>-21</v>
      </c>
      <c r="H410" s="81" t="n">
        <f aca="false">+H153</f>
        <v>0</v>
      </c>
      <c r="I410" s="81" t="n">
        <f aca="false">+I153</f>
        <v>0</v>
      </c>
      <c r="J410" s="81" t="n">
        <f aca="false">+J153</f>
        <v>-9</v>
      </c>
      <c r="K410" s="81" t="n">
        <f aca="false">+K153</f>
        <v>0</v>
      </c>
      <c r="L410" s="81" t="n">
        <f aca="false">+L153</f>
        <v>0</v>
      </c>
      <c r="M410" s="81" t="n">
        <f aca="false">+M153</f>
        <v>0</v>
      </c>
      <c r="N410" s="81" t="n">
        <f aca="false">+N153</f>
        <v>0</v>
      </c>
      <c r="O410" s="154" t="n">
        <f aca="false">SUM(C410:N410)</f>
        <v>-30</v>
      </c>
      <c r="P410" s="154"/>
      <c r="Q410" s="32"/>
      <c r="R410" s="151"/>
      <c r="S410" s="32"/>
      <c r="T410" s="154"/>
      <c r="U410" s="82" t="n">
        <f aca="false">C410+D410+E410</f>
        <v>0</v>
      </c>
      <c r="V410" s="82" t="n">
        <f aca="false">F410+G410+H410</f>
        <v>-21</v>
      </c>
      <c r="W410" s="82" t="n">
        <f aca="false">I410+J410+K410</f>
        <v>-9</v>
      </c>
      <c r="X410" s="82" t="n">
        <f aca="false">L410+M410+N410</f>
        <v>0</v>
      </c>
      <c r="Y410" s="81" t="n">
        <f aca="false">SUM(U410:X410)</f>
        <v>-30</v>
      </c>
      <c r="Z410" s="35"/>
    </row>
    <row r="411" customFormat="false" ht="3.95" hidden="false" customHeight="true" outlineLevel="0" collapsed="false">
      <c r="A411" s="57"/>
      <c r="B411" s="58"/>
      <c r="C411" s="64"/>
      <c r="D411" s="64"/>
      <c r="E411" s="64"/>
      <c r="F411" s="64"/>
      <c r="G411" s="64"/>
      <c r="H411" s="64"/>
      <c r="I411" s="64"/>
      <c r="J411" s="64"/>
      <c r="K411" s="64"/>
      <c r="L411" s="64"/>
      <c r="M411" s="64"/>
      <c r="N411" s="64"/>
      <c r="O411" s="62"/>
      <c r="P411" s="62"/>
      <c r="Q411" s="32"/>
      <c r="R411" s="151"/>
      <c r="S411" s="32"/>
      <c r="T411" s="62"/>
      <c r="U411" s="62"/>
      <c r="V411" s="62"/>
      <c r="W411" s="62"/>
      <c r="X411" s="62"/>
      <c r="Y411" s="64"/>
      <c r="Z411" s="35"/>
    </row>
    <row r="412" customFormat="false" ht="12.75" hidden="false" customHeight="false" outlineLevel="0" collapsed="false">
      <c r="A412" s="57" t="s">
        <v>285</v>
      </c>
      <c r="B412" s="58"/>
      <c r="C412" s="124" t="n">
        <f aca="false">SUM(C407:C410)</f>
        <v>-1947</v>
      </c>
      <c r="D412" s="124" t="n">
        <f aca="false">SUM(D407:D410)</f>
        <v>-2208</v>
      </c>
      <c r="E412" s="124" t="n">
        <f aca="false">SUM(E407:E410)</f>
        <v>-2672</v>
      </c>
      <c r="F412" s="124" t="n">
        <f aca="false">SUM(F407:F410)</f>
        <v>-1866</v>
      </c>
      <c r="G412" s="124" t="n">
        <f aca="false">SUM(G407:G410)</f>
        <v>-2880</v>
      </c>
      <c r="H412" s="124" t="n">
        <f aca="false">SUM(H407:H410)</f>
        <v>-2555</v>
      </c>
      <c r="I412" s="124" t="n">
        <f aca="false">SUM(I407:I410)</f>
        <v>-2236</v>
      </c>
      <c r="J412" s="124" t="n">
        <f aca="false">SUM(J407:J410)</f>
        <v>-2541</v>
      </c>
      <c r="K412" s="124" t="n">
        <f aca="false">SUM(K407:K410)</f>
        <v>-1189</v>
      </c>
      <c r="L412" s="124" t="n">
        <f aca="false">SUM(L407:L410)</f>
        <v>-1804</v>
      </c>
      <c r="M412" s="124" t="n">
        <f aca="false">SUM(M407:M410)</f>
        <v>-1745</v>
      </c>
      <c r="N412" s="124" t="n">
        <f aca="false">SUM(N407:N410)</f>
        <v>-883</v>
      </c>
      <c r="O412" s="124" t="n">
        <f aca="false">SUM(O407:O410)</f>
        <v>-24526</v>
      </c>
      <c r="P412" s="124"/>
      <c r="Q412" s="32"/>
      <c r="R412" s="151"/>
      <c r="S412" s="32"/>
      <c r="T412" s="124"/>
      <c r="U412" s="124" t="n">
        <f aca="false">SUM(U407:U410)</f>
        <v>-6827</v>
      </c>
      <c r="V412" s="124" t="n">
        <f aca="false">SUM(V407:V410)</f>
        <v>-7301</v>
      </c>
      <c r="W412" s="124" t="n">
        <f aca="false">SUM(W407:W410)</f>
        <v>-5966</v>
      </c>
      <c r="X412" s="124" t="n">
        <f aca="false">SUM(X407:X410)</f>
        <v>-4432</v>
      </c>
      <c r="Y412" s="124" t="n">
        <f aca="false">SUM(Y407:Y410)</f>
        <v>-24526</v>
      </c>
      <c r="Z412" s="35"/>
    </row>
    <row r="413" customFormat="false" ht="6" hidden="false" customHeight="true" outlineLevel="0" collapsed="false">
      <c r="A413" s="57"/>
      <c r="B413" s="58"/>
      <c r="C413" s="64"/>
      <c r="D413" s="64"/>
      <c r="E413" s="64"/>
      <c r="F413" s="64"/>
      <c r="G413" s="64"/>
      <c r="H413" s="64"/>
      <c r="I413" s="64"/>
      <c r="J413" s="64"/>
      <c r="K413" s="64"/>
      <c r="L413" s="64"/>
      <c r="M413" s="64"/>
      <c r="N413" s="64"/>
      <c r="O413" s="62"/>
      <c r="P413" s="62"/>
      <c r="Q413" s="32"/>
      <c r="R413" s="151"/>
      <c r="S413" s="32"/>
      <c r="T413" s="62"/>
      <c r="U413" s="62"/>
      <c r="V413" s="62"/>
      <c r="W413" s="62"/>
      <c r="X413" s="62"/>
      <c r="Y413" s="64"/>
      <c r="Z413" s="35"/>
    </row>
    <row r="414" customFormat="false" ht="12.75" hidden="false" customHeight="false" outlineLevel="0" collapsed="false">
      <c r="A414" s="57" t="s">
        <v>286</v>
      </c>
      <c r="B414" s="58"/>
      <c r="C414" s="64"/>
      <c r="D414" s="64"/>
      <c r="E414" s="64"/>
      <c r="F414" s="64"/>
      <c r="G414" s="64"/>
      <c r="H414" s="64"/>
      <c r="I414" s="64"/>
      <c r="J414" s="64"/>
      <c r="K414" s="64"/>
      <c r="L414" s="64"/>
      <c r="M414" s="64"/>
      <c r="N414" s="64"/>
      <c r="O414" s="62"/>
      <c r="P414" s="62"/>
      <c r="Q414" s="32"/>
      <c r="R414" s="151"/>
      <c r="S414" s="32"/>
      <c r="T414" s="62"/>
      <c r="U414" s="62"/>
      <c r="V414" s="62"/>
      <c r="W414" s="62"/>
      <c r="X414" s="62"/>
      <c r="Y414" s="64"/>
      <c r="Z414" s="35"/>
    </row>
    <row r="415" customFormat="false" ht="12.75" hidden="false" customHeight="false" outlineLevel="0" collapsed="false">
      <c r="A415" s="117" t="s">
        <v>270</v>
      </c>
      <c r="B415" s="58"/>
      <c r="C415" s="64" t="n">
        <f aca="false">+C182</f>
        <v>0</v>
      </c>
      <c r="D415" s="64" t="n">
        <f aca="false">+D182</f>
        <v>0</v>
      </c>
      <c r="E415" s="64" t="n">
        <f aca="false">+E182</f>
        <v>0</v>
      </c>
      <c r="F415" s="64" t="n">
        <f aca="false">+F182</f>
        <v>0</v>
      </c>
      <c r="G415" s="64" t="n">
        <f aca="false">+G182</f>
        <v>0</v>
      </c>
      <c r="H415" s="64" t="n">
        <f aca="false">+H182</f>
        <v>0</v>
      </c>
      <c r="I415" s="64" t="n">
        <f aca="false">+I182</f>
        <v>0</v>
      </c>
      <c r="J415" s="64" t="n">
        <f aca="false">+J182</f>
        <v>0</v>
      </c>
      <c r="K415" s="64" t="n">
        <f aca="false">+K182</f>
        <v>0</v>
      </c>
      <c r="L415" s="64" t="n">
        <f aca="false">+L182</f>
        <v>0</v>
      </c>
      <c r="M415" s="64" t="n">
        <f aca="false">+M182</f>
        <v>0</v>
      </c>
      <c r="N415" s="64" t="n">
        <f aca="false">+N182</f>
        <v>0</v>
      </c>
      <c r="O415" s="153" t="n">
        <f aca="false">SUM(C415:N415)</f>
        <v>0</v>
      </c>
      <c r="P415" s="153"/>
      <c r="Q415" s="32"/>
      <c r="R415" s="151"/>
      <c r="S415" s="32"/>
      <c r="T415" s="153"/>
      <c r="U415" s="62" t="n">
        <f aca="false">C415+D415+E415</f>
        <v>0</v>
      </c>
      <c r="V415" s="62" t="n">
        <f aca="false">F415+G415+H415</f>
        <v>0</v>
      </c>
      <c r="W415" s="62" t="n">
        <f aca="false">I415+J415+K415</f>
        <v>0</v>
      </c>
      <c r="X415" s="62" t="n">
        <f aca="false">L415+M415+N415</f>
        <v>0</v>
      </c>
      <c r="Y415" s="64" t="n">
        <f aca="false">SUM(U415:X415)</f>
        <v>0</v>
      </c>
      <c r="Z415" s="35"/>
    </row>
    <row r="416" customFormat="false" ht="12.75" hidden="false" customHeight="false" outlineLevel="0" collapsed="false">
      <c r="A416" s="117" t="s">
        <v>271</v>
      </c>
      <c r="B416" s="58"/>
      <c r="C416" s="64" t="n">
        <f aca="false">+C210</f>
        <v>-829.971</v>
      </c>
      <c r="D416" s="64" t="n">
        <f aca="false">+D210</f>
        <v>-854.902</v>
      </c>
      <c r="E416" s="64" t="n">
        <f aca="false">+E210</f>
        <v>-1630</v>
      </c>
      <c r="F416" s="64" t="n">
        <f aca="false">+F210</f>
        <v>-627</v>
      </c>
      <c r="G416" s="64" t="n">
        <f aca="false">+G210</f>
        <v>-572</v>
      </c>
      <c r="H416" s="64" t="n">
        <f aca="false">+H210</f>
        <v>-761</v>
      </c>
      <c r="I416" s="64" t="n">
        <f aca="false">+I210</f>
        <v>-754</v>
      </c>
      <c r="J416" s="64" t="n">
        <f aca="false">+J210</f>
        <v>-762</v>
      </c>
      <c r="K416" s="64" t="n">
        <f aca="false">+K210</f>
        <v>-677</v>
      </c>
      <c r="L416" s="64" t="n">
        <f aca="false">+L210</f>
        <v>-664</v>
      </c>
      <c r="M416" s="64" t="n">
        <f aca="false">+M210</f>
        <v>-662</v>
      </c>
      <c r="N416" s="64" t="n">
        <f aca="false">+N210</f>
        <v>-682</v>
      </c>
      <c r="O416" s="153" t="n">
        <f aca="false">SUM(C416:N416)</f>
        <v>-9475.873</v>
      </c>
      <c r="P416" s="153"/>
      <c r="Q416" s="32"/>
      <c r="R416" s="151"/>
      <c r="S416" s="32"/>
      <c r="T416" s="153"/>
      <c r="U416" s="62" t="n">
        <f aca="false">C416+D416+E416</f>
        <v>-3314.873</v>
      </c>
      <c r="V416" s="62" t="n">
        <f aca="false">F416+G416+H416</f>
        <v>-1960</v>
      </c>
      <c r="W416" s="62" t="n">
        <f aca="false">I416+J416+K416</f>
        <v>-2193</v>
      </c>
      <c r="X416" s="62" t="n">
        <f aca="false">L416+M416+N416</f>
        <v>-2008</v>
      </c>
      <c r="Y416" s="64" t="n">
        <f aca="false">SUM(U416:X416)</f>
        <v>-9475.873</v>
      </c>
      <c r="Z416" s="35"/>
    </row>
    <row r="417" customFormat="false" ht="12.75" hidden="false" customHeight="false" outlineLevel="0" collapsed="false">
      <c r="A417" s="117" t="s">
        <v>275</v>
      </c>
      <c r="B417" s="58"/>
      <c r="C417" s="64" t="n">
        <f aca="false">+C224</f>
        <v>-1621</v>
      </c>
      <c r="D417" s="64" t="n">
        <f aca="false">+D224</f>
        <v>-1587</v>
      </c>
      <c r="E417" s="64" t="n">
        <f aca="false">+E224</f>
        <v>-1631</v>
      </c>
      <c r="F417" s="64" t="n">
        <f aca="false">+F224</f>
        <v>-1643</v>
      </c>
      <c r="G417" s="64" t="n">
        <f aca="false">+G224</f>
        <v>-1600</v>
      </c>
      <c r="H417" s="64" t="n">
        <f aca="false">+H224</f>
        <v>-1710</v>
      </c>
      <c r="I417" s="64" t="n">
        <f aca="false">+I224</f>
        <v>-1648</v>
      </c>
      <c r="J417" s="64" t="n">
        <f aca="false">+J224</f>
        <v>-1650</v>
      </c>
      <c r="K417" s="64" t="n">
        <f aca="false">+K224</f>
        <v>-1700</v>
      </c>
      <c r="L417" s="64" t="n">
        <f aca="false">+L224</f>
        <v>-1800</v>
      </c>
      <c r="M417" s="64" t="n">
        <f aca="false">+M224</f>
        <v>-1900</v>
      </c>
      <c r="N417" s="64" t="n">
        <f aca="false">+N224</f>
        <v>-1950</v>
      </c>
      <c r="O417" s="153" t="n">
        <f aca="false">SUM(C417:N417)</f>
        <v>-20440</v>
      </c>
      <c r="P417" s="153"/>
      <c r="Q417" s="32"/>
      <c r="R417" s="151"/>
      <c r="S417" s="32"/>
      <c r="T417" s="153"/>
      <c r="U417" s="62" t="n">
        <f aca="false">C417+D417+E417</f>
        <v>-4839</v>
      </c>
      <c r="V417" s="62" t="n">
        <f aca="false">F417+G417+H417</f>
        <v>-4953</v>
      </c>
      <c r="W417" s="62" t="n">
        <f aca="false">I417+J417+K417</f>
        <v>-4998</v>
      </c>
      <c r="X417" s="62" t="n">
        <f aca="false">L417+M417+N417</f>
        <v>-5650</v>
      </c>
      <c r="Y417" s="64" t="n">
        <f aca="false">SUM(U417:X417)</f>
        <v>-20440</v>
      </c>
      <c r="Z417" s="35"/>
    </row>
    <row r="418" customFormat="false" ht="12.75" hidden="false" customHeight="false" outlineLevel="0" collapsed="false">
      <c r="A418" s="117" t="s">
        <v>287</v>
      </c>
      <c r="B418" s="58"/>
      <c r="C418" s="64" t="n">
        <f aca="false">+C226</f>
        <v>-722</v>
      </c>
      <c r="D418" s="64" t="n">
        <f aca="false">+D226</f>
        <v>-722</v>
      </c>
      <c r="E418" s="64" t="n">
        <f aca="false">+E226</f>
        <v>-722</v>
      </c>
      <c r="F418" s="64" t="n">
        <f aca="false">+F226</f>
        <v>-722</v>
      </c>
      <c r="G418" s="64" t="n">
        <f aca="false">+G226</f>
        <v>-722</v>
      </c>
      <c r="H418" s="64" t="n">
        <f aca="false">+H226</f>
        <v>-722</v>
      </c>
      <c r="I418" s="64" t="n">
        <f aca="false">+I226</f>
        <v>-722</v>
      </c>
      <c r="J418" s="64" t="n">
        <f aca="false">+J226</f>
        <v>-722</v>
      </c>
      <c r="K418" s="64" t="n">
        <f aca="false">+K226</f>
        <v>-722</v>
      </c>
      <c r="L418" s="64" t="n">
        <f aca="false">+L226</f>
        <v>-722</v>
      </c>
      <c r="M418" s="64" t="n">
        <f aca="false">+M226</f>
        <v>-722</v>
      </c>
      <c r="N418" s="64" t="n">
        <f aca="false">+N226</f>
        <v>-722</v>
      </c>
      <c r="O418" s="153" t="n">
        <f aca="false">SUM(C418:N418)</f>
        <v>-8664</v>
      </c>
      <c r="P418" s="153"/>
      <c r="Q418" s="32"/>
      <c r="R418" s="151"/>
      <c r="S418" s="32"/>
      <c r="T418" s="153"/>
      <c r="U418" s="62" t="n">
        <f aca="false">C418+D418+E418</f>
        <v>-2166</v>
      </c>
      <c r="V418" s="62" t="n">
        <f aca="false">F418+G418+H418</f>
        <v>-2166</v>
      </c>
      <c r="W418" s="62" t="n">
        <f aca="false">I418+J418+K418</f>
        <v>-2166</v>
      </c>
      <c r="X418" s="62" t="n">
        <f aca="false">L418+M418+N418</f>
        <v>-2166</v>
      </c>
      <c r="Y418" s="64" t="n">
        <f aca="false">SUM(U418:X418)</f>
        <v>-8664</v>
      </c>
      <c r="Z418" s="35"/>
    </row>
    <row r="419" customFormat="false" ht="12.75" hidden="false" customHeight="false" outlineLevel="0" collapsed="false">
      <c r="A419" s="28" t="s">
        <v>185</v>
      </c>
      <c r="B419" s="58"/>
      <c r="C419" s="64" t="n">
        <f aca="false">+C231</f>
        <v>-16</v>
      </c>
      <c r="D419" s="64" t="n">
        <f aca="false">+D231</f>
        <v>-18</v>
      </c>
      <c r="E419" s="64" t="n">
        <f aca="false">+E231</f>
        <v>-8</v>
      </c>
      <c r="F419" s="64" t="n">
        <f aca="false">+F231</f>
        <v>-6</v>
      </c>
      <c r="G419" s="64" t="n">
        <f aca="false">+G231</f>
        <v>-7</v>
      </c>
      <c r="H419" s="64" t="n">
        <f aca="false">+H231</f>
        <v>-5</v>
      </c>
      <c r="I419" s="64" t="n">
        <f aca="false">+I231</f>
        <v>-7</v>
      </c>
      <c r="J419" s="64" t="n">
        <f aca="false">+J231</f>
        <v>-7</v>
      </c>
      <c r="K419" s="64" t="n">
        <f aca="false">+K231</f>
        <v>-7</v>
      </c>
      <c r="L419" s="64" t="n">
        <f aca="false">+L231</f>
        <v>-7</v>
      </c>
      <c r="M419" s="64" t="n">
        <f aca="false">+M231</f>
        <v>-7</v>
      </c>
      <c r="N419" s="64" t="n">
        <f aca="false">+N231</f>
        <v>-7</v>
      </c>
      <c r="O419" s="153" t="n">
        <f aca="false">SUM(C419:N419)</f>
        <v>-102</v>
      </c>
      <c r="P419" s="153"/>
      <c r="Q419" s="32"/>
      <c r="R419" s="151"/>
      <c r="S419" s="32"/>
      <c r="T419" s="153"/>
      <c r="U419" s="62" t="n">
        <f aca="false">C419+D419+E419</f>
        <v>-42</v>
      </c>
      <c r="V419" s="62" t="n">
        <f aca="false">F419+G419+H419</f>
        <v>-18</v>
      </c>
      <c r="W419" s="62" t="n">
        <f aca="false">I419+J419+K419</f>
        <v>-21</v>
      </c>
      <c r="X419" s="62" t="n">
        <f aca="false">L419+M419+N419</f>
        <v>-21</v>
      </c>
      <c r="Y419" s="64" t="n">
        <f aca="false">SUM(U419:X419)</f>
        <v>-102</v>
      </c>
      <c r="Z419" s="35"/>
    </row>
    <row r="420" customFormat="false" ht="12.75" hidden="false" customHeight="false" outlineLevel="0" collapsed="false">
      <c r="A420" s="28" t="s">
        <v>184</v>
      </c>
      <c r="B420" s="58"/>
      <c r="C420" s="64" t="n">
        <f aca="false">+C230</f>
        <v>15</v>
      </c>
      <c r="D420" s="64" t="n">
        <f aca="false">+D230</f>
        <v>36</v>
      </c>
      <c r="E420" s="64" t="n">
        <f aca="false">+E230</f>
        <v>12</v>
      </c>
      <c r="F420" s="64" t="n">
        <f aca="false">+F230</f>
        <v>11</v>
      </c>
      <c r="G420" s="64" t="n">
        <f aca="false">+G230</f>
        <v>10</v>
      </c>
      <c r="H420" s="64" t="n">
        <f aca="false">+H230</f>
        <v>22</v>
      </c>
      <c r="I420" s="64" t="n">
        <f aca="false">+I230</f>
        <v>9</v>
      </c>
      <c r="J420" s="64" t="n">
        <f aca="false">+J230</f>
        <v>13</v>
      </c>
      <c r="K420" s="64" t="n">
        <f aca="false">+K230</f>
        <v>0</v>
      </c>
      <c r="L420" s="64" t="n">
        <f aca="false">+L230</f>
        <v>0</v>
      </c>
      <c r="M420" s="64" t="n">
        <f aca="false">+M230</f>
        <v>0</v>
      </c>
      <c r="N420" s="64" t="n">
        <f aca="false">+N230</f>
        <v>0</v>
      </c>
      <c r="O420" s="153" t="n">
        <f aca="false">SUM(C420:N420)</f>
        <v>128</v>
      </c>
      <c r="P420" s="153"/>
      <c r="Q420" s="32"/>
      <c r="R420" s="151"/>
      <c r="S420" s="32"/>
      <c r="T420" s="153"/>
      <c r="U420" s="62" t="n">
        <f aca="false">C420+D420+E420</f>
        <v>63</v>
      </c>
      <c r="V420" s="62" t="n">
        <f aca="false">F420+G420+H420</f>
        <v>43</v>
      </c>
      <c r="W420" s="62" t="n">
        <f aca="false">I420+J420+K420</f>
        <v>22</v>
      </c>
      <c r="X420" s="62" t="n">
        <f aca="false">L420+M420+N420</f>
        <v>0</v>
      </c>
      <c r="Y420" s="64" t="n">
        <f aca="false">SUM(U420:X420)</f>
        <v>128</v>
      </c>
      <c r="Z420" s="35"/>
    </row>
    <row r="421" customFormat="false" ht="12.75" hidden="false" customHeight="false" outlineLevel="0" collapsed="false">
      <c r="A421" s="28" t="s">
        <v>288</v>
      </c>
      <c r="B421" s="58"/>
      <c r="C421" s="64" t="n">
        <f aca="false">+C227+C228+C229</f>
        <v>-104</v>
      </c>
      <c r="D421" s="64" t="n">
        <f aca="false">+D227+D228+D229</f>
        <v>-107</v>
      </c>
      <c r="E421" s="64" t="n">
        <f aca="false">+E227+E228+E229</f>
        <v>-102</v>
      </c>
      <c r="F421" s="64" t="n">
        <f aca="false">+F227+F228+F229</f>
        <v>-103</v>
      </c>
      <c r="G421" s="64" t="n">
        <f aca="false">+G227+G228+G229</f>
        <v>-102</v>
      </c>
      <c r="H421" s="64" t="n">
        <f aca="false">+H227+H228+H229</f>
        <v>-107</v>
      </c>
      <c r="I421" s="64" t="n">
        <f aca="false">+I227+I228+I229</f>
        <v>-103</v>
      </c>
      <c r="J421" s="64" t="n">
        <f aca="false">+J227+J228+J229</f>
        <v>-103</v>
      </c>
      <c r="K421" s="64" t="n">
        <f aca="false">+K227+K228+K229</f>
        <v>-103</v>
      </c>
      <c r="L421" s="64" t="n">
        <f aca="false">+L227+L228+L229</f>
        <v>-103</v>
      </c>
      <c r="M421" s="64" t="n">
        <f aca="false">+M227+M228+M229</f>
        <v>-103</v>
      </c>
      <c r="N421" s="64" t="n">
        <f aca="false">+N227+N228+N229</f>
        <v>-103</v>
      </c>
      <c r="O421" s="153" t="n">
        <f aca="false">SUM(C421:N421)</f>
        <v>-1243</v>
      </c>
      <c r="P421" s="153"/>
      <c r="Q421" s="32"/>
      <c r="R421" s="151"/>
      <c r="S421" s="32"/>
      <c r="T421" s="153"/>
      <c r="U421" s="62" t="n">
        <f aca="false">C421+D421+E421</f>
        <v>-313</v>
      </c>
      <c r="V421" s="62" t="n">
        <f aca="false">F421+G421+H421</f>
        <v>-312</v>
      </c>
      <c r="W421" s="62" t="n">
        <f aca="false">I421+J421+K421</f>
        <v>-309</v>
      </c>
      <c r="X421" s="62" t="n">
        <f aca="false">L421+M421+N421</f>
        <v>-309</v>
      </c>
      <c r="Y421" s="64" t="n">
        <f aca="false">SUM(U421:X421)</f>
        <v>-1243</v>
      </c>
      <c r="Z421" s="35"/>
    </row>
    <row r="422" customFormat="false" ht="12.75" hidden="false" customHeight="false" outlineLevel="0" collapsed="false">
      <c r="A422" s="117" t="s">
        <v>281</v>
      </c>
      <c r="B422" s="58"/>
      <c r="C422" s="81" t="n">
        <f aca="false">SUM(C234:C252)</f>
        <v>-3</v>
      </c>
      <c r="D422" s="81" t="n">
        <f aca="false">SUM(D234:D252)</f>
        <v>-2</v>
      </c>
      <c r="E422" s="81" t="n">
        <f aca="false">SUM(E234:E252)</f>
        <v>-3</v>
      </c>
      <c r="F422" s="81" t="n">
        <f aca="false">SUM(F234:F252)</f>
        <v>-5</v>
      </c>
      <c r="G422" s="81" t="n">
        <f aca="false">SUM(G234:G252)</f>
        <v>-6</v>
      </c>
      <c r="H422" s="81" t="n">
        <f aca="false">SUM(H234:H252)</f>
        <v>-3</v>
      </c>
      <c r="I422" s="81" t="n">
        <f aca="false">SUM(I234:I252)</f>
        <v>14</v>
      </c>
      <c r="J422" s="81" t="n">
        <f aca="false">SUM(J234:J252)</f>
        <v>16</v>
      </c>
      <c r="K422" s="81" t="n">
        <f aca="false">SUM(K234:K252)</f>
        <v>-2</v>
      </c>
      <c r="L422" s="81" t="n">
        <f aca="false">SUM(L234:L252)</f>
        <v>-5</v>
      </c>
      <c r="M422" s="81" t="n">
        <f aca="false">SUM(M234:M252)</f>
        <v>-2</v>
      </c>
      <c r="N422" s="81" t="n">
        <f aca="false">SUM(N234:N252)</f>
        <v>-2</v>
      </c>
      <c r="O422" s="154" t="n">
        <f aca="false">SUM(C422:N422)</f>
        <v>-3</v>
      </c>
      <c r="P422" s="154"/>
      <c r="Q422" s="32"/>
      <c r="R422" s="151"/>
      <c r="S422" s="32"/>
      <c r="T422" s="154"/>
      <c r="U422" s="82" t="n">
        <f aca="false">C422+D422+E422</f>
        <v>-8</v>
      </c>
      <c r="V422" s="82" t="n">
        <f aca="false">F422+G422+H422</f>
        <v>-14</v>
      </c>
      <c r="W422" s="82" t="n">
        <f aca="false">I422+J422+K422</f>
        <v>28</v>
      </c>
      <c r="X422" s="82" t="n">
        <f aca="false">L422+M422+N422</f>
        <v>-9</v>
      </c>
      <c r="Y422" s="81" t="n">
        <f aca="false">SUM(U422:X422)</f>
        <v>-3</v>
      </c>
      <c r="Z422" s="35"/>
    </row>
    <row r="423" customFormat="false" ht="3.95" hidden="false" customHeight="true" outlineLevel="0" collapsed="false">
      <c r="A423" s="87"/>
      <c r="B423" s="58"/>
      <c r="C423" s="64"/>
      <c r="D423" s="64"/>
      <c r="E423" s="64"/>
      <c r="F423" s="64"/>
      <c r="G423" s="64"/>
      <c r="H423" s="64"/>
      <c r="I423" s="64"/>
      <c r="J423" s="64"/>
      <c r="K423" s="64"/>
      <c r="L423" s="64"/>
      <c r="M423" s="64"/>
      <c r="N423" s="64"/>
      <c r="O423" s="62"/>
      <c r="P423" s="62"/>
      <c r="Q423" s="32"/>
      <c r="R423" s="151"/>
      <c r="S423" s="32"/>
      <c r="T423" s="62"/>
      <c r="U423" s="62"/>
      <c r="V423" s="62"/>
      <c r="W423" s="62"/>
      <c r="X423" s="62"/>
      <c r="Y423" s="64"/>
      <c r="Z423" s="35"/>
    </row>
    <row r="424" customFormat="false" ht="12.75" hidden="false" customHeight="false" outlineLevel="0" collapsed="false">
      <c r="A424" s="57" t="s">
        <v>289</v>
      </c>
      <c r="B424" s="58"/>
      <c r="C424" s="124" t="n">
        <f aca="false">SUM(C415:C422)</f>
        <v>-3280.971</v>
      </c>
      <c r="D424" s="124" t="n">
        <f aca="false">SUM(D415:D422)</f>
        <v>-3254.902</v>
      </c>
      <c r="E424" s="124" t="n">
        <f aca="false">SUM(E415:E422)</f>
        <v>-4084</v>
      </c>
      <c r="F424" s="124" t="n">
        <f aca="false">SUM(F415:F422)</f>
        <v>-3095</v>
      </c>
      <c r="G424" s="124" t="n">
        <f aca="false">SUM(G415:G422)</f>
        <v>-2999</v>
      </c>
      <c r="H424" s="124" t="n">
        <f aca="false">SUM(H415:H422)</f>
        <v>-3286</v>
      </c>
      <c r="I424" s="124" t="n">
        <f aca="false">SUM(I415:I422)</f>
        <v>-3211</v>
      </c>
      <c r="J424" s="124" t="n">
        <f aca="false">SUM(J415:J422)</f>
        <v>-3215</v>
      </c>
      <c r="K424" s="124" t="n">
        <f aca="false">SUM(K415:K422)</f>
        <v>-3211</v>
      </c>
      <c r="L424" s="124" t="n">
        <f aca="false">SUM(L415:L422)</f>
        <v>-3301</v>
      </c>
      <c r="M424" s="124" t="n">
        <f aca="false">SUM(M415:M422)</f>
        <v>-3396</v>
      </c>
      <c r="N424" s="124" t="n">
        <f aca="false">SUM(N415:N422)</f>
        <v>-3466</v>
      </c>
      <c r="O424" s="124" t="n">
        <f aca="false">SUM(O415:O422)</f>
        <v>-39799.873</v>
      </c>
      <c r="P424" s="124"/>
      <c r="Q424" s="32"/>
      <c r="R424" s="151"/>
      <c r="S424" s="32"/>
      <c r="T424" s="124"/>
      <c r="U424" s="124" t="n">
        <f aca="false">SUM(U415:U422)</f>
        <v>-10619.873</v>
      </c>
      <c r="V424" s="124" t="n">
        <f aca="false">SUM(V415:V422)</f>
        <v>-9380</v>
      </c>
      <c r="W424" s="124" t="n">
        <f aca="false">SUM(W415:W422)</f>
        <v>-9637</v>
      </c>
      <c r="X424" s="124" t="n">
        <f aca="false">SUM(X415:X422)</f>
        <v>-10163</v>
      </c>
      <c r="Y424" s="124" t="n">
        <f aca="false">SUM(Y415:Y422)</f>
        <v>-39799.873</v>
      </c>
      <c r="Z424" s="35"/>
    </row>
    <row r="425" customFormat="false" ht="6" hidden="false" customHeight="true" outlineLevel="0" collapsed="false">
      <c r="A425" s="86"/>
      <c r="B425" s="58"/>
      <c r="C425" s="64"/>
      <c r="D425" s="64"/>
      <c r="E425" s="64"/>
      <c r="F425" s="64"/>
      <c r="G425" s="64"/>
      <c r="H425" s="64"/>
      <c r="I425" s="64"/>
      <c r="J425" s="64"/>
      <c r="K425" s="64"/>
      <c r="L425" s="64"/>
      <c r="M425" s="64"/>
      <c r="N425" s="64"/>
      <c r="O425" s="62"/>
      <c r="P425" s="62"/>
      <c r="Q425" s="32"/>
      <c r="R425" s="151"/>
      <c r="S425" s="32"/>
      <c r="T425" s="62"/>
      <c r="U425" s="62"/>
      <c r="V425" s="62"/>
      <c r="W425" s="62"/>
      <c r="X425" s="62"/>
      <c r="Y425" s="64"/>
      <c r="Z425" s="35"/>
    </row>
    <row r="426" customFormat="false" ht="12.75" hidden="false" customHeight="false" outlineLevel="0" collapsed="false">
      <c r="A426" s="57" t="s">
        <v>290</v>
      </c>
      <c r="B426" s="58"/>
      <c r="C426" s="64"/>
      <c r="D426" s="64"/>
      <c r="E426" s="64"/>
      <c r="F426" s="64"/>
      <c r="G426" s="64"/>
      <c r="H426" s="64"/>
      <c r="I426" s="64"/>
      <c r="J426" s="64"/>
      <c r="K426" s="64"/>
      <c r="L426" s="64"/>
      <c r="M426" s="64"/>
      <c r="N426" s="64"/>
      <c r="O426" s="62"/>
      <c r="P426" s="62"/>
      <c r="Q426" s="32"/>
      <c r="R426" s="151"/>
      <c r="S426" s="32"/>
      <c r="T426" s="62"/>
      <c r="U426" s="62"/>
      <c r="V426" s="62"/>
      <c r="W426" s="62"/>
      <c r="X426" s="62"/>
      <c r="Y426" s="64"/>
      <c r="Z426" s="35"/>
    </row>
    <row r="427" customFormat="false" ht="12.75" hidden="false" customHeight="false" outlineLevel="0" collapsed="false">
      <c r="A427" s="117" t="s">
        <v>270</v>
      </c>
      <c r="B427" s="58"/>
      <c r="C427" s="64" t="n">
        <f aca="false">+C262</f>
        <v>0</v>
      </c>
      <c r="D427" s="64" t="n">
        <f aca="false">+D262</f>
        <v>0</v>
      </c>
      <c r="E427" s="64" t="n">
        <f aca="false">+E262</f>
        <v>0</v>
      </c>
      <c r="F427" s="64" t="n">
        <f aca="false">+F262</f>
        <v>0</v>
      </c>
      <c r="G427" s="64" t="n">
        <f aca="false">+G262</f>
        <v>0</v>
      </c>
      <c r="H427" s="64" t="n">
        <f aca="false">+H262</f>
        <v>0</v>
      </c>
      <c r="I427" s="64" t="n">
        <f aca="false">+I262</f>
        <v>0</v>
      </c>
      <c r="J427" s="64" t="n">
        <f aca="false">+J262</f>
        <v>0</v>
      </c>
      <c r="K427" s="64" t="n">
        <f aca="false">+K262</f>
        <v>0</v>
      </c>
      <c r="L427" s="64" t="n">
        <f aca="false">+L262</f>
        <v>0</v>
      </c>
      <c r="M427" s="64" t="n">
        <f aca="false">+M262</f>
        <v>0</v>
      </c>
      <c r="N427" s="64" t="n">
        <f aca="false">+N262</f>
        <v>0</v>
      </c>
      <c r="O427" s="153" t="n">
        <f aca="false">SUM(C427:N427)</f>
        <v>0</v>
      </c>
      <c r="P427" s="153"/>
      <c r="Q427" s="32"/>
      <c r="R427" s="151"/>
      <c r="S427" s="32"/>
      <c r="T427" s="153"/>
      <c r="U427" s="62" t="n">
        <f aca="false">C427+D427+E427</f>
        <v>0</v>
      </c>
      <c r="V427" s="62" t="n">
        <f aca="false">F427+G427+H427</f>
        <v>0</v>
      </c>
      <c r="W427" s="62" t="n">
        <f aca="false">I427+J427+K427</f>
        <v>0</v>
      </c>
      <c r="X427" s="62" t="n">
        <f aca="false">L427+M427+N427</f>
        <v>0</v>
      </c>
      <c r="Y427" s="64" t="n">
        <f aca="false">SUM(U427:X427)</f>
        <v>0</v>
      </c>
      <c r="Z427" s="35"/>
    </row>
    <row r="428" customFormat="false" ht="12.75" hidden="false" customHeight="false" outlineLevel="0" collapsed="false">
      <c r="A428" s="117" t="s">
        <v>271</v>
      </c>
      <c r="B428" s="58"/>
      <c r="C428" s="64" t="n">
        <f aca="false">+C277</f>
        <v>-175</v>
      </c>
      <c r="D428" s="64" t="n">
        <f aca="false">+D277</f>
        <v>-209</v>
      </c>
      <c r="E428" s="64" t="n">
        <f aca="false">+E277</f>
        <v>-334</v>
      </c>
      <c r="F428" s="64" t="n">
        <f aca="false">+F277</f>
        <v>-64</v>
      </c>
      <c r="G428" s="64" t="n">
        <f aca="false">+G277</f>
        <v>-209</v>
      </c>
      <c r="H428" s="64" t="n">
        <f aca="false">+H277</f>
        <v>-284</v>
      </c>
      <c r="I428" s="64" t="n">
        <f aca="false">+I277</f>
        <v>-189</v>
      </c>
      <c r="J428" s="64" t="n">
        <f aca="false">+J277</f>
        <v>-306</v>
      </c>
      <c r="K428" s="64" t="n">
        <f aca="false">+K277</f>
        <v>-352</v>
      </c>
      <c r="L428" s="64" t="n">
        <f aca="false">+L277</f>
        <v>-467</v>
      </c>
      <c r="M428" s="64" t="n">
        <f aca="false">+M277</f>
        <v>-368</v>
      </c>
      <c r="N428" s="64" t="n">
        <f aca="false">+N277</f>
        <v>-467</v>
      </c>
      <c r="O428" s="153" t="n">
        <f aca="false">SUM(C428:N428)</f>
        <v>-3424</v>
      </c>
      <c r="P428" s="153"/>
      <c r="Q428" s="32"/>
      <c r="R428" s="151"/>
      <c r="S428" s="32"/>
      <c r="T428" s="153"/>
      <c r="U428" s="62" t="n">
        <f aca="false">C428+D428+E428</f>
        <v>-718</v>
      </c>
      <c r="V428" s="62" t="n">
        <f aca="false">F428+G428+H428</f>
        <v>-557</v>
      </c>
      <c r="W428" s="62" t="n">
        <f aca="false">I428+J428+K428</f>
        <v>-847</v>
      </c>
      <c r="X428" s="62" t="n">
        <f aca="false">L428+M428+N428</f>
        <v>-1302</v>
      </c>
      <c r="Y428" s="64" t="n">
        <f aca="false">SUM(U428:X428)</f>
        <v>-3424</v>
      </c>
      <c r="Z428" s="35"/>
    </row>
    <row r="429" customFormat="false" ht="12.75" hidden="false" customHeight="false" outlineLevel="0" collapsed="false">
      <c r="A429" s="117" t="s">
        <v>275</v>
      </c>
      <c r="B429" s="58"/>
      <c r="C429" s="64" t="n">
        <f aca="false">+C264+C279</f>
        <v>0</v>
      </c>
      <c r="D429" s="64" t="n">
        <f aca="false">+D264+D279</f>
        <v>0</v>
      </c>
      <c r="E429" s="64" t="n">
        <f aca="false">+E264+E279</f>
        <v>0</v>
      </c>
      <c r="F429" s="64" t="n">
        <f aca="false">+F264+F279</f>
        <v>0</v>
      </c>
      <c r="G429" s="64" t="n">
        <f aca="false">+G264+G279</f>
        <v>0</v>
      </c>
      <c r="H429" s="64" t="n">
        <f aca="false">+H264+H279</f>
        <v>0</v>
      </c>
      <c r="I429" s="64" t="n">
        <f aca="false">+I264+I279</f>
        <v>0</v>
      </c>
      <c r="J429" s="64" t="n">
        <f aca="false">+J264+J279</f>
        <v>0</v>
      </c>
      <c r="K429" s="64" t="n">
        <f aca="false">+K264+K279</f>
        <v>0</v>
      </c>
      <c r="L429" s="64" t="n">
        <f aca="false">+L264+L279</f>
        <v>0</v>
      </c>
      <c r="M429" s="64" t="n">
        <f aca="false">+M264+M279</f>
        <v>0</v>
      </c>
      <c r="N429" s="64" t="n">
        <f aca="false">+N264+N279</f>
        <v>0</v>
      </c>
      <c r="O429" s="153" t="n">
        <f aca="false">SUM(C429:N429)</f>
        <v>0</v>
      </c>
      <c r="P429" s="153"/>
      <c r="Q429" s="32"/>
      <c r="R429" s="151"/>
      <c r="S429" s="32"/>
      <c r="T429" s="153"/>
      <c r="U429" s="62" t="n">
        <f aca="false">C429+D429+E429</f>
        <v>0</v>
      </c>
      <c r="V429" s="62" t="n">
        <f aca="false">F429+G429+H429</f>
        <v>0</v>
      </c>
      <c r="W429" s="62" t="n">
        <f aca="false">I429+J429+K429</f>
        <v>0</v>
      </c>
      <c r="X429" s="62" t="n">
        <f aca="false">L429+M429+N429</f>
        <v>0</v>
      </c>
      <c r="Y429" s="64" t="n">
        <f aca="false">SUM(U429:X429)</f>
        <v>0</v>
      </c>
      <c r="Z429" s="35"/>
    </row>
    <row r="430" customFormat="false" ht="12.75" hidden="false" customHeight="false" outlineLevel="0" collapsed="false">
      <c r="A430" s="117" t="s">
        <v>276</v>
      </c>
      <c r="B430" s="58"/>
      <c r="C430" s="81" t="n">
        <f aca="false">+C281</f>
        <v>-12</v>
      </c>
      <c r="D430" s="81" t="n">
        <f aca="false">+D281</f>
        <v>-24</v>
      </c>
      <c r="E430" s="81" t="n">
        <f aca="false">+E281</f>
        <v>-10</v>
      </c>
      <c r="F430" s="81" t="n">
        <f aca="false">+F281</f>
        <v>-9</v>
      </c>
      <c r="G430" s="81" t="n">
        <f aca="false">+G281</f>
        <v>-8</v>
      </c>
      <c r="H430" s="81" t="n">
        <f aca="false">+H281</f>
        <v>-20</v>
      </c>
      <c r="I430" s="81" t="n">
        <f aca="false">+I281</f>
        <v>-9</v>
      </c>
      <c r="J430" s="81" t="n">
        <f aca="false">+J281</f>
        <v>-10</v>
      </c>
      <c r="K430" s="81" t="n">
        <f aca="false">+K281</f>
        <v>-10</v>
      </c>
      <c r="L430" s="81" t="n">
        <f aca="false">+L281</f>
        <v>-10</v>
      </c>
      <c r="M430" s="81" t="n">
        <f aca="false">+M281</f>
        <v>-10</v>
      </c>
      <c r="N430" s="81" t="n">
        <f aca="false">+N281</f>
        <v>-10</v>
      </c>
      <c r="O430" s="154" t="n">
        <f aca="false">SUM(C430:N430)</f>
        <v>-142</v>
      </c>
      <c r="P430" s="154"/>
      <c r="Q430" s="32"/>
      <c r="R430" s="151"/>
      <c r="S430" s="32"/>
      <c r="T430" s="154"/>
      <c r="U430" s="82" t="n">
        <f aca="false">C430+D430+E430</f>
        <v>-46</v>
      </c>
      <c r="V430" s="82" t="n">
        <f aca="false">F430+G430+H430</f>
        <v>-37</v>
      </c>
      <c r="W430" s="82" t="n">
        <f aca="false">I430+J430+K430</f>
        <v>-29</v>
      </c>
      <c r="X430" s="82" t="n">
        <f aca="false">L430+M430+N430</f>
        <v>-30</v>
      </c>
      <c r="Y430" s="81" t="n">
        <f aca="false">SUM(U430:X430)</f>
        <v>-142</v>
      </c>
      <c r="Z430" s="35"/>
    </row>
    <row r="431" customFormat="false" ht="3.95" hidden="false" customHeight="true" outlineLevel="0" collapsed="false">
      <c r="A431" s="86"/>
      <c r="B431" s="58"/>
      <c r="C431" s="64"/>
      <c r="D431" s="64"/>
      <c r="E431" s="64"/>
      <c r="F431" s="64"/>
      <c r="G431" s="64"/>
      <c r="H431" s="64"/>
      <c r="I431" s="64"/>
      <c r="J431" s="64"/>
      <c r="K431" s="64"/>
      <c r="L431" s="64"/>
      <c r="M431" s="64"/>
      <c r="N431" s="64"/>
      <c r="O431" s="62"/>
      <c r="P431" s="62"/>
      <c r="Q431" s="32"/>
      <c r="R431" s="151"/>
      <c r="S431" s="32"/>
      <c r="T431" s="62"/>
      <c r="U431" s="62"/>
      <c r="V431" s="62"/>
      <c r="W431" s="62"/>
      <c r="X431" s="62"/>
      <c r="Y431" s="64"/>
      <c r="Z431" s="35"/>
    </row>
    <row r="432" customFormat="false" ht="12.75" hidden="false" customHeight="false" outlineLevel="0" collapsed="false">
      <c r="A432" s="57" t="s">
        <v>291</v>
      </c>
      <c r="B432" s="58"/>
      <c r="C432" s="124" t="n">
        <f aca="false">SUM(C427:C430)</f>
        <v>-187</v>
      </c>
      <c r="D432" s="124" t="n">
        <f aca="false">SUM(D427:D430)</f>
        <v>-233</v>
      </c>
      <c r="E432" s="124" t="n">
        <f aca="false">SUM(E427:E430)</f>
        <v>-344</v>
      </c>
      <c r="F432" s="124" t="n">
        <f aca="false">SUM(F427:F430)</f>
        <v>-73</v>
      </c>
      <c r="G432" s="124" t="n">
        <f aca="false">SUM(G427:G430)</f>
        <v>-217</v>
      </c>
      <c r="H432" s="124" t="n">
        <f aca="false">SUM(H427:H430)</f>
        <v>-304</v>
      </c>
      <c r="I432" s="124" t="n">
        <f aca="false">SUM(I427:I430)</f>
        <v>-198</v>
      </c>
      <c r="J432" s="124" t="n">
        <f aca="false">SUM(J427:J430)</f>
        <v>-316</v>
      </c>
      <c r="K432" s="124" t="n">
        <f aca="false">SUM(K427:K430)</f>
        <v>-362</v>
      </c>
      <c r="L432" s="124" t="n">
        <f aca="false">SUM(L427:L430)</f>
        <v>-477</v>
      </c>
      <c r="M432" s="124" t="n">
        <f aca="false">SUM(M427:M430)</f>
        <v>-378</v>
      </c>
      <c r="N432" s="124" t="n">
        <f aca="false">SUM(N427:N430)</f>
        <v>-477</v>
      </c>
      <c r="O432" s="124" t="n">
        <f aca="false">SUM(O427:O430)</f>
        <v>-3566</v>
      </c>
      <c r="P432" s="124"/>
      <c r="Q432" s="32"/>
      <c r="R432" s="151"/>
      <c r="S432" s="32"/>
      <c r="T432" s="124"/>
      <c r="U432" s="124" t="n">
        <f aca="false">SUM(U427:U430)</f>
        <v>-764</v>
      </c>
      <c r="V432" s="124" t="n">
        <f aca="false">SUM(V427:V430)</f>
        <v>-594</v>
      </c>
      <c r="W432" s="124" t="n">
        <f aca="false">SUM(W427:W430)</f>
        <v>-876</v>
      </c>
      <c r="X432" s="124" t="n">
        <f aca="false">SUM(X427:X430)</f>
        <v>-1332</v>
      </c>
      <c r="Y432" s="124" t="n">
        <f aca="false">SUM(Y427:Y430)</f>
        <v>-3566</v>
      </c>
      <c r="Z432" s="35"/>
    </row>
    <row r="433" customFormat="false" ht="6" hidden="false" customHeight="true" outlineLevel="0" collapsed="false">
      <c r="A433" s="57"/>
      <c r="B433" s="58"/>
      <c r="C433" s="124"/>
      <c r="D433" s="124"/>
      <c r="E433" s="124"/>
      <c r="F433" s="124"/>
      <c r="G433" s="124"/>
      <c r="H433" s="124"/>
      <c r="I433" s="124"/>
      <c r="J433" s="124"/>
      <c r="K433" s="124"/>
      <c r="L433" s="124"/>
      <c r="M433" s="124"/>
      <c r="N433" s="124"/>
      <c r="O433" s="124"/>
      <c r="P433" s="124"/>
      <c r="Q433" s="32"/>
      <c r="R433" s="151"/>
      <c r="S433" s="32"/>
      <c r="T433" s="124"/>
      <c r="U433" s="124"/>
      <c r="V433" s="124"/>
      <c r="W433" s="124"/>
      <c r="X433" s="124"/>
      <c r="Y433" s="124"/>
      <c r="Z433" s="35"/>
    </row>
    <row r="434" customFormat="false" ht="12.75" hidden="false" customHeight="false" outlineLevel="0" collapsed="false">
      <c r="A434" s="57" t="s">
        <v>292</v>
      </c>
      <c r="B434" s="58"/>
      <c r="C434" s="124"/>
      <c r="D434" s="124"/>
      <c r="E434" s="124"/>
      <c r="F434" s="124"/>
      <c r="G434" s="124"/>
      <c r="H434" s="124"/>
      <c r="I434" s="124"/>
      <c r="J434" s="124"/>
      <c r="K434" s="124"/>
      <c r="L434" s="124"/>
      <c r="M434" s="124"/>
      <c r="N434" s="124"/>
      <c r="O434" s="124"/>
      <c r="P434" s="124"/>
      <c r="Q434" s="32"/>
      <c r="R434" s="151"/>
      <c r="S434" s="32"/>
      <c r="T434" s="124"/>
      <c r="U434" s="124"/>
      <c r="V434" s="124"/>
      <c r="W434" s="124"/>
      <c r="X434" s="124"/>
      <c r="Y434" s="124"/>
      <c r="Z434" s="35"/>
    </row>
    <row r="435" customFormat="false" ht="12.75" hidden="false" customHeight="false" outlineLevel="0" collapsed="false">
      <c r="A435" s="117" t="s">
        <v>271</v>
      </c>
      <c r="B435" s="58"/>
      <c r="C435" s="64" t="n">
        <f aca="false">+C292</f>
        <v>-60</v>
      </c>
      <c r="D435" s="64" t="n">
        <f aca="false">+D292</f>
        <v>-84</v>
      </c>
      <c r="E435" s="64" t="n">
        <f aca="false">+E292</f>
        <v>-75</v>
      </c>
      <c r="F435" s="64" t="n">
        <f aca="false">+F292</f>
        <v>-81</v>
      </c>
      <c r="G435" s="64" t="n">
        <f aca="false">+G292</f>
        <v>-67</v>
      </c>
      <c r="H435" s="64" t="n">
        <f aca="false">+H292</f>
        <v>-70</v>
      </c>
      <c r="I435" s="64" t="n">
        <f aca="false">+I292</f>
        <v>-62</v>
      </c>
      <c r="J435" s="64" t="n">
        <f aca="false">+J292</f>
        <v>-75</v>
      </c>
      <c r="K435" s="64" t="n">
        <f aca="false">+K292</f>
        <v>-126</v>
      </c>
      <c r="L435" s="64" t="n">
        <f aca="false">+L292</f>
        <v>-126</v>
      </c>
      <c r="M435" s="64" t="n">
        <f aca="false">+M292</f>
        <v>-126</v>
      </c>
      <c r="N435" s="64" t="n">
        <f aca="false">+N292</f>
        <v>-130</v>
      </c>
      <c r="O435" s="153" t="n">
        <f aca="false">SUM(C435:N435)</f>
        <v>-1082</v>
      </c>
      <c r="P435" s="153"/>
      <c r="Q435" s="32"/>
      <c r="R435" s="151"/>
      <c r="S435" s="32"/>
      <c r="T435" s="153"/>
      <c r="U435" s="62" t="n">
        <f aca="false">C435+D435+E435</f>
        <v>-219</v>
      </c>
      <c r="V435" s="62" t="n">
        <f aca="false">F435+G435+H435</f>
        <v>-218</v>
      </c>
      <c r="W435" s="62" t="n">
        <f aca="false">I435+J435+K435</f>
        <v>-263</v>
      </c>
      <c r="X435" s="62" t="n">
        <f aca="false">L435+M435+N435</f>
        <v>-382</v>
      </c>
      <c r="Y435" s="64" t="n">
        <f aca="false">SUM(U435:X435)</f>
        <v>-1082</v>
      </c>
      <c r="Z435" s="35"/>
    </row>
    <row r="436" customFormat="false" ht="12.75" hidden="false" customHeight="false" outlineLevel="0" collapsed="false">
      <c r="A436" s="117" t="s">
        <v>275</v>
      </c>
      <c r="B436" s="58"/>
      <c r="C436" s="64" t="n">
        <f aca="false">+C294</f>
        <v>0</v>
      </c>
      <c r="D436" s="64" t="n">
        <f aca="false">+D294</f>
        <v>0</v>
      </c>
      <c r="E436" s="64" t="n">
        <f aca="false">+E294</f>
        <v>0</v>
      </c>
      <c r="F436" s="64" t="n">
        <f aca="false">+F294</f>
        <v>0</v>
      </c>
      <c r="G436" s="64" t="n">
        <f aca="false">+G294</f>
        <v>0</v>
      </c>
      <c r="H436" s="64" t="n">
        <f aca="false">+H294</f>
        <v>0</v>
      </c>
      <c r="I436" s="64" t="n">
        <f aca="false">+I294</f>
        <v>0</v>
      </c>
      <c r="J436" s="64" t="n">
        <f aca="false">+J294</f>
        <v>0</v>
      </c>
      <c r="K436" s="64" t="n">
        <f aca="false">+K294</f>
        <v>0</v>
      </c>
      <c r="L436" s="64" t="n">
        <f aca="false">+L294</f>
        <v>0</v>
      </c>
      <c r="M436" s="64" t="n">
        <f aca="false">+M294</f>
        <v>0</v>
      </c>
      <c r="N436" s="64" t="n">
        <f aca="false">+N294</f>
        <v>0</v>
      </c>
      <c r="O436" s="153" t="n">
        <f aca="false">SUM(C436:N436)</f>
        <v>0</v>
      </c>
      <c r="P436" s="153"/>
      <c r="Q436" s="32"/>
      <c r="R436" s="151"/>
      <c r="S436" s="32"/>
      <c r="T436" s="153"/>
      <c r="U436" s="62" t="n">
        <f aca="false">C436+D436+E436</f>
        <v>0</v>
      </c>
      <c r="V436" s="62" t="n">
        <f aca="false">F436+G436+H436</f>
        <v>0</v>
      </c>
      <c r="W436" s="62" t="n">
        <f aca="false">I436+J436+K436</f>
        <v>0</v>
      </c>
      <c r="X436" s="62" t="n">
        <f aca="false">L436+M436+N436</f>
        <v>0</v>
      </c>
      <c r="Y436" s="64" t="n">
        <f aca="false">SUM(U436:X436)</f>
        <v>0</v>
      </c>
      <c r="Z436" s="35"/>
    </row>
    <row r="437" customFormat="false" ht="12.75" hidden="false" customHeight="false" outlineLevel="0" collapsed="false">
      <c r="A437" s="117" t="s">
        <v>276</v>
      </c>
      <c r="B437" s="58"/>
      <c r="C437" s="81" t="n">
        <f aca="false">+C296</f>
        <v>-4</v>
      </c>
      <c r="D437" s="81" t="n">
        <f aca="false">+D296</f>
        <v>-12</v>
      </c>
      <c r="E437" s="81" t="n">
        <f aca="false">+E296</f>
        <v>-3</v>
      </c>
      <c r="F437" s="81" t="n">
        <f aca="false">+F296</f>
        <v>-2</v>
      </c>
      <c r="G437" s="81" t="n">
        <f aca="false">+G296</f>
        <v>-2</v>
      </c>
      <c r="H437" s="81" t="n">
        <f aca="false">+H296</f>
        <v>-2</v>
      </c>
      <c r="I437" s="81" t="n">
        <f aca="false">+I296</f>
        <v>-1</v>
      </c>
      <c r="J437" s="81" t="n">
        <f aca="false">+J296</f>
        <v>-2</v>
      </c>
      <c r="K437" s="81" t="n">
        <f aca="false">+K296</f>
        <v>-2</v>
      </c>
      <c r="L437" s="81" t="n">
        <f aca="false">+L296</f>
        <v>-2</v>
      </c>
      <c r="M437" s="81" t="n">
        <f aca="false">+M296</f>
        <v>-2</v>
      </c>
      <c r="N437" s="81" t="n">
        <f aca="false">+N296</f>
        <v>-2</v>
      </c>
      <c r="O437" s="154" t="n">
        <f aca="false">SUM(C437:N437)</f>
        <v>-36</v>
      </c>
      <c r="P437" s="154"/>
      <c r="Q437" s="32"/>
      <c r="R437" s="151"/>
      <c r="S437" s="32"/>
      <c r="T437" s="154"/>
      <c r="U437" s="82" t="n">
        <f aca="false">C437+D437+E437</f>
        <v>-19</v>
      </c>
      <c r="V437" s="82" t="n">
        <f aca="false">F437+G437+H437</f>
        <v>-6</v>
      </c>
      <c r="W437" s="82" t="n">
        <f aca="false">I437+J437+K437</f>
        <v>-5</v>
      </c>
      <c r="X437" s="82" t="n">
        <f aca="false">L437+M437+N437</f>
        <v>-6</v>
      </c>
      <c r="Y437" s="81" t="n">
        <f aca="false">SUM(U437:X437)</f>
        <v>-36</v>
      </c>
      <c r="Z437" s="35"/>
    </row>
    <row r="438" customFormat="false" ht="3.95" hidden="false" customHeight="true" outlineLevel="0" collapsed="false">
      <c r="A438" s="57"/>
      <c r="B438" s="58"/>
      <c r="C438" s="124"/>
      <c r="D438" s="124"/>
      <c r="E438" s="124"/>
      <c r="F438" s="124"/>
      <c r="G438" s="124"/>
      <c r="H438" s="124"/>
      <c r="I438" s="124"/>
      <c r="J438" s="124"/>
      <c r="K438" s="124"/>
      <c r="L438" s="124"/>
      <c r="M438" s="124"/>
      <c r="N438" s="124"/>
      <c r="O438" s="124"/>
      <c r="P438" s="124"/>
      <c r="Q438" s="32"/>
      <c r="R438" s="151"/>
      <c r="S438" s="32"/>
      <c r="T438" s="124"/>
      <c r="U438" s="124"/>
      <c r="V438" s="124"/>
      <c r="W438" s="124"/>
      <c r="X438" s="124"/>
      <c r="Y438" s="124"/>
      <c r="Z438" s="35"/>
    </row>
    <row r="439" customFormat="false" ht="12.75" hidden="false" customHeight="false" outlineLevel="0" collapsed="false">
      <c r="A439" s="57" t="s">
        <v>293</v>
      </c>
      <c r="B439" s="58"/>
      <c r="C439" s="124" t="n">
        <f aca="false">SUM(C434:C437)</f>
        <v>-64</v>
      </c>
      <c r="D439" s="124" t="n">
        <f aca="false">SUM(D434:D437)</f>
        <v>-96</v>
      </c>
      <c r="E439" s="124" t="n">
        <f aca="false">SUM(E434:E437)</f>
        <v>-78</v>
      </c>
      <c r="F439" s="124" t="n">
        <f aca="false">SUM(F434:F437)</f>
        <v>-83</v>
      </c>
      <c r="G439" s="124" t="n">
        <f aca="false">SUM(G434:G437)</f>
        <v>-69</v>
      </c>
      <c r="H439" s="124" t="n">
        <f aca="false">SUM(H434:H437)</f>
        <v>-72</v>
      </c>
      <c r="I439" s="124" t="n">
        <f aca="false">SUM(I434:I437)</f>
        <v>-63</v>
      </c>
      <c r="J439" s="124" t="n">
        <f aca="false">SUM(J434:J437)</f>
        <v>-77</v>
      </c>
      <c r="K439" s="124" t="n">
        <f aca="false">SUM(K434:K437)</f>
        <v>-128</v>
      </c>
      <c r="L439" s="124" t="n">
        <f aca="false">SUM(L434:L437)</f>
        <v>-128</v>
      </c>
      <c r="M439" s="124" t="n">
        <f aca="false">SUM(M434:M437)</f>
        <v>-128</v>
      </c>
      <c r="N439" s="124" t="n">
        <f aca="false">SUM(N434:N437)</f>
        <v>-132</v>
      </c>
      <c r="O439" s="124" t="n">
        <f aca="false">SUM(O434:O437)</f>
        <v>-1118</v>
      </c>
      <c r="P439" s="124"/>
      <c r="Q439" s="32"/>
      <c r="R439" s="151"/>
      <c r="S439" s="32"/>
      <c r="T439" s="124"/>
      <c r="U439" s="124" t="n">
        <f aca="false">SUM(U434:U437)</f>
        <v>-238</v>
      </c>
      <c r="V439" s="124" t="n">
        <f aca="false">SUM(V434:V437)</f>
        <v>-224</v>
      </c>
      <c r="W439" s="124" t="n">
        <f aca="false">SUM(W434:W437)</f>
        <v>-268</v>
      </c>
      <c r="X439" s="124" t="n">
        <f aca="false">SUM(X434:X437)</f>
        <v>-388</v>
      </c>
      <c r="Y439" s="124" t="n">
        <f aca="false">SUM(Y434:Y437)</f>
        <v>-1118</v>
      </c>
      <c r="Z439" s="35"/>
    </row>
    <row r="440" customFormat="false" ht="6" hidden="false" customHeight="true" outlineLevel="0" collapsed="false">
      <c r="A440" s="57"/>
      <c r="B440" s="58"/>
      <c r="C440" s="124"/>
      <c r="D440" s="124"/>
      <c r="E440" s="124"/>
      <c r="F440" s="124"/>
      <c r="G440" s="124"/>
      <c r="H440" s="124"/>
      <c r="I440" s="124"/>
      <c r="J440" s="124"/>
      <c r="K440" s="124"/>
      <c r="L440" s="124"/>
      <c r="M440" s="124"/>
      <c r="N440" s="124"/>
      <c r="O440" s="124"/>
      <c r="P440" s="124"/>
      <c r="Q440" s="32"/>
      <c r="R440" s="151"/>
      <c r="S440" s="32"/>
      <c r="T440" s="124"/>
      <c r="U440" s="124"/>
      <c r="V440" s="124"/>
      <c r="W440" s="124"/>
      <c r="X440" s="124"/>
      <c r="Y440" s="124"/>
      <c r="Z440" s="35"/>
    </row>
    <row r="441" customFormat="false" ht="12.75" hidden="false" customHeight="false" outlineLevel="0" collapsed="false">
      <c r="A441" s="57" t="s">
        <v>294</v>
      </c>
      <c r="B441" s="58"/>
      <c r="C441" s="124"/>
      <c r="D441" s="124"/>
      <c r="E441" s="124"/>
      <c r="F441" s="124"/>
      <c r="G441" s="124"/>
      <c r="H441" s="124"/>
      <c r="I441" s="124"/>
      <c r="J441" s="124"/>
      <c r="K441" s="124"/>
      <c r="L441" s="124"/>
      <c r="M441" s="124"/>
      <c r="N441" s="124"/>
      <c r="O441" s="124"/>
      <c r="P441" s="124"/>
      <c r="Q441" s="32"/>
      <c r="R441" s="151"/>
      <c r="S441" s="32"/>
      <c r="T441" s="124"/>
      <c r="U441" s="124"/>
      <c r="V441" s="124"/>
      <c r="W441" s="124"/>
      <c r="X441" s="124"/>
      <c r="Y441" s="124"/>
      <c r="Z441" s="35"/>
    </row>
    <row r="442" customFormat="false" ht="12.75" hidden="false" customHeight="false" outlineLevel="0" collapsed="false">
      <c r="A442" s="117" t="s">
        <v>271</v>
      </c>
      <c r="B442" s="58"/>
      <c r="C442" s="64" t="n">
        <f aca="false">+C306</f>
        <v>-21</v>
      </c>
      <c r="D442" s="64" t="n">
        <f aca="false">+D306</f>
        <v>-29</v>
      </c>
      <c r="E442" s="64" t="n">
        <f aca="false">+E306</f>
        <v>-30</v>
      </c>
      <c r="F442" s="64" t="n">
        <f aca="false">+F306</f>
        <v>-24</v>
      </c>
      <c r="G442" s="64" t="n">
        <f aca="false">+G306</f>
        <v>-22</v>
      </c>
      <c r="H442" s="64" t="n">
        <f aca="false">+H306</f>
        <v>-25</v>
      </c>
      <c r="I442" s="64" t="n">
        <f aca="false">+I306</f>
        <v>-20</v>
      </c>
      <c r="J442" s="64" t="n">
        <f aca="false">+J306</f>
        <v>-23</v>
      </c>
      <c r="K442" s="64" t="n">
        <f aca="false">+K306</f>
        <v>-23</v>
      </c>
      <c r="L442" s="64" t="n">
        <f aca="false">+L306</f>
        <v>-23</v>
      </c>
      <c r="M442" s="64" t="n">
        <f aca="false">+M306</f>
        <v>-23</v>
      </c>
      <c r="N442" s="64" t="n">
        <f aca="false">+N306</f>
        <v>-26</v>
      </c>
      <c r="O442" s="153" t="n">
        <f aca="false">SUM(C442:N442)</f>
        <v>-289</v>
      </c>
      <c r="P442" s="153"/>
      <c r="Q442" s="32"/>
      <c r="R442" s="151"/>
      <c r="S442" s="32"/>
      <c r="T442" s="153"/>
      <c r="U442" s="62" t="n">
        <f aca="false">C442+D442+E442</f>
        <v>-80</v>
      </c>
      <c r="V442" s="62" t="n">
        <f aca="false">F442+G442+H442</f>
        <v>-71</v>
      </c>
      <c r="W442" s="62" t="n">
        <f aca="false">I442+J442+K442</f>
        <v>-66</v>
      </c>
      <c r="X442" s="62" t="n">
        <f aca="false">L442+M442+N442</f>
        <v>-72</v>
      </c>
      <c r="Y442" s="64" t="n">
        <f aca="false">SUM(U442:X442)</f>
        <v>-289</v>
      </c>
      <c r="Z442" s="35"/>
    </row>
    <row r="443" customFormat="false" ht="12.75" hidden="false" customHeight="false" outlineLevel="0" collapsed="false">
      <c r="A443" s="117" t="s">
        <v>275</v>
      </c>
      <c r="B443" s="58"/>
      <c r="C443" s="64" t="n">
        <f aca="false">+C308</f>
        <v>0</v>
      </c>
      <c r="D443" s="64" t="n">
        <f aca="false">+D308</f>
        <v>0</v>
      </c>
      <c r="E443" s="64" t="n">
        <f aca="false">+E308</f>
        <v>0</v>
      </c>
      <c r="F443" s="64" t="n">
        <f aca="false">+F308</f>
        <v>0</v>
      </c>
      <c r="G443" s="64" t="n">
        <f aca="false">+G308</f>
        <v>0</v>
      </c>
      <c r="H443" s="64" t="n">
        <f aca="false">+H308</f>
        <v>0</v>
      </c>
      <c r="I443" s="64" t="n">
        <f aca="false">+I308</f>
        <v>0</v>
      </c>
      <c r="J443" s="64" t="n">
        <f aca="false">+J308</f>
        <v>0</v>
      </c>
      <c r="K443" s="64" t="n">
        <f aca="false">+K308</f>
        <v>0</v>
      </c>
      <c r="L443" s="64" t="n">
        <f aca="false">+L308</f>
        <v>0</v>
      </c>
      <c r="M443" s="64" t="n">
        <f aca="false">+M308</f>
        <v>0</v>
      </c>
      <c r="N443" s="64" t="n">
        <f aca="false">+N308</f>
        <v>0</v>
      </c>
      <c r="O443" s="153" t="n">
        <f aca="false">SUM(C443:N443)</f>
        <v>0</v>
      </c>
      <c r="P443" s="153"/>
      <c r="Q443" s="32"/>
      <c r="R443" s="151"/>
      <c r="S443" s="32"/>
      <c r="T443" s="153"/>
      <c r="U443" s="62" t="n">
        <f aca="false">C443+D443+E443</f>
        <v>0</v>
      </c>
      <c r="V443" s="62" t="n">
        <f aca="false">F443+G443+H443</f>
        <v>0</v>
      </c>
      <c r="W443" s="62" t="n">
        <f aca="false">I443+J443+K443</f>
        <v>0</v>
      </c>
      <c r="X443" s="62" t="n">
        <f aca="false">L443+M443+N443</f>
        <v>0</v>
      </c>
      <c r="Y443" s="64" t="n">
        <f aca="false">SUM(U443:X443)</f>
        <v>0</v>
      </c>
      <c r="Z443" s="35"/>
    </row>
    <row r="444" customFormat="false" ht="12.75" hidden="false" customHeight="false" outlineLevel="0" collapsed="false">
      <c r="A444" s="117" t="s">
        <v>276</v>
      </c>
      <c r="B444" s="58"/>
      <c r="C444" s="81" t="n">
        <f aca="false">+C310</f>
        <v>-3</v>
      </c>
      <c r="D444" s="81" t="n">
        <f aca="false">+D310</f>
        <v>-3</v>
      </c>
      <c r="E444" s="81" t="n">
        <f aca="false">+E310</f>
        <v>-2</v>
      </c>
      <c r="F444" s="81" t="n">
        <f aca="false">+F310</f>
        <v>-1</v>
      </c>
      <c r="G444" s="81" t="n">
        <f aca="false">+G310</f>
        <v>-1</v>
      </c>
      <c r="H444" s="81" t="n">
        <f aca="false">+H310</f>
        <v>-1</v>
      </c>
      <c r="I444" s="81" t="n">
        <f aca="false">+I310</f>
        <v>-1</v>
      </c>
      <c r="J444" s="81" t="n">
        <f aca="false">+J310</f>
        <v>-1</v>
      </c>
      <c r="K444" s="81" t="n">
        <f aca="false">+K310</f>
        <v>-1</v>
      </c>
      <c r="L444" s="81" t="n">
        <f aca="false">+L310</f>
        <v>-1</v>
      </c>
      <c r="M444" s="81" t="n">
        <f aca="false">+M310</f>
        <v>-1</v>
      </c>
      <c r="N444" s="81" t="n">
        <f aca="false">+N310</f>
        <v>-1</v>
      </c>
      <c r="O444" s="154" t="n">
        <f aca="false">SUM(C444:N444)</f>
        <v>-17</v>
      </c>
      <c r="P444" s="154"/>
      <c r="Q444" s="32"/>
      <c r="R444" s="151"/>
      <c r="S444" s="32"/>
      <c r="T444" s="154"/>
      <c r="U444" s="82" t="n">
        <f aca="false">C444+D444+E444</f>
        <v>-8</v>
      </c>
      <c r="V444" s="82" t="n">
        <f aca="false">F444+G444+H444</f>
        <v>-3</v>
      </c>
      <c r="W444" s="82" t="n">
        <f aca="false">I444+J444+K444</f>
        <v>-3</v>
      </c>
      <c r="X444" s="82" t="n">
        <f aca="false">L444+M444+N444</f>
        <v>-3</v>
      </c>
      <c r="Y444" s="81" t="n">
        <f aca="false">SUM(U444:X444)</f>
        <v>-17</v>
      </c>
      <c r="Z444" s="35"/>
    </row>
    <row r="445" customFormat="false" ht="3.95" hidden="false" customHeight="true" outlineLevel="0" collapsed="false">
      <c r="A445" s="57"/>
      <c r="B445" s="58"/>
      <c r="C445" s="124"/>
      <c r="D445" s="124"/>
      <c r="E445" s="124"/>
      <c r="F445" s="124"/>
      <c r="G445" s="124"/>
      <c r="H445" s="124"/>
      <c r="I445" s="124"/>
      <c r="J445" s="124"/>
      <c r="K445" s="124"/>
      <c r="L445" s="124"/>
      <c r="M445" s="124"/>
      <c r="N445" s="124"/>
      <c r="O445" s="124"/>
      <c r="P445" s="124"/>
      <c r="Q445" s="32"/>
      <c r="R445" s="151"/>
      <c r="S445" s="32"/>
      <c r="T445" s="124"/>
      <c r="U445" s="124"/>
      <c r="V445" s="124"/>
      <c r="W445" s="124"/>
      <c r="X445" s="124"/>
      <c r="Y445" s="124"/>
      <c r="Z445" s="35"/>
    </row>
    <row r="446" customFormat="false" ht="12.75" hidden="false" customHeight="false" outlineLevel="0" collapsed="false">
      <c r="A446" s="57" t="s">
        <v>295</v>
      </c>
      <c r="B446" s="58"/>
      <c r="C446" s="124" t="n">
        <f aca="false">SUM(C441:C444)</f>
        <v>-24</v>
      </c>
      <c r="D446" s="124" t="n">
        <f aca="false">SUM(D441:D444)</f>
        <v>-32</v>
      </c>
      <c r="E446" s="124" t="n">
        <f aca="false">SUM(E441:E444)</f>
        <v>-32</v>
      </c>
      <c r="F446" s="124" t="n">
        <f aca="false">SUM(F441:F444)</f>
        <v>-25</v>
      </c>
      <c r="G446" s="124" t="n">
        <f aca="false">SUM(G441:G444)</f>
        <v>-23</v>
      </c>
      <c r="H446" s="124" t="n">
        <f aca="false">SUM(H441:H444)</f>
        <v>-26</v>
      </c>
      <c r="I446" s="124" t="n">
        <f aca="false">SUM(I441:I444)</f>
        <v>-21</v>
      </c>
      <c r="J446" s="124" t="n">
        <f aca="false">SUM(J441:J444)</f>
        <v>-24</v>
      </c>
      <c r="K446" s="124" t="n">
        <f aca="false">SUM(K441:K444)</f>
        <v>-24</v>
      </c>
      <c r="L446" s="124" t="n">
        <f aca="false">SUM(L441:L444)</f>
        <v>-24</v>
      </c>
      <c r="M446" s="124" t="n">
        <f aca="false">SUM(M441:M444)</f>
        <v>-24</v>
      </c>
      <c r="N446" s="124" t="n">
        <f aca="false">SUM(N441:N444)</f>
        <v>-27</v>
      </c>
      <c r="O446" s="124" t="n">
        <f aca="false">SUM(O441:O444)</f>
        <v>-306</v>
      </c>
      <c r="P446" s="124"/>
      <c r="Q446" s="32"/>
      <c r="R446" s="151"/>
      <c r="S446" s="32"/>
      <c r="T446" s="124"/>
      <c r="U446" s="124" t="n">
        <f aca="false">SUM(U441:U444)</f>
        <v>-88</v>
      </c>
      <c r="V446" s="124" t="n">
        <f aca="false">SUM(V441:V444)</f>
        <v>-74</v>
      </c>
      <c r="W446" s="124" t="n">
        <f aca="false">SUM(W441:W444)</f>
        <v>-69</v>
      </c>
      <c r="X446" s="124" t="n">
        <f aca="false">SUM(X441:X444)</f>
        <v>-75</v>
      </c>
      <c r="Y446" s="124" t="n">
        <f aca="false">SUM(Y441:Y444)</f>
        <v>-306</v>
      </c>
      <c r="Z446" s="35"/>
    </row>
    <row r="447" customFormat="false" ht="6" hidden="false" customHeight="true" outlineLevel="0" collapsed="false">
      <c r="A447" s="57"/>
      <c r="B447" s="58"/>
      <c r="C447" s="124"/>
      <c r="D447" s="124"/>
      <c r="E447" s="124"/>
      <c r="F447" s="124"/>
      <c r="G447" s="124"/>
      <c r="H447" s="124"/>
      <c r="I447" s="124"/>
      <c r="J447" s="124"/>
      <c r="K447" s="124"/>
      <c r="L447" s="124"/>
      <c r="M447" s="124"/>
      <c r="N447" s="124"/>
      <c r="O447" s="124"/>
      <c r="P447" s="124"/>
      <c r="Q447" s="32"/>
      <c r="R447" s="151"/>
      <c r="S447" s="32"/>
      <c r="T447" s="124"/>
      <c r="U447" s="124"/>
      <c r="V447" s="124"/>
      <c r="W447" s="124"/>
      <c r="X447" s="124"/>
      <c r="Y447" s="124"/>
      <c r="Z447" s="35"/>
    </row>
    <row r="448" customFormat="false" ht="12.75" hidden="false" customHeight="false" outlineLevel="0" collapsed="false">
      <c r="A448" s="57" t="s">
        <v>296</v>
      </c>
      <c r="B448" s="58"/>
      <c r="C448" s="124"/>
      <c r="D448" s="124"/>
      <c r="E448" s="124"/>
      <c r="F448" s="124"/>
      <c r="G448" s="124"/>
      <c r="H448" s="124"/>
      <c r="I448" s="124"/>
      <c r="J448" s="124"/>
      <c r="K448" s="124"/>
      <c r="L448" s="124"/>
      <c r="M448" s="124"/>
      <c r="N448" s="124"/>
      <c r="O448" s="124"/>
      <c r="P448" s="124"/>
      <c r="Q448" s="32"/>
      <c r="R448" s="151"/>
      <c r="S448" s="32"/>
      <c r="T448" s="124"/>
      <c r="U448" s="124"/>
      <c r="V448" s="124"/>
      <c r="W448" s="124"/>
      <c r="X448" s="124"/>
      <c r="Y448" s="124"/>
      <c r="Z448" s="35"/>
    </row>
    <row r="449" customFormat="false" ht="12.75" hidden="false" customHeight="false" outlineLevel="0" collapsed="false">
      <c r="A449" s="117" t="s">
        <v>271</v>
      </c>
      <c r="B449" s="58"/>
      <c r="C449" s="64" t="n">
        <f aca="false">+C323</f>
        <v>-193</v>
      </c>
      <c r="D449" s="64" t="n">
        <f aca="false">+D323</f>
        <v>-155</v>
      </c>
      <c r="E449" s="64" t="n">
        <f aca="false">+E323</f>
        <v>-163</v>
      </c>
      <c r="F449" s="64" t="n">
        <f aca="false">+F323</f>
        <v>-108</v>
      </c>
      <c r="G449" s="64" t="n">
        <f aca="false">+G323</f>
        <v>-127</v>
      </c>
      <c r="H449" s="64" t="n">
        <f aca="false">+H323</f>
        <v>-225</v>
      </c>
      <c r="I449" s="64" t="n">
        <f aca="false">+I323</f>
        <v>150</v>
      </c>
      <c r="J449" s="64" t="n">
        <f aca="false">+J323</f>
        <v>-49</v>
      </c>
      <c r="K449" s="64" t="n">
        <f aca="false">+K323</f>
        <v>-23</v>
      </c>
      <c r="L449" s="64" t="n">
        <f aca="false">+L323</f>
        <v>-25</v>
      </c>
      <c r="M449" s="64" t="n">
        <f aca="false">+M323</f>
        <v>-23</v>
      </c>
      <c r="N449" s="64" t="n">
        <f aca="false">+N323</f>
        <v>-29</v>
      </c>
      <c r="O449" s="153" t="n">
        <f aca="false">SUM(C449:N449)</f>
        <v>-970</v>
      </c>
      <c r="P449" s="153"/>
      <c r="Q449" s="32"/>
      <c r="R449" s="151"/>
      <c r="S449" s="32"/>
      <c r="T449" s="153"/>
      <c r="U449" s="62" t="n">
        <f aca="false">C449+D449+E449</f>
        <v>-511</v>
      </c>
      <c r="V449" s="62" t="n">
        <f aca="false">F449+G449+H449</f>
        <v>-460</v>
      </c>
      <c r="W449" s="62" t="n">
        <f aca="false">I449+J449+K449</f>
        <v>78</v>
      </c>
      <c r="X449" s="62" t="n">
        <f aca="false">L449+M449+N449</f>
        <v>-77</v>
      </c>
      <c r="Y449" s="64" t="n">
        <f aca="false">SUM(U449:X449)</f>
        <v>-970</v>
      </c>
      <c r="Z449" s="35"/>
    </row>
    <row r="450" customFormat="false" ht="12.75" hidden="false" customHeight="false" outlineLevel="0" collapsed="false">
      <c r="A450" s="117" t="s">
        <v>275</v>
      </c>
      <c r="B450" s="58"/>
      <c r="C450" s="64" t="n">
        <f aca="false">+C325</f>
        <v>0</v>
      </c>
      <c r="D450" s="64" t="n">
        <f aca="false">+D325</f>
        <v>0</v>
      </c>
      <c r="E450" s="64" t="n">
        <f aca="false">+E325</f>
        <v>0</v>
      </c>
      <c r="F450" s="64" t="n">
        <f aca="false">+F325</f>
        <v>0</v>
      </c>
      <c r="G450" s="64" t="n">
        <f aca="false">+G325</f>
        <v>0</v>
      </c>
      <c r="H450" s="64" t="n">
        <f aca="false">+H325</f>
        <v>0</v>
      </c>
      <c r="I450" s="64" t="n">
        <f aca="false">+I325</f>
        <v>0</v>
      </c>
      <c r="J450" s="64" t="n">
        <f aca="false">+J325</f>
        <v>0</v>
      </c>
      <c r="K450" s="64" t="n">
        <f aca="false">+K325</f>
        <v>0</v>
      </c>
      <c r="L450" s="64" t="n">
        <f aca="false">+L325</f>
        <v>0</v>
      </c>
      <c r="M450" s="64" t="n">
        <f aca="false">+M325</f>
        <v>0</v>
      </c>
      <c r="N450" s="64" t="n">
        <f aca="false">+N325</f>
        <v>0</v>
      </c>
      <c r="O450" s="153" t="n">
        <f aca="false">SUM(C450:N450)</f>
        <v>0</v>
      </c>
      <c r="P450" s="153"/>
      <c r="Q450" s="32"/>
      <c r="R450" s="151"/>
      <c r="S450" s="32"/>
      <c r="T450" s="153"/>
      <c r="U450" s="62" t="n">
        <f aca="false">C450+D450+E450</f>
        <v>0</v>
      </c>
      <c r="V450" s="62" t="n">
        <f aca="false">F450+G450+H450</f>
        <v>0</v>
      </c>
      <c r="W450" s="62" t="n">
        <f aca="false">I450+J450+K450</f>
        <v>0</v>
      </c>
      <c r="X450" s="62" t="n">
        <f aca="false">L450+M450+N450</f>
        <v>0</v>
      </c>
      <c r="Y450" s="64" t="n">
        <f aca="false">SUM(U450:X450)</f>
        <v>0</v>
      </c>
      <c r="Z450" s="35"/>
    </row>
    <row r="451" customFormat="false" ht="12.75" hidden="false" customHeight="false" outlineLevel="0" collapsed="false">
      <c r="A451" s="117" t="s">
        <v>276</v>
      </c>
      <c r="B451" s="58"/>
      <c r="C451" s="81" t="n">
        <f aca="false">+C327</f>
        <v>-2</v>
      </c>
      <c r="D451" s="81" t="n">
        <f aca="false">+D327</f>
        <v>-3</v>
      </c>
      <c r="E451" s="81" t="n">
        <f aca="false">+E327</f>
        <v>-3</v>
      </c>
      <c r="F451" s="81" t="n">
        <f aca="false">+F327</f>
        <v>-2</v>
      </c>
      <c r="G451" s="81" t="n">
        <f aca="false">+G327</f>
        <v>-2</v>
      </c>
      <c r="H451" s="81" t="n">
        <f aca="false">+H327</f>
        <v>-2</v>
      </c>
      <c r="I451" s="81" t="n">
        <f aca="false">+I327</f>
        <v>-2</v>
      </c>
      <c r="J451" s="81" t="n">
        <f aca="false">+J327</f>
        <v>-2</v>
      </c>
      <c r="K451" s="81" t="n">
        <f aca="false">+K327</f>
        <v>-2</v>
      </c>
      <c r="L451" s="81" t="n">
        <f aca="false">+L327</f>
        <v>-2</v>
      </c>
      <c r="M451" s="81" t="n">
        <f aca="false">+M327</f>
        <v>-2</v>
      </c>
      <c r="N451" s="81" t="n">
        <f aca="false">+N327</f>
        <v>-2</v>
      </c>
      <c r="O451" s="154" t="n">
        <f aca="false">SUM(C451:N451)</f>
        <v>-26</v>
      </c>
      <c r="P451" s="154"/>
      <c r="Q451" s="32"/>
      <c r="R451" s="151"/>
      <c r="S451" s="32"/>
      <c r="T451" s="154"/>
      <c r="U451" s="82" t="n">
        <f aca="false">C451+D451+E451</f>
        <v>-8</v>
      </c>
      <c r="V451" s="82" t="n">
        <f aca="false">F451+G451+H451</f>
        <v>-6</v>
      </c>
      <c r="W451" s="82" t="n">
        <f aca="false">I451+J451+K451</f>
        <v>-6</v>
      </c>
      <c r="X451" s="82" t="n">
        <f aca="false">L451+M451+N451</f>
        <v>-6</v>
      </c>
      <c r="Y451" s="81" t="n">
        <f aca="false">SUM(U451:X451)</f>
        <v>-26</v>
      </c>
      <c r="Z451" s="35"/>
    </row>
    <row r="452" customFormat="false" ht="3.95" hidden="false" customHeight="true" outlineLevel="0" collapsed="false">
      <c r="A452" s="57"/>
      <c r="B452" s="58"/>
      <c r="C452" s="124"/>
      <c r="D452" s="124"/>
      <c r="E452" s="124"/>
      <c r="F452" s="124"/>
      <c r="G452" s="124"/>
      <c r="H452" s="124"/>
      <c r="I452" s="124"/>
      <c r="J452" s="124"/>
      <c r="K452" s="124"/>
      <c r="L452" s="124"/>
      <c r="M452" s="124"/>
      <c r="N452" s="124"/>
      <c r="O452" s="124"/>
      <c r="P452" s="124"/>
      <c r="Q452" s="32"/>
      <c r="R452" s="151"/>
      <c r="S452" s="32"/>
      <c r="T452" s="124"/>
      <c r="U452" s="124"/>
      <c r="V452" s="124"/>
      <c r="W452" s="124"/>
      <c r="X452" s="124"/>
      <c r="Y452" s="124"/>
      <c r="Z452" s="35"/>
    </row>
    <row r="453" customFormat="false" ht="12.75" hidden="false" customHeight="false" outlineLevel="0" collapsed="false">
      <c r="A453" s="57" t="s">
        <v>297</v>
      </c>
      <c r="B453" s="58"/>
      <c r="C453" s="124" t="n">
        <f aca="false">SUM(C448:C451)</f>
        <v>-195</v>
      </c>
      <c r="D453" s="124" t="n">
        <f aca="false">SUM(D448:D451)</f>
        <v>-158</v>
      </c>
      <c r="E453" s="124" t="n">
        <f aca="false">SUM(E448:E451)</f>
        <v>-166</v>
      </c>
      <c r="F453" s="124" t="n">
        <f aca="false">SUM(F448:F451)</f>
        <v>-110</v>
      </c>
      <c r="G453" s="124" t="n">
        <f aca="false">SUM(G448:G451)</f>
        <v>-129</v>
      </c>
      <c r="H453" s="124" t="n">
        <f aca="false">SUM(H448:H451)</f>
        <v>-227</v>
      </c>
      <c r="I453" s="124" t="n">
        <f aca="false">SUM(I448:I451)</f>
        <v>148</v>
      </c>
      <c r="J453" s="124" t="n">
        <f aca="false">SUM(J448:J451)</f>
        <v>-51</v>
      </c>
      <c r="K453" s="124" t="n">
        <f aca="false">SUM(K448:K451)</f>
        <v>-25</v>
      </c>
      <c r="L453" s="124" t="n">
        <f aca="false">SUM(L448:L451)</f>
        <v>-27</v>
      </c>
      <c r="M453" s="124" t="n">
        <f aca="false">SUM(M448:M451)</f>
        <v>-25</v>
      </c>
      <c r="N453" s="124" t="n">
        <f aca="false">SUM(N448:N451)</f>
        <v>-31</v>
      </c>
      <c r="O453" s="124" t="n">
        <f aca="false">SUM(O448:O451)</f>
        <v>-996</v>
      </c>
      <c r="P453" s="124"/>
      <c r="Q453" s="32"/>
      <c r="R453" s="151"/>
      <c r="S453" s="32"/>
      <c r="T453" s="124"/>
      <c r="U453" s="124" t="n">
        <f aca="false">SUM(U448:U451)</f>
        <v>-519</v>
      </c>
      <c r="V453" s="124" t="n">
        <f aca="false">SUM(V448:V451)</f>
        <v>-466</v>
      </c>
      <c r="W453" s="124" t="n">
        <f aca="false">SUM(W448:W451)</f>
        <v>72</v>
      </c>
      <c r="X453" s="124" t="n">
        <f aca="false">SUM(X448:X451)</f>
        <v>-83</v>
      </c>
      <c r="Y453" s="124" t="n">
        <f aca="false">SUM(Y448:Y451)</f>
        <v>-996</v>
      </c>
      <c r="Z453" s="35"/>
    </row>
    <row r="454" customFormat="false" ht="6" hidden="false" customHeight="true" outlineLevel="0" collapsed="false">
      <c r="A454" s="57"/>
      <c r="B454" s="58"/>
      <c r="C454" s="124"/>
      <c r="D454" s="124"/>
      <c r="E454" s="124"/>
      <c r="F454" s="124"/>
      <c r="G454" s="124"/>
      <c r="H454" s="124"/>
      <c r="I454" s="124"/>
      <c r="J454" s="124"/>
      <c r="K454" s="124"/>
      <c r="L454" s="124"/>
      <c r="M454" s="124"/>
      <c r="N454" s="124"/>
      <c r="O454" s="124"/>
      <c r="P454" s="124"/>
      <c r="Q454" s="32"/>
      <c r="R454" s="151"/>
      <c r="S454" s="32"/>
      <c r="T454" s="124"/>
      <c r="U454" s="124"/>
      <c r="V454" s="124"/>
      <c r="W454" s="124"/>
      <c r="X454" s="124"/>
      <c r="Y454" s="124"/>
      <c r="Z454" s="35"/>
    </row>
    <row r="455" customFormat="false" ht="12.75" hidden="false" customHeight="false" outlineLevel="0" collapsed="false">
      <c r="A455" s="57" t="s">
        <v>298</v>
      </c>
      <c r="B455" s="58"/>
      <c r="C455" s="89" t="n">
        <f aca="false">+C396+C404+C412+C424+C432+C439+C446+C453</f>
        <v>11959.029</v>
      </c>
      <c r="D455" s="90" t="n">
        <f aca="false">+D396+D404+D412+D424+D432+D439+D446+D453</f>
        <v>15034.098</v>
      </c>
      <c r="E455" s="90" t="n">
        <f aca="false">+E396+E404+E412+E424+E432+E439+E446+E453</f>
        <v>1338</v>
      </c>
      <c r="F455" s="90" t="n">
        <f aca="false">+F396+F404+F412+F424+F432+F439+F446+F453</f>
        <v>12359</v>
      </c>
      <c r="G455" s="90" t="n">
        <f aca="false">+G396+G404+G412+G424+G432+G439+G446+G453</f>
        <v>11795</v>
      </c>
      <c r="H455" s="90" t="n">
        <f aca="false">+H396+H404+H412+H424+H432+H439+H446+H453</f>
        <v>9740</v>
      </c>
      <c r="I455" s="90" t="n">
        <f aca="false">+I396+I404+I412+I424+I432+I439+I446+I453</f>
        <v>10603</v>
      </c>
      <c r="J455" s="90" t="n">
        <f aca="false">+J396+J404+J412+J424+J432+J439+J446+J453</f>
        <v>9845</v>
      </c>
      <c r="K455" s="90" t="n">
        <f aca="false">+K396+K404+K412+K424+K432+K439+K446+K453</f>
        <v>10087</v>
      </c>
      <c r="L455" s="90" t="n">
        <f aca="false">+L396+L404+L412+L424+L432+L439+L446+L453</f>
        <v>9164</v>
      </c>
      <c r="M455" s="90" t="n">
        <f aca="false">+M396+M404+M412+M424+M432+M439+M446+M453</f>
        <v>8328</v>
      </c>
      <c r="N455" s="90" t="n">
        <f aca="false">+N396+N404+N412+N424+N432+N439+N446+N453</f>
        <v>9150</v>
      </c>
      <c r="O455" s="91" t="n">
        <f aca="false">+O396+O404+O412+O424+O432+O439+O446+O453</f>
        <v>119402.127</v>
      </c>
      <c r="P455" s="92"/>
      <c r="Q455" s="32"/>
      <c r="R455" s="151"/>
      <c r="S455" s="32"/>
      <c r="T455" s="92"/>
      <c r="U455" s="89" t="n">
        <f aca="false">+U396+U404+U412+U424+U432+U439+U446+U453</f>
        <v>28331.127</v>
      </c>
      <c r="V455" s="90" t="n">
        <f aca="false">+V396+V404+V412+V424+V432+V439+V446+V453</f>
        <v>33894</v>
      </c>
      <c r="W455" s="90" t="n">
        <f aca="false">+W396+W404+W412+W424+W432+W439+W446+W453</f>
        <v>30535</v>
      </c>
      <c r="X455" s="90" t="n">
        <f aca="false">+X396+X404+X412+X424+X432+X439+X446+X453</f>
        <v>26642</v>
      </c>
      <c r="Y455" s="91" t="n">
        <f aca="false">+Y396+Y404+Y412+Y424+Y432+Y439+Y446+Y453</f>
        <v>119402.127</v>
      </c>
      <c r="Z455" s="35"/>
    </row>
    <row r="456" customFormat="false" ht="12.75" hidden="false" customHeight="false" outlineLevel="0" collapsed="false">
      <c r="A456" s="57"/>
      <c r="B456" s="58"/>
      <c r="C456" s="124"/>
      <c r="D456" s="124"/>
      <c r="E456" s="124"/>
      <c r="F456" s="124"/>
      <c r="G456" s="124"/>
      <c r="H456" s="124"/>
      <c r="I456" s="124"/>
      <c r="J456" s="124"/>
      <c r="K456" s="124"/>
      <c r="L456" s="124"/>
      <c r="M456" s="124"/>
      <c r="N456" s="124"/>
      <c r="O456" s="124"/>
      <c r="P456" s="124"/>
      <c r="Q456" s="32"/>
      <c r="R456" s="151"/>
      <c r="S456" s="32"/>
      <c r="T456" s="124"/>
      <c r="U456" s="124"/>
      <c r="V456" s="124"/>
      <c r="W456" s="124"/>
      <c r="X456" s="124"/>
      <c r="Y456" s="124"/>
      <c r="Z456" s="35"/>
    </row>
    <row r="457" customFormat="false" ht="12.75" hidden="false" customHeight="false" outlineLevel="0" collapsed="false">
      <c r="A457" s="117" t="s">
        <v>299</v>
      </c>
      <c r="B457" s="58"/>
      <c r="C457" s="64" t="n">
        <f aca="false">+C386+C399+C407+C416+C428+C435+C442+C449</f>
        <v>-3424.971</v>
      </c>
      <c r="D457" s="64" t="n">
        <f aca="false">+D386+D399+D407+D416+D428+D435+D442+D449</f>
        <v>-3729.902</v>
      </c>
      <c r="E457" s="64" t="n">
        <f aca="false">+E386+E399+E407+E416+E428+E435+E442+E449</f>
        <v>-5310</v>
      </c>
      <c r="F457" s="64" t="n">
        <f aca="false">+F386+F399+F407+F416+F428+F435+F442+F449</f>
        <v>-3154</v>
      </c>
      <c r="G457" s="64" t="n">
        <f aca="false">+G386+G399+G407+G416+G428+G435+G442+G449</f>
        <v>-4079</v>
      </c>
      <c r="H457" s="64" t="n">
        <f aca="false">+H386+H399+H407+H416+H428+H435+H442+H449</f>
        <v>-4208</v>
      </c>
      <c r="I457" s="64" t="n">
        <f aca="false">+I386+I399+I407+I416+I428+I435+I442+I449</f>
        <v>-3219</v>
      </c>
      <c r="J457" s="64" t="n">
        <f aca="false">+J386+J399+J407+J416+J428+J435+J442+J449</f>
        <v>-3925</v>
      </c>
      <c r="K457" s="64" t="n">
        <f aca="false">+K386+K399+K407+K416+K428+K435+K442+K449</f>
        <v>-2696</v>
      </c>
      <c r="L457" s="64" t="n">
        <f aca="false">+L386+L399+L407+L416+L428+L435+L442+L449</f>
        <v>-3359</v>
      </c>
      <c r="M457" s="64" t="n">
        <f aca="false">+M386+M399+M407+M416+M428+M435+M442+M449</f>
        <v>-3255</v>
      </c>
      <c r="N457" s="64" t="n">
        <f aca="false">+N386+N399+N407+N416+N428+N435+N442+N449</f>
        <v>-2950</v>
      </c>
      <c r="O457" s="64" t="n">
        <f aca="false">+O386+O399+O407+O416+O428+O435+O442+O449</f>
        <v>-43309.873</v>
      </c>
      <c r="P457" s="124"/>
      <c r="Q457" s="32"/>
      <c r="R457" s="151"/>
      <c r="S457" s="32"/>
      <c r="T457" s="124"/>
      <c r="U457" s="64" t="n">
        <f aca="false">+U386+U399+U407+U416+U428+U435+U442+U449</f>
        <v>-12464.873</v>
      </c>
      <c r="V457" s="64" t="n">
        <f aca="false">+V386+V399+V407+V416+V428+V435+V442+V449</f>
        <v>-11441</v>
      </c>
      <c r="W457" s="64" t="n">
        <f aca="false">+W386+W399+W407+W416+W428+W435+W442+W449</f>
        <v>-9840</v>
      </c>
      <c r="X457" s="64" t="n">
        <f aca="false">+X386+X399+X407+X416+X428+X435+X442+X449</f>
        <v>-9564</v>
      </c>
      <c r="Y457" s="64" t="n">
        <f aca="false">+Y386+Y399+Y407+Y416+Y428+Y435+Y442+Y449</f>
        <v>-43309.873</v>
      </c>
      <c r="Z457" s="35"/>
    </row>
    <row r="458" customFormat="false" ht="12.75" hidden="false" customHeight="false" outlineLevel="0" collapsed="false">
      <c r="A458" s="117" t="s">
        <v>300</v>
      </c>
      <c r="B458" s="58"/>
      <c r="C458" s="155" t="n">
        <f aca="false">+C390+C400+C408+C417+C429+C436+C443+C450</f>
        <v>-1621</v>
      </c>
      <c r="D458" s="155" t="n">
        <f aca="false">+D390+D400+D408+D417+D429+D436+D443+D450</f>
        <v>-1587</v>
      </c>
      <c r="E458" s="155" t="n">
        <f aca="false">+E390+E400+E408+E417+E429+E436+E443+E450</f>
        <v>-1631</v>
      </c>
      <c r="F458" s="155" t="n">
        <f aca="false">+F390+F400+F408+F417+F429+F436+F443+F450</f>
        <v>-1643</v>
      </c>
      <c r="G458" s="155" t="n">
        <f aca="false">+G390+G400+G408+G417+G429+G436+G443+G450</f>
        <v>-1600</v>
      </c>
      <c r="H458" s="155" t="n">
        <f aca="false">+H390+H400+H408+H417+H429+H436+H443+H450</f>
        <v>-1710</v>
      </c>
      <c r="I458" s="155" t="n">
        <f aca="false">+I390+I400+I408+I417+I429+I436+I443+I450</f>
        <v>-1648</v>
      </c>
      <c r="J458" s="155" t="n">
        <f aca="false">+J390+J400+J408+J417+J429+J436+J443+J450</f>
        <v>-1650</v>
      </c>
      <c r="K458" s="155" t="n">
        <f aca="false">+K390+K400+K408+K417+K429+K436+K443+K450</f>
        <v>-1700</v>
      </c>
      <c r="L458" s="155" t="n">
        <f aca="false">+L390+L400+L408+L417+L429+L436+L443+L450</f>
        <v>-1800</v>
      </c>
      <c r="M458" s="155" t="n">
        <f aca="false">+M390+M400+M408+M417+M429+M436+M443+M450</f>
        <v>-1900</v>
      </c>
      <c r="N458" s="155" t="n">
        <f aca="false">+N390+N400+N408+N417+N429+N436+N443+N450</f>
        <v>-1950</v>
      </c>
      <c r="O458" s="155" t="n">
        <f aca="false">+O390+O400+O408+O417+O429+O436+O443+O450</f>
        <v>-20440</v>
      </c>
      <c r="P458" s="153"/>
      <c r="Q458" s="32"/>
      <c r="R458" s="151"/>
      <c r="S458" s="32"/>
      <c r="T458" s="153"/>
      <c r="U458" s="155" t="n">
        <f aca="false">+U390+U400+U408+U417+U429+U436+U443+U450</f>
        <v>-4839</v>
      </c>
      <c r="V458" s="155" t="n">
        <f aca="false">+V390+V400+V408+V417+V429+V436+V443+V450</f>
        <v>-4953</v>
      </c>
      <c r="W458" s="155" t="n">
        <f aca="false">+W390+W400+W408+W417+W429+W436+W443+W450</f>
        <v>-4998</v>
      </c>
      <c r="X458" s="155" t="n">
        <f aca="false">+X390+X400+X408+X417+X429+X436+X443+X450</f>
        <v>-5650</v>
      </c>
      <c r="Y458" s="155" t="n">
        <f aca="false">+Y390+Y400+Y408+Y417+Y429+Y436+Y443+Y450</f>
        <v>-20440</v>
      </c>
      <c r="Z458" s="35"/>
    </row>
    <row r="459" customFormat="false" ht="12.75" hidden="false" customHeight="false" outlineLevel="0" collapsed="false">
      <c r="A459" s="86"/>
      <c r="B459" s="58"/>
      <c r="C459" s="64"/>
      <c r="D459" s="64"/>
      <c r="E459" s="64"/>
      <c r="F459" s="64"/>
      <c r="G459" s="64"/>
      <c r="H459" s="64"/>
      <c r="I459" s="64"/>
      <c r="J459" s="64"/>
      <c r="K459" s="64"/>
      <c r="L459" s="64"/>
      <c r="M459" s="64"/>
      <c r="N459" s="64"/>
      <c r="O459" s="62"/>
      <c r="P459" s="62"/>
      <c r="Q459" s="32"/>
      <c r="R459" s="151"/>
      <c r="S459" s="32"/>
      <c r="T459" s="62"/>
      <c r="U459" s="62"/>
      <c r="V459" s="62"/>
      <c r="W459" s="62"/>
      <c r="X459" s="62"/>
      <c r="Y459" s="64"/>
      <c r="Z459" s="35"/>
    </row>
    <row r="460" customFormat="false" ht="12.75" hidden="false" customHeight="false" outlineLevel="0" collapsed="false">
      <c r="A460" s="57"/>
      <c r="B460" s="58"/>
      <c r="C460" s="156"/>
      <c r="D460" s="156"/>
      <c r="E460" s="156"/>
      <c r="F460" s="156"/>
      <c r="G460" s="156"/>
      <c r="H460" s="156"/>
      <c r="I460" s="156"/>
      <c r="J460" s="156"/>
      <c r="K460" s="156"/>
      <c r="L460" s="156"/>
      <c r="M460" s="156"/>
      <c r="N460" s="156"/>
      <c r="O460" s="156"/>
      <c r="P460" s="156"/>
      <c r="Q460" s="32"/>
      <c r="R460" s="151"/>
      <c r="S460" s="32"/>
      <c r="T460" s="156"/>
      <c r="U460" s="156"/>
      <c r="V460" s="156"/>
      <c r="W460" s="156"/>
      <c r="X460" s="156"/>
      <c r="Y460" s="156"/>
      <c r="Z460" s="35"/>
    </row>
    <row r="461" customFormat="false" ht="12.75" hidden="false" customHeight="false" outlineLevel="0" collapsed="false">
      <c r="A461" s="86"/>
      <c r="B461" s="58"/>
      <c r="C461" s="64"/>
      <c r="D461" s="64"/>
      <c r="E461" s="64"/>
      <c r="F461" s="64"/>
      <c r="G461" s="64"/>
      <c r="H461" s="64"/>
      <c r="I461" s="64"/>
      <c r="J461" s="64"/>
      <c r="K461" s="64"/>
      <c r="L461" s="64"/>
      <c r="M461" s="64"/>
      <c r="N461" s="64"/>
      <c r="O461" s="62"/>
      <c r="P461" s="62"/>
      <c r="Q461" s="32"/>
      <c r="R461" s="151"/>
      <c r="S461" s="32"/>
      <c r="T461" s="62"/>
      <c r="U461" s="62"/>
      <c r="V461" s="62"/>
      <c r="W461" s="62"/>
      <c r="X461" s="62"/>
      <c r="Y461" s="64"/>
      <c r="Z461" s="35"/>
    </row>
    <row r="462" customFormat="false" ht="12.75" hidden="false" customHeight="false" outlineLevel="0" collapsed="false">
      <c r="A462" s="117" t="s">
        <v>301</v>
      </c>
      <c r="C462" s="64" t="n">
        <f aca="false">+C342-C455</f>
        <v>0</v>
      </c>
      <c r="D462" s="64" t="n">
        <f aca="false">+D342-D455</f>
        <v>0</v>
      </c>
      <c r="E462" s="64" t="n">
        <f aca="false">+E342-E455</f>
        <v>0</v>
      </c>
      <c r="F462" s="64" t="n">
        <f aca="false">+F342-F455</f>
        <v>0</v>
      </c>
      <c r="G462" s="64" t="n">
        <f aca="false">+G342-G455</f>
        <v>0</v>
      </c>
      <c r="H462" s="64" t="n">
        <f aca="false">+H342-H455</f>
        <v>0</v>
      </c>
      <c r="I462" s="64" t="n">
        <f aca="false">+I342-I455</f>
        <v>0</v>
      </c>
      <c r="J462" s="64" t="n">
        <f aca="false">+J342-J455</f>
        <v>0</v>
      </c>
      <c r="K462" s="64" t="n">
        <f aca="false">+K342-K455</f>
        <v>0</v>
      </c>
      <c r="L462" s="64" t="n">
        <f aca="false">+L342-L455</f>
        <v>0</v>
      </c>
      <c r="M462" s="64" t="n">
        <f aca="false">+M342-M455</f>
        <v>0</v>
      </c>
      <c r="N462" s="64" t="n">
        <f aca="false">+N342-N455</f>
        <v>0</v>
      </c>
      <c r="O462" s="64" t="n">
        <f aca="false">+O342-O455</f>
        <v>0</v>
      </c>
      <c r="P462" s="64"/>
      <c r="Q462" s="32"/>
      <c r="R462" s="151"/>
      <c r="S462" s="32"/>
      <c r="T462" s="64"/>
      <c r="U462" s="64" t="n">
        <f aca="false">+U342-U455</f>
        <v>0</v>
      </c>
      <c r="V462" s="64" t="n">
        <f aca="false">+V342-V455</f>
        <v>0</v>
      </c>
      <c r="W462" s="64" t="e">
        <f aca="false">+W342-W455</f>
        <v>#REF!</v>
      </c>
      <c r="X462" s="64" t="n">
        <f aca="false">+X342-X455</f>
        <v>0</v>
      </c>
      <c r="Y462" s="64" t="e">
        <f aca="false">+Y342-Y455</f>
        <v>#REF!</v>
      </c>
      <c r="Z462" s="35"/>
    </row>
    <row r="463" customFormat="false" ht="12.75" hidden="false" customHeight="false" outlineLevel="0" collapsed="false">
      <c r="Q463" s="32"/>
      <c r="S463" s="32"/>
      <c r="U463" s="25"/>
      <c r="V463" s="25"/>
    </row>
    <row r="464" customFormat="false" ht="12.75" hidden="false" customHeight="false" outlineLevel="0" collapsed="false">
      <c r="A464" s="57" t="s">
        <v>266</v>
      </c>
      <c r="C464" s="137"/>
      <c r="D464" s="137"/>
      <c r="E464" s="137"/>
      <c r="F464" s="137"/>
      <c r="G464" s="137"/>
      <c r="H464" s="137"/>
      <c r="I464" s="137"/>
      <c r="J464" s="137"/>
      <c r="K464" s="137"/>
      <c r="L464" s="137"/>
      <c r="M464" s="137"/>
      <c r="N464" s="137"/>
      <c r="O464" s="137"/>
      <c r="P464" s="137"/>
      <c r="Q464" s="32"/>
      <c r="R464" s="149"/>
      <c r="S464" s="32"/>
      <c r="T464" s="137"/>
      <c r="U464" s="137"/>
      <c r="V464" s="137"/>
      <c r="W464" s="137"/>
      <c r="X464" s="137"/>
      <c r="Y464" s="137"/>
    </row>
    <row r="465" customFormat="false" ht="12.75" hidden="false" customHeight="false" outlineLevel="0" collapsed="false">
      <c r="A465" s="57" t="s">
        <v>302</v>
      </c>
      <c r="C465" s="137"/>
      <c r="D465" s="137"/>
      <c r="E465" s="137"/>
      <c r="F465" s="137"/>
      <c r="G465" s="137"/>
      <c r="H465" s="137"/>
      <c r="I465" s="137"/>
      <c r="J465" s="137"/>
      <c r="K465" s="137"/>
      <c r="L465" s="137"/>
      <c r="M465" s="137"/>
      <c r="N465" s="137"/>
      <c r="O465" s="137"/>
      <c r="P465" s="137"/>
      <c r="Q465" s="32"/>
      <c r="R465" s="149"/>
      <c r="S465" s="32"/>
      <c r="T465" s="137"/>
      <c r="U465" s="137"/>
      <c r="V465" s="137"/>
      <c r="W465" s="137"/>
      <c r="X465" s="137"/>
      <c r="Y465" s="137"/>
    </row>
    <row r="466" customFormat="false" ht="12.75" hidden="false" customHeight="false" outlineLevel="0" collapsed="false">
      <c r="A466" s="57" t="s">
        <v>267</v>
      </c>
      <c r="B466" s="58"/>
      <c r="C466" s="62"/>
      <c r="D466" s="62"/>
      <c r="E466" s="62"/>
      <c r="F466" s="62"/>
      <c r="G466" s="62"/>
      <c r="H466" s="62"/>
      <c r="I466" s="62"/>
      <c r="J466" s="62"/>
      <c r="K466" s="62"/>
      <c r="L466" s="62"/>
      <c r="M466" s="62"/>
      <c r="N466" s="62"/>
      <c r="O466" s="62"/>
      <c r="P466" s="62"/>
      <c r="Q466" s="32"/>
      <c r="R466" s="150"/>
      <c r="S466" s="32"/>
      <c r="T466" s="62"/>
      <c r="U466" s="34"/>
      <c r="V466" s="34"/>
      <c r="W466" s="34"/>
      <c r="X466" s="34"/>
      <c r="Y466" s="64"/>
    </row>
    <row r="467" customFormat="false" ht="12.75" hidden="false" customHeight="false" outlineLevel="0" collapsed="false">
      <c r="A467" s="117" t="s">
        <v>303</v>
      </c>
      <c r="B467" s="58"/>
      <c r="C467" s="64"/>
      <c r="D467" s="64"/>
      <c r="E467" s="64"/>
      <c r="F467" s="64"/>
      <c r="G467" s="64"/>
      <c r="H467" s="64"/>
      <c r="I467" s="64"/>
      <c r="J467" s="64"/>
      <c r="K467" s="64"/>
      <c r="L467" s="64"/>
      <c r="M467" s="64"/>
      <c r="N467" s="64"/>
      <c r="O467" s="55"/>
      <c r="P467" s="55"/>
      <c r="Q467" s="32"/>
      <c r="R467" s="151"/>
      <c r="S467" s="32"/>
      <c r="T467" s="55"/>
      <c r="U467" s="62"/>
      <c r="V467" s="62"/>
      <c r="W467" s="62"/>
      <c r="X467" s="62"/>
      <c r="Y467" s="35"/>
    </row>
    <row r="468" customFormat="false" ht="12.75" hidden="false" customHeight="false" outlineLevel="0" collapsed="false">
      <c r="A468" s="117" t="s">
        <v>304</v>
      </c>
      <c r="B468" s="58"/>
      <c r="C468" s="47" t="n">
        <f aca="false">1955+2918+242</f>
        <v>5115</v>
      </c>
      <c r="D468" s="47" t="n">
        <f aca="false">2556+4569</f>
        <v>7125</v>
      </c>
      <c r="E468" s="47" t="n">
        <f aca="false">3390+1878+240</f>
        <v>5508</v>
      </c>
      <c r="F468" s="47" t="n">
        <f aca="false">2388+816+1562</f>
        <v>4766</v>
      </c>
      <c r="G468" s="47" t="n">
        <f aca="false">2654+793</f>
        <v>3447</v>
      </c>
      <c r="H468" s="47" t="n">
        <f aca="false">2290+762</f>
        <v>3052</v>
      </c>
      <c r="I468" s="47" t="n">
        <f aca="false">574+2728</f>
        <v>3302</v>
      </c>
      <c r="J468" s="47" t="n">
        <f aca="false">3207+498</f>
        <v>3705</v>
      </c>
      <c r="K468" s="47" t="n">
        <f aca="false">2934+480</f>
        <v>3414</v>
      </c>
      <c r="L468" s="47" t="n">
        <v>2600</v>
      </c>
      <c r="M468" s="47" t="n">
        <v>2600</v>
      </c>
      <c r="N468" s="47" t="n">
        <v>2600</v>
      </c>
      <c r="O468" s="55" t="n">
        <f aca="false">SUM(C468:N468)</f>
        <v>47234</v>
      </c>
      <c r="P468" s="55"/>
      <c r="Q468" s="32"/>
      <c r="R468" s="151"/>
      <c r="S468" s="32"/>
      <c r="T468" s="55"/>
      <c r="U468" s="62" t="n">
        <f aca="false">C468+D468+E468</f>
        <v>17748</v>
      </c>
      <c r="V468" s="62" t="n">
        <f aca="false">F468+G468+H468</f>
        <v>11265</v>
      </c>
      <c r="W468" s="62" t="n">
        <f aca="false">I468+J468+K468</f>
        <v>10421</v>
      </c>
      <c r="X468" s="62" t="n">
        <f aca="false">L468+M468+N468</f>
        <v>7800</v>
      </c>
      <c r="Y468" s="64" t="n">
        <f aca="false">SUM(U468:X468)</f>
        <v>47234</v>
      </c>
    </row>
    <row r="469" customFormat="false" ht="12.75" hidden="false" customHeight="false" outlineLevel="0" collapsed="false">
      <c r="A469" s="117" t="s">
        <v>305</v>
      </c>
      <c r="B469" s="58"/>
      <c r="C469" s="46" t="n">
        <v>687</v>
      </c>
      <c r="D469" s="46" t="n">
        <v>38</v>
      </c>
      <c r="E469" s="46" t="n">
        <v>40</v>
      </c>
      <c r="F469" s="46" t="n">
        <v>351</v>
      </c>
      <c r="G469" s="46" t="n">
        <v>146</v>
      </c>
      <c r="H469" s="46" t="n">
        <v>0</v>
      </c>
      <c r="I469" s="46" t="n">
        <v>295</v>
      </c>
      <c r="J469" s="46" t="n">
        <v>950</v>
      </c>
      <c r="K469" s="46" t="n">
        <v>237</v>
      </c>
      <c r="L469" s="46" t="n">
        <v>0</v>
      </c>
      <c r="M469" s="46" t="n">
        <v>0</v>
      </c>
      <c r="N469" s="46" t="n">
        <v>0</v>
      </c>
      <c r="O469" s="55" t="n">
        <f aca="false">SUM(C469:N469)</f>
        <v>2744</v>
      </c>
      <c r="P469" s="55"/>
      <c r="Q469" s="32"/>
      <c r="R469" s="151"/>
      <c r="S469" s="32"/>
      <c r="T469" s="55"/>
      <c r="U469" s="62" t="n">
        <f aca="false">C469+D469+E469</f>
        <v>765</v>
      </c>
      <c r="V469" s="62" t="n">
        <f aca="false">F469+G469+H469</f>
        <v>497</v>
      </c>
      <c r="W469" s="62" t="n">
        <f aca="false">I469+J469+K469</f>
        <v>1482</v>
      </c>
      <c r="X469" s="62" t="n">
        <f aca="false">L469+M469+N469</f>
        <v>0</v>
      </c>
      <c r="Y469" s="64" t="n">
        <f aca="false">SUM(U469:X469)</f>
        <v>2744</v>
      </c>
    </row>
    <row r="470" customFormat="false" ht="12.75" hidden="false" customHeight="false" outlineLevel="0" collapsed="false">
      <c r="A470" s="117" t="s">
        <v>306</v>
      </c>
      <c r="B470" s="58"/>
      <c r="C470" s="46" t="n">
        <v>0</v>
      </c>
      <c r="D470" s="46" t="n">
        <v>0</v>
      </c>
      <c r="E470" s="46" t="n">
        <v>0</v>
      </c>
      <c r="F470" s="46" t="n">
        <v>0</v>
      </c>
      <c r="G470" s="46" t="n">
        <v>0</v>
      </c>
      <c r="H470" s="46" t="n">
        <v>0</v>
      </c>
      <c r="I470" s="46" t="n">
        <v>0</v>
      </c>
      <c r="J470" s="46" t="n">
        <v>0</v>
      </c>
      <c r="K470" s="46" t="n">
        <v>0</v>
      </c>
      <c r="L470" s="46" t="n">
        <v>0</v>
      </c>
      <c r="M470" s="46" t="n">
        <v>0</v>
      </c>
      <c r="N470" s="46" t="n">
        <v>0</v>
      </c>
      <c r="O470" s="55" t="n">
        <f aca="false">SUM(C470:N470)</f>
        <v>0</v>
      </c>
      <c r="P470" s="55"/>
      <c r="Q470" s="32"/>
      <c r="R470" s="151"/>
      <c r="S470" s="32"/>
      <c r="T470" s="55"/>
      <c r="U470" s="62" t="n">
        <f aca="false">C470+D470+E470</f>
        <v>0</v>
      </c>
      <c r="V470" s="62" t="n">
        <f aca="false">F470+G470+H470</f>
        <v>0</v>
      </c>
      <c r="W470" s="62" t="n">
        <f aca="false">I470+J470+K470</f>
        <v>0</v>
      </c>
      <c r="X470" s="62" t="n">
        <f aca="false">L470+M470+N470</f>
        <v>0</v>
      </c>
      <c r="Y470" s="64" t="n">
        <f aca="false">SUM(U470:X470)</f>
        <v>0</v>
      </c>
    </row>
    <row r="471" customFormat="false" ht="12.75" hidden="false" customHeight="false" outlineLevel="0" collapsed="false">
      <c r="A471" s="117" t="s">
        <v>307</v>
      </c>
      <c r="B471" s="58"/>
      <c r="C471" s="46" t="n">
        <v>0</v>
      </c>
      <c r="D471" s="46" t="n">
        <v>0</v>
      </c>
      <c r="E471" s="46" t="n">
        <v>0</v>
      </c>
      <c r="F471" s="46" t="n">
        <v>0</v>
      </c>
      <c r="G471" s="46" t="n">
        <v>0</v>
      </c>
      <c r="H471" s="46" t="n">
        <v>0</v>
      </c>
      <c r="I471" s="46" t="n">
        <v>0</v>
      </c>
      <c r="J471" s="46" t="n">
        <v>0</v>
      </c>
      <c r="K471" s="46" t="n">
        <v>0</v>
      </c>
      <c r="L471" s="46" t="n">
        <v>0</v>
      </c>
      <c r="M471" s="46" t="n">
        <v>0</v>
      </c>
      <c r="N471" s="46" t="n">
        <v>0</v>
      </c>
      <c r="O471" s="55" t="n">
        <f aca="false">SUM(C471:N471)</f>
        <v>0</v>
      </c>
      <c r="P471" s="55"/>
      <c r="Q471" s="79"/>
      <c r="R471" s="152"/>
      <c r="S471" s="79"/>
      <c r="T471" s="55"/>
      <c r="U471" s="62" t="n">
        <f aca="false">C471+D471+E471</f>
        <v>0</v>
      </c>
      <c r="V471" s="62" t="n">
        <f aca="false">F471+G471+H471</f>
        <v>0</v>
      </c>
      <c r="W471" s="62" t="n">
        <f aca="false">I471+J471+K471</f>
        <v>0</v>
      </c>
      <c r="X471" s="62" t="n">
        <f aca="false">L471+M471+N471</f>
        <v>0</v>
      </c>
      <c r="Y471" s="64" t="n">
        <f aca="false">SUM(U471:X471)</f>
        <v>0</v>
      </c>
    </row>
    <row r="472" customFormat="false" ht="12.75" hidden="false" customHeight="false" outlineLevel="0" collapsed="false">
      <c r="A472" s="117" t="s">
        <v>308</v>
      </c>
      <c r="B472" s="58"/>
      <c r="C472" s="46" t="n">
        <v>0</v>
      </c>
      <c r="D472" s="46" t="n">
        <v>0</v>
      </c>
      <c r="E472" s="46" t="n">
        <v>0</v>
      </c>
      <c r="F472" s="46" t="n">
        <v>0</v>
      </c>
      <c r="G472" s="46" t="n">
        <v>0</v>
      </c>
      <c r="H472" s="46" t="n">
        <v>0</v>
      </c>
      <c r="I472" s="46" t="n">
        <v>0</v>
      </c>
      <c r="J472" s="46" t="n">
        <v>0</v>
      </c>
      <c r="K472" s="46" t="n">
        <v>0</v>
      </c>
      <c r="L472" s="46" t="n">
        <v>0</v>
      </c>
      <c r="M472" s="46" t="n">
        <v>0</v>
      </c>
      <c r="N472" s="46" t="n">
        <v>0</v>
      </c>
      <c r="O472" s="55" t="n">
        <f aca="false">SUM(C472:N472)</f>
        <v>0</v>
      </c>
      <c r="P472" s="55"/>
      <c r="Q472" s="32"/>
      <c r="R472" s="151"/>
      <c r="S472" s="32"/>
      <c r="T472" s="55"/>
      <c r="U472" s="62" t="n">
        <f aca="false">C472+D472+E472</f>
        <v>0</v>
      </c>
      <c r="V472" s="62" t="n">
        <f aca="false">F472+G472+H472</f>
        <v>0</v>
      </c>
      <c r="W472" s="62" t="n">
        <f aca="false">I472+J472+K472</f>
        <v>0</v>
      </c>
      <c r="X472" s="62" t="n">
        <f aca="false">L472+M472+N472</f>
        <v>0</v>
      </c>
      <c r="Y472" s="64" t="n">
        <f aca="false">SUM(U472:X472)</f>
        <v>0</v>
      </c>
    </row>
    <row r="473" customFormat="false" ht="12.75" hidden="false" customHeight="false" outlineLevel="0" collapsed="false">
      <c r="A473" s="117" t="s">
        <v>309</v>
      </c>
      <c r="B473" s="58"/>
      <c r="C473" s="46" t="n">
        <v>0</v>
      </c>
      <c r="D473" s="46" t="n">
        <v>0</v>
      </c>
      <c r="E473" s="46" t="n">
        <v>0</v>
      </c>
      <c r="F473" s="46" t="n">
        <v>0</v>
      </c>
      <c r="G473" s="46" t="n">
        <v>0</v>
      </c>
      <c r="H473" s="46" t="n">
        <v>0</v>
      </c>
      <c r="I473" s="46" t="n">
        <v>208</v>
      </c>
      <c r="J473" s="46" t="n">
        <v>0</v>
      </c>
      <c r="K473" s="46" t="n">
        <v>900</v>
      </c>
      <c r="L473" s="46" t="n">
        <v>0</v>
      </c>
      <c r="M473" s="46" t="n">
        <v>0</v>
      </c>
      <c r="N473" s="46" t="n">
        <v>0</v>
      </c>
      <c r="O473" s="55" t="n">
        <f aca="false">SUM(C473:N473)</f>
        <v>1108</v>
      </c>
      <c r="P473" s="55"/>
      <c r="Q473" s="32"/>
      <c r="R473" s="151"/>
      <c r="S473" s="32"/>
      <c r="T473" s="55"/>
      <c r="U473" s="62" t="n">
        <f aca="false">C473+D473+E473</f>
        <v>0</v>
      </c>
      <c r="V473" s="62" t="n">
        <f aca="false">F473+G473+H473</f>
        <v>0</v>
      </c>
      <c r="W473" s="62" t="n">
        <f aca="false">I473+J473+K473</f>
        <v>1108</v>
      </c>
      <c r="X473" s="62" t="n">
        <f aca="false">L473+M473+N473</f>
        <v>0</v>
      </c>
      <c r="Y473" s="64" t="n">
        <f aca="false">SUM(U473:X473)</f>
        <v>1108</v>
      </c>
    </row>
    <row r="474" customFormat="false" ht="12.75" hidden="false" customHeight="false" outlineLevel="0" collapsed="false">
      <c r="A474" s="117" t="s">
        <v>310</v>
      </c>
      <c r="B474" s="58"/>
      <c r="C474" s="46" t="n">
        <v>0</v>
      </c>
      <c r="D474" s="46" t="n">
        <v>0</v>
      </c>
      <c r="E474" s="46" t="n">
        <v>0</v>
      </c>
      <c r="F474" s="46" t="n">
        <v>0</v>
      </c>
      <c r="G474" s="46" t="n">
        <v>0</v>
      </c>
      <c r="H474" s="46" t="n">
        <v>0</v>
      </c>
      <c r="I474" s="46" t="n">
        <v>0</v>
      </c>
      <c r="J474" s="46" t="n">
        <v>0</v>
      </c>
      <c r="K474" s="46" t="n">
        <v>0</v>
      </c>
      <c r="L474" s="46" t="n">
        <v>0</v>
      </c>
      <c r="M474" s="46" t="n">
        <v>0</v>
      </c>
      <c r="N474" s="46" t="n">
        <v>0</v>
      </c>
      <c r="O474" s="55" t="n">
        <f aca="false">SUM(C474:N474)</f>
        <v>0</v>
      </c>
      <c r="P474" s="55"/>
      <c r="Q474" s="32"/>
      <c r="R474" s="151"/>
      <c r="S474" s="32"/>
      <c r="T474" s="55"/>
      <c r="U474" s="62" t="n">
        <f aca="false">C474+D474+E474</f>
        <v>0</v>
      </c>
      <c r="V474" s="62" t="n">
        <f aca="false">F474+G474+H474</f>
        <v>0</v>
      </c>
      <c r="W474" s="62" t="n">
        <f aca="false">I474+J474+K474</f>
        <v>0</v>
      </c>
      <c r="X474" s="62" t="n">
        <f aca="false">L474+M474+N474</f>
        <v>0</v>
      </c>
      <c r="Y474" s="64" t="n">
        <f aca="false">SUM(U474:X474)</f>
        <v>0</v>
      </c>
    </row>
    <row r="475" customFormat="false" ht="12.75" hidden="false" customHeight="false" outlineLevel="0" collapsed="false">
      <c r="A475" s="117" t="s">
        <v>311</v>
      </c>
      <c r="B475" s="58"/>
      <c r="C475" s="46" t="n">
        <v>0</v>
      </c>
      <c r="D475" s="46" t="n">
        <v>0</v>
      </c>
      <c r="E475" s="46" t="n">
        <v>0</v>
      </c>
      <c r="F475" s="46" t="n">
        <v>0</v>
      </c>
      <c r="G475" s="46" t="n">
        <v>0</v>
      </c>
      <c r="H475" s="46" t="n">
        <v>0</v>
      </c>
      <c r="I475" s="46" t="n">
        <v>0</v>
      </c>
      <c r="J475" s="46" t="n">
        <v>0</v>
      </c>
      <c r="K475" s="46" t="n">
        <v>0</v>
      </c>
      <c r="L475" s="46" t="n">
        <v>0</v>
      </c>
      <c r="M475" s="46" t="n">
        <v>0</v>
      </c>
      <c r="N475" s="46" t="n">
        <v>0</v>
      </c>
      <c r="O475" s="55" t="n">
        <f aca="false">SUM(C475:N475)</f>
        <v>0</v>
      </c>
      <c r="P475" s="55"/>
      <c r="Q475" s="32"/>
      <c r="R475" s="151"/>
      <c r="S475" s="32"/>
      <c r="T475" s="55"/>
      <c r="U475" s="62" t="n">
        <f aca="false">C475+D475+E475</f>
        <v>0</v>
      </c>
      <c r="V475" s="62" t="n">
        <f aca="false">F475+G475+H475</f>
        <v>0</v>
      </c>
      <c r="W475" s="62" t="n">
        <f aca="false">I475+J475+K475</f>
        <v>0</v>
      </c>
      <c r="X475" s="62" t="n">
        <f aca="false">L475+M475+N475</f>
        <v>0</v>
      </c>
      <c r="Y475" s="64" t="n">
        <f aca="false">SUM(U475:X475)</f>
        <v>0</v>
      </c>
    </row>
    <row r="476" customFormat="false" ht="12.75" hidden="false" customHeight="false" outlineLevel="0" collapsed="false">
      <c r="A476" s="117" t="s">
        <v>312</v>
      </c>
      <c r="B476" s="58"/>
      <c r="C476" s="119" t="n">
        <v>0</v>
      </c>
      <c r="D476" s="119" t="n">
        <v>0</v>
      </c>
      <c r="E476" s="119" t="n">
        <v>0</v>
      </c>
      <c r="F476" s="119" t="n">
        <v>0</v>
      </c>
      <c r="G476" s="119" t="n">
        <v>0</v>
      </c>
      <c r="H476" s="119" t="n">
        <v>0</v>
      </c>
      <c r="I476" s="119" t="n">
        <v>0</v>
      </c>
      <c r="J476" s="119" t="n">
        <v>0</v>
      </c>
      <c r="K476" s="119" t="n">
        <v>0</v>
      </c>
      <c r="L476" s="119" t="n">
        <v>0</v>
      </c>
      <c r="M476" s="119" t="n">
        <v>0</v>
      </c>
      <c r="N476" s="119" t="n">
        <v>0</v>
      </c>
      <c r="O476" s="154" t="n">
        <f aca="false">SUM(C476:N476)</f>
        <v>0</v>
      </c>
      <c r="P476" s="154"/>
      <c r="Q476" s="32"/>
      <c r="R476" s="151"/>
      <c r="S476" s="32"/>
      <c r="T476" s="154"/>
      <c r="U476" s="82" t="n">
        <f aca="false">C476+D476+E476</f>
        <v>0</v>
      </c>
      <c r="V476" s="82" t="n">
        <f aca="false">F476+G476+H476</f>
        <v>0</v>
      </c>
      <c r="W476" s="82" t="n">
        <f aca="false">I476+J476+K476</f>
        <v>0</v>
      </c>
      <c r="X476" s="82" t="n">
        <f aca="false">L476+M476+N476</f>
        <v>0</v>
      </c>
      <c r="Y476" s="81" t="n">
        <f aca="false">SUM(U476:X476)</f>
        <v>0</v>
      </c>
    </row>
    <row r="477" customFormat="false" ht="12.75" hidden="false" customHeight="false" outlineLevel="0" collapsed="false">
      <c r="A477" s="117" t="s">
        <v>313</v>
      </c>
      <c r="B477" s="58"/>
      <c r="C477" s="81" t="n">
        <f aca="false">SUM(C468:C476)</f>
        <v>5802</v>
      </c>
      <c r="D477" s="81" t="n">
        <f aca="false">SUM(D468:D476)</f>
        <v>7163</v>
      </c>
      <c r="E477" s="81" t="n">
        <f aca="false">SUM(E468:E476)</f>
        <v>5548</v>
      </c>
      <c r="F477" s="81" t="n">
        <f aca="false">SUM(F468:F476)</f>
        <v>5117</v>
      </c>
      <c r="G477" s="81" t="n">
        <f aca="false">SUM(G468:G476)</f>
        <v>3593</v>
      </c>
      <c r="H477" s="81" t="n">
        <f aca="false">SUM(H468:H476)</f>
        <v>3052</v>
      </c>
      <c r="I477" s="81" t="n">
        <f aca="false">SUM(I468:I476)</f>
        <v>3805</v>
      </c>
      <c r="J477" s="81" t="n">
        <f aca="false">SUM(J468:J476)</f>
        <v>4655</v>
      </c>
      <c r="K477" s="81" t="n">
        <f aca="false">SUM(K468:K476)</f>
        <v>4551</v>
      </c>
      <c r="L477" s="81" t="n">
        <f aca="false">SUM(L468:L476)</f>
        <v>2600</v>
      </c>
      <c r="M477" s="81" t="n">
        <f aca="false">SUM(M468:M476)</f>
        <v>2600</v>
      </c>
      <c r="N477" s="81" t="n">
        <f aca="false">SUM(N468:N476)</f>
        <v>2600</v>
      </c>
      <c r="O477" s="81" t="n">
        <f aca="false">SUM(O468:O476)</f>
        <v>51086</v>
      </c>
      <c r="P477" s="62"/>
      <c r="Q477" s="32"/>
      <c r="R477" s="151"/>
      <c r="S477" s="32"/>
      <c r="T477" s="62"/>
      <c r="U477" s="81" t="n">
        <f aca="false">SUM(U468:U476)</f>
        <v>18513</v>
      </c>
      <c r="V477" s="81" t="n">
        <f aca="false">SUM(V468:V476)</f>
        <v>11762</v>
      </c>
      <c r="W477" s="81" t="n">
        <f aca="false">SUM(W468:W476)</f>
        <v>13011</v>
      </c>
      <c r="X477" s="81" t="n">
        <f aca="false">SUM(X468:X476)</f>
        <v>7800</v>
      </c>
      <c r="Y477" s="81" t="n">
        <f aca="false">SUM(Y468:Y476)</f>
        <v>51086</v>
      </c>
    </row>
    <row r="478" customFormat="false" ht="3.95" hidden="false" customHeight="true" outlineLevel="0" collapsed="false">
      <c r="A478" s="86"/>
      <c r="B478" s="58"/>
      <c r="C478" s="64"/>
      <c r="D478" s="64"/>
      <c r="E478" s="64"/>
      <c r="F478" s="64"/>
      <c r="G478" s="64"/>
      <c r="H478" s="64"/>
      <c r="I478" s="64"/>
      <c r="J478" s="64"/>
      <c r="K478" s="64"/>
      <c r="L478" s="64"/>
      <c r="M478" s="64"/>
      <c r="N478" s="64"/>
      <c r="O478" s="62"/>
      <c r="P478" s="62"/>
      <c r="Q478" s="32"/>
      <c r="R478" s="151"/>
      <c r="S478" s="32"/>
      <c r="T478" s="62"/>
      <c r="U478" s="62"/>
      <c r="V478" s="62"/>
      <c r="W478" s="62"/>
      <c r="X478" s="62"/>
      <c r="Y478" s="64"/>
    </row>
    <row r="479" customFormat="false" ht="12.75" hidden="false" customHeight="false" outlineLevel="0" collapsed="false">
      <c r="A479" s="117" t="s">
        <v>314</v>
      </c>
      <c r="B479" s="58"/>
      <c r="C479" s="64"/>
      <c r="D479" s="64"/>
      <c r="E479" s="64"/>
      <c r="F479" s="64"/>
      <c r="G479" s="64"/>
      <c r="H479" s="64"/>
      <c r="I479" s="64"/>
      <c r="J479" s="64"/>
      <c r="K479" s="64"/>
      <c r="L479" s="64"/>
      <c r="M479" s="64"/>
      <c r="N479" s="64"/>
      <c r="O479" s="55"/>
      <c r="P479" s="55"/>
      <c r="Q479" s="32"/>
      <c r="R479" s="151"/>
      <c r="S479" s="32"/>
      <c r="T479" s="55"/>
      <c r="U479" s="62"/>
      <c r="V479" s="62"/>
      <c r="W479" s="62"/>
      <c r="X479" s="62"/>
      <c r="Y479" s="35"/>
    </row>
    <row r="480" customFormat="false" ht="12.75" hidden="false" customHeight="false" outlineLevel="0" collapsed="false">
      <c r="A480" s="117" t="s">
        <v>315</v>
      </c>
      <c r="B480" s="58"/>
      <c r="C480" s="46" t="n">
        <v>0</v>
      </c>
      <c r="D480" s="46" t="n">
        <v>0</v>
      </c>
      <c r="E480" s="46" t="n">
        <v>0</v>
      </c>
      <c r="F480" s="46" t="n">
        <v>0</v>
      </c>
      <c r="G480" s="46" t="n">
        <v>0</v>
      </c>
      <c r="H480" s="46" t="n">
        <v>0</v>
      </c>
      <c r="I480" s="46" t="n">
        <v>0</v>
      </c>
      <c r="J480" s="46" t="n">
        <v>0</v>
      </c>
      <c r="K480" s="46" t="n">
        <v>0</v>
      </c>
      <c r="L480" s="46" t="n">
        <v>0</v>
      </c>
      <c r="M480" s="46" t="n">
        <v>0</v>
      </c>
      <c r="N480" s="46" t="n">
        <v>0</v>
      </c>
      <c r="O480" s="55" t="n">
        <f aca="false">SUM(C480:N480)</f>
        <v>0</v>
      </c>
      <c r="P480" s="55"/>
      <c r="Q480" s="32"/>
      <c r="R480" s="151"/>
      <c r="S480" s="32"/>
      <c r="T480" s="55"/>
      <c r="U480" s="62" t="n">
        <f aca="false">C480+D480+E480</f>
        <v>0</v>
      </c>
      <c r="V480" s="62" t="n">
        <f aca="false">F480+G480+H480</f>
        <v>0</v>
      </c>
      <c r="W480" s="62" t="n">
        <f aca="false">I480+J480+K480</f>
        <v>0</v>
      </c>
      <c r="X480" s="62" t="n">
        <f aca="false">L480+M480+N480</f>
        <v>0</v>
      </c>
      <c r="Y480" s="64" t="n">
        <f aca="false">SUM(U480:X480)</f>
        <v>0</v>
      </c>
    </row>
    <row r="481" customFormat="false" ht="12.75" hidden="false" customHeight="false" outlineLevel="0" collapsed="false">
      <c r="A481" s="117" t="s">
        <v>305</v>
      </c>
      <c r="B481" s="58"/>
      <c r="C481" s="46" t="n">
        <v>0</v>
      </c>
      <c r="D481" s="46" t="n">
        <v>0</v>
      </c>
      <c r="E481" s="46" t="n">
        <v>0</v>
      </c>
      <c r="F481" s="46" t="n">
        <v>0</v>
      </c>
      <c r="G481" s="46" t="n">
        <v>0</v>
      </c>
      <c r="H481" s="46" t="n">
        <v>0</v>
      </c>
      <c r="I481" s="46" t="n">
        <v>-212</v>
      </c>
      <c r="J481" s="46" t="n">
        <v>0</v>
      </c>
      <c r="K481" s="46" t="n">
        <v>0</v>
      </c>
      <c r="L481" s="46" t="n">
        <v>0</v>
      </c>
      <c r="M481" s="46" t="n">
        <v>0</v>
      </c>
      <c r="N481" s="46" t="n">
        <v>0</v>
      </c>
      <c r="O481" s="55" t="n">
        <f aca="false">SUM(C481:N481)</f>
        <v>-212</v>
      </c>
      <c r="P481" s="55"/>
      <c r="Q481" s="32"/>
      <c r="R481" s="151"/>
      <c r="S481" s="32"/>
      <c r="T481" s="55"/>
      <c r="U481" s="62" t="n">
        <f aca="false">C481+D481+E481</f>
        <v>0</v>
      </c>
      <c r="V481" s="62" t="n">
        <f aca="false">F481+G481+H481</f>
        <v>0</v>
      </c>
      <c r="W481" s="62" t="n">
        <f aca="false">I481+J481+K481</f>
        <v>-212</v>
      </c>
      <c r="X481" s="62" t="n">
        <f aca="false">L481+M481+N481</f>
        <v>0</v>
      </c>
      <c r="Y481" s="64" t="n">
        <f aca="false">SUM(U481:X481)</f>
        <v>-212</v>
      </c>
    </row>
    <row r="482" customFormat="false" ht="12.75" hidden="false" customHeight="false" outlineLevel="0" collapsed="false">
      <c r="A482" s="117" t="s">
        <v>309</v>
      </c>
      <c r="B482" s="58"/>
      <c r="C482" s="46" t="n">
        <v>-1816</v>
      </c>
      <c r="D482" s="46" t="n">
        <v>-3884</v>
      </c>
      <c r="E482" s="46" t="n">
        <v>-1738</v>
      </c>
      <c r="F482" s="46" t="n">
        <v>-976</v>
      </c>
      <c r="G482" s="46" t="n">
        <v>-711</v>
      </c>
      <c r="H482" s="46" t="n">
        <v>-846</v>
      </c>
      <c r="I482" s="46" t="n">
        <v>-164</v>
      </c>
      <c r="J482" s="46" t="n">
        <v>0</v>
      </c>
      <c r="K482" s="46" t="n">
        <v>-100</v>
      </c>
      <c r="L482" s="46" t="n">
        <v>-700</v>
      </c>
      <c r="M482" s="46" t="n">
        <v>-700</v>
      </c>
      <c r="N482" s="46" t="n">
        <v>-700</v>
      </c>
      <c r="O482" s="55" t="n">
        <f aca="false">SUM(C482:N482)</f>
        <v>-12335</v>
      </c>
      <c r="P482" s="55"/>
      <c r="Q482" s="32"/>
      <c r="R482" s="151"/>
      <c r="S482" s="32"/>
      <c r="T482" s="55"/>
      <c r="U482" s="62" t="n">
        <f aca="false">C482+D482+E482</f>
        <v>-7438</v>
      </c>
      <c r="V482" s="62" t="n">
        <f aca="false">F482+G482+H482</f>
        <v>-2533</v>
      </c>
      <c r="W482" s="62" t="n">
        <f aca="false">I482+J482+K482</f>
        <v>-264</v>
      </c>
      <c r="X482" s="62" t="n">
        <f aca="false">L482+M482+N482</f>
        <v>-2100</v>
      </c>
      <c r="Y482" s="64" t="n">
        <f aca="false">SUM(U482:X482)</f>
        <v>-12335</v>
      </c>
    </row>
    <row r="483" customFormat="false" ht="12.75" hidden="false" customHeight="false" outlineLevel="0" collapsed="false">
      <c r="A483" s="117" t="s">
        <v>316</v>
      </c>
      <c r="B483" s="58"/>
      <c r="C483" s="46" t="n">
        <v>0</v>
      </c>
      <c r="D483" s="46" t="n">
        <v>0</v>
      </c>
      <c r="E483" s="46" t="n">
        <v>0</v>
      </c>
      <c r="F483" s="46" t="n">
        <v>0</v>
      </c>
      <c r="G483" s="46" t="n">
        <v>0</v>
      </c>
      <c r="H483" s="46" t="n">
        <v>0</v>
      </c>
      <c r="I483" s="46" t="n">
        <v>0</v>
      </c>
      <c r="J483" s="46" t="n">
        <v>0</v>
      </c>
      <c r="K483" s="46" t="n">
        <v>-1308</v>
      </c>
      <c r="L483" s="46" t="n">
        <v>0</v>
      </c>
      <c r="M483" s="46" t="n">
        <v>0</v>
      </c>
      <c r="N483" s="46" t="n">
        <v>0</v>
      </c>
      <c r="O483" s="55" t="n">
        <f aca="false">SUM(C483:N483)</f>
        <v>-1308</v>
      </c>
      <c r="P483" s="55"/>
      <c r="Q483" s="32"/>
      <c r="R483" s="151"/>
      <c r="S483" s="32"/>
      <c r="T483" s="55"/>
      <c r="U483" s="62" t="n">
        <f aca="false">C483+D483+E483</f>
        <v>0</v>
      </c>
      <c r="V483" s="62" t="n">
        <f aca="false">F483+G483+H483</f>
        <v>0</v>
      </c>
      <c r="W483" s="62" t="n">
        <f aca="false">I483+J483+K483</f>
        <v>-1308</v>
      </c>
      <c r="X483" s="62" t="n">
        <f aca="false">L483+M483+N483</f>
        <v>0</v>
      </c>
      <c r="Y483" s="64" t="n">
        <f aca="false">SUM(U483:X483)</f>
        <v>-1308</v>
      </c>
    </row>
    <row r="484" customFormat="false" ht="12.75" hidden="false" customHeight="false" outlineLevel="0" collapsed="false">
      <c r="A484" s="117" t="s">
        <v>317</v>
      </c>
      <c r="B484" s="58"/>
      <c r="C484" s="46" t="n">
        <v>0</v>
      </c>
      <c r="D484" s="46" t="n">
        <v>0</v>
      </c>
      <c r="E484" s="46" t="n">
        <v>0</v>
      </c>
      <c r="F484" s="46" t="n">
        <v>0</v>
      </c>
      <c r="G484" s="46" t="n">
        <v>-15000</v>
      </c>
      <c r="H484" s="46" t="n">
        <v>0</v>
      </c>
      <c r="I484" s="46" t="n">
        <v>0</v>
      </c>
      <c r="J484" s="46" t="n">
        <v>0</v>
      </c>
      <c r="K484" s="46" t="n">
        <v>0</v>
      </c>
      <c r="L484" s="46" t="n">
        <v>0</v>
      </c>
      <c r="M484" s="46" t="n">
        <v>0</v>
      </c>
      <c r="N484" s="46" t="n">
        <v>0</v>
      </c>
      <c r="O484" s="55" t="n">
        <f aca="false">SUM(C484:N484)</f>
        <v>-15000</v>
      </c>
      <c r="P484" s="55"/>
      <c r="Q484" s="32"/>
      <c r="R484" s="151"/>
      <c r="S484" s="32"/>
      <c r="T484" s="55"/>
      <c r="U484" s="62" t="n">
        <f aca="false">C484+D484+E484</f>
        <v>0</v>
      </c>
      <c r="V484" s="62" t="n">
        <f aca="false">F484+G484+H484</f>
        <v>-15000</v>
      </c>
      <c r="W484" s="62" t="n">
        <f aca="false">I484+J484+K484</f>
        <v>0</v>
      </c>
      <c r="X484" s="62" t="n">
        <f aca="false">L484+M484+N484</f>
        <v>0</v>
      </c>
      <c r="Y484" s="64" t="n">
        <f aca="false">SUM(U484:X484)</f>
        <v>-15000</v>
      </c>
    </row>
    <row r="485" customFormat="false" ht="12.75" hidden="false" customHeight="false" outlineLevel="0" collapsed="false">
      <c r="A485" s="117" t="s">
        <v>318</v>
      </c>
      <c r="B485" s="58"/>
      <c r="C485" s="46" t="n">
        <v>0</v>
      </c>
      <c r="D485" s="46" t="n">
        <v>0</v>
      </c>
      <c r="E485" s="46" t="n">
        <v>0</v>
      </c>
      <c r="F485" s="46" t="n">
        <v>0</v>
      </c>
      <c r="G485" s="46" t="n">
        <v>0</v>
      </c>
      <c r="H485" s="46" t="n">
        <v>0</v>
      </c>
      <c r="I485" s="46" t="n">
        <v>0</v>
      </c>
      <c r="J485" s="46" t="n">
        <v>0</v>
      </c>
      <c r="K485" s="46" t="n">
        <v>-3560</v>
      </c>
      <c r="L485" s="46" t="n">
        <v>0</v>
      </c>
      <c r="M485" s="46" t="n">
        <v>0</v>
      </c>
      <c r="N485" s="46" t="n">
        <v>0</v>
      </c>
      <c r="O485" s="55" t="n">
        <f aca="false">SUM(C485:N485)</f>
        <v>-3560</v>
      </c>
      <c r="P485" s="55"/>
      <c r="Q485" s="32"/>
      <c r="R485" s="151"/>
      <c r="S485" s="32"/>
      <c r="T485" s="55"/>
      <c r="U485" s="62" t="n">
        <f aca="false">C485+D485+E485</f>
        <v>0</v>
      </c>
      <c r="V485" s="62" t="n">
        <f aca="false">F485+G485+H485</f>
        <v>0</v>
      </c>
      <c r="W485" s="62" t="n">
        <f aca="false">I485+J485+K485</f>
        <v>-3560</v>
      </c>
      <c r="X485" s="62" t="n">
        <f aca="false">L485+M485+N485</f>
        <v>0</v>
      </c>
      <c r="Y485" s="64" t="n">
        <f aca="false">SUM(U485:X485)</f>
        <v>-3560</v>
      </c>
    </row>
    <row r="486" customFormat="false" ht="12.75" hidden="false" customHeight="false" outlineLevel="0" collapsed="false">
      <c r="A486" s="117" t="s">
        <v>319</v>
      </c>
      <c r="B486" s="58"/>
      <c r="C486" s="46" t="n">
        <v>0</v>
      </c>
      <c r="D486" s="46" t="n">
        <v>0</v>
      </c>
      <c r="E486" s="46" t="n">
        <v>0</v>
      </c>
      <c r="F486" s="46" t="n">
        <v>0</v>
      </c>
      <c r="G486" s="46" t="n">
        <v>0</v>
      </c>
      <c r="H486" s="46" t="n">
        <v>0</v>
      </c>
      <c r="I486" s="46" t="n">
        <v>0</v>
      </c>
      <c r="J486" s="46" t="n">
        <v>0</v>
      </c>
      <c r="K486" s="46" t="n">
        <v>0</v>
      </c>
      <c r="L486" s="46" t="n">
        <v>0</v>
      </c>
      <c r="M486" s="46" t="n">
        <v>0</v>
      </c>
      <c r="N486" s="46" t="n">
        <v>0</v>
      </c>
      <c r="O486" s="55" t="n">
        <f aca="false">SUM(C486:N486)</f>
        <v>0</v>
      </c>
      <c r="P486" s="55"/>
      <c r="Q486" s="32"/>
      <c r="R486" s="151"/>
      <c r="S486" s="32"/>
      <c r="T486" s="55"/>
      <c r="U486" s="62" t="n">
        <f aca="false">C486+D486+E486</f>
        <v>0</v>
      </c>
      <c r="V486" s="62" t="n">
        <f aca="false">F486+G486+H486</f>
        <v>0</v>
      </c>
      <c r="W486" s="62" t="n">
        <f aca="false">I486+J486+K486</f>
        <v>0</v>
      </c>
      <c r="X486" s="62" t="n">
        <f aca="false">L486+M486+N486</f>
        <v>0</v>
      </c>
      <c r="Y486" s="64" t="n">
        <f aca="false">SUM(U486:X486)</f>
        <v>0</v>
      </c>
    </row>
    <row r="487" customFormat="false" ht="12.75" hidden="false" customHeight="false" outlineLevel="0" collapsed="false">
      <c r="A487" s="117" t="s">
        <v>320</v>
      </c>
      <c r="B487" s="58"/>
      <c r="C487" s="46" t="n">
        <v>0</v>
      </c>
      <c r="D487" s="46" t="n">
        <v>0</v>
      </c>
      <c r="E487" s="46" t="n">
        <v>0</v>
      </c>
      <c r="F487" s="46" t="n">
        <v>0</v>
      </c>
      <c r="G487" s="46" t="n">
        <v>0</v>
      </c>
      <c r="H487" s="46" t="n">
        <v>0</v>
      </c>
      <c r="I487" s="46" t="n">
        <v>0</v>
      </c>
      <c r="J487" s="46" t="n">
        <v>0</v>
      </c>
      <c r="K487" s="46" t="n">
        <v>-8728</v>
      </c>
      <c r="L487" s="46" t="n">
        <v>-2690</v>
      </c>
      <c r="M487" s="46" t="n">
        <v>-6577</v>
      </c>
      <c r="N487" s="46" t="n">
        <v>-9006</v>
      </c>
      <c r="O487" s="55" t="n">
        <f aca="false">SUM(C487:N487)</f>
        <v>-27001</v>
      </c>
      <c r="P487" s="55"/>
      <c r="Q487" s="32"/>
      <c r="R487" s="151"/>
      <c r="S487" s="32"/>
      <c r="T487" s="55"/>
      <c r="U487" s="62" t="n">
        <f aca="false">C487+D487+E487</f>
        <v>0</v>
      </c>
      <c r="V487" s="62" t="n">
        <f aca="false">F487+G487+H487</f>
        <v>0</v>
      </c>
      <c r="W487" s="62" t="n">
        <f aca="false">I487+J487+K487</f>
        <v>-8728</v>
      </c>
      <c r="X487" s="62" t="n">
        <f aca="false">L487+M487+N487</f>
        <v>-18273</v>
      </c>
      <c r="Y487" s="64" t="n">
        <f aca="false">SUM(U487:X487)</f>
        <v>-27001</v>
      </c>
    </row>
    <row r="488" customFormat="false" ht="12.75" hidden="false" customHeight="false" outlineLevel="0" collapsed="false">
      <c r="A488" s="117" t="s">
        <v>311</v>
      </c>
      <c r="B488" s="58"/>
      <c r="C488" s="46" t="n">
        <v>0</v>
      </c>
      <c r="D488" s="46" t="n">
        <v>0</v>
      </c>
      <c r="E488" s="46" t="n">
        <v>0</v>
      </c>
      <c r="F488" s="46" t="n">
        <v>0</v>
      </c>
      <c r="G488" s="46" t="n">
        <v>0</v>
      </c>
      <c r="H488" s="46" t="n">
        <v>0</v>
      </c>
      <c r="I488" s="46" t="n">
        <v>0</v>
      </c>
      <c r="J488" s="46" t="n">
        <v>0</v>
      </c>
      <c r="K488" s="46" t="n">
        <v>0</v>
      </c>
      <c r="L488" s="46" t="n">
        <v>0</v>
      </c>
      <c r="M488" s="46" t="n">
        <v>0</v>
      </c>
      <c r="N488" s="46" t="n">
        <v>0</v>
      </c>
      <c r="O488" s="55" t="n">
        <f aca="false">SUM(C488:N488)</f>
        <v>0</v>
      </c>
      <c r="P488" s="55"/>
      <c r="Q488" s="32"/>
      <c r="R488" s="151"/>
      <c r="S488" s="32"/>
      <c r="T488" s="55"/>
      <c r="U488" s="62" t="n">
        <f aca="false">C488+D488+E488</f>
        <v>0</v>
      </c>
      <c r="V488" s="62" t="n">
        <f aca="false">F488+G488+H488</f>
        <v>0</v>
      </c>
      <c r="W488" s="62" t="n">
        <f aca="false">I488+J488+K488</f>
        <v>0</v>
      </c>
      <c r="X488" s="62" t="n">
        <f aca="false">L488+M488+N488</f>
        <v>0</v>
      </c>
      <c r="Y488" s="64" t="n">
        <f aca="false">SUM(U488:X488)</f>
        <v>0</v>
      </c>
    </row>
    <row r="489" customFormat="false" ht="12.75" hidden="false" customHeight="false" outlineLevel="0" collapsed="false">
      <c r="A489" s="117" t="s">
        <v>312</v>
      </c>
      <c r="B489" s="58"/>
      <c r="C489" s="119" t="n">
        <v>0</v>
      </c>
      <c r="D489" s="119" t="n">
        <v>0</v>
      </c>
      <c r="E489" s="119" t="n">
        <v>0</v>
      </c>
      <c r="F489" s="119" t="n">
        <v>0</v>
      </c>
      <c r="G489" s="119" t="n">
        <v>0</v>
      </c>
      <c r="H489" s="119" t="n">
        <v>0</v>
      </c>
      <c r="I489" s="119" t="n">
        <v>0</v>
      </c>
      <c r="J489" s="119" t="n">
        <v>0</v>
      </c>
      <c r="K489" s="119" t="n">
        <v>0</v>
      </c>
      <c r="L489" s="119" t="n">
        <v>0</v>
      </c>
      <c r="M489" s="119" t="n">
        <v>0</v>
      </c>
      <c r="N489" s="119" t="n">
        <v>0</v>
      </c>
      <c r="O489" s="154" t="n">
        <f aca="false">SUM(C489:N489)</f>
        <v>0</v>
      </c>
      <c r="P489" s="154"/>
      <c r="Q489" s="32"/>
      <c r="R489" s="151"/>
      <c r="S489" s="32"/>
      <c r="T489" s="154"/>
      <c r="U489" s="82" t="n">
        <f aca="false">C489+D489+E489</f>
        <v>0</v>
      </c>
      <c r="V489" s="82" t="n">
        <f aca="false">F489+G489+H489</f>
        <v>0</v>
      </c>
      <c r="W489" s="82" t="n">
        <f aca="false">I489+J489+K489</f>
        <v>0</v>
      </c>
      <c r="X489" s="82" t="n">
        <f aca="false">L489+M489+N489</f>
        <v>0</v>
      </c>
      <c r="Y489" s="81" t="n">
        <f aca="false">SUM(U489:X489)</f>
        <v>0</v>
      </c>
    </row>
    <row r="490" customFormat="false" ht="12.75" hidden="false" customHeight="false" outlineLevel="0" collapsed="false">
      <c r="A490" s="117" t="s">
        <v>321</v>
      </c>
      <c r="B490" s="58"/>
      <c r="C490" s="81" t="n">
        <f aca="false">SUM(C480:C489)</f>
        <v>-1816</v>
      </c>
      <c r="D490" s="81" t="n">
        <f aca="false">SUM(D480:D489)</f>
        <v>-3884</v>
      </c>
      <c r="E490" s="81" t="n">
        <f aca="false">SUM(E480:E489)</f>
        <v>-1738</v>
      </c>
      <c r="F490" s="81" t="n">
        <f aca="false">SUM(F480:F489)</f>
        <v>-976</v>
      </c>
      <c r="G490" s="81" t="n">
        <f aca="false">SUM(G480:G489)</f>
        <v>-15711</v>
      </c>
      <c r="H490" s="81" t="n">
        <f aca="false">SUM(H480:H489)</f>
        <v>-846</v>
      </c>
      <c r="I490" s="81" t="n">
        <f aca="false">SUM(I480:I489)</f>
        <v>-376</v>
      </c>
      <c r="J490" s="81" t="n">
        <f aca="false">SUM(J480:J489)</f>
        <v>0</v>
      </c>
      <c r="K490" s="81" t="n">
        <f aca="false">SUM(K480:K489)</f>
        <v>-13696</v>
      </c>
      <c r="L490" s="81" t="n">
        <f aca="false">SUM(L480:L489)</f>
        <v>-3390</v>
      </c>
      <c r="M490" s="81" t="n">
        <f aca="false">SUM(M480:M489)</f>
        <v>-7277</v>
      </c>
      <c r="N490" s="81" t="n">
        <f aca="false">SUM(N480:N489)</f>
        <v>-9706</v>
      </c>
      <c r="O490" s="81" t="n">
        <f aca="false">SUM(O480:O489)</f>
        <v>-59416</v>
      </c>
      <c r="P490" s="62"/>
      <c r="Q490" s="32"/>
      <c r="R490" s="151"/>
      <c r="S490" s="32"/>
      <c r="T490" s="62"/>
      <c r="U490" s="81" t="n">
        <f aca="false">SUM(U480:U489)</f>
        <v>-7438</v>
      </c>
      <c r="V490" s="81" t="n">
        <f aca="false">SUM(V480:V489)</f>
        <v>-17533</v>
      </c>
      <c r="W490" s="81" t="n">
        <f aca="false">SUM(W480:W489)</f>
        <v>-14072</v>
      </c>
      <c r="X490" s="81" t="n">
        <f aca="false">SUM(X480:X489)</f>
        <v>-20373</v>
      </c>
      <c r="Y490" s="81" t="n">
        <f aca="false">SUM(Y480:Y489)</f>
        <v>-59416</v>
      </c>
    </row>
    <row r="491" customFormat="false" ht="3.95" hidden="false" customHeight="true" outlineLevel="0" collapsed="false">
      <c r="A491" s="86"/>
      <c r="B491" s="58"/>
      <c r="C491" s="64"/>
      <c r="D491" s="64"/>
      <c r="E491" s="64"/>
      <c r="F491" s="64"/>
      <c r="G491" s="64"/>
      <c r="H491" s="64"/>
      <c r="I491" s="64"/>
      <c r="J491" s="64"/>
      <c r="K491" s="64"/>
      <c r="L491" s="64"/>
      <c r="M491" s="64"/>
      <c r="N491" s="64"/>
      <c r="O491" s="62"/>
      <c r="P491" s="62"/>
      <c r="Q491" s="32"/>
      <c r="R491" s="151"/>
      <c r="S491" s="32"/>
      <c r="T491" s="62"/>
      <c r="U491" s="62"/>
      <c r="V491" s="62"/>
      <c r="W491" s="62"/>
      <c r="X491" s="62"/>
      <c r="Y491" s="64"/>
    </row>
    <row r="492" customFormat="false" ht="12.75" hidden="false" customHeight="false" outlineLevel="0" collapsed="false">
      <c r="A492" s="57" t="s">
        <v>322</v>
      </c>
      <c r="B492" s="58"/>
      <c r="C492" s="124" t="n">
        <f aca="false">+C477+C490</f>
        <v>3986</v>
      </c>
      <c r="D492" s="124" t="n">
        <f aca="false">+D477+D490</f>
        <v>3279</v>
      </c>
      <c r="E492" s="124" t="n">
        <f aca="false">+E477+E490</f>
        <v>3810</v>
      </c>
      <c r="F492" s="124" t="n">
        <f aca="false">+F477+F490</f>
        <v>4141</v>
      </c>
      <c r="G492" s="124" t="n">
        <f aca="false">+G477+G490</f>
        <v>-12118</v>
      </c>
      <c r="H492" s="124" t="n">
        <f aca="false">+H477+H490</f>
        <v>2206</v>
      </c>
      <c r="I492" s="124" t="n">
        <f aca="false">+I477+I490</f>
        <v>3429</v>
      </c>
      <c r="J492" s="124" t="n">
        <f aca="false">+J477+J490</f>
        <v>4655</v>
      </c>
      <c r="K492" s="124" t="n">
        <f aca="false">+K477+K490</f>
        <v>-9145</v>
      </c>
      <c r="L492" s="124" t="n">
        <f aca="false">+L477+L490</f>
        <v>-790</v>
      </c>
      <c r="M492" s="124" t="n">
        <f aca="false">+M477+M490</f>
        <v>-4677</v>
      </c>
      <c r="N492" s="124" t="n">
        <f aca="false">+N477+N490</f>
        <v>-7106</v>
      </c>
      <c r="O492" s="124" t="n">
        <f aca="false">+O477+O490</f>
        <v>-8330</v>
      </c>
      <c r="P492" s="124"/>
      <c r="Q492" s="32"/>
      <c r="R492" s="151"/>
      <c r="S492" s="32"/>
      <c r="T492" s="124"/>
      <c r="U492" s="124" t="n">
        <f aca="false">+U477+U490</f>
        <v>11075</v>
      </c>
      <c r="V492" s="124" t="n">
        <f aca="false">+V477+V490</f>
        <v>-5771</v>
      </c>
      <c r="W492" s="124" t="n">
        <f aca="false">+W477+W490</f>
        <v>-1061</v>
      </c>
      <c r="X492" s="124" t="n">
        <f aca="false">+X477+X490</f>
        <v>-12573</v>
      </c>
      <c r="Y492" s="124" t="n">
        <f aca="false">+Y477+Y490</f>
        <v>-8330</v>
      </c>
    </row>
    <row r="493" customFormat="false" ht="6" hidden="false" customHeight="true" outlineLevel="0" collapsed="false">
      <c r="A493" s="57"/>
      <c r="B493" s="58"/>
      <c r="C493" s="124"/>
      <c r="D493" s="124"/>
      <c r="E493" s="124"/>
      <c r="F493" s="124"/>
      <c r="G493" s="124"/>
      <c r="H493" s="124"/>
      <c r="I493" s="124"/>
      <c r="J493" s="124"/>
      <c r="K493" s="124"/>
      <c r="L493" s="124"/>
      <c r="M493" s="124"/>
      <c r="N493" s="124"/>
      <c r="O493" s="124"/>
      <c r="P493" s="124"/>
      <c r="Q493" s="32"/>
      <c r="R493" s="151"/>
      <c r="S493" s="32"/>
      <c r="T493" s="124"/>
      <c r="U493" s="124"/>
      <c r="V493" s="124"/>
      <c r="W493" s="124"/>
      <c r="X493" s="124"/>
      <c r="Y493" s="124"/>
    </row>
    <row r="494" customFormat="false" ht="12.75" hidden="false" customHeight="false" outlineLevel="0" collapsed="false">
      <c r="A494" s="57" t="s">
        <v>280</v>
      </c>
      <c r="B494" s="58"/>
      <c r="C494" s="124"/>
      <c r="D494" s="124"/>
      <c r="E494" s="124"/>
      <c r="F494" s="124"/>
      <c r="G494" s="124"/>
      <c r="H494" s="124"/>
      <c r="I494" s="124"/>
      <c r="J494" s="124"/>
      <c r="K494" s="124"/>
      <c r="L494" s="124"/>
      <c r="M494" s="124"/>
      <c r="N494" s="124"/>
      <c r="O494" s="124"/>
      <c r="P494" s="124"/>
      <c r="Q494" s="32"/>
      <c r="R494" s="151"/>
      <c r="S494" s="32"/>
      <c r="T494" s="124"/>
      <c r="U494" s="124"/>
      <c r="V494" s="124"/>
      <c r="W494" s="124"/>
      <c r="X494" s="124"/>
      <c r="Y494" s="124"/>
    </row>
    <row r="495" customFormat="false" ht="12.75" hidden="false" customHeight="false" outlineLevel="0" collapsed="false">
      <c r="A495" s="117" t="s">
        <v>323</v>
      </c>
      <c r="B495" s="58"/>
      <c r="C495" s="46" t="n">
        <v>0</v>
      </c>
      <c r="D495" s="46" t="n">
        <v>0</v>
      </c>
      <c r="E495" s="46" t="n">
        <v>0</v>
      </c>
      <c r="F495" s="46" t="n">
        <v>0</v>
      </c>
      <c r="G495" s="46" t="n">
        <v>0</v>
      </c>
      <c r="H495" s="46" t="n">
        <v>0</v>
      </c>
      <c r="I495" s="46" t="n">
        <v>0</v>
      </c>
      <c r="J495" s="46" t="n">
        <v>0</v>
      </c>
      <c r="K495" s="46" t="n">
        <v>0</v>
      </c>
      <c r="L495" s="46" t="n">
        <v>0</v>
      </c>
      <c r="M495" s="46" t="n">
        <v>0</v>
      </c>
      <c r="N495" s="46" t="n">
        <v>0</v>
      </c>
      <c r="O495" s="55" t="n">
        <f aca="false">SUM(C495:N495)</f>
        <v>0</v>
      </c>
      <c r="P495" s="55"/>
      <c r="Q495" s="32"/>
      <c r="R495" s="151"/>
      <c r="S495" s="32"/>
      <c r="T495" s="55"/>
      <c r="U495" s="62" t="n">
        <f aca="false">C495+D495+E495</f>
        <v>0</v>
      </c>
      <c r="V495" s="62" t="n">
        <f aca="false">F495+G495+H495</f>
        <v>0</v>
      </c>
      <c r="W495" s="62" t="n">
        <f aca="false">I495+J495+K495</f>
        <v>0</v>
      </c>
      <c r="X495" s="62" t="n">
        <f aca="false">L495+M495+N495</f>
        <v>0</v>
      </c>
      <c r="Y495" s="64" t="n">
        <f aca="false">SUM(U495:X495)</f>
        <v>0</v>
      </c>
    </row>
    <row r="496" customFormat="false" ht="12.75" hidden="false" customHeight="false" outlineLevel="0" collapsed="false">
      <c r="A496" s="117" t="s">
        <v>312</v>
      </c>
      <c r="B496" s="58"/>
      <c r="C496" s="119" t="n">
        <v>0</v>
      </c>
      <c r="D496" s="119" t="n">
        <v>0</v>
      </c>
      <c r="E496" s="119" t="n">
        <v>0</v>
      </c>
      <c r="F496" s="119" t="n">
        <v>0</v>
      </c>
      <c r="G496" s="119" t="n">
        <v>0</v>
      </c>
      <c r="H496" s="119" t="n">
        <v>0</v>
      </c>
      <c r="I496" s="119" t="n">
        <v>0</v>
      </c>
      <c r="J496" s="119" t="n">
        <v>0</v>
      </c>
      <c r="K496" s="119" t="n">
        <v>0</v>
      </c>
      <c r="L496" s="119" t="n">
        <v>0</v>
      </c>
      <c r="M496" s="119" t="n">
        <v>0</v>
      </c>
      <c r="N496" s="119" t="n">
        <v>0</v>
      </c>
      <c r="O496" s="154" t="n">
        <f aca="false">SUM(C496:N496)</f>
        <v>0</v>
      </c>
      <c r="P496" s="154"/>
      <c r="Q496" s="32"/>
      <c r="R496" s="151"/>
      <c r="S496" s="32"/>
      <c r="T496" s="154"/>
      <c r="U496" s="82" t="n">
        <f aca="false">C496+D496+E496</f>
        <v>0</v>
      </c>
      <c r="V496" s="82" t="n">
        <f aca="false">F496+G496+H496</f>
        <v>0</v>
      </c>
      <c r="W496" s="82" t="n">
        <f aca="false">I496+J496+K496</f>
        <v>0</v>
      </c>
      <c r="X496" s="82" t="n">
        <f aca="false">L496+M496+N496</f>
        <v>0</v>
      </c>
      <c r="Y496" s="81" t="n">
        <f aca="false">SUM(U496:X496)</f>
        <v>0</v>
      </c>
    </row>
    <row r="497" customFormat="false" ht="12.75" hidden="false" customHeight="false" outlineLevel="0" collapsed="false">
      <c r="A497" s="117" t="s">
        <v>321</v>
      </c>
      <c r="B497" s="58"/>
      <c r="C497" s="81" t="n">
        <f aca="false">SUM(C495:C496)</f>
        <v>0</v>
      </c>
      <c r="D497" s="81" t="n">
        <f aca="false">SUM(D495:D496)</f>
        <v>0</v>
      </c>
      <c r="E497" s="81" t="n">
        <f aca="false">SUM(E495:E496)</f>
        <v>0</v>
      </c>
      <c r="F497" s="81" t="n">
        <f aca="false">SUM(F495:F496)</f>
        <v>0</v>
      </c>
      <c r="G497" s="81" t="n">
        <f aca="false">SUM(G495:G496)</f>
        <v>0</v>
      </c>
      <c r="H497" s="81" t="n">
        <f aca="false">SUM(H495:H496)</f>
        <v>0</v>
      </c>
      <c r="I497" s="81" t="n">
        <f aca="false">SUM(I495:I496)</f>
        <v>0</v>
      </c>
      <c r="J497" s="81" t="n">
        <f aca="false">SUM(J495:J496)</f>
        <v>0</v>
      </c>
      <c r="K497" s="81" t="n">
        <f aca="false">SUM(K495:K496)</f>
        <v>0</v>
      </c>
      <c r="L497" s="81" t="n">
        <f aca="false">SUM(L495:L496)</f>
        <v>0</v>
      </c>
      <c r="M497" s="81" t="n">
        <f aca="false">SUM(M495:M496)</f>
        <v>0</v>
      </c>
      <c r="N497" s="81" t="n">
        <f aca="false">SUM(N495:N496)</f>
        <v>0</v>
      </c>
      <c r="O497" s="81" t="n">
        <f aca="false">SUM(O495:O496)</f>
        <v>0</v>
      </c>
      <c r="P497" s="81"/>
      <c r="Q497" s="32"/>
      <c r="R497" s="151"/>
      <c r="S497" s="32"/>
      <c r="T497" s="62"/>
      <c r="U497" s="81" t="n">
        <f aca="false">SUM(U495:U496)</f>
        <v>0</v>
      </c>
      <c r="V497" s="81" t="n">
        <f aca="false">SUM(V495:V496)</f>
        <v>0</v>
      </c>
      <c r="W497" s="81" t="n">
        <f aca="false">SUM(W495:W496)</f>
        <v>0</v>
      </c>
      <c r="X497" s="81" t="n">
        <f aca="false">SUM(X495:X496)</f>
        <v>0</v>
      </c>
      <c r="Y497" s="81" t="n">
        <f aca="false">SUM(Y495:Y496)</f>
        <v>0</v>
      </c>
    </row>
    <row r="498" customFormat="false" ht="3.95" hidden="false" customHeight="true" outlineLevel="0" collapsed="false">
      <c r="A498" s="57"/>
      <c r="B498" s="58"/>
      <c r="C498" s="124"/>
      <c r="D498" s="124"/>
      <c r="E498" s="124"/>
      <c r="F498" s="124"/>
      <c r="G498" s="124"/>
      <c r="H498" s="124"/>
      <c r="I498" s="124"/>
      <c r="J498" s="124"/>
      <c r="K498" s="124"/>
      <c r="L498" s="124"/>
      <c r="M498" s="124"/>
      <c r="N498" s="124"/>
      <c r="O498" s="124"/>
      <c r="P498" s="124"/>
      <c r="Q498" s="32"/>
      <c r="R498" s="151"/>
      <c r="S498" s="32"/>
      <c r="T498" s="124"/>
      <c r="U498" s="124"/>
      <c r="V498" s="124"/>
      <c r="W498" s="124"/>
      <c r="X498" s="124"/>
      <c r="Y498" s="124"/>
    </row>
    <row r="499" customFormat="false" ht="12.75" hidden="false" customHeight="false" outlineLevel="0" collapsed="false">
      <c r="A499" s="57" t="s">
        <v>324</v>
      </c>
      <c r="B499" s="58"/>
      <c r="C499" s="124" t="n">
        <f aca="false">+C497</f>
        <v>0</v>
      </c>
      <c r="D499" s="124" t="n">
        <f aca="false">+D497</f>
        <v>0</v>
      </c>
      <c r="E499" s="124" t="n">
        <f aca="false">+E497</f>
        <v>0</v>
      </c>
      <c r="F499" s="124" t="n">
        <f aca="false">+F497</f>
        <v>0</v>
      </c>
      <c r="G499" s="124" t="n">
        <f aca="false">+G497</f>
        <v>0</v>
      </c>
      <c r="H499" s="124" t="n">
        <f aca="false">+H497</f>
        <v>0</v>
      </c>
      <c r="I499" s="124" t="n">
        <f aca="false">+I497</f>
        <v>0</v>
      </c>
      <c r="J499" s="124" t="n">
        <f aca="false">+J497</f>
        <v>0</v>
      </c>
      <c r="K499" s="124" t="n">
        <f aca="false">+K497</f>
        <v>0</v>
      </c>
      <c r="L499" s="124" t="n">
        <f aca="false">+L497</f>
        <v>0</v>
      </c>
      <c r="M499" s="124" t="n">
        <f aca="false">+M497</f>
        <v>0</v>
      </c>
      <c r="N499" s="124" t="n">
        <f aca="false">+N497</f>
        <v>0</v>
      </c>
      <c r="O499" s="124" t="n">
        <f aca="false">+O497</f>
        <v>0</v>
      </c>
      <c r="P499" s="124"/>
      <c r="Q499" s="32"/>
      <c r="R499" s="151"/>
      <c r="S499" s="32"/>
      <c r="T499" s="124"/>
      <c r="U499" s="124" t="n">
        <f aca="false">+U497</f>
        <v>0</v>
      </c>
      <c r="V499" s="124" t="n">
        <f aca="false">+V497</f>
        <v>0</v>
      </c>
      <c r="W499" s="124" t="n">
        <f aca="false">+W497</f>
        <v>0</v>
      </c>
      <c r="X499" s="124" t="n">
        <f aca="false">+X497</f>
        <v>0</v>
      </c>
      <c r="Y499" s="124" t="n">
        <f aca="false">+Y497</f>
        <v>0</v>
      </c>
    </row>
    <row r="500" customFormat="false" ht="6" hidden="false" customHeight="true" outlineLevel="0" collapsed="false">
      <c r="A500" s="57"/>
      <c r="B500" s="58"/>
      <c r="C500" s="124"/>
      <c r="D500" s="124"/>
      <c r="E500" s="124"/>
      <c r="F500" s="124"/>
      <c r="G500" s="124"/>
      <c r="H500" s="124"/>
      <c r="I500" s="124"/>
      <c r="J500" s="124"/>
      <c r="K500" s="124"/>
      <c r="L500" s="124"/>
      <c r="M500" s="124"/>
      <c r="N500" s="124"/>
      <c r="O500" s="124"/>
      <c r="P500" s="124"/>
      <c r="Q500" s="32"/>
      <c r="R500" s="151"/>
      <c r="S500" s="32"/>
      <c r="T500" s="124"/>
      <c r="U500" s="124"/>
      <c r="V500" s="124"/>
      <c r="W500" s="124"/>
      <c r="X500" s="124"/>
      <c r="Y500" s="124"/>
    </row>
    <row r="501" customFormat="false" ht="12.75" hidden="false" customHeight="false" outlineLevel="0" collapsed="false">
      <c r="A501" s="57" t="s">
        <v>283</v>
      </c>
      <c r="B501" s="58"/>
      <c r="C501" s="124"/>
      <c r="D501" s="124"/>
      <c r="E501" s="124"/>
      <c r="F501" s="124"/>
      <c r="G501" s="124"/>
      <c r="H501" s="124"/>
      <c r="I501" s="124"/>
      <c r="J501" s="124"/>
      <c r="K501" s="124"/>
      <c r="L501" s="124"/>
      <c r="M501" s="124"/>
      <c r="N501" s="124"/>
      <c r="O501" s="124"/>
      <c r="P501" s="124"/>
      <c r="Q501" s="32"/>
      <c r="R501" s="151"/>
      <c r="S501" s="32"/>
      <c r="T501" s="124"/>
      <c r="U501" s="124"/>
      <c r="V501" s="124"/>
      <c r="W501" s="124"/>
      <c r="X501" s="124"/>
      <c r="Y501" s="124"/>
    </row>
    <row r="502" customFormat="false" ht="12.75" hidden="false" customHeight="false" outlineLevel="0" collapsed="false">
      <c r="A502" s="117" t="s">
        <v>325</v>
      </c>
      <c r="B502" s="58"/>
      <c r="C502" s="46" t="n">
        <v>550</v>
      </c>
      <c r="D502" s="46" t="n">
        <v>828</v>
      </c>
      <c r="E502" s="46" t="n">
        <v>0</v>
      </c>
      <c r="F502" s="46" t="n">
        <v>0</v>
      </c>
      <c r="G502" s="46" t="n">
        <v>0</v>
      </c>
      <c r="H502" s="46" t="n">
        <v>0</v>
      </c>
      <c r="I502" s="46" t="n">
        <v>0</v>
      </c>
      <c r="J502" s="46" t="n">
        <v>0</v>
      </c>
      <c r="K502" s="46" t="n">
        <v>0</v>
      </c>
      <c r="L502" s="46" t="n">
        <v>0</v>
      </c>
      <c r="M502" s="46" t="n">
        <v>0</v>
      </c>
      <c r="N502" s="46" t="n">
        <v>0</v>
      </c>
      <c r="O502" s="55" t="n">
        <f aca="false">SUM(C502:N502)</f>
        <v>1378</v>
      </c>
      <c r="P502" s="55"/>
      <c r="Q502" s="32"/>
      <c r="R502" s="151"/>
      <c r="S502" s="32"/>
      <c r="T502" s="55"/>
      <c r="U502" s="62" t="n">
        <f aca="false">C502+D502+E502</f>
        <v>1378</v>
      </c>
      <c r="V502" s="62" t="n">
        <f aca="false">F502+G502+H502</f>
        <v>0</v>
      </c>
      <c r="W502" s="62" t="n">
        <f aca="false">I502+J502+K502</f>
        <v>0</v>
      </c>
      <c r="X502" s="62" t="n">
        <f aca="false">L502+M502+N502</f>
        <v>0</v>
      </c>
      <c r="Y502" s="64" t="n">
        <f aca="false">SUM(U502:X502)</f>
        <v>1378</v>
      </c>
    </row>
    <row r="503" customFormat="false" ht="12.75" hidden="false" customHeight="false" outlineLevel="0" collapsed="false">
      <c r="A503" s="117" t="s">
        <v>312</v>
      </c>
      <c r="B503" s="58"/>
      <c r="C503" s="119" t="n">
        <v>0</v>
      </c>
      <c r="D503" s="119" t="n">
        <v>0</v>
      </c>
      <c r="E503" s="119" t="n">
        <v>0</v>
      </c>
      <c r="F503" s="119" t="n">
        <v>0</v>
      </c>
      <c r="G503" s="119" t="n">
        <v>0</v>
      </c>
      <c r="H503" s="119" t="n">
        <v>0</v>
      </c>
      <c r="I503" s="119" t="n">
        <v>0</v>
      </c>
      <c r="J503" s="119" t="n">
        <v>0</v>
      </c>
      <c r="K503" s="119" t="n">
        <v>0</v>
      </c>
      <c r="L503" s="119" t="n">
        <v>0</v>
      </c>
      <c r="M503" s="119" t="n">
        <v>0</v>
      </c>
      <c r="N503" s="119" t="n">
        <v>0</v>
      </c>
      <c r="O503" s="154" t="n">
        <f aca="false">SUM(C503:N503)</f>
        <v>0</v>
      </c>
      <c r="P503" s="154"/>
      <c r="Q503" s="32"/>
      <c r="R503" s="151"/>
      <c r="S503" s="32"/>
      <c r="T503" s="154"/>
      <c r="U503" s="82" t="n">
        <f aca="false">C503+D503+E503</f>
        <v>0</v>
      </c>
      <c r="V503" s="82" t="n">
        <f aca="false">F503+G503+H503</f>
        <v>0</v>
      </c>
      <c r="W503" s="82" t="n">
        <f aca="false">I503+J503+K503</f>
        <v>0</v>
      </c>
      <c r="X503" s="82" t="n">
        <f aca="false">L503+M503+N503</f>
        <v>0</v>
      </c>
      <c r="Y503" s="81" t="n">
        <f aca="false">SUM(U503:X503)</f>
        <v>0</v>
      </c>
    </row>
    <row r="504" customFormat="false" ht="12.75" hidden="false" customHeight="false" outlineLevel="0" collapsed="false">
      <c r="A504" s="117" t="s">
        <v>313</v>
      </c>
      <c r="B504" s="58"/>
      <c r="C504" s="81" t="n">
        <f aca="false">SUM(C502:C503)</f>
        <v>550</v>
      </c>
      <c r="D504" s="81" t="n">
        <f aca="false">SUM(D502:D503)</f>
        <v>828</v>
      </c>
      <c r="E504" s="81" t="n">
        <f aca="false">SUM(E502:E503)</f>
        <v>0</v>
      </c>
      <c r="F504" s="81" t="n">
        <f aca="false">SUM(F502:F503)</f>
        <v>0</v>
      </c>
      <c r="G504" s="81" t="n">
        <f aca="false">SUM(G502:G503)</f>
        <v>0</v>
      </c>
      <c r="H504" s="81" t="n">
        <f aca="false">SUM(H502:H503)</f>
        <v>0</v>
      </c>
      <c r="I504" s="81" t="n">
        <f aca="false">SUM(I502:I503)</f>
        <v>0</v>
      </c>
      <c r="J504" s="81" t="n">
        <f aca="false">SUM(J502:J503)</f>
        <v>0</v>
      </c>
      <c r="K504" s="81" t="n">
        <f aca="false">SUM(K502:K503)</f>
        <v>0</v>
      </c>
      <c r="L504" s="81" t="n">
        <f aca="false">SUM(L502:L503)</f>
        <v>0</v>
      </c>
      <c r="M504" s="81" t="n">
        <f aca="false">SUM(M502:M503)</f>
        <v>0</v>
      </c>
      <c r="N504" s="81" t="n">
        <f aca="false">SUM(N502:N503)</f>
        <v>0</v>
      </c>
      <c r="O504" s="81" t="n">
        <f aca="false">SUM(O502:O503)</f>
        <v>1378</v>
      </c>
      <c r="P504" s="81"/>
      <c r="Q504" s="32"/>
      <c r="R504" s="151"/>
      <c r="S504" s="32"/>
      <c r="T504" s="62"/>
      <c r="U504" s="81" t="n">
        <f aca="false">SUM(U502:U503)</f>
        <v>1378</v>
      </c>
      <c r="V504" s="81" t="n">
        <f aca="false">SUM(V502:V503)</f>
        <v>0</v>
      </c>
      <c r="W504" s="81" t="n">
        <f aca="false">SUM(W502:W503)</f>
        <v>0</v>
      </c>
      <c r="X504" s="81" t="n">
        <f aca="false">SUM(X502:X503)</f>
        <v>0</v>
      </c>
      <c r="Y504" s="81" t="n">
        <f aca="false">SUM(Y502:Y503)</f>
        <v>1378</v>
      </c>
    </row>
    <row r="505" customFormat="false" ht="3.95" hidden="false" customHeight="true" outlineLevel="0" collapsed="false">
      <c r="A505" s="57"/>
      <c r="B505" s="58"/>
      <c r="C505" s="124"/>
      <c r="D505" s="124"/>
      <c r="E505" s="124"/>
      <c r="F505" s="124"/>
      <c r="G505" s="124"/>
      <c r="H505" s="124"/>
      <c r="I505" s="124"/>
      <c r="J505" s="124"/>
      <c r="K505" s="124"/>
      <c r="L505" s="124"/>
      <c r="M505" s="124"/>
      <c r="N505" s="124"/>
      <c r="O505" s="124"/>
      <c r="P505" s="124"/>
      <c r="Q505" s="32"/>
      <c r="R505" s="151"/>
      <c r="S505" s="32"/>
      <c r="T505" s="124"/>
      <c r="U505" s="124"/>
      <c r="V505" s="124"/>
      <c r="W505" s="124"/>
      <c r="X505" s="124"/>
      <c r="Y505" s="124"/>
    </row>
    <row r="506" customFormat="false" ht="12.75" hidden="false" customHeight="false" outlineLevel="0" collapsed="false">
      <c r="A506" s="117" t="s">
        <v>323</v>
      </c>
      <c r="B506" s="58"/>
      <c r="C506" s="46" t="n">
        <f aca="false">-400-400-200</f>
        <v>-1000</v>
      </c>
      <c r="D506" s="46" t="n">
        <f aca="false">-300-200</f>
        <v>-500</v>
      </c>
      <c r="E506" s="46" t="n">
        <f aca="false">-800-100-200</f>
        <v>-1100</v>
      </c>
      <c r="F506" s="46" t="n">
        <f aca="false">-900-100-200</f>
        <v>-1200</v>
      </c>
      <c r="G506" s="46" t="n">
        <f aca="false">-2500-100-200</f>
        <v>-2800</v>
      </c>
      <c r="H506" s="46" t="n">
        <f aca="false">-1600-0-200</f>
        <v>-1800</v>
      </c>
      <c r="I506" s="46" t="n">
        <f aca="false">-2300-2600-200</f>
        <v>-5100</v>
      </c>
      <c r="J506" s="46" t="n">
        <f aca="false">-1800-0-200</f>
        <v>-2000</v>
      </c>
      <c r="K506" s="46" t="n">
        <v>-1114</v>
      </c>
      <c r="L506" s="46" t="n">
        <v>-1559</v>
      </c>
      <c r="M506" s="46" t="n">
        <v>-2415</v>
      </c>
      <c r="N506" s="46" t="n">
        <v>-2190</v>
      </c>
      <c r="O506" s="55" t="n">
        <f aca="false">SUM(C506:N506)</f>
        <v>-22778</v>
      </c>
      <c r="P506" s="55"/>
      <c r="Q506" s="32"/>
      <c r="R506" s="151"/>
      <c r="S506" s="32"/>
      <c r="T506" s="55"/>
      <c r="U506" s="62" t="n">
        <f aca="false">C506+D506+E506</f>
        <v>-2600</v>
      </c>
      <c r="V506" s="62" t="n">
        <f aca="false">F506+G506+H506</f>
        <v>-5800</v>
      </c>
      <c r="W506" s="62" t="n">
        <f aca="false">I506+J506+K506</f>
        <v>-8214</v>
      </c>
      <c r="X506" s="62" t="n">
        <f aca="false">L506+M506+N506</f>
        <v>-6164</v>
      </c>
      <c r="Y506" s="64" t="n">
        <f aca="false">SUM(U506:X506)</f>
        <v>-22778</v>
      </c>
    </row>
    <row r="507" customFormat="false" ht="12.75" hidden="false" customHeight="false" outlineLevel="0" collapsed="false">
      <c r="A507" s="117" t="s">
        <v>312</v>
      </c>
      <c r="B507" s="58"/>
      <c r="C507" s="119" t="n">
        <v>0</v>
      </c>
      <c r="D507" s="119" t="n">
        <v>0</v>
      </c>
      <c r="E507" s="119" t="n">
        <v>0</v>
      </c>
      <c r="F507" s="119" t="n">
        <v>0</v>
      </c>
      <c r="G507" s="119" t="n">
        <v>0</v>
      </c>
      <c r="H507" s="119" t="n">
        <v>0</v>
      </c>
      <c r="I507" s="119" t="n">
        <v>0</v>
      </c>
      <c r="J507" s="119" t="n">
        <v>0</v>
      </c>
      <c r="K507" s="119" t="n">
        <v>0</v>
      </c>
      <c r="L507" s="119" t="n">
        <v>0</v>
      </c>
      <c r="M507" s="119" t="n">
        <v>0</v>
      </c>
      <c r="N507" s="119" t="n">
        <v>0</v>
      </c>
      <c r="O507" s="154" t="n">
        <f aca="false">SUM(C507:N507)</f>
        <v>0</v>
      </c>
      <c r="P507" s="154"/>
      <c r="Q507" s="32"/>
      <c r="R507" s="151"/>
      <c r="S507" s="32"/>
      <c r="T507" s="154"/>
      <c r="U507" s="82" t="n">
        <f aca="false">C507+D507+E507</f>
        <v>0</v>
      </c>
      <c r="V507" s="82" t="n">
        <f aca="false">F507+G507+H507</f>
        <v>0</v>
      </c>
      <c r="W507" s="82" t="n">
        <f aca="false">I507+J507+K507</f>
        <v>0</v>
      </c>
      <c r="X507" s="82" t="n">
        <f aca="false">L507+M507+N507</f>
        <v>0</v>
      </c>
      <c r="Y507" s="81" t="n">
        <f aca="false">SUM(U507:X507)</f>
        <v>0</v>
      </c>
    </row>
    <row r="508" customFormat="false" ht="12.75" hidden="false" customHeight="false" outlineLevel="0" collapsed="false">
      <c r="A508" s="117" t="s">
        <v>321</v>
      </c>
      <c r="B508" s="58"/>
      <c r="C508" s="81" t="n">
        <f aca="false">SUM(C506:C507)</f>
        <v>-1000</v>
      </c>
      <c r="D508" s="81" t="n">
        <f aca="false">SUM(D506:D507)</f>
        <v>-500</v>
      </c>
      <c r="E508" s="81" t="n">
        <f aca="false">SUM(E506:E507)</f>
        <v>-1100</v>
      </c>
      <c r="F508" s="81" t="n">
        <f aca="false">SUM(F506:F507)</f>
        <v>-1200</v>
      </c>
      <c r="G508" s="81" t="n">
        <f aca="false">SUM(G506:G507)</f>
        <v>-2800</v>
      </c>
      <c r="H508" s="81" t="n">
        <f aca="false">SUM(H506:H507)</f>
        <v>-1800</v>
      </c>
      <c r="I508" s="81" t="n">
        <f aca="false">SUM(I506:I507)</f>
        <v>-5100</v>
      </c>
      <c r="J508" s="81" t="n">
        <f aca="false">SUM(J506:J507)</f>
        <v>-2000</v>
      </c>
      <c r="K508" s="81" t="n">
        <f aca="false">SUM(K506:K507)</f>
        <v>-1114</v>
      </c>
      <c r="L508" s="81" t="n">
        <f aca="false">SUM(L506:L507)</f>
        <v>-1559</v>
      </c>
      <c r="M508" s="81" t="n">
        <f aca="false">SUM(M506:M507)</f>
        <v>-2415</v>
      </c>
      <c r="N508" s="81" t="n">
        <f aca="false">SUM(N506:N507)</f>
        <v>-2190</v>
      </c>
      <c r="O508" s="81" t="n">
        <f aca="false">SUM(O506:O507)</f>
        <v>-22778</v>
      </c>
      <c r="P508" s="81"/>
      <c r="Q508" s="32"/>
      <c r="R508" s="151"/>
      <c r="S508" s="32"/>
      <c r="T508" s="62"/>
      <c r="U508" s="81" t="n">
        <f aca="false">SUM(U506:U507)</f>
        <v>-2600</v>
      </c>
      <c r="V508" s="81" t="n">
        <f aca="false">SUM(V506:V507)</f>
        <v>-5800</v>
      </c>
      <c r="W508" s="81" t="n">
        <f aca="false">SUM(W506:W507)</f>
        <v>-8214</v>
      </c>
      <c r="X508" s="81" t="n">
        <f aca="false">SUM(X506:X507)</f>
        <v>-6164</v>
      </c>
      <c r="Y508" s="81" t="n">
        <f aca="false">SUM(Y506:Y507)</f>
        <v>-22778</v>
      </c>
    </row>
    <row r="509" customFormat="false" ht="3.95" hidden="false" customHeight="true" outlineLevel="0" collapsed="false">
      <c r="A509" s="57"/>
      <c r="B509" s="58"/>
      <c r="C509" s="124"/>
      <c r="D509" s="124"/>
      <c r="E509" s="124"/>
      <c r="F509" s="124"/>
      <c r="G509" s="124"/>
      <c r="H509" s="124"/>
      <c r="I509" s="124"/>
      <c r="J509" s="124"/>
      <c r="K509" s="124"/>
      <c r="L509" s="124"/>
      <c r="M509" s="124"/>
      <c r="N509" s="124"/>
      <c r="O509" s="124"/>
      <c r="P509" s="124"/>
      <c r="Q509" s="32"/>
      <c r="R509" s="151"/>
      <c r="S509" s="32"/>
      <c r="T509" s="124"/>
      <c r="U509" s="124"/>
      <c r="V509" s="124"/>
      <c r="W509" s="124"/>
      <c r="X509" s="124"/>
      <c r="Y509" s="124"/>
    </row>
    <row r="510" customFormat="false" ht="12.75" hidden="false" customHeight="false" outlineLevel="0" collapsed="false">
      <c r="A510" s="57" t="s">
        <v>326</v>
      </c>
      <c r="B510" s="58"/>
      <c r="C510" s="124" t="n">
        <f aca="false">+C504+C508</f>
        <v>-450</v>
      </c>
      <c r="D510" s="124" t="n">
        <f aca="false">+D504+D508</f>
        <v>328</v>
      </c>
      <c r="E510" s="124" t="n">
        <f aca="false">+E504+E508</f>
        <v>-1100</v>
      </c>
      <c r="F510" s="124" t="n">
        <f aca="false">+F504+F508</f>
        <v>-1200</v>
      </c>
      <c r="G510" s="124" t="n">
        <f aca="false">+G504+G508</f>
        <v>-2800</v>
      </c>
      <c r="H510" s="124" t="n">
        <f aca="false">+H504+H508</f>
        <v>-1800</v>
      </c>
      <c r="I510" s="124" t="n">
        <f aca="false">+I504+I508</f>
        <v>-5100</v>
      </c>
      <c r="J510" s="124" t="n">
        <f aca="false">+J504+J508</f>
        <v>-2000</v>
      </c>
      <c r="K510" s="124" t="n">
        <f aca="false">+K504+K508</f>
        <v>-1114</v>
      </c>
      <c r="L510" s="124" t="n">
        <f aca="false">+L504+L508</f>
        <v>-1559</v>
      </c>
      <c r="M510" s="124" t="n">
        <f aca="false">+M504+M508</f>
        <v>-2415</v>
      </c>
      <c r="N510" s="124" t="n">
        <f aca="false">+N504+N508</f>
        <v>-2190</v>
      </c>
      <c r="O510" s="124" t="n">
        <f aca="false">+O504+O508</f>
        <v>-21400</v>
      </c>
      <c r="P510" s="124"/>
      <c r="Q510" s="32"/>
      <c r="R510" s="151"/>
      <c r="S510" s="32"/>
      <c r="T510" s="124"/>
      <c r="U510" s="124" t="n">
        <f aca="false">+U504+U508</f>
        <v>-1222</v>
      </c>
      <c r="V510" s="124" t="n">
        <f aca="false">+V504+V508</f>
        <v>-5800</v>
      </c>
      <c r="W510" s="124" t="n">
        <f aca="false">+W504+W508</f>
        <v>-8214</v>
      </c>
      <c r="X510" s="124" t="n">
        <f aca="false">+X504+X508</f>
        <v>-6164</v>
      </c>
      <c r="Y510" s="124" t="n">
        <f aca="false">+Y504+Y508</f>
        <v>-21400</v>
      </c>
    </row>
    <row r="511" customFormat="false" ht="6" hidden="false" customHeight="true" outlineLevel="0" collapsed="false">
      <c r="A511" s="57"/>
      <c r="B511" s="58"/>
      <c r="C511" s="124"/>
      <c r="D511" s="124"/>
      <c r="E511" s="124"/>
      <c r="F511" s="124"/>
      <c r="G511" s="124"/>
      <c r="H511" s="124"/>
      <c r="I511" s="124"/>
      <c r="J511" s="124"/>
      <c r="K511" s="124"/>
      <c r="L511" s="124"/>
      <c r="M511" s="124"/>
      <c r="N511" s="124"/>
      <c r="O511" s="124"/>
      <c r="P511" s="124"/>
      <c r="Q511" s="32"/>
      <c r="R511" s="151"/>
      <c r="S511" s="32"/>
      <c r="T511" s="124"/>
      <c r="U511" s="124"/>
      <c r="V511" s="124"/>
      <c r="W511" s="124"/>
      <c r="X511" s="124"/>
      <c r="Y511" s="124"/>
    </row>
    <row r="512" customFormat="false" ht="12.75" hidden="false" customHeight="false" outlineLevel="0" collapsed="false">
      <c r="A512" s="57" t="s">
        <v>327</v>
      </c>
      <c r="B512" s="58"/>
      <c r="C512" s="124"/>
      <c r="D512" s="124"/>
      <c r="E512" s="124"/>
      <c r="F512" s="124"/>
      <c r="G512" s="124"/>
      <c r="H512" s="124"/>
      <c r="I512" s="124"/>
      <c r="J512" s="124"/>
      <c r="K512" s="124"/>
      <c r="L512" s="124"/>
      <c r="M512" s="124"/>
      <c r="N512" s="124"/>
      <c r="O512" s="124"/>
      <c r="P512" s="124"/>
      <c r="Q512" s="32"/>
      <c r="R512" s="151"/>
      <c r="S512" s="32"/>
      <c r="T512" s="124"/>
      <c r="U512" s="124"/>
      <c r="V512" s="124"/>
      <c r="W512" s="124"/>
      <c r="X512" s="124"/>
      <c r="Y512" s="124"/>
    </row>
    <row r="513" customFormat="false" ht="12.75" hidden="false" customHeight="false" outlineLevel="0" collapsed="false">
      <c r="A513" s="117" t="s">
        <v>323</v>
      </c>
      <c r="B513" s="58"/>
      <c r="C513" s="46" t="n">
        <v>0</v>
      </c>
      <c r="D513" s="46" t="n">
        <v>0</v>
      </c>
      <c r="E513" s="46" t="n">
        <v>0</v>
      </c>
      <c r="F513" s="46" t="n">
        <v>0</v>
      </c>
      <c r="G513" s="46" t="n">
        <v>0</v>
      </c>
      <c r="H513" s="46" t="n">
        <v>0</v>
      </c>
      <c r="I513" s="46" t="n">
        <v>0</v>
      </c>
      <c r="J513" s="46" t="n">
        <v>0</v>
      </c>
      <c r="K513" s="46" t="n">
        <v>0</v>
      </c>
      <c r="L513" s="46" t="n">
        <v>0</v>
      </c>
      <c r="M513" s="46" t="n">
        <v>0</v>
      </c>
      <c r="N513" s="46" t="n">
        <v>0</v>
      </c>
      <c r="O513" s="55" t="n">
        <f aca="false">SUM(C513:N513)</f>
        <v>0</v>
      </c>
      <c r="P513" s="55"/>
      <c r="Q513" s="32"/>
      <c r="R513" s="151"/>
      <c r="S513" s="32"/>
      <c r="T513" s="55"/>
      <c r="U513" s="62" t="n">
        <f aca="false">C513+D513+E513</f>
        <v>0</v>
      </c>
      <c r="V513" s="62" t="n">
        <f aca="false">F513+G513+H513</f>
        <v>0</v>
      </c>
      <c r="W513" s="62" t="n">
        <f aca="false">I513+J513+K513</f>
        <v>0</v>
      </c>
      <c r="X513" s="62" t="n">
        <f aca="false">L513+M513+N513</f>
        <v>0</v>
      </c>
      <c r="Y513" s="64" t="n">
        <f aca="false">SUM(U513:X513)</f>
        <v>0</v>
      </c>
    </row>
    <row r="514" customFormat="false" ht="12.75" hidden="false" customHeight="false" outlineLevel="0" collapsed="false">
      <c r="A514" s="117" t="s">
        <v>328</v>
      </c>
      <c r="B514" s="58"/>
      <c r="C514" s="46" t="n">
        <v>1083</v>
      </c>
      <c r="D514" s="46" t="n">
        <v>23</v>
      </c>
      <c r="E514" s="46" t="n">
        <v>55</v>
      </c>
      <c r="F514" s="46" t="n">
        <v>2940</v>
      </c>
      <c r="G514" s="46" t="n">
        <v>1116</v>
      </c>
      <c r="H514" s="46" t="n">
        <v>296</v>
      </c>
      <c r="I514" s="46" t="n">
        <v>0</v>
      </c>
      <c r="J514" s="46" t="n">
        <v>216</v>
      </c>
      <c r="K514" s="46" t="n">
        <v>0</v>
      </c>
      <c r="L514" s="46" t="n">
        <v>3300</v>
      </c>
      <c r="M514" s="46" t="n">
        <v>200</v>
      </c>
      <c r="N514" s="46" t="n">
        <v>1200</v>
      </c>
      <c r="O514" s="55" t="n">
        <f aca="false">SUM(C514:N514)</f>
        <v>10429</v>
      </c>
      <c r="P514" s="55"/>
      <c r="Q514" s="32"/>
      <c r="R514" s="151"/>
      <c r="S514" s="32"/>
      <c r="T514" s="55"/>
      <c r="U514" s="62" t="n">
        <f aca="false">C514+D514+E514</f>
        <v>1161</v>
      </c>
      <c r="V514" s="62" t="n">
        <f aca="false">F514+G514+H514</f>
        <v>4352</v>
      </c>
      <c r="W514" s="62" t="n">
        <f aca="false">I514+J514+K514</f>
        <v>216</v>
      </c>
      <c r="X514" s="62" t="n">
        <f aca="false">L514+M514+N514</f>
        <v>4700</v>
      </c>
      <c r="Y514" s="64" t="n">
        <f aca="false">SUM(U514:X514)</f>
        <v>10429</v>
      </c>
    </row>
    <row r="515" customFormat="false" ht="12.75" hidden="false" customHeight="false" outlineLevel="0" collapsed="false">
      <c r="A515" s="117" t="s">
        <v>312</v>
      </c>
      <c r="B515" s="58"/>
      <c r="C515" s="119" t="n">
        <v>0</v>
      </c>
      <c r="D515" s="119" t="n">
        <v>0</v>
      </c>
      <c r="E515" s="119" t="n">
        <v>0</v>
      </c>
      <c r="F515" s="119" t="n">
        <v>0</v>
      </c>
      <c r="G515" s="119" t="n">
        <v>0</v>
      </c>
      <c r="H515" s="119" t="n">
        <v>0</v>
      </c>
      <c r="I515" s="119" t="n">
        <v>0</v>
      </c>
      <c r="J515" s="119" t="n">
        <v>0</v>
      </c>
      <c r="K515" s="119" t="n">
        <v>0</v>
      </c>
      <c r="L515" s="119" t="n">
        <v>0</v>
      </c>
      <c r="M515" s="119" t="n">
        <v>0</v>
      </c>
      <c r="N515" s="119" t="n">
        <v>0</v>
      </c>
      <c r="O515" s="154" t="n">
        <f aca="false">SUM(C515:N515)</f>
        <v>0</v>
      </c>
      <c r="P515" s="154"/>
      <c r="Q515" s="32"/>
      <c r="R515" s="151"/>
      <c r="S515" s="32"/>
      <c r="T515" s="154"/>
      <c r="U515" s="82" t="n">
        <f aca="false">C515+D515+E515</f>
        <v>0</v>
      </c>
      <c r="V515" s="82" t="n">
        <f aca="false">F515+G515+H515</f>
        <v>0</v>
      </c>
      <c r="W515" s="82" t="n">
        <f aca="false">I515+J515+K515</f>
        <v>0</v>
      </c>
      <c r="X515" s="82" t="n">
        <f aca="false">L515+M515+N515</f>
        <v>0</v>
      </c>
      <c r="Y515" s="81" t="n">
        <f aca="false">SUM(U515:X515)</f>
        <v>0</v>
      </c>
    </row>
    <row r="516" customFormat="false" ht="12.75" hidden="false" customHeight="false" outlineLevel="0" collapsed="false">
      <c r="A516" s="117" t="s">
        <v>321</v>
      </c>
      <c r="B516" s="58"/>
      <c r="C516" s="81" t="n">
        <f aca="false">SUM(C513:C515)</f>
        <v>1083</v>
      </c>
      <c r="D516" s="81" t="n">
        <f aca="false">SUM(D513:D515)</f>
        <v>23</v>
      </c>
      <c r="E516" s="81" t="n">
        <f aca="false">SUM(E513:E515)</f>
        <v>55</v>
      </c>
      <c r="F516" s="81" t="n">
        <f aca="false">SUM(F513:F515)</f>
        <v>2940</v>
      </c>
      <c r="G516" s="81" t="n">
        <f aca="false">SUM(G513:G515)</f>
        <v>1116</v>
      </c>
      <c r="H516" s="81" t="n">
        <f aca="false">SUM(H513:H515)</f>
        <v>296</v>
      </c>
      <c r="I516" s="81" t="n">
        <f aca="false">SUM(I513:I515)</f>
        <v>0</v>
      </c>
      <c r="J516" s="81" t="n">
        <f aca="false">SUM(J513:J515)</f>
        <v>216</v>
      </c>
      <c r="K516" s="81" t="n">
        <f aca="false">SUM(K513:K515)</f>
        <v>0</v>
      </c>
      <c r="L516" s="81" t="n">
        <f aca="false">SUM(L513:L515)</f>
        <v>3300</v>
      </c>
      <c r="M516" s="81" t="n">
        <f aca="false">SUM(M513:M515)</f>
        <v>200</v>
      </c>
      <c r="N516" s="81" t="n">
        <f aca="false">SUM(N513:N515)</f>
        <v>1200</v>
      </c>
      <c r="O516" s="81" t="n">
        <f aca="false">SUM(O513:O515)</f>
        <v>10429</v>
      </c>
      <c r="P516" s="81"/>
      <c r="Q516" s="32"/>
      <c r="R516" s="151"/>
      <c r="S516" s="32"/>
      <c r="T516" s="62"/>
      <c r="U516" s="81" t="n">
        <f aca="false">SUM(U513:U515)</f>
        <v>1161</v>
      </c>
      <c r="V516" s="81" t="n">
        <f aca="false">SUM(V513:V515)</f>
        <v>4352</v>
      </c>
      <c r="W516" s="81" t="n">
        <f aca="false">SUM(W513:W515)</f>
        <v>216</v>
      </c>
      <c r="X516" s="81" t="n">
        <f aca="false">SUM(X513:X515)</f>
        <v>4700</v>
      </c>
      <c r="Y516" s="81" t="n">
        <f aca="false">SUM(Y513:Y515)</f>
        <v>10429</v>
      </c>
    </row>
    <row r="517" customFormat="false" ht="3.95" hidden="false" customHeight="true" outlineLevel="0" collapsed="false">
      <c r="A517" s="57"/>
      <c r="B517" s="58"/>
      <c r="C517" s="124"/>
      <c r="D517" s="124"/>
      <c r="E517" s="124"/>
      <c r="F517" s="124"/>
      <c r="G517" s="124"/>
      <c r="H517" s="124"/>
      <c r="I517" s="124"/>
      <c r="J517" s="124"/>
      <c r="K517" s="124"/>
      <c r="L517" s="124"/>
      <c r="M517" s="124"/>
      <c r="N517" s="124"/>
      <c r="O517" s="124"/>
      <c r="P517" s="124"/>
      <c r="Q517" s="32"/>
      <c r="R517" s="151"/>
      <c r="S517" s="32"/>
      <c r="T517" s="124"/>
      <c r="U517" s="124"/>
      <c r="V517" s="124"/>
      <c r="W517" s="124"/>
      <c r="X517" s="124"/>
      <c r="Y517" s="124"/>
    </row>
    <row r="518" customFormat="false" ht="12.75" hidden="false" customHeight="false" outlineLevel="0" collapsed="false">
      <c r="A518" s="57" t="s">
        <v>329</v>
      </c>
      <c r="B518" s="58"/>
      <c r="C518" s="124" t="n">
        <f aca="false">+C516</f>
        <v>1083</v>
      </c>
      <c r="D518" s="124" t="n">
        <f aca="false">+D516</f>
        <v>23</v>
      </c>
      <c r="E518" s="124" t="n">
        <f aca="false">+E516</f>
        <v>55</v>
      </c>
      <c r="F518" s="124" t="n">
        <f aca="false">+F516</f>
        <v>2940</v>
      </c>
      <c r="G518" s="124" t="n">
        <f aca="false">+G516</f>
        <v>1116</v>
      </c>
      <c r="H518" s="124" t="n">
        <f aca="false">+H516</f>
        <v>296</v>
      </c>
      <c r="I518" s="124" t="n">
        <f aca="false">+I516</f>
        <v>0</v>
      </c>
      <c r="J518" s="124" t="n">
        <f aca="false">+J516</f>
        <v>216</v>
      </c>
      <c r="K518" s="124" t="n">
        <f aca="false">+K516</f>
        <v>0</v>
      </c>
      <c r="L518" s="124" t="n">
        <f aca="false">+L516</f>
        <v>3300</v>
      </c>
      <c r="M518" s="124" t="n">
        <f aca="false">+M516</f>
        <v>200</v>
      </c>
      <c r="N518" s="124" t="n">
        <f aca="false">+N516</f>
        <v>1200</v>
      </c>
      <c r="O518" s="124" t="n">
        <f aca="false">+O516</f>
        <v>10429</v>
      </c>
      <c r="P518" s="124"/>
      <c r="Q518" s="32"/>
      <c r="R518" s="151"/>
      <c r="S518" s="32"/>
      <c r="T518" s="124"/>
      <c r="U518" s="124" t="n">
        <f aca="false">+U516</f>
        <v>1161</v>
      </c>
      <c r="V518" s="124" t="n">
        <f aca="false">+V516</f>
        <v>4352</v>
      </c>
      <c r="W518" s="124" t="n">
        <f aca="false">+W516</f>
        <v>216</v>
      </c>
      <c r="X518" s="124" t="n">
        <f aca="false">+X516</f>
        <v>4700</v>
      </c>
      <c r="Y518" s="124" t="n">
        <f aca="false">+Y516</f>
        <v>10429</v>
      </c>
    </row>
    <row r="519" customFormat="false" ht="6" hidden="false" customHeight="true" outlineLevel="0" collapsed="false">
      <c r="A519" s="57"/>
      <c r="B519" s="58"/>
      <c r="C519" s="124"/>
      <c r="D519" s="124"/>
      <c r="E519" s="124"/>
      <c r="F519" s="124"/>
      <c r="G519" s="124"/>
      <c r="H519" s="124"/>
      <c r="I519" s="124"/>
      <c r="J519" s="124"/>
      <c r="K519" s="124"/>
      <c r="L519" s="124"/>
      <c r="M519" s="124"/>
      <c r="N519" s="124"/>
      <c r="O519" s="124"/>
      <c r="P519" s="124"/>
      <c r="Q519" s="32"/>
      <c r="R519" s="151"/>
      <c r="S519" s="32"/>
      <c r="T519" s="124"/>
      <c r="U519" s="124"/>
      <c r="V519" s="124"/>
      <c r="W519" s="124"/>
      <c r="X519" s="124"/>
      <c r="Y519" s="124"/>
    </row>
    <row r="520" customFormat="false" ht="12.75" hidden="false" customHeight="false" outlineLevel="0" collapsed="false">
      <c r="A520" s="57" t="s">
        <v>290</v>
      </c>
      <c r="B520" s="58"/>
      <c r="C520" s="124"/>
      <c r="D520" s="124"/>
      <c r="E520" s="124"/>
      <c r="F520" s="124"/>
      <c r="G520" s="124"/>
      <c r="H520" s="124"/>
      <c r="I520" s="124"/>
      <c r="J520" s="124"/>
      <c r="K520" s="124"/>
      <c r="L520" s="124"/>
      <c r="M520" s="124"/>
      <c r="N520" s="124"/>
      <c r="O520" s="124"/>
      <c r="P520" s="124"/>
      <c r="Q520" s="32"/>
      <c r="R520" s="151"/>
      <c r="S520" s="32"/>
      <c r="T520" s="124"/>
      <c r="U520" s="124"/>
      <c r="V520" s="124"/>
      <c r="W520" s="124"/>
      <c r="X520" s="124"/>
      <c r="Y520" s="124"/>
    </row>
    <row r="521" customFormat="false" ht="12.75" hidden="false" customHeight="false" outlineLevel="0" collapsed="false">
      <c r="A521" s="117" t="s">
        <v>323</v>
      </c>
      <c r="B521" s="58"/>
      <c r="C521" s="46" t="n">
        <v>0</v>
      </c>
      <c r="D521" s="46" t="n">
        <v>0</v>
      </c>
      <c r="E521" s="46" t="n">
        <v>0</v>
      </c>
      <c r="F521" s="46" t="n">
        <v>0</v>
      </c>
      <c r="G521" s="46" t="n">
        <v>0</v>
      </c>
      <c r="H521" s="46" t="n">
        <v>0</v>
      </c>
      <c r="I521" s="46" t="n">
        <v>0</v>
      </c>
      <c r="J521" s="46" t="n">
        <v>0</v>
      </c>
      <c r="K521" s="46" t="n">
        <v>-100</v>
      </c>
      <c r="L521" s="46" t="n">
        <v>-200</v>
      </c>
      <c r="M521" s="46" t="n">
        <v>-300</v>
      </c>
      <c r="N521" s="46" t="n">
        <v>-300</v>
      </c>
      <c r="O521" s="55" t="n">
        <f aca="false">SUM(C521:N521)</f>
        <v>-900</v>
      </c>
      <c r="P521" s="55"/>
      <c r="Q521" s="32"/>
      <c r="R521" s="151"/>
      <c r="S521" s="32"/>
      <c r="T521" s="55"/>
      <c r="U521" s="62" t="n">
        <f aca="false">C521+D521+E521</f>
        <v>0</v>
      </c>
      <c r="V521" s="62" t="n">
        <f aca="false">F521+G521+H521</f>
        <v>0</v>
      </c>
      <c r="W521" s="62" t="n">
        <f aca="false">I521+J521+K521</f>
        <v>-100</v>
      </c>
      <c r="X521" s="62" t="n">
        <f aca="false">L521+M521+N521</f>
        <v>-800</v>
      </c>
      <c r="Y521" s="64" t="n">
        <f aca="false">SUM(U521:X521)</f>
        <v>-900</v>
      </c>
    </row>
    <row r="522" customFormat="false" ht="12.75" hidden="false" customHeight="false" outlineLevel="0" collapsed="false">
      <c r="A522" s="117" t="s">
        <v>312</v>
      </c>
      <c r="B522" s="58"/>
      <c r="C522" s="119" t="n">
        <v>0</v>
      </c>
      <c r="D522" s="119" t="n">
        <v>0</v>
      </c>
      <c r="E522" s="119" t="n">
        <v>0</v>
      </c>
      <c r="F522" s="119" t="n">
        <v>0</v>
      </c>
      <c r="G522" s="119" t="n">
        <v>0</v>
      </c>
      <c r="H522" s="119" t="n">
        <v>0</v>
      </c>
      <c r="I522" s="119" t="n">
        <v>0</v>
      </c>
      <c r="J522" s="119" t="n">
        <v>0</v>
      </c>
      <c r="K522" s="119" t="n">
        <v>0</v>
      </c>
      <c r="L522" s="119" t="n">
        <v>0</v>
      </c>
      <c r="M522" s="119" t="n">
        <v>0</v>
      </c>
      <c r="N522" s="119" t="n">
        <v>0</v>
      </c>
      <c r="O522" s="154" t="n">
        <f aca="false">SUM(C522:N522)</f>
        <v>0</v>
      </c>
      <c r="P522" s="154"/>
      <c r="Q522" s="32"/>
      <c r="R522" s="151"/>
      <c r="S522" s="32"/>
      <c r="T522" s="154"/>
      <c r="U522" s="82" t="n">
        <f aca="false">C522+D522+E522</f>
        <v>0</v>
      </c>
      <c r="V522" s="82" t="n">
        <f aca="false">F522+G522+H522</f>
        <v>0</v>
      </c>
      <c r="W522" s="82" t="n">
        <f aca="false">I522+J522+K522</f>
        <v>0</v>
      </c>
      <c r="X522" s="82" t="n">
        <f aca="false">L522+M522+N522</f>
        <v>0</v>
      </c>
      <c r="Y522" s="81" t="n">
        <f aca="false">SUM(U522:X522)</f>
        <v>0</v>
      </c>
    </row>
    <row r="523" customFormat="false" ht="12.75" hidden="false" customHeight="false" outlineLevel="0" collapsed="false">
      <c r="A523" s="117" t="s">
        <v>321</v>
      </c>
      <c r="B523" s="58"/>
      <c r="C523" s="81" t="n">
        <f aca="false">SUM(C521:C522)</f>
        <v>0</v>
      </c>
      <c r="D523" s="81" t="n">
        <f aca="false">SUM(D521:D522)</f>
        <v>0</v>
      </c>
      <c r="E523" s="81" t="n">
        <f aca="false">SUM(E521:E522)</f>
        <v>0</v>
      </c>
      <c r="F523" s="81" t="n">
        <f aca="false">SUM(F521:F522)</f>
        <v>0</v>
      </c>
      <c r="G523" s="81" t="n">
        <f aca="false">SUM(G521:G522)</f>
        <v>0</v>
      </c>
      <c r="H523" s="81" t="n">
        <f aca="false">SUM(H521:H522)</f>
        <v>0</v>
      </c>
      <c r="I523" s="81" t="n">
        <f aca="false">SUM(I521:I522)</f>
        <v>0</v>
      </c>
      <c r="J523" s="81" t="n">
        <f aca="false">SUM(J521:J522)</f>
        <v>0</v>
      </c>
      <c r="K523" s="81" t="n">
        <f aca="false">SUM(K521:K522)</f>
        <v>-100</v>
      </c>
      <c r="L523" s="81" t="n">
        <f aca="false">SUM(L521:L522)</f>
        <v>-200</v>
      </c>
      <c r="M523" s="81" t="n">
        <f aca="false">SUM(M521:M522)</f>
        <v>-300</v>
      </c>
      <c r="N523" s="81" t="n">
        <f aca="false">SUM(N521:N522)</f>
        <v>-300</v>
      </c>
      <c r="O523" s="81" t="n">
        <f aca="false">SUM(O521:O522)</f>
        <v>-900</v>
      </c>
      <c r="P523" s="81"/>
      <c r="Q523" s="32"/>
      <c r="R523" s="151"/>
      <c r="S523" s="32"/>
      <c r="T523" s="62"/>
      <c r="U523" s="81" t="n">
        <f aca="false">SUM(U521:U522)</f>
        <v>0</v>
      </c>
      <c r="V523" s="81" t="n">
        <f aca="false">SUM(V521:V522)</f>
        <v>0</v>
      </c>
      <c r="W523" s="81" t="n">
        <f aca="false">SUM(W521:W522)</f>
        <v>-100</v>
      </c>
      <c r="X523" s="81" t="n">
        <f aca="false">SUM(X521:X522)</f>
        <v>-800</v>
      </c>
      <c r="Y523" s="81" t="n">
        <f aca="false">SUM(Y521:Y522)</f>
        <v>-900</v>
      </c>
    </row>
    <row r="524" customFormat="false" ht="3.95" hidden="false" customHeight="true" outlineLevel="0" collapsed="false">
      <c r="A524" s="57"/>
      <c r="B524" s="58"/>
      <c r="C524" s="124"/>
      <c r="D524" s="124"/>
      <c r="E524" s="124"/>
      <c r="F524" s="124"/>
      <c r="G524" s="124"/>
      <c r="H524" s="124"/>
      <c r="I524" s="124"/>
      <c r="J524" s="124"/>
      <c r="K524" s="124"/>
      <c r="L524" s="124"/>
      <c r="M524" s="124"/>
      <c r="N524" s="124"/>
      <c r="O524" s="124"/>
      <c r="P524" s="124"/>
      <c r="Q524" s="32"/>
      <c r="R524" s="151"/>
      <c r="S524" s="32"/>
      <c r="T524" s="124"/>
      <c r="U524" s="124"/>
      <c r="V524" s="124"/>
      <c r="W524" s="124"/>
      <c r="X524" s="124"/>
      <c r="Y524" s="124"/>
    </row>
    <row r="525" customFormat="false" ht="12.75" hidden="false" customHeight="false" outlineLevel="0" collapsed="false">
      <c r="A525" s="57" t="s">
        <v>330</v>
      </c>
      <c r="B525" s="58"/>
      <c r="C525" s="124" t="n">
        <f aca="false">+C523</f>
        <v>0</v>
      </c>
      <c r="D525" s="124" t="n">
        <f aca="false">+D523</f>
        <v>0</v>
      </c>
      <c r="E525" s="124" t="n">
        <f aca="false">+E523</f>
        <v>0</v>
      </c>
      <c r="F525" s="124" t="n">
        <f aca="false">+F523</f>
        <v>0</v>
      </c>
      <c r="G525" s="124" t="n">
        <f aca="false">+G523</f>
        <v>0</v>
      </c>
      <c r="H525" s="124" t="n">
        <f aca="false">+H523</f>
        <v>0</v>
      </c>
      <c r="I525" s="124" t="n">
        <f aca="false">+I523</f>
        <v>0</v>
      </c>
      <c r="J525" s="124" t="n">
        <f aca="false">+J523</f>
        <v>0</v>
      </c>
      <c r="K525" s="124" t="n">
        <f aca="false">+K523</f>
        <v>-100</v>
      </c>
      <c r="L525" s="124" t="n">
        <f aca="false">+L523</f>
        <v>-200</v>
      </c>
      <c r="M525" s="124" t="n">
        <f aca="false">+M523</f>
        <v>-300</v>
      </c>
      <c r="N525" s="124" t="n">
        <f aca="false">+N523</f>
        <v>-300</v>
      </c>
      <c r="O525" s="124" t="n">
        <f aca="false">+O523</f>
        <v>-900</v>
      </c>
      <c r="P525" s="124"/>
      <c r="Q525" s="32"/>
      <c r="R525" s="151"/>
      <c r="S525" s="32"/>
      <c r="T525" s="124"/>
      <c r="U525" s="124" t="n">
        <f aca="false">+U523</f>
        <v>0</v>
      </c>
      <c r="V525" s="124" t="n">
        <f aca="false">+V523</f>
        <v>0</v>
      </c>
      <c r="W525" s="124" t="n">
        <f aca="false">+W523</f>
        <v>-100</v>
      </c>
      <c r="X525" s="124" t="n">
        <f aca="false">+X523</f>
        <v>-800</v>
      </c>
      <c r="Y525" s="124" t="n">
        <f aca="false">+Y523</f>
        <v>-900</v>
      </c>
    </row>
    <row r="526" customFormat="false" ht="6" hidden="false" customHeight="true" outlineLevel="0" collapsed="false">
      <c r="A526" s="57"/>
      <c r="B526" s="58"/>
      <c r="C526" s="124"/>
      <c r="D526" s="124"/>
      <c r="E526" s="124"/>
      <c r="F526" s="124"/>
      <c r="G526" s="124"/>
      <c r="H526" s="124"/>
      <c r="I526" s="124"/>
      <c r="J526" s="124"/>
      <c r="K526" s="124"/>
      <c r="L526" s="124"/>
      <c r="M526" s="124"/>
      <c r="N526" s="124"/>
      <c r="O526" s="124"/>
      <c r="P526" s="124"/>
      <c r="Q526" s="32"/>
      <c r="R526" s="151"/>
      <c r="S526" s="32"/>
      <c r="T526" s="124"/>
      <c r="U526" s="124"/>
      <c r="V526" s="124"/>
      <c r="W526" s="124"/>
      <c r="X526" s="124"/>
      <c r="Y526" s="124"/>
    </row>
    <row r="527" customFormat="false" ht="12.75" hidden="false" customHeight="false" outlineLevel="0" collapsed="false">
      <c r="A527" s="57" t="s">
        <v>331</v>
      </c>
      <c r="B527" s="58"/>
      <c r="C527" s="124"/>
      <c r="D527" s="124"/>
      <c r="E527" s="124"/>
      <c r="F527" s="124"/>
      <c r="G527" s="124"/>
      <c r="H527" s="124"/>
      <c r="I527" s="124"/>
      <c r="J527" s="124"/>
      <c r="K527" s="124"/>
      <c r="L527" s="124"/>
      <c r="M527" s="124"/>
      <c r="N527" s="124"/>
      <c r="O527" s="124"/>
      <c r="P527" s="124"/>
      <c r="Q527" s="32"/>
      <c r="R527" s="151"/>
      <c r="S527" s="32"/>
      <c r="T527" s="124"/>
      <c r="U527" s="124"/>
      <c r="V527" s="124"/>
      <c r="W527" s="124"/>
      <c r="X527" s="124"/>
      <c r="Y527" s="124"/>
    </row>
    <row r="528" customFormat="false" ht="12.75" hidden="false" customHeight="false" outlineLevel="0" collapsed="false">
      <c r="A528" s="117" t="s">
        <v>323</v>
      </c>
      <c r="B528" s="58"/>
      <c r="C528" s="46" t="n">
        <v>0</v>
      </c>
      <c r="D528" s="46" t="n">
        <v>0</v>
      </c>
      <c r="E528" s="46" t="n">
        <v>0</v>
      </c>
      <c r="F528" s="46" t="n">
        <v>0</v>
      </c>
      <c r="G528" s="46" t="n">
        <v>0</v>
      </c>
      <c r="H528" s="46" t="n">
        <v>0</v>
      </c>
      <c r="I528" s="46" t="n">
        <v>0</v>
      </c>
      <c r="J528" s="46" t="n">
        <v>0</v>
      </c>
      <c r="K528" s="46" t="n">
        <v>0</v>
      </c>
      <c r="L528" s="46" t="n">
        <v>0</v>
      </c>
      <c r="M528" s="46" t="n">
        <v>0</v>
      </c>
      <c r="N528" s="46" t="n">
        <v>0</v>
      </c>
      <c r="O528" s="55" t="n">
        <f aca="false">SUM(C528:N528)</f>
        <v>0</v>
      </c>
      <c r="P528" s="55"/>
      <c r="Q528" s="32"/>
      <c r="R528" s="151"/>
      <c r="S528" s="32"/>
      <c r="T528" s="55"/>
      <c r="U528" s="62" t="n">
        <f aca="false">C528+D528+E528</f>
        <v>0</v>
      </c>
      <c r="V528" s="62" t="n">
        <f aca="false">F528+G528+H528</f>
        <v>0</v>
      </c>
      <c r="W528" s="62" t="n">
        <f aca="false">I528+J528+K528</f>
        <v>0</v>
      </c>
      <c r="X528" s="62" t="n">
        <f aca="false">L528+M528+N528</f>
        <v>0</v>
      </c>
      <c r="Y528" s="64" t="n">
        <f aca="false">SUM(U528:X528)</f>
        <v>0</v>
      </c>
    </row>
    <row r="529" customFormat="false" ht="12.75" hidden="false" customHeight="false" outlineLevel="0" collapsed="false">
      <c r="A529" s="117" t="s">
        <v>312</v>
      </c>
      <c r="B529" s="58"/>
      <c r="C529" s="119" t="n">
        <v>0</v>
      </c>
      <c r="D529" s="119" t="n">
        <v>0</v>
      </c>
      <c r="E529" s="119" t="n">
        <v>0</v>
      </c>
      <c r="F529" s="119" t="n">
        <v>0</v>
      </c>
      <c r="G529" s="119" t="n">
        <v>0</v>
      </c>
      <c r="H529" s="119" t="n">
        <v>0</v>
      </c>
      <c r="I529" s="119" t="n">
        <v>0</v>
      </c>
      <c r="J529" s="119" t="n">
        <v>0</v>
      </c>
      <c r="K529" s="119" t="n">
        <v>0</v>
      </c>
      <c r="L529" s="119" t="n">
        <v>0</v>
      </c>
      <c r="M529" s="119" t="n">
        <v>0</v>
      </c>
      <c r="N529" s="119" t="n">
        <v>0</v>
      </c>
      <c r="O529" s="154" t="n">
        <f aca="false">SUM(C529:N529)</f>
        <v>0</v>
      </c>
      <c r="P529" s="154"/>
      <c r="Q529" s="32"/>
      <c r="R529" s="151"/>
      <c r="S529" s="32"/>
      <c r="T529" s="154"/>
      <c r="U529" s="82" t="n">
        <f aca="false">C529+D529+E529</f>
        <v>0</v>
      </c>
      <c r="V529" s="82" t="n">
        <f aca="false">F529+G529+H529</f>
        <v>0</v>
      </c>
      <c r="W529" s="82" t="n">
        <f aca="false">I529+J529+K529</f>
        <v>0</v>
      </c>
      <c r="X529" s="82" t="n">
        <f aca="false">L529+M529+N529</f>
        <v>0</v>
      </c>
      <c r="Y529" s="81" t="n">
        <f aca="false">SUM(U529:X529)</f>
        <v>0</v>
      </c>
    </row>
    <row r="530" customFormat="false" ht="12.75" hidden="false" customHeight="false" outlineLevel="0" collapsed="false">
      <c r="A530" s="117" t="s">
        <v>321</v>
      </c>
      <c r="B530" s="58"/>
      <c r="C530" s="81" t="n">
        <f aca="false">SUM(C528:C529)</f>
        <v>0</v>
      </c>
      <c r="D530" s="81" t="n">
        <f aca="false">SUM(D528:D529)</f>
        <v>0</v>
      </c>
      <c r="E530" s="81" t="n">
        <f aca="false">SUM(E528:E529)</f>
        <v>0</v>
      </c>
      <c r="F530" s="81" t="n">
        <f aca="false">SUM(F528:F529)</f>
        <v>0</v>
      </c>
      <c r="G530" s="81" t="n">
        <f aca="false">SUM(G528:G529)</f>
        <v>0</v>
      </c>
      <c r="H530" s="81" t="n">
        <f aca="false">SUM(H528:H529)</f>
        <v>0</v>
      </c>
      <c r="I530" s="81" t="n">
        <f aca="false">SUM(I528:I529)</f>
        <v>0</v>
      </c>
      <c r="J530" s="81" t="n">
        <f aca="false">SUM(J528:J529)</f>
        <v>0</v>
      </c>
      <c r="K530" s="81" t="n">
        <f aca="false">SUM(K528:K529)</f>
        <v>0</v>
      </c>
      <c r="L530" s="81" t="n">
        <f aca="false">SUM(L528:L529)</f>
        <v>0</v>
      </c>
      <c r="M530" s="81" t="n">
        <f aca="false">SUM(M528:M529)</f>
        <v>0</v>
      </c>
      <c r="N530" s="81" t="n">
        <f aca="false">SUM(N528:N529)</f>
        <v>0</v>
      </c>
      <c r="O530" s="81" t="n">
        <f aca="false">SUM(O528:O529)</f>
        <v>0</v>
      </c>
      <c r="P530" s="81"/>
      <c r="Q530" s="32"/>
      <c r="R530" s="151"/>
      <c r="S530" s="32"/>
      <c r="T530" s="62"/>
      <c r="U530" s="81" t="n">
        <f aca="false">SUM(U528:U529)</f>
        <v>0</v>
      </c>
      <c r="V530" s="81" t="n">
        <f aca="false">SUM(V528:V529)</f>
        <v>0</v>
      </c>
      <c r="W530" s="81" t="n">
        <f aca="false">SUM(W528:W529)</f>
        <v>0</v>
      </c>
      <c r="X530" s="81" t="n">
        <f aca="false">SUM(X528:X529)</f>
        <v>0</v>
      </c>
      <c r="Y530" s="81" t="n">
        <f aca="false">SUM(Y528:Y529)</f>
        <v>0</v>
      </c>
    </row>
    <row r="531" customFormat="false" ht="3.95" hidden="false" customHeight="true" outlineLevel="0" collapsed="false">
      <c r="A531" s="57"/>
      <c r="B531" s="58"/>
      <c r="C531" s="124"/>
      <c r="D531" s="124"/>
      <c r="E531" s="124"/>
      <c r="F531" s="124"/>
      <c r="G531" s="124"/>
      <c r="H531" s="124"/>
      <c r="I531" s="124"/>
      <c r="J531" s="124"/>
      <c r="K531" s="124"/>
      <c r="L531" s="124"/>
      <c r="M531" s="124"/>
      <c r="N531" s="124"/>
      <c r="O531" s="124"/>
      <c r="P531" s="124"/>
      <c r="Q531" s="32"/>
      <c r="R531" s="151"/>
      <c r="S531" s="32"/>
      <c r="T531" s="124"/>
      <c r="U531" s="124"/>
      <c r="V531" s="124"/>
      <c r="W531" s="124"/>
      <c r="X531" s="124"/>
      <c r="Y531" s="124"/>
    </row>
    <row r="532" customFormat="false" ht="12.75" hidden="false" customHeight="false" outlineLevel="0" collapsed="false">
      <c r="A532" s="57" t="s">
        <v>332</v>
      </c>
      <c r="B532" s="58"/>
      <c r="C532" s="124" t="n">
        <f aca="false">+C530</f>
        <v>0</v>
      </c>
      <c r="D532" s="124" t="n">
        <f aca="false">+D530</f>
        <v>0</v>
      </c>
      <c r="E532" s="124" t="n">
        <f aca="false">+E530</f>
        <v>0</v>
      </c>
      <c r="F532" s="124" t="n">
        <f aca="false">+F530</f>
        <v>0</v>
      </c>
      <c r="G532" s="124" t="n">
        <f aca="false">+G530</f>
        <v>0</v>
      </c>
      <c r="H532" s="124" t="n">
        <f aca="false">+H530</f>
        <v>0</v>
      </c>
      <c r="I532" s="124" t="n">
        <f aca="false">+I530</f>
        <v>0</v>
      </c>
      <c r="J532" s="124" t="n">
        <f aca="false">+J530</f>
        <v>0</v>
      </c>
      <c r="K532" s="124" t="n">
        <f aca="false">+K530</f>
        <v>0</v>
      </c>
      <c r="L532" s="124" t="n">
        <f aca="false">+L530</f>
        <v>0</v>
      </c>
      <c r="M532" s="124" t="n">
        <f aca="false">+M530</f>
        <v>0</v>
      </c>
      <c r="N532" s="124" t="n">
        <f aca="false">+N530</f>
        <v>0</v>
      </c>
      <c r="O532" s="124" t="n">
        <f aca="false">+O530</f>
        <v>0</v>
      </c>
      <c r="P532" s="124"/>
      <c r="Q532" s="32"/>
      <c r="R532" s="151"/>
      <c r="S532" s="32"/>
      <c r="T532" s="124"/>
      <c r="U532" s="124" t="n">
        <f aca="false">+U530</f>
        <v>0</v>
      </c>
      <c r="V532" s="124" t="n">
        <f aca="false">+V530</f>
        <v>0</v>
      </c>
      <c r="W532" s="124" t="n">
        <f aca="false">+W530</f>
        <v>0</v>
      </c>
      <c r="X532" s="124" t="n">
        <f aca="false">+X530</f>
        <v>0</v>
      </c>
      <c r="Y532" s="124" t="n">
        <f aca="false">+Y530</f>
        <v>0</v>
      </c>
    </row>
    <row r="533" customFormat="false" ht="12.75" hidden="false" customHeight="false" outlineLevel="0" collapsed="false">
      <c r="A533" s="57"/>
      <c r="B533" s="58"/>
      <c r="C533" s="124"/>
      <c r="D533" s="124"/>
      <c r="E533" s="124"/>
      <c r="F533" s="124"/>
      <c r="G533" s="124"/>
      <c r="H533" s="124"/>
      <c r="I533" s="124"/>
      <c r="J533" s="124"/>
      <c r="K533" s="124"/>
      <c r="L533" s="124"/>
      <c r="M533" s="124"/>
      <c r="N533" s="124"/>
      <c r="O533" s="124"/>
      <c r="P533" s="124"/>
      <c r="Q533" s="32"/>
      <c r="R533" s="151"/>
      <c r="S533" s="32"/>
      <c r="T533" s="124"/>
      <c r="U533" s="124"/>
      <c r="V533" s="124"/>
      <c r="W533" s="124"/>
      <c r="X533" s="124"/>
      <c r="Y533" s="124"/>
    </row>
    <row r="534" customFormat="false" ht="12.75" hidden="false" customHeight="false" outlineLevel="0" collapsed="false">
      <c r="A534" s="57" t="s">
        <v>333</v>
      </c>
      <c r="B534" s="58"/>
      <c r="C534" s="124" t="n">
        <f aca="false">+C474+C487+C495+C502+C506+C513+C521+C528</f>
        <v>-450</v>
      </c>
      <c r="D534" s="124" t="n">
        <f aca="false">+D474+D487+D495+D502+D506+D513+D521+D528</f>
        <v>328</v>
      </c>
      <c r="E534" s="124" t="n">
        <f aca="false">+E474+E487+E495+E502+E506+E513+E521+E528</f>
        <v>-1100</v>
      </c>
      <c r="F534" s="124" t="n">
        <f aca="false">+F474+F487+F495+F502+F506+F513+F521+F528</f>
        <v>-1200</v>
      </c>
      <c r="G534" s="124" t="n">
        <f aca="false">+G474+G487+G495+G502+G506+G513+G521+G528</f>
        <v>-2800</v>
      </c>
      <c r="H534" s="124" t="n">
        <f aca="false">+H474+H487+H495+H502+H506+H513+H521+H528</f>
        <v>-1800</v>
      </c>
      <c r="I534" s="124" t="n">
        <f aca="false">+I474+I487+I495+I502+I506+I513+I521+I528</f>
        <v>-5100</v>
      </c>
      <c r="J534" s="124" t="n">
        <f aca="false">+J474+J487+J495+J502+J506+J513+J521+J528</f>
        <v>-2000</v>
      </c>
      <c r="K534" s="124" t="n">
        <f aca="false">+K474+K487+K495+K502+K506+K513+K521+K528</f>
        <v>-9942</v>
      </c>
      <c r="L534" s="124" t="n">
        <f aca="false">+L474+L487+L495+L502+L506+L513+L521+L528</f>
        <v>-4449</v>
      </c>
      <c r="M534" s="124" t="n">
        <f aca="false">+M474+M487+M495+M502+M506+M513+M521+M528</f>
        <v>-9292</v>
      </c>
      <c r="N534" s="124" t="n">
        <f aca="false">+N474+N487+N495+N502+N506+N513+N521+N528</f>
        <v>-11496</v>
      </c>
      <c r="O534" s="124" t="n">
        <f aca="false">+O474+O487+O495+O502+O506+O513+O521+O528</f>
        <v>-49301</v>
      </c>
      <c r="P534" s="124"/>
      <c r="Q534" s="32"/>
      <c r="R534" s="151"/>
      <c r="S534" s="32"/>
      <c r="T534" s="124"/>
      <c r="U534" s="124" t="n">
        <f aca="false">+U474+U487+U495+U502+U506+U513+U521+U528</f>
        <v>-1222</v>
      </c>
      <c r="V534" s="124" t="n">
        <f aca="false">+V474+V487+V495+V502+V506+V513+V521+V528</f>
        <v>-5800</v>
      </c>
      <c r="W534" s="124" t="n">
        <f aca="false">+W474+W487+W495+W502+W506+W513+W521+W528</f>
        <v>-17042</v>
      </c>
      <c r="X534" s="124" t="n">
        <f aca="false">+X474+X487+X495+X502+X506+X513+X521+X528</f>
        <v>-25237</v>
      </c>
      <c r="Y534" s="124" t="n">
        <f aca="false">+Y474+Y487+Y495+Y502+Y506+Y513+Y521+Y528</f>
        <v>-49301</v>
      </c>
    </row>
  </sheetData>
  <mergeCells count="1">
    <mergeCell ref="U2:X2"/>
  </mergeCells>
  <printOptions headings="false" gridLines="false" gridLinesSet="true" horizontalCentered="true" verticalCentered="false"/>
  <pageMargins left="0.25" right="0.25" top="0.25" bottom="0.25" header="0.511811023622047" footer="0.511811023622047"/>
  <pageSetup paperSize="5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5" manualBreakCount="5">
    <brk id="131" man="true" max="16383" min="0"/>
    <brk id="179" man="true" max="16383" min="0"/>
    <brk id="299" man="true" max="16383" min="0"/>
    <brk id="379" man="true" max="16383" min="0"/>
    <brk id="462" man="true" max="16383" min="0"/>
  </rowBreaks>
  <colBreaks count="1" manualBreakCount="1">
    <brk id="26" man="true" max="65535" min="0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7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I5" activePane="bottomRight" state="frozen"/>
      <selection pane="topLeft" activeCell="A1" activeCellId="0" sqref="A1"/>
      <selection pane="topRight" activeCell="I1" activeCellId="0" sqref="I1"/>
      <selection pane="bottomLeft" activeCell="A5" activeCellId="0" sqref="A5"/>
      <selection pane="bottomRight" activeCell="J7" activeCellId="0" sqref="J7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629" width="45.7"/>
    <col collapsed="false" customWidth="true" hidden="false" outlineLevel="0" max="2" min="2" style="630" width="8.7"/>
    <col collapsed="false" customWidth="true" hidden="false" outlineLevel="0" max="14" min="3" style="629" width="8.7"/>
    <col collapsed="false" customWidth="true" hidden="false" outlineLevel="0" max="17" min="15" style="629" width="9.7"/>
    <col collapsed="false" customWidth="false" hidden="false" outlineLevel="0" max="257" min="18" style="629" width="10.71"/>
  </cols>
  <sheetData>
    <row r="1" customFormat="false" ht="12.75" hidden="false" customHeight="false" outlineLevel="0" collapsed="false">
      <c r="A1" s="159" t="str">
        <f aca="true">CELL("FILENAME")</f>
        <v>'file:///mnt/12tb/@roms/datasets/enron/EDRM Enron Email Data Set v2 XML/filtered-attachments/xls/TW3rdCEEM.XLS'#$IntDeduct</v>
      </c>
      <c r="R1" s="631"/>
    </row>
    <row r="2" customFormat="false" ht="12.75" hidden="false" customHeight="false" outlineLevel="0" collapsed="false">
      <c r="A2" s="632" t="s">
        <v>668</v>
      </c>
      <c r="C2" s="633"/>
      <c r="D2" s="633"/>
      <c r="E2" s="633"/>
      <c r="F2" s="633"/>
      <c r="G2" s="634"/>
      <c r="H2" s="633"/>
      <c r="I2" s="635"/>
      <c r="J2" s="635"/>
      <c r="K2" s="635"/>
      <c r="L2" s="635"/>
      <c r="M2" s="635"/>
      <c r="N2" s="635"/>
      <c r="O2" s="636"/>
      <c r="P2" s="636"/>
      <c r="Q2" s="636"/>
    </row>
    <row r="3" customFormat="false" ht="12.75" hidden="false" customHeight="false" outlineLevel="0" collapsed="false">
      <c r="A3" s="22" t="str">
        <f aca="false">IncomeState!A3</f>
        <v>2001 CURRENT ESTIMATE</v>
      </c>
      <c r="B3" s="637" t="n">
        <f aca="true">NOW()</f>
        <v>45926.9584414525</v>
      </c>
      <c r="C3" s="638" t="str">
        <f aca="false">DataBase!C2</f>
        <v>ACT.</v>
      </c>
      <c r="D3" s="638" t="str">
        <f aca="false">DataBase!D2</f>
        <v>ACT.</v>
      </c>
      <c r="E3" s="638" t="str">
        <f aca="false">DataBase!E2</f>
        <v>ACT.</v>
      </c>
      <c r="F3" s="638" t="str">
        <f aca="false">DataBase!F2</f>
        <v>ACT.</v>
      </c>
      <c r="G3" s="638" t="str">
        <f aca="false">DataBase!G2</f>
        <v>ACT.</v>
      </c>
      <c r="H3" s="638" t="str">
        <f aca="false">DataBase!H2</f>
        <v>ACT.</v>
      </c>
      <c r="I3" s="638" t="str">
        <f aca="false">DataBase!I2</f>
        <v>ACT.</v>
      </c>
      <c r="J3" s="638" t="str">
        <f aca="false">DataBase!J2</f>
        <v>ACT.</v>
      </c>
      <c r="K3" s="638" t="str">
        <f aca="false">DataBase!K2</f>
        <v>3rd CE</v>
      </c>
      <c r="L3" s="638" t="str">
        <f aca="false">DataBase!L2</f>
        <v>3rd CE</v>
      </c>
      <c r="M3" s="638" t="str">
        <f aca="false">DataBase!M2</f>
        <v>3rd CE</v>
      </c>
      <c r="N3" s="638" t="str">
        <f aca="false">DataBase!N2</f>
        <v>3rd CE</v>
      </c>
      <c r="O3" s="638" t="str">
        <f aca="false">DataBase!O2</f>
        <v>TOTAL</v>
      </c>
      <c r="P3" s="638" t="str">
        <f aca="false">IncomeState!P6</f>
        <v>AUGUST</v>
      </c>
      <c r="Q3" s="638" t="str">
        <f aca="false">IncomeState!Q6</f>
        <v>ESTIMATE</v>
      </c>
    </row>
    <row r="4" customFormat="false" ht="12.75" hidden="false" customHeight="false" outlineLevel="0" collapsed="false">
      <c r="A4" s="639"/>
      <c r="B4" s="640" t="n">
        <f aca="true">NOW()</f>
        <v>45926.9584414528</v>
      </c>
      <c r="C4" s="641" t="s">
        <v>6</v>
      </c>
      <c r="D4" s="641" t="s">
        <v>7</v>
      </c>
      <c r="E4" s="641" t="s">
        <v>8</v>
      </c>
      <c r="F4" s="641" t="s">
        <v>9</v>
      </c>
      <c r="G4" s="641" t="s">
        <v>10</v>
      </c>
      <c r="H4" s="641" t="s">
        <v>11</v>
      </c>
      <c r="I4" s="641" t="s">
        <v>12</v>
      </c>
      <c r="J4" s="641" t="s">
        <v>13</v>
      </c>
      <c r="K4" s="641" t="s">
        <v>14</v>
      </c>
      <c r="L4" s="641" t="s">
        <v>15</v>
      </c>
      <c r="M4" s="641" t="s">
        <v>16</v>
      </c>
      <c r="N4" s="641" t="s">
        <v>17</v>
      </c>
      <c r="O4" s="642" t="n">
        <f aca="false">IncomeState!O7</f>
        <v>2001</v>
      </c>
      <c r="P4" s="642" t="str">
        <f aca="false">IncomeState!P7</f>
        <v>Y-T-D</v>
      </c>
      <c r="Q4" s="642" t="str">
        <f aca="false">IncomeState!Q7</f>
        <v>R.M.</v>
      </c>
    </row>
    <row r="5" customFormat="false" ht="3.95" hidden="false" customHeight="true" outlineLevel="0" collapsed="false">
      <c r="A5" s="643"/>
      <c r="C5" s="644"/>
      <c r="D5" s="644"/>
      <c r="E5" s="644"/>
      <c r="F5" s="644"/>
      <c r="G5" s="644"/>
      <c r="H5" s="644"/>
      <c r="I5" s="644"/>
      <c r="J5" s="644"/>
      <c r="K5" s="644"/>
      <c r="L5" s="644"/>
      <c r="M5" s="644"/>
      <c r="N5" s="644"/>
      <c r="P5" s="644"/>
    </row>
    <row r="6" customFormat="false" ht="12.75" hidden="false" customHeight="false" outlineLevel="0" collapsed="false">
      <c r="A6" s="645" t="s">
        <v>732</v>
      </c>
      <c r="C6" s="122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</row>
    <row r="7" customFormat="false" ht="12.75" hidden="false" customHeight="false" outlineLevel="0" collapsed="false">
      <c r="A7" s="624" t="s">
        <v>733</v>
      </c>
      <c r="B7" s="618" t="s">
        <v>636</v>
      </c>
      <c r="C7" s="122" t="n">
        <f aca="false">-Trackers!D254</f>
        <v>-0</v>
      </c>
      <c r="D7" s="122" t="n">
        <f aca="false">-Trackers!E254</f>
        <v>-0</v>
      </c>
      <c r="E7" s="122" t="n">
        <f aca="false">-Trackers!F254</f>
        <v>-0</v>
      </c>
      <c r="F7" s="122" t="n">
        <f aca="false">-Trackers!G254</f>
        <v>-0</v>
      </c>
      <c r="G7" s="122" t="n">
        <f aca="false">-Trackers!H254</f>
        <v>-0</v>
      </c>
      <c r="H7" s="122" t="n">
        <f aca="false">-Trackers!I254</f>
        <v>-0</v>
      </c>
      <c r="I7" s="122" t="n">
        <f aca="false">-Trackers!J254</f>
        <v>-0</v>
      </c>
      <c r="J7" s="122" t="n">
        <f aca="false">-Trackers!K254</f>
        <v>-0</v>
      </c>
      <c r="K7" s="122" t="n">
        <f aca="false">-Trackers!L254</f>
        <v>-0</v>
      </c>
      <c r="L7" s="122" t="n">
        <f aca="false">-Trackers!M254</f>
        <v>-0</v>
      </c>
      <c r="M7" s="122" t="n">
        <f aca="false">-Trackers!N254</f>
        <v>-0</v>
      </c>
      <c r="N7" s="122" t="n">
        <f aca="false">-Trackers!O254</f>
        <v>-0</v>
      </c>
      <c r="O7" s="122" t="n">
        <f aca="false">SUM(C7:N7)</f>
        <v>0</v>
      </c>
      <c r="P7" s="83" t="n">
        <f aca="false">SUM(C7:J7)</f>
        <v>0</v>
      </c>
      <c r="Q7" s="122" t="n">
        <f aca="false">(O7-P7)</f>
        <v>0</v>
      </c>
      <c r="R7" s="122"/>
      <c r="S7" s="122"/>
      <c r="T7" s="122"/>
      <c r="U7" s="122"/>
    </row>
    <row r="8" customFormat="false" ht="12.75" hidden="false" customHeight="false" outlineLevel="0" collapsed="false">
      <c r="A8" s="624" t="s">
        <v>734</v>
      </c>
      <c r="B8" s="618" t="s">
        <v>636</v>
      </c>
      <c r="C8" s="122" t="n">
        <f aca="false">-Trackers!D567</f>
        <v>-0</v>
      </c>
      <c r="D8" s="122" t="n">
        <f aca="false">-Trackers!E567</f>
        <v>-0</v>
      </c>
      <c r="E8" s="122" t="n">
        <f aca="false">-Trackers!F567</f>
        <v>-0</v>
      </c>
      <c r="F8" s="122" t="n">
        <f aca="false">-Trackers!G567</f>
        <v>-0</v>
      </c>
      <c r="G8" s="122" t="n">
        <f aca="false">-Trackers!H567</f>
        <v>-0</v>
      </c>
      <c r="H8" s="122" t="n">
        <f aca="false">-Trackers!I567</f>
        <v>-0</v>
      </c>
      <c r="I8" s="122" t="n">
        <f aca="false">-Trackers!J567</f>
        <v>-0</v>
      </c>
      <c r="J8" s="122" t="n">
        <f aca="false">-Trackers!K567</f>
        <v>-0</v>
      </c>
      <c r="K8" s="122" t="n">
        <f aca="false">-Trackers!L567</f>
        <v>-0</v>
      </c>
      <c r="L8" s="122" t="n">
        <f aca="false">-Trackers!M567</f>
        <v>-0</v>
      </c>
      <c r="M8" s="122" t="n">
        <f aca="false">-Trackers!N567</f>
        <v>-0</v>
      </c>
      <c r="N8" s="122" t="n">
        <f aca="false">-Trackers!O567</f>
        <v>-0</v>
      </c>
      <c r="O8" s="122" t="n">
        <f aca="false">SUM(C8:N8)</f>
        <v>0</v>
      </c>
      <c r="P8" s="83" t="n">
        <f aca="false">SUM(C8:J8)</f>
        <v>0</v>
      </c>
      <c r="Q8" s="122" t="n">
        <f aca="false">(O8-P8)</f>
        <v>0</v>
      </c>
      <c r="R8" s="122"/>
    </row>
    <row r="9" customFormat="false" ht="12.75" hidden="false" customHeight="false" outlineLevel="0" collapsed="false">
      <c r="A9" s="624" t="s">
        <v>735</v>
      </c>
      <c r="B9" s="618" t="s">
        <v>636</v>
      </c>
      <c r="C9" s="122" t="n">
        <f aca="false">-Trackers!D619</f>
        <v>-0</v>
      </c>
      <c r="D9" s="122" t="n">
        <f aca="false">-Trackers!E619</f>
        <v>-0</v>
      </c>
      <c r="E9" s="122" t="n">
        <f aca="false">-Trackers!F619</f>
        <v>-0</v>
      </c>
      <c r="F9" s="122" t="n">
        <f aca="false">-Trackers!G619</f>
        <v>-0</v>
      </c>
      <c r="G9" s="122" t="n">
        <f aca="false">-Trackers!H619</f>
        <v>-0</v>
      </c>
      <c r="H9" s="122" t="n">
        <f aca="false">-Trackers!I619</f>
        <v>-0</v>
      </c>
      <c r="I9" s="122" t="n">
        <f aca="false">-Trackers!J619</f>
        <v>-0</v>
      </c>
      <c r="J9" s="122" t="n">
        <f aca="false">-Trackers!K619</f>
        <v>-0</v>
      </c>
      <c r="K9" s="122" t="n">
        <f aca="false">-Trackers!L619</f>
        <v>-0</v>
      </c>
      <c r="L9" s="122" t="n">
        <f aca="false">-Trackers!M619</f>
        <v>-0</v>
      </c>
      <c r="M9" s="122" t="n">
        <f aca="false">-Trackers!N619</f>
        <v>-0</v>
      </c>
      <c r="N9" s="122" t="n">
        <f aca="false">-Trackers!O619</f>
        <v>-0</v>
      </c>
      <c r="O9" s="122" t="n">
        <f aca="false">SUM(C9:N9)</f>
        <v>0</v>
      </c>
      <c r="P9" s="83" t="n">
        <f aca="false">SUM(C9:J9)</f>
        <v>0</v>
      </c>
      <c r="Q9" s="122" t="n">
        <f aca="false">(O9-P9)</f>
        <v>0</v>
      </c>
      <c r="R9" s="122"/>
    </row>
    <row r="10" customFormat="false" ht="12.75" hidden="false" customHeight="false" outlineLevel="0" collapsed="false">
      <c r="A10" s="624" t="s">
        <v>736</v>
      </c>
      <c r="B10" s="618" t="s">
        <v>636</v>
      </c>
      <c r="C10" s="122" t="n">
        <f aca="false">-Trackers!D646</f>
        <v>-0</v>
      </c>
      <c r="D10" s="122" t="n">
        <f aca="false">-Trackers!E646</f>
        <v>-0</v>
      </c>
      <c r="E10" s="122" t="n">
        <f aca="false">-Trackers!F646</f>
        <v>-0</v>
      </c>
      <c r="F10" s="122" t="n">
        <f aca="false">-Trackers!G646</f>
        <v>-0</v>
      </c>
      <c r="G10" s="122" t="n">
        <f aca="false">-Trackers!H646</f>
        <v>-0</v>
      </c>
      <c r="H10" s="122" t="n">
        <f aca="false">-Trackers!I646</f>
        <v>-0</v>
      </c>
      <c r="I10" s="122" t="n">
        <f aca="false">-Trackers!J646</f>
        <v>-0</v>
      </c>
      <c r="J10" s="122" t="n">
        <f aca="false">-Trackers!K646</f>
        <v>-0</v>
      </c>
      <c r="K10" s="122" t="n">
        <f aca="false">-Trackers!L646</f>
        <v>-0</v>
      </c>
      <c r="L10" s="122" t="n">
        <f aca="false">-Trackers!M646</f>
        <v>-0</v>
      </c>
      <c r="M10" s="122" t="n">
        <f aca="false">-Trackers!N646</f>
        <v>-0</v>
      </c>
      <c r="N10" s="122" t="n">
        <f aca="false">-Trackers!O646</f>
        <v>-0</v>
      </c>
      <c r="O10" s="122" t="n">
        <f aca="false">SUM(C10:N10)</f>
        <v>0</v>
      </c>
      <c r="P10" s="83" t="n">
        <f aca="false">SUM(C10:J10)</f>
        <v>0</v>
      </c>
      <c r="Q10" s="122" t="n">
        <f aca="false">(O10-P10)</f>
        <v>0</v>
      </c>
      <c r="R10" s="122"/>
      <c r="S10" s="122"/>
      <c r="T10" s="122"/>
      <c r="U10" s="122"/>
    </row>
    <row r="11" customFormat="false" ht="12.75" hidden="false" customHeight="false" outlineLevel="0" collapsed="false">
      <c r="A11" s="624" t="s">
        <v>737</v>
      </c>
      <c r="B11" s="646" t="s">
        <v>649</v>
      </c>
      <c r="C11" s="83" t="n">
        <v>0</v>
      </c>
      <c r="D11" s="83" t="n">
        <v>0</v>
      </c>
      <c r="E11" s="83" t="n">
        <v>0</v>
      </c>
      <c r="F11" s="83" t="n">
        <v>0</v>
      </c>
      <c r="G11" s="83" t="n">
        <v>0</v>
      </c>
      <c r="H11" s="83" t="n">
        <v>0</v>
      </c>
      <c r="I11" s="83" t="n">
        <v>0</v>
      </c>
      <c r="J11" s="83" t="n">
        <v>0</v>
      </c>
      <c r="K11" s="83" t="n">
        <v>0</v>
      </c>
      <c r="L11" s="83" t="n">
        <v>0</v>
      </c>
      <c r="M11" s="83" t="n">
        <v>0</v>
      </c>
      <c r="N11" s="83" t="n">
        <v>0</v>
      </c>
      <c r="O11" s="122" t="n">
        <f aca="false">SUM(C11:N11)</f>
        <v>0</v>
      </c>
      <c r="P11" s="83" t="n">
        <f aca="false">SUM(C11:J11)</f>
        <v>0</v>
      </c>
      <c r="Q11" s="122" t="n">
        <f aca="false">(O11-P11)</f>
        <v>0</v>
      </c>
      <c r="R11" s="122"/>
      <c r="S11" s="122"/>
      <c r="T11" s="122"/>
      <c r="U11" s="122"/>
    </row>
    <row r="12" customFormat="false" ht="12.75" hidden="false" customHeight="false" outlineLevel="0" collapsed="false">
      <c r="A12" s="624" t="s">
        <v>738</v>
      </c>
      <c r="B12" s="647" t="s">
        <v>364</v>
      </c>
      <c r="C12" s="83" t="n">
        <v>-1</v>
      </c>
      <c r="D12" s="83" t="n">
        <v>-1</v>
      </c>
      <c r="E12" s="83" t="n">
        <v>-1</v>
      </c>
      <c r="F12" s="83" t="n">
        <v>-1</v>
      </c>
      <c r="G12" s="83" t="n">
        <v>-1</v>
      </c>
      <c r="H12" s="83" t="n">
        <v>-1</v>
      </c>
      <c r="I12" s="83" t="n">
        <v>-5</v>
      </c>
      <c r="J12" s="83" t="n">
        <v>-4</v>
      </c>
      <c r="K12" s="83" t="n">
        <v>-3</v>
      </c>
      <c r="L12" s="83" t="n">
        <v>-2</v>
      </c>
      <c r="M12" s="83" t="n">
        <v>-3</v>
      </c>
      <c r="N12" s="83" t="n">
        <v>-3</v>
      </c>
      <c r="O12" s="122" t="n">
        <f aca="false">SUM(C12:N12)</f>
        <v>-26</v>
      </c>
      <c r="P12" s="83" t="n">
        <f aca="false">SUM(C12:J12)</f>
        <v>-15</v>
      </c>
      <c r="Q12" s="122" t="n">
        <f aca="false">(O12-P12)</f>
        <v>-11</v>
      </c>
      <c r="R12" s="122"/>
      <c r="S12" s="122"/>
      <c r="T12" s="122"/>
      <c r="U12" s="122"/>
    </row>
    <row r="13" customFormat="false" ht="12.75" hidden="false" customHeight="false" outlineLevel="0" collapsed="false">
      <c r="A13" s="624" t="s">
        <v>739</v>
      </c>
      <c r="B13" s="646"/>
      <c r="C13" s="83" t="n">
        <v>0</v>
      </c>
      <c r="D13" s="83" t="n">
        <v>0</v>
      </c>
      <c r="E13" s="83" t="n">
        <v>0</v>
      </c>
      <c r="F13" s="83" t="n">
        <v>0</v>
      </c>
      <c r="G13" s="83" t="n">
        <v>0</v>
      </c>
      <c r="H13" s="83" t="n">
        <v>0</v>
      </c>
      <c r="I13" s="83" t="n">
        <v>0</v>
      </c>
      <c r="J13" s="83" t="n">
        <v>0</v>
      </c>
      <c r="K13" s="83" t="n">
        <v>0</v>
      </c>
      <c r="L13" s="83" t="n">
        <v>0</v>
      </c>
      <c r="M13" s="83" t="n">
        <v>0</v>
      </c>
      <c r="N13" s="83" t="n">
        <v>0</v>
      </c>
      <c r="O13" s="122" t="n">
        <f aca="false">SUM(C13:N13)</f>
        <v>0</v>
      </c>
      <c r="P13" s="83" t="n">
        <f aca="false">SUM(C13:J13)</f>
        <v>0</v>
      </c>
      <c r="Q13" s="122" t="n">
        <f aca="false">(O13-P13)</f>
        <v>0</v>
      </c>
      <c r="R13" s="122"/>
      <c r="S13" s="122"/>
      <c r="T13" s="122"/>
      <c r="U13" s="122"/>
    </row>
    <row r="14" customFormat="false" ht="12.75" hidden="false" customHeight="false" outlineLevel="0" collapsed="false">
      <c r="A14" s="624" t="s">
        <v>343</v>
      </c>
      <c r="B14" s="648"/>
      <c r="C14" s="83" t="n">
        <v>0</v>
      </c>
      <c r="D14" s="83" t="n">
        <v>-1</v>
      </c>
      <c r="E14" s="83" t="n">
        <v>0</v>
      </c>
      <c r="F14" s="83" t="n">
        <v>-1</v>
      </c>
      <c r="G14" s="83" t="n">
        <v>0</v>
      </c>
      <c r="H14" s="83" t="n">
        <v>0</v>
      </c>
      <c r="I14" s="83" t="n">
        <v>0</v>
      </c>
      <c r="J14" s="83" t="n">
        <v>0</v>
      </c>
      <c r="K14" s="83" t="n">
        <v>0</v>
      </c>
      <c r="L14" s="83" t="n">
        <v>0</v>
      </c>
      <c r="M14" s="83" t="n">
        <v>0</v>
      </c>
      <c r="N14" s="83" t="n">
        <v>0</v>
      </c>
      <c r="O14" s="122" t="n">
        <f aca="false">SUM(C14:N14)</f>
        <v>-2</v>
      </c>
      <c r="P14" s="83" t="n">
        <f aca="false">SUM(C14:J14)</f>
        <v>-2</v>
      </c>
      <c r="Q14" s="122" t="n">
        <f aca="false">(O14-P14)</f>
        <v>0</v>
      </c>
      <c r="R14" s="122"/>
      <c r="S14" s="122"/>
      <c r="T14" s="122"/>
      <c r="U14" s="122"/>
    </row>
    <row r="15" customFormat="false" ht="12.75" hidden="false" customHeight="false" outlineLevel="0" collapsed="false">
      <c r="A15" s="624" t="s">
        <v>383</v>
      </c>
      <c r="B15" s="648"/>
      <c r="C15" s="83" t="n">
        <v>0</v>
      </c>
      <c r="D15" s="83" t="n">
        <v>0</v>
      </c>
      <c r="E15" s="83" t="n">
        <v>0</v>
      </c>
      <c r="F15" s="83" t="n">
        <v>0</v>
      </c>
      <c r="G15" s="83" t="n">
        <v>0</v>
      </c>
      <c r="H15" s="83" t="n">
        <v>0</v>
      </c>
      <c r="I15" s="83" t="n">
        <v>0</v>
      </c>
      <c r="J15" s="83" t="n">
        <v>0</v>
      </c>
      <c r="K15" s="83" t="n">
        <v>0</v>
      </c>
      <c r="L15" s="83" t="n">
        <v>0</v>
      </c>
      <c r="M15" s="83" t="n">
        <v>0</v>
      </c>
      <c r="N15" s="83" t="n">
        <v>0</v>
      </c>
      <c r="O15" s="122" t="n">
        <f aca="false">SUM(C15:N15)</f>
        <v>0</v>
      </c>
      <c r="P15" s="83" t="n">
        <f aca="false">SUM(C15:J15)</f>
        <v>0</v>
      </c>
      <c r="Q15" s="122" t="n">
        <f aca="false">(O15-P15)</f>
        <v>0</v>
      </c>
      <c r="R15" s="122"/>
      <c r="S15" s="122"/>
      <c r="T15" s="122"/>
      <c r="U15" s="122"/>
    </row>
    <row r="16" customFormat="false" ht="12.75" hidden="false" customHeight="false" outlineLevel="0" collapsed="false">
      <c r="A16" s="624" t="s">
        <v>339</v>
      </c>
      <c r="C16" s="649" t="n">
        <v>0</v>
      </c>
      <c r="D16" s="649" t="n">
        <v>0</v>
      </c>
      <c r="E16" s="649" t="n">
        <v>0</v>
      </c>
      <c r="F16" s="649" t="n">
        <v>0</v>
      </c>
      <c r="G16" s="649" t="n">
        <v>0</v>
      </c>
      <c r="H16" s="649" t="n">
        <v>0</v>
      </c>
      <c r="I16" s="649" t="n">
        <v>0</v>
      </c>
      <c r="J16" s="649" t="n">
        <v>0</v>
      </c>
      <c r="K16" s="649" t="n">
        <v>0</v>
      </c>
      <c r="L16" s="649" t="n">
        <v>0</v>
      </c>
      <c r="M16" s="649" t="n">
        <v>0</v>
      </c>
      <c r="N16" s="649" t="n">
        <f aca="false">0</f>
        <v>0</v>
      </c>
      <c r="O16" s="650" t="n">
        <f aca="false">SUM(C16:N16)</f>
        <v>0</v>
      </c>
      <c r="P16" s="649" t="n">
        <f aca="false">SUM(C16:J16)</f>
        <v>0</v>
      </c>
      <c r="Q16" s="650" t="n">
        <f aca="false">(O16-P16)</f>
        <v>0</v>
      </c>
      <c r="R16" s="122"/>
      <c r="S16" s="122"/>
      <c r="T16" s="122"/>
      <c r="U16" s="122"/>
    </row>
    <row r="17" customFormat="false" ht="3.95" hidden="false" customHeight="true" outlineLevel="0" collapsed="false">
      <c r="A17" s="643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122"/>
      <c r="P17" s="83"/>
      <c r="Q17" s="122"/>
      <c r="R17" s="122"/>
      <c r="S17" s="122"/>
      <c r="T17" s="122"/>
      <c r="U17" s="122"/>
    </row>
    <row r="18" customFormat="false" ht="12.75" hidden="false" customHeight="false" outlineLevel="0" collapsed="false">
      <c r="A18" s="645" t="s">
        <v>740</v>
      </c>
      <c r="B18" s="651"/>
      <c r="C18" s="652" t="n">
        <f aca="false">SUM(C7:C17)</f>
        <v>-1</v>
      </c>
      <c r="D18" s="652" t="n">
        <f aca="false">SUM(D7:D17)</f>
        <v>-2</v>
      </c>
      <c r="E18" s="652" t="n">
        <f aca="false">SUM(E7:E17)</f>
        <v>-1</v>
      </c>
      <c r="F18" s="652" t="n">
        <f aca="false">SUM(F7:F17)</f>
        <v>-2</v>
      </c>
      <c r="G18" s="652" t="n">
        <f aca="false">SUM(G7:G17)</f>
        <v>-1</v>
      </c>
      <c r="H18" s="652" t="n">
        <f aca="false">SUM(H7:H17)</f>
        <v>-1</v>
      </c>
      <c r="I18" s="652" t="n">
        <f aca="false">SUM(I7:I17)</f>
        <v>-5</v>
      </c>
      <c r="J18" s="652" t="n">
        <f aca="false">SUM(J7:J17)</f>
        <v>-4</v>
      </c>
      <c r="K18" s="652" t="n">
        <f aca="false">SUM(K7:K17)</f>
        <v>-3</v>
      </c>
      <c r="L18" s="652" t="n">
        <f aca="false">SUM(L7:L17)</f>
        <v>-2</v>
      </c>
      <c r="M18" s="652" t="n">
        <f aca="false">SUM(M7:M17)</f>
        <v>-3</v>
      </c>
      <c r="N18" s="652" t="n">
        <f aca="false">SUM(N7:N17)</f>
        <v>-3</v>
      </c>
      <c r="O18" s="652" t="n">
        <f aca="false">SUM(O7:O17)</f>
        <v>-28</v>
      </c>
      <c r="P18" s="652" t="n">
        <f aca="false">SUM(P7:P17)</f>
        <v>-17</v>
      </c>
      <c r="Q18" s="652" t="n">
        <f aca="false">SUM(Q7:Q17)</f>
        <v>-11</v>
      </c>
      <c r="R18" s="653"/>
      <c r="S18" s="653"/>
      <c r="T18" s="653"/>
      <c r="U18" s="122"/>
    </row>
    <row r="19" customFormat="false" ht="6" hidden="false" customHeight="true" outlineLevel="0" collapsed="false">
      <c r="A19" s="645"/>
      <c r="B19" s="651"/>
      <c r="C19" s="652"/>
      <c r="D19" s="652"/>
      <c r="E19" s="652"/>
      <c r="F19" s="652"/>
      <c r="G19" s="652"/>
      <c r="H19" s="652"/>
      <c r="I19" s="652"/>
      <c r="J19" s="652"/>
      <c r="K19" s="652"/>
      <c r="L19" s="652"/>
      <c r="M19" s="652"/>
      <c r="N19" s="652"/>
      <c r="O19" s="652"/>
      <c r="P19" s="652"/>
      <c r="Q19" s="652"/>
      <c r="R19" s="653"/>
      <c r="S19" s="653"/>
      <c r="T19" s="653"/>
      <c r="U19" s="122"/>
    </row>
    <row r="20" customFormat="false" ht="12.75" hidden="false" customHeight="false" outlineLevel="0" collapsed="false">
      <c r="A20" s="645" t="s">
        <v>741</v>
      </c>
      <c r="B20" s="651"/>
      <c r="C20" s="652"/>
      <c r="D20" s="652"/>
      <c r="E20" s="652"/>
      <c r="F20" s="652"/>
      <c r="G20" s="652"/>
      <c r="H20" s="652"/>
      <c r="I20" s="652"/>
      <c r="J20" s="652"/>
      <c r="K20" s="652"/>
      <c r="L20" s="652"/>
      <c r="M20" s="652"/>
      <c r="N20" s="652"/>
      <c r="O20" s="652"/>
      <c r="P20" s="652"/>
      <c r="Q20" s="652"/>
      <c r="R20" s="653"/>
      <c r="S20" s="653"/>
      <c r="T20" s="653"/>
      <c r="U20" s="122"/>
    </row>
    <row r="21" customFormat="false" ht="12.75" hidden="false" customHeight="false" outlineLevel="0" collapsed="false">
      <c r="A21" s="624" t="s">
        <v>742</v>
      </c>
      <c r="B21" s="651"/>
      <c r="C21" s="83" t="n">
        <v>118</v>
      </c>
      <c r="D21" s="83" t="n">
        <v>118</v>
      </c>
      <c r="E21" s="83" t="n">
        <v>119</v>
      </c>
      <c r="F21" s="83" t="n">
        <v>118</v>
      </c>
      <c r="G21" s="83" t="n">
        <v>118</v>
      </c>
      <c r="H21" s="83" t="n">
        <v>118</v>
      </c>
      <c r="I21" s="83" t="n">
        <v>118</v>
      </c>
      <c r="J21" s="83" t="n">
        <v>118</v>
      </c>
      <c r="K21" s="83" t="n">
        <v>119</v>
      </c>
      <c r="L21" s="83" t="n">
        <v>118</v>
      </c>
      <c r="M21" s="83" t="n">
        <v>89</v>
      </c>
      <c r="N21" s="83" t="n">
        <v>89</v>
      </c>
      <c r="O21" s="122" t="n">
        <f aca="false">SUM(C21:N21)</f>
        <v>1360</v>
      </c>
      <c r="P21" s="83" t="n">
        <f aca="false">SUM(C21:J21)</f>
        <v>945</v>
      </c>
      <c r="Q21" s="122" t="n">
        <f aca="false">(O21-P21)</f>
        <v>415</v>
      </c>
      <c r="R21" s="653"/>
      <c r="S21" s="653"/>
      <c r="T21" s="653"/>
      <c r="U21" s="122"/>
    </row>
    <row r="22" customFormat="false" ht="12.75" hidden="false" customHeight="false" outlineLevel="0" collapsed="false">
      <c r="A22" s="624" t="s">
        <v>743</v>
      </c>
      <c r="B22" s="651"/>
      <c r="C22" s="83" t="n">
        <v>1</v>
      </c>
      <c r="D22" s="83" t="n">
        <v>1</v>
      </c>
      <c r="E22" s="83" t="n">
        <v>1</v>
      </c>
      <c r="F22" s="83" t="n">
        <v>1</v>
      </c>
      <c r="G22" s="83" t="n">
        <v>1</v>
      </c>
      <c r="H22" s="83" t="n">
        <v>1</v>
      </c>
      <c r="I22" s="83" t="n">
        <v>1</v>
      </c>
      <c r="J22" s="83" t="n">
        <v>1</v>
      </c>
      <c r="K22" s="83" t="n">
        <v>1</v>
      </c>
      <c r="L22" s="83" t="n">
        <v>1</v>
      </c>
      <c r="M22" s="83" t="n">
        <v>1</v>
      </c>
      <c r="N22" s="83" t="n">
        <v>1</v>
      </c>
      <c r="O22" s="122" t="n">
        <f aca="false">SUM(C22:N22)</f>
        <v>12</v>
      </c>
      <c r="P22" s="83" t="n">
        <f aca="false">SUM(C22:J22)</f>
        <v>8</v>
      </c>
      <c r="Q22" s="122" t="n">
        <f aca="false">(O22-P22)</f>
        <v>4</v>
      </c>
      <c r="R22" s="653"/>
      <c r="S22" s="653"/>
      <c r="T22" s="653"/>
      <c r="U22" s="122"/>
    </row>
    <row r="23" customFormat="false" ht="12.75" hidden="false" customHeight="false" outlineLevel="0" collapsed="false">
      <c r="A23" s="624" t="s">
        <v>744</v>
      </c>
      <c r="B23" s="651"/>
      <c r="C23" s="83" t="n">
        <v>925</v>
      </c>
      <c r="D23" s="83" t="n">
        <v>925</v>
      </c>
      <c r="E23" s="83" t="n">
        <v>925</v>
      </c>
      <c r="F23" s="83" t="n">
        <v>657</v>
      </c>
      <c r="G23" s="83" t="n">
        <v>678</v>
      </c>
      <c r="H23" s="83" t="n">
        <v>613</v>
      </c>
      <c r="I23" s="654" t="n">
        <f aca="false">678-678</f>
        <v>0</v>
      </c>
      <c r="J23" s="654" t="n">
        <f aca="false">678-678</f>
        <v>0</v>
      </c>
      <c r="K23" s="654" t="n">
        <f aca="false">657-657</f>
        <v>0</v>
      </c>
      <c r="L23" s="654" t="n">
        <f aca="false">678-678</f>
        <v>0</v>
      </c>
      <c r="M23" s="654" t="n">
        <f aca="false">657-657</f>
        <v>0</v>
      </c>
      <c r="N23" s="654" t="n">
        <f aca="false">678-678</f>
        <v>0</v>
      </c>
      <c r="O23" s="122" t="n">
        <f aca="false">SUM(C23:N23)</f>
        <v>4723</v>
      </c>
      <c r="P23" s="83" t="n">
        <f aca="false">SUM(C23:J23)</f>
        <v>4723</v>
      </c>
      <c r="Q23" s="122" t="n">
        <f aca="false">(O23-P23)</f>
        <v>0</v>
      </c>
      <c r="R23" s="653"/>
      <c r="S23" s="653"/>
      <c r="T23" s="653"/>
      <c r="U23" s="122"/>
    </row>
    <row r="24" customFormat="false" ht="12.75" hidden="false" customHeight="false" outlineLevel="0" collapsed="false">
      <c r="A24" s="624" t="s">
        <v>745</v>
      </c>
      <c r="B24" s="646"/>
      <c r="C24" s="654" t="n">
        <f aca="false">-1251+1251</f>
        <v>0</v>
      </c>
      <c r="D24" s="654" t="n">
        <f aca="false">-1134+1134</f>
        <v>0</v>
      </c>
      <c r="E24" s="654" t="n">
        <v>-5198</v>
      </c>
      <c r="F24" s="83" t="n">
        <v>-1785</v>
      </c>
      <c r="G24" s="83" t="n">
        <v>-1429</v>
      </c>
      <c r="H24" s="83" t="n">
        <v>-1319</v>
      </c>
      <c r="I24" s="83" t="n">
        <v>-825</v>
      </c>
      <c r="J24" s="83" t="n">
        <v>-825</v>
      </c>
      <c r="K24" s="83" t="n">
        <v>-770</v>
      </c>
      <c r="L24" s="83" t="n">
        <v>-788</v>
      </c>
      <c r="M24" s="83" t="n">
        <v>-743</v>
      </c>
      <c r="N24" s="83" t="n">
        <v>-730</v>
      </c>
      <c r="O24" s="122" t="n">
        <f aca="false">SUM(C24:N24)</f>
        <v>-14412</v>
      </c>
      <c r="P24" s="83" t="n">
        <f aca="false">SUM(C24:J24)</f>
        <v>-11381</v>
      </c>
      <c r="Q24" s="122" t="n">
        <f aca="false">(O24-P24)</f>
        <v>-3031</v>
      </c>
      <c r="R24" s="653"/>
      <c r="S24" s="653"/>
      <c r="T24" s="653"/>
      <c r="U24" s="122"/>
    </row>
    <row r="25" customFormat="false" ht="12.75" hidden="false" customHeight="false" outlineLevel="0" collapsed="false">
      <c r="A25" s="624" t="s">
        <v>343</v>
      </c>
      <c r="B25" s="648"/>
      <c r="C25" s="83" t="n">
        <v>0</v>
      </c>
      <c r="D25" s="83" t="n">
        <v>0</v>
      </c>
      <c r="E25" s="83" t="n">
        <v>0</v>
      </c>
      <c r="F25" s="83" t="n">
        <v>0</v>
      </c>
      <c r="G25" s="83" t="n">
        <v>0</v>
      </c>
      <c r="H25" s="83" t="n">
        <v>0</v>
      </c>
      <c r="I25" s="83" t="n">
        <v>0</v>
      </c>
      <c r="J25" s="83" t="n">
        <v>0</v>
      </c>
      <c r="K25" s="83" t="n">
        <v>0</v>
      </c>
      <c r="L25" s="83" t="n">
        <v>0</v>
      </c>
      <c r="M25" s="83" t="n">
        <v>0</v>
      </c>
      <c r="N25" s="83" t="n">
        <v>0</v>
      </c>
      <c r="O25" s="122" t="n">
        <f aca="false">SUM(C25:N25)</f>
        <v>0</v>
      </c>
      <c r="P25" s="83" t="n">
        <f aca="false">SUM(C25:J25)</f>
        <v>0</v>
      </c>
      <c r="Q25" s="122" t="n">
        <f aca="false">(O25-P25)</f>
        <v>0</v>
      </c>
      <c r="R25" s="653"/>
      <c r="S25" s="653"/>
      <c r="T25" s="653"/>
      <c r="U25" s="122"/>
    </row>
    <row r="26" customFormat="false" ht="12.75" hidden="false" customHeight="false" outlineLevel="0" collapsed="false">
      <c r="A26" s="624" t="s">
        <v>339</v>
      </c>
      <c r="C26" s="649" t="n">
        <v>0</v>
      </c>
      <c r="D26" s="649" t="n">
        <v>0</v>
      </c>
      <c r="E26" s="649" t="n">
        <v>0</v>
      </c>
      <c r="F26" s="649" t="n">
        <v>0</v>
      </c>
      <c r="G26" s="649" t="n">
        <v>0</v>
      </c>
      <c r="H26" s="649" t="n">
        <v>0</v>
      </c>
      <c r="I26" s="649" t="n">
        <v>0</v>
      </c>
      <c r="J26" s="649" t="n">
        <v>0</v>
      </c>
      <c r="K26" s="649" t="n">
        <v>0</v>
      </c>
      <c r="L26" s="649" t="n">
        <v>0</v>
      </c>
      <c r="M26" s="649" t="n">
        <v>0</v>
      </c>
      <c r="N26" s="649" t="n">
        <f aca="false">0</f>
        <v>0</v>
      </c>
      <c r="O26" s="650" t="n">
        <f aca="false">SUM(C26:N26)</f>
        <v>0</v>
      </c>
      <c r="P26" s="649" t="n">
        <f aca="false">SUM(C26:J26)</f>
        <v>0</v>
      </c>
      <c r="Q26" s="650" t="n">
        <f aca="false">(O26-P26)</f>
        <v>0</v>
      </c>
      <c r="R26" s="653"/>
      <c r="S26" s="653"/>
      <c r="T26" s="653"/>
      <c r="U26" s="122"/>
    </row>
    <row r="27" customFormat="false" ht="3.95" hidden="false" customHeight="true" outlineLevel="0" collapsed="false">
      <c r="A27" s="64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122"/>
      <c r="P27" s="83"/>
      <c r="Q27" s="122"/>
      <c r="R27" s="653"/>
      <c r="S27" s="653"/>
      <c r="T27" s="653"/>
      <c r="U27" s="122"/>
    </row>
    <row r="28" customFormat="false" ht="12.75" hidden="false" customHeight="false" outlineLevel="0" collapsed="false">
      <c r="A28" s="645" t="s">
        <v>746</v>
      </c>
      <c r="B28" s="651"/>
      <c r="C28" s="652" t="n">
        <f aca="false">SUM(C21:C27)</f>
        <v>1044</v>
      </c>
      <c r="D28" s="652" t="n">
        <f aca="false">SUM(D21:D27)</f>
        <v>1044</v>
      </c>
      <c r="E28" s="652" t="n">
        <f aca="false">SUM(E21:E27)</f>
        <v>-4153</v>
      </c>
      <c r="F28" s="652" t="n">
        <f aca="false">SUM(F21:F27)</f>
        <v>-1009</v>
      </c>
      <c r="G28" s="652" t="n">
        <f aca="false">SUM(G21:G27)</f>
        <v>-632</v>
      </c>
      <c r="H28" s="652" t="n">
        <f aca="false">SUM(H21:H27)</f>
        <v>-587</v>
      </c>
      <c r="I28" s="652" t="n">
        <f aca="false">SUM(I21:I27)</f>
        <v>-706</v>
      </c>
      <c r="J28" s="652" t="n">
        <f aca="false">SUM(J21:J27)</f>
        <v>-706</v>
      </c>
      <c r="K28" s="652" t="n">
        <f aca="false">SUM(K21:K27)</f>
        <v>-650</v>
      </c>
      <c r="L28" s="652" t="n">
        <f aca="false">SUM(L21:L27)</f>
        <v>-669</v>
      </c>
      <c r="M28" s="652" t="n">
        <f aca="false">SUM(M21:M27)</f>
        <v>-653</v>
      </c>
      <c r="N28" s="652" t="n">
        <f aca="false">SUM(N21:N27)</f>
        <v>-640</v>
      </c>
      <c r="O28" s="652" t="n">
        <f aca="false">SUM(O21:O27)</f>
        <v>-8317</v>
      </c>
      <c r="P28" s="652" t="n">
        <f aca="false">SUM(P21:P27)</f>
        <v>-5705</v>
      </c>
      <c r="Q28" s="652" t="n">
        <f aca="false">SUM(Q21:Q27)</f>
        <v>-2612</v>
      </c>
      <c r="R28" s="653"/>
      <c r="S28" s="653"/>
      <c r="T28" s="653"/>
      <c r="U28" s="122"/>
    </row>
    <row r="29" customFormat="false" ht="6" hidden="false" customHeight="true" outlineLevel="0" collapsed="false">
      <c r="A29" s="643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122"/>
      <c r="P29" s="83"/>
      <c r="Q29" s="122"/>
      <c r="R29" s="122"/>
      <c r="S29" s="122"/>
      <c r="T29" s="122"/>
      <c r="U29" s="122"/>
    </row>
    <row r="30" customFormat="false" ht="12.75" hidden="false" customHeight="false" outlineLevel="0" collapsed="false">
      <c r="A30" s="645" t="s">
        <v>252</v>
      </c>
      <c r="C30" s="122"/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</row>
    <row r="31" customFormat="false" ht="12.75" hidden="false" customHeight="false" outlineLevel="0" collapsed="false">
      <c r="A31" s="624" t="s">
        <v>251</v>
      </c>
      <c r="B31" s="646"/>
      <c r="C31" s="83" t="n">
        <v>-11</v>
      </c>
      <c r="D31" s="83" t="n">
        <v>-10</v>
      </c>
      <c r="E31" s="83" t="n">
        <v>-9</v>
      </c>
      <c r="F31" s="83" t="n">
        <v>-7</v>
      </c>
      <c r="G31" s="83" t="n">
        <v>-8</v>
      </c>
      <c r="H31" s="83" t="n">
        <v>-11</v>
      </c>
      <c r="I31" s="83" t="n">
        <v>-35</v>
      </c>
      <c r="J31" s="83" t="n">
        <v>-34</v>
      </c>
      <c r="K31" s="83" t="n">
        <v>-25</v>
      </c>
      <c r="L31" s="83" t="n">
        <v>-15</v>
      </c>
      <c r="M31" s="83" t="n">
        <v>-27</v>
      </c>
      <c r="N31" s="83" t="n">
        <v>-22</v>
      </c>
      <c r="O31" s="122" t="n">
        <f aca="false">SUM(C31:N31)</f>
        <v>-214</v>
      </c>
      <c r="P31" s="83" t="n">
        <f aca="false">SUM(C31:J31)</f>
        <v>-125</v>
      </c>
      <c r="Q31" s="122" t="n">
        <f aca="false">(O31-P31)</f>
        <v>-89</v>
      </c>
      <c r="R31" s="122"/>
      <c r="S31" s="122"/>
      <c r="T31" s="122"/>
      <c r="U31" s="122"/>
    </row>
    <row r="32" customFormat="false" ht="12.75" hidden="false" customHeight="false" outlineLevel="0" collapsed="false">
      <c r="A32" s="624" t="s">
        <v>343</v>
      </c>
      <c r="C32" s="83" t="n">
        <v>0</v>
      </c>
      <c r="D32" s="83" t="n">
        <v>0</v>
      </c>
      <c r="E32" s="83" t="n">
        <v>0</v>
      </c>
      <c r="F32" s="84" t="n">
        <v>0</v>
      </c>
      <c r="G32" s="83" t="n">
        <v>0</v>
      </c>
      <c r="H32" s="83" t="n">
        <v>0</v>
      </c>
      <c r="I32" s="83" t="n">
        <v>0</v>
      </c>
      <c r="J32" s="83" t="n">
        <v>0</v>
      </c>
      <c r="K32" s="83" t="n">
        <v>0</v>
      </c>
      <c r="L32" s="83" t="n">
        <v>0</v>
      </c>
      <c r="M32" s="84" t="n">
        <v>0</v>
      </c>
      <c r="N32" s="83" t="n">
        <v>0</v>
      </c>
      <c r="O32" s="122" t="n">
        <f aca="false">SUM(C32:N32)</f>
        <v>0</v>
      </c>
      <c r="P32" s="83" t="n">
        <f aca="false">SUM(C32:J32)</f>
        <v>0</v>
      </c>
      <c r="Q32" s="122" t="n">
        <f aca="false">(O32-P32)</f>
        <v>0</v>
      </c>
      <c r="R32" s="122"/>
      <c r="S32" s="122"/>
      <c r="T32" s="122"/>
      <c r="U32" s="122"/>
    </row>
    <row r="33" customFormat="false" ht="12.75" hidden="false" customHeight="false" outlineLevel="0" collapsed="false">
      <c r="A33" s="624" t="s">
        <v>339</v>
      </c>
      <c r="C33" s="649" t="n">
        <v>0</v>
      </c>
      <c r="D33" s="649" t="n">
        <v>0</v>
      </c>
      <c r="E33" s="649" t="n">
        <v>0</v>
      </c>
      <c r="F33" s="649" t="n">
        <v>0</v>
      </c>
      <c r="G33" s="649" t="n">
        <v>0</v>
      </c>
      <c r="H33" s="649" t="n">
        <v>0</v>
      </c>
      <c r="I33" s="649" t="n">
        <v>0</v>
      </c>
      <c r="J33" s="649" t="n">
        <v>0</v>
      </c>
      <c r="K33" s="649" t="n">
        <v>0</v>
      </c>
      <c r="L33" s="649" t="n">
        <v>0</v>
      </c>
      <c r="M33" s="649" t="n">
        <v>0</v>
      </c>
      <c r="N33" s="649" t="n">
        <v>0</v>
      </c>
      <c r="O33" s="650" t="n">
        <f aca="false">SUM(C33:N33)</f>
        <v>0</v>
      </c>
      <c r="P33" s="649" t="n">
        <f aca="false">SUM(C33:J33)</f>
        <v>0</v>
      </c>
      <c r="Q33" s="650" t="n">
        <f aca="false">(O33-P33)</f>
        <v>0</v>
      </c>
      <c r="R33" s="122"/>
      <c r="S33" s="122"/>
      <c r="T33" s="122"/>
      <c r="U33" s="122"/>
    </row>
    <row r="34" customFormat="false" ht="3.95" hidden="false" customHeight="true" outlineLevel="0" collapsed="false">
      <c r="A34" s="644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122"/>
      <c r="P34" s="83"/>
      <c r="Q34" s="122"/>
      <c r="R34" s="122"/>
      <c r="S34" s="122"/>
      <c r="T34" s="122"/>
      <c r="U34" s="122"/>
    </row>
    <row r="35" customFormat="false" ht="12.75" hidden="false" customHeight="false" outlineLevel="0" collapsed="false">
      <c r="A35" s="645" t="s">
        <v>747</v>
      </c>
      <c r="B35" s="633"/>
      <c r="C35" s="652" t="n">
        <f aca="false">SUM(C31:C33)</f>
        <v>-11</v>
      </c>
      <c r="D35" s="652" t="n">
        <f aca="false">SUM(D31:D33)</f>
        <v>-10</v>
      </c>
      <c r="E35" s="652" t="n">
        <f aca="false">SUM(E31:E33)</f>
        <v>-9</v>
      </c>
      <c r="F35" s="652" t="n">
        <f aca="false">SUM(F31:F33)</f>
        <v>-7</v>
      </c>
      <c r="G35" s="652" t="n">
        <f aca="false">SUM(G31:G33)</f>
        <v>-8</v>
      </c>
      <c r="H35" s="652" t="n">
        <f aca="false">SUM(H31:H33)</f>
        <v>-11</v>
      </c>
      <c r="I35" s="652" t="n">
        <f aca="false">SUM(I31:I33)</f>
        <v>-35</v>
      </c>
      <c r="J35" s="652" t="n">
        <f aca="false">SUM(J31:J33)</f>
        <v>-34</v>
      </c>
      <c r="K35" s="652" t="n">
        <f aca="false">SUM(K31:K33)</f>
        <v>-25</v>
      </c>
      <c r="L35" s="652" t="n">
        <f aca="false">SUM(L31:L33)</f>
        <v>-15</v>
      </c>
      <c r="M35" s="652" t="n">
        <f aca="false">SUM(M31:M33)</f>
        <v>-27</v>
      </c>
      <c r="N35" s="652" t="n">
        <f aca="false">SUM(N31:N33)</f>
        <v>-22</v>
      </c>
      <c r="O35" s="652" t="n">
        <f aca="false">SUM(O31:O33)</f>
        <v>-214</v>
      </c>
      <c r="P35" s="652" t="n">
        <f aca="false">SUM(P31:P33)</f>
        <v>-125</v>
      </c>
      <c r="Q35" s="652" t="n">
        <f aca="false">SUM(Q31:Q33)</f>
        <v>-89</v>
      </c>
      <c r="R35" s="653"/>
      <c r="S35" s="653"/>
      <c r="T35" s="122"/>
      <c r="U35" s="122"/>
    </row>
    <row r="36" customFormat="false" ht="6" hidden="false" customHeight="true" outlineLevel="0" collapsed="false">
      <c r="A36" s="644"/>
      <c r="B36" s="646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122"/>
      <c r="P36" s="83"/>
      <c r="Q36" s="122"/>
      <c r="R36" s="122"/>
      <c r="S36" s="122"/>
      <c r="T36" s="122"/>
      <c r="U36" s="122"/>
    </row>
    <row r="37" customFormat="false" ht="12.75" hidden="false" customHeight="false" outlineLevel="0" collapsed="false">
      <c r="A37" s="645" t="s">
        <v>748</v>
      </c>
      <c r="B37" s="646"/>
      <c r="C37" s="122"/>
      <c r="D37" s="122"/>
      <c r="E37" s="122"/>
      <c r="F37" s="122"/>
      <c r="G37" s="122"/>
      <c r="H37" s="122"/>
      <c r="I37" s="122"/>
      <c r="J37" s="122"/>
      <c r="K37" s="122"/>
      <c r="L37" s="122"/>
      <c r="M37" s="122"/>
      <c r="N37" s="122"/>
      <c r="O37" s="122"/>
      <c r="P37" s="122"/>
      <c r="Q37" s="122"/>
      <c r="R37" s="122"/>
      <c r="S37" s="122"/>
      <c r="T37" s="122"/>
      <c r="U37" s="122"/>
    </row>
    <row r="38" customFormat="false" ht="12.75" hidden="false" customHeight="false" outlineLevel="0" collapsed="false">
      <c r="A38" s="624" t="s">
        <v>749</v>
      </c>
      <c r="B38" s="647" t="s">
        <v>364</v>
      </c>
      <c r="C38" s="623" t="n">
        <f aca="false">DataBase!C241</f>
        <v>0</v>
      </c>
      <c r="D38" s="623" t="n">
        <f aca="false">DataBase!D241</f>
        <v>0</v>
      </c>
      <c r="E38" s="623" t="n">
        <f aca="false">DataBase!E241</f>
        <v>0</v>
      </c>
      <c r="F38" s="623" t="n">
        <f aca="false">DataBase!F241</f>
        <v>0</v>
      </c>
      <c r="G38" s="623" t="n">
        <f aca="false">DataBase!G241</f>
        <v>0</v>
      </c>
      <c r="H38" s="623" t="n">
        <f aca="false">DataBase!H241</f>
        <v>0</v>
      </c>
      <c r="I38" s="623" t="n">
        <f aca="false">DataBase!I241</f>
        <v>0</v>
      </c>
      <c r="J38" s="623" t="n">
        <f aca="false">DataBase!J241</f>
        <v>0</v>
      </c>
      <c r="K38" s="623" t="n">
        <f aca="false">DataBase!K241</f>
        <v>0</v>
      </c>
      <c r="L38" s="623" t="n">
        <f aca="false">DataBase!L241</f>
        <v>0</v>
      </c>
      <c r="M38" s="623" t="n">
        <f aca="false">DataBase!M241</f>
        <v>0</v>
      </c>
      <c r="N38" s="623" t="n">
        <f aca="false">DataBase!N241</f>
        <v>0</v>
      </c>
      <c r="O38" s="122" t="n">
        <f aca="false">SUM(C38:N38)</f>
        <v>0</v>
      </c>
      <c r="P38" s="83" t="n">
        <f aca="false">SUM(C38:J38)</f>
        <v>0</v>
      </c>
      <c r="Q38" s="122" t="n">
        <f aca="false">(O38-P38)</f>
        <v>0</v>
      </c>
      <c r="R38" s="122"/>
      <c r="S38" s="122"/>
      <c r="T38" s="122"/>
      <c r="U38" s="122"/>
    </row>
    <row r="39" customFormat="false" ht="12.75" hidden="false" customHeight="false" outlineLevel="0" collapsed="false">
      <c r="A39" s="624" t="s">
        <v>750</v>
      </c>
      <c r="B39" s="647" t="s">
        <v>364</v>
      </c>
      <c r="C39" s="623" t="n">
        <f aca="false">DataBase!C242</f>
        <v>0</v>
      </c>
      <c r="D39" s="623" t="n">
        <f aca="false">DataBase!D242</f>
        <v>0</v>
      </c>
      <c r="E39" s="623" t="n">
        <f aca="false">DataBase!E242</f>
        <v>0</v>
      </c>
      <c r="F39" s="623" t="n">
        <f aca="false">DataBase!F242</f>
        <v>0</v>
      </c>
      <c r="G39" s="623" t="n">
        <f aca="false">DataBase!G242</f>
        <v>0</v>
      </c>
      <c r="H39" s="623" t="n">
        <f aca="false">DataBase!H242</f>
        <v>0</v>
      </c>
      <c r="I39" s="623" t="n">
        <f aca="false">DataBase!I242</f>
        <v>0</v>
      </c>
      <c r="J39" s="623" t="n">
        <f aca="false">DataBase!J242</f>
        <v>0</v>
      </c>
      <c r="K39" s="623" t="n">
        <f aca="false">DataBase!K242</f>
        <v>0</v>
      </c>
      <c r="L39" s="623" t="n">
        <f aca="false">DataBase!L242</f>
        <v>0</v>
      </c>
      <c r="M39" s="623" t="n">
        <f aca="false">DataBase!M242</f>
        <v>0</v>
      </c>
      <c r="N39" s="623" t="n">
        <f aca="false">DataBase!N242</f>
        <v>0</v>
      </c>
      <c r="O39" s="122" t="n">
        <f aca="false">SUM(C39:N39)</f>
        <v>0</v>
      </c>
      <c r="P39" s="83" t="n">
        <f aca="false">SUM(C39:J39)</f>
        <v>0</v>
      </c>
      <c r="Q39" s="122" t="n">
        <f aca="false">(O39-P39)</f>
        <v>0</v>
      </c>
      <c r="R39" s="122"/>
      <c r="S39" s="122"/>
      <c r="T39" s="122"/>
      <c r="U39" s="122"/>
    </row>
    <row r="40" customFormat="false" ht="12.75" hidden="false" customHeight="false" outlineLevel="0" collapsed="false">
      <c r="A40" s="624" t="s">
        <v>751</v>
      </c>
      <c r="B40" s="646"/>
      <c r="C40" s="623" t="n">
        <f aca="false">DataBase!C243</f>
        <v>0</v>
      </c>
      <c r="D40" s="623" t="n">
        <f aca="false">DataBase!D243</f>
        <v>0</v>
      </c>
      <c r="E40" s="623" t="n">
        <f aca="false">DataBase!E243</f>
        <v>0</v>
      </c>
      <c r="F40" s="623" t="n">
        <f aca="false">DataBase!F243</f>
        <v>0</v>
      </c>
      <c r="G40" s="623" t="n">
        <f aca="false">DataBase!G243</f>
        <v>0</v>
      </c>
      <c r="H40" s="623" t="n">
        <f aca="false">DataBase!H243</f>
        <v>0</v>
      </c>
      <c r="I40" s="623" t="n">
        <f aca="false">DataBase!I243</f>
        <v>0</v>
      </c>
      <c r="J40" s="623" t="n">
        <f aca="false">DataBase!J243</f>
        <v>0</v>
      </c>
      <c r="K40" s="623" t="n">
        <f aca="false">DataBase!K243</f>
        <v>0</v>
      </c>
      <c r="L40" s="623" t="n">
        <f aca="false">DataBase!L243</f>
        <v>0</v>
      </c>
      <c r="M40" s="623" t="n">
        <f aca="false">DataBase!M243</f>
        <v>0</v>
      </c>
      <c r="N40" s="623" t="n">
        <f aca="false">DataBase!N243</f>
        <v>0</v>
      </c>
      <c r="O40" s="122" t="n">
        <f aca="false">SUM(C40:N40)</f>
        <v>0</v>
      </c>
      <c r="P40" s="83" t="n">
        <f aca="false">SUM(C40:J40)</f>
        <v>0</v>
      </c>
      <c r="Q40" s="122" t="n">
        <f aca="false">(O40-P40)</f>
        <v>0</v>
      </c>
      <c r="R40" s="122"/>
      <c r="S40" s="122"/>
      <c r="T40" s="122"/>
      <c r="U40" s="122"/>
    </row>
    <row r="41" customFormat="false" ht="12.75" hidden="false" customHeight="false" outlineLevel="0" collapsed="false">
      <c r="A41" s="624" t="s">
        <v>752</v>
      </c>
      <c r="B41" s="647" t="s">
        <v>364</v>
      </c>
      <c r="C41" s="623" t="n">
        <f aca="false">DataBase!C244</f>
        <v>0</v>
      </c>
      <c r="D41" s="623" t="n">
        <f aca="false">DataBase!D244</f>
        <v>0</v>
      </c>
      <c r="E41" s="623" t="n">
        <f aca="false">DataBase!E244</f>
        <v>0</v>
      </c>
      <c r="F41" s="623" t="n">
        <f aca="false">DataBase!F244</f>
        <v>0</v>
      </c>
      <c r="G41" s="623" t="n">
        <f aca="false">DataBase!G244</f>
        <v>0</v>
      </c>
      <c r="H41" s="623" t="n">
        <f aca="false">DataBase!H244</f>
        <v>0</v>
      </c>
      <c r="I41" s="623" t="n">
        <f aca="false">DataBase!I244</f>
        <v>0</v>
      </c>
      <c r="J41" s="623" t="n">
        <f aca="false">DataBase!J244</f>
        <v>0</v>
      </c>
      <c r="K41" s="623" t="n">
        <f aca="false">DataBase!K244</f>
        <v>0</v>
      </c>
      <c r="L41" s="623" t="n">
        <f aca="false">DataBase!L244</f>
        <v>0</v>
      </c>
      <c r="M41" s="623" t="n">
        <f aca="false">DataBase!M244</f>
        <v>0</v>
      </c>
      <c r="N41" s="623" t="n">
        <f aca="false">DataBase!N244</f>
        <v>0</v>
      </c>
      <c r="O41" s="122" t="n">
        <f aca="false">SUM(C41:N41)</f>
        <v>0</v>
      </c>
      <c r="P41" s="83" t="n">
        <f aca="false">SUM(C41:J41)</f>
        <v>0</v>
      </c>
      <c r="Q41" s="122" t="n">
        <f aca="false">(O41-P41)</f>
        <v>0</v>
      </c>
      <c r="R41" s="122"/>
      <c r="S41" s="122"/>
      <c r="T41" s="122"/>
      <c r="U41" s="122"/>
    </row>
    <row r="42" customFormat="false" ht="12.75" hidden="false" customHeight="false" outlineLevel="0" collapsed="false">
      <c r="A42" s="624" t="s">
        <v>753</v>
      </c>
      <c r="B42" s="647" t="s">
        <v>364</v>
      </c>
      <c r="C42" s="623" t="n">
        <f aca="false">DataBase!C245</f>
        <v>0</v>
      </c>
      <c r="D42" s="623" t="n">
        <f aca="false">DataBase!D245</f>
        <v>0</v>
      </c>
      <c r="E42" s="623" t="n">
        <f aca="false">DataBase!E245</f>
        <v>0</v>
      </c>
      <c r="F42" s="623" t="n">
        <f aca="false">DataBase!F245</f>
        <v>0</v>
      </c>
      <c r="G42" s="623" t="n">
        <f aca="false">DataBase!G245</f>
        <v>0</v>
      </c>
      <c r="H42" s="623" t="n">
        <f aca="false">DataBase!H245</f>
        <v>0</v>
      </c>
      <c r="I42" s="623" t="n">
        <f aca="false">DataBase!I245</f>
        <v>0</v>
      </c>
      <c r="J42" s="623" t="n">
        <f aca="false">DataBase!J245</f>
        <v>0</v>
      </c>
      <c r="K42" s="623" t="n">
        <f aca="false">DataBase!K245</f>
        <v>0</v>
      </c>
      <c r="L42" s="623" t="n">
        <f aca="false">DataBase!L245</f>
        <v>0</v>
      </c>
      <c r="M42" s="623" t="n">
        <f aca="false">DataBase!M245</f>
        <v>0</v>
      </c>
      <c r="N42" s="623" t="n">
        <f aca="false">DataBase!N245</f>
        <v>0</v>
      </c>
      <c r="O42" s="122" t="n">
        <f aca="false">SUM(C42:N42)</f>
        <v>0</v>
      </c>
      <c r="P42" s="83" t="n">
        <f aca="false">SUM(C42:J42)</f>
        <v>0</v>
      </c>
      <c r="Q42" s="122" t="n">
        <f aca="false">(O42-P42)</f>
        <v>0</v>
      </c>
      <c r="R42" s="122"/>
      <c r="S42" s="122"/>
      <c r="T42" s="122"/>
      <c r="U42" s="122"/>
    </row>
    <row r="43" customFormat="false" ht="12.75" hidden="false" customHeight="false" outlineLevel="0" collapsed="false">
      <c r="A43" s="624" t="s">
        <v>754</v>
      </c>
      <c r="B43" s="647" t="s">
        <v>364</v>
      </c>
      <c r="C43" s="623" t="n">
        <f aca="false">DataBase!C246</f>
        <v>0</v>
      </c>
      <c r="D43" s="623" t="n">
        <f aca="false">DataBase!D246</f>
        <v>0</v>
      </c>
      <c r="E43" s="623" t="n">
        <f aca="false">DataBase!E246</f>
        <v>0</v>
      </c>
      <c r="F43" s="623" t="n">
        <f aca="false">DataBase!F246</f>
        <v>0</v>
      </c>
      <c r="G43" s="623" t="n">
        <f aca="false">DataBase!G246</f>
        <v>0</v>
      </c>
      <c r="H43" s="623" t="n">
        <f aca="false">DataBase!H246</f>
        <v>0</v>
      </c>
      <c r="I43" s="623" t="n">
        <f aca="false">DataBase!I246</f>
        <v>0</v>
      </c>
      <c r="J43" s="623" t="n">
        <f aca="false">DataBase!J246</f>
        <v>0</v>
      </c>
      <c r="K43" s="623" t="n">
        <f aca="false">DataBase!K246</f>
        <v>0</v>
      </c>
      <c r="L43" s="623" t="n">
        <f aca="false">DataBase!L246</f>
        <v>0</v>
      </c>
      <c r="M43" s="623" t="n">
        <f aca="false">DataBase!M246</f>
        <v>0</v>
      </c>
      <c r="N43" s="623" t="n">
        <f aca="false">DataBase!N246</f>
        <v>0</v>
      </c>
      <c r="O43" s="122" t="n">
        <f aca="false">SUM(C43:N43)</f>
        <v>0</v>
      </c>
      <c r="P43" s="83" t="n">
        <f aca="false">SUM(C43:J43)</f>
        <v>0</v>
      </c>
      <c r="Q43" s="122" t="n">
        <f aca="false">(O43-P43)</f>
        <v>0</v>
      </c>
      <c r="R43" s="122"/>
      <c r="S43" s="122"/>
      <c r="T43" s="122"/>
      <c r="U43" s="122"/>
    </row>
    <row r="44" customFormat="false" ht="12.75" hidden="false" customHeight="false" outlineLevel="0" collapsed="false">
      <c r="A44" s="624" t="s">
        <v>755</v>
      </c>
      <c r="B44" s="646"/>
      <c r="C44" s="623" t="n">
        <f aca="false">-DataBase!C247</f>
        <v>3</v>
      </c>
      <c r="D44" s="623" t="n">
        <f aca="false">-DataBase!D247</f>
        <v>3</v>
      </c>
      <c r="E44" s="623" t="n">
        <f aca="false">-DataBase!E247</f>
        <v>3</v>
      </c>
      <c r="F44" s="623" t="n">
        <f aca="false">-DataBase!F247</f>
        <v>3</v>
      </c>
      <c r="G44" s="623" t="n">
        <f aca="false">-DataBase!G247</f>
        <v>3</v>
      </c>
      <c r="H44" s="623" t="n">
        <f aca="false">-DataBase!H247</f>
        <v>3</v>
      </c>
      <c r="I44" s="623" t="n">
        <f aca="false">-DataBase!I247</f>
        <v>3</v>
      </c>
      <c r="J44" s="623" t="n">
        <f aca="false">-DataBase!J247</f>
        <v>3</v>
      </c>
      <c r="K44" s="623" t="n">
        <f aca="false">-DataBase!K247</f>
        <v>3</v>
      </c>
      <c r="L44" s="623" t="n">
        <f aca="false">-DataBase!L247</f>
        <v>3</v>
      </c>
      <c r="M44" s="623" t="n">
        <f aca="false">-DataBase!M247</f>
        <v>3</v>
      </c>
      <c r="N44" s="623" t="n">
        <f aca="false">-DataBase!N247</f>
        <v>3</v>
      </c>
      <c r="O44" s="122" t="n">
        <f aca="false">SUM(C44:N44)</f>
        <v>36</v>
      </c>
      <c r="P44" s="83" t="n">
        <f aca="false">SUM(C44:J44)</f>
        <v>24</v>
      </c>
      <c r="Q44" s="122" t="n">
        <f aca="false">(O44-P44)</f>
        <v>12</v>
      </c>
      <c r="R44" s="122"/>
      <c r="S44" s="122"/>
      <c r="T44" s="122"/>
      <c r="U44" s="122"/>
    </row>
    <row r="45" customFormat="false" ht="12.75" hidden="false" customHeight="false" outlineLevel="0" collapsed="false">
      <c r="A45" s="624" t="s">
        <v>756</v>
      </c>
      <c r="B45" s="646"/>
      <c r="C45" s="623" t="n">
        <f aca="false">-DataBase!C121</f>
        <v>-0</v>
      </c>
      <c r="D45" s="623" t="n">
        <f aca="false">-DataBase!D121</f>
        <v>-0</v>
      </c>
      <c r="E45" s="623" t="n">
        <f aca="false">-DataBase!E121</f>
        <v>-0</v>
      </c>
      <c r="F45" s="623" t="n">
        <f aca="false">-DataBase!F121</f>
        <v>-0</v>
      </c>
      <c r="G45" s="623" t="n">
        <f aca="false">-DataBase!G121</f>
        <v>-0</v>
      </c>
      <c r="H45" s="623" t="n">
        <f aca="false">-DataBase!H121</f>
        <v>-0</v>
      </c>
      <c r="I45" s="623" t="n">
        <f aca="false">-DataBase!I121</f>
        <v>-0</v>
      </c>
      <c r="J45" s="623" t="n">
        <f aca="false">-DataBase!J121</f>
        <v>-0</v>
      </c>
      <c r="K45" s="623" t="n">
        <f aca="false">-DataBase!K121</f>
        <v>-0</v>
      </c>
      <c r="L45" s="623" t="n">
        <f aca="false">-DataBase!L121</f>
        <v>-0</v>
      </c>
      <c r="M45" s="623" t="n">
        <f aca="false">-DataBase!M121</f>
        <v>-0</v>
      </c>
      <c r="N45" s="623" t="n">
        <f aca="false">-DataBase!N121</f>
        <v>-0</v>
      </c>
      <c r="O45" s="122" t="n">
        <f aca="false">SUM(C45:N45)</f>
        <v>0</v>
      </c>
      <c r="P45" s="83" t="n">
        <f aca="false">SUM(C45:J45)</f>
        <v>0</v>
      </c>
      <c r="Q45" s="122" t="n">
        <f aca="false">(O45-P45)</f>
        <v>0</v>
      </c>
      <c r="R45" s="122"/>
      <c r="S45" s="122"/>
      <c r="T45" s="122"/>
      <c r="U45" s="122"/>
    </row>
    <row r="46" customFormat="false" ht="12.75" hidden="false" customHeight="false" outlineLevel="0" collapsed="false">
      <c r="A46" s="624" t="s">
        <v>757</v>
      </c>
      <c r="B46" s="646"/>
      <c r="C46" s="623" t="n">
        <f aca="false">-DataBase!C122</f>
        <v>-0</v>
      </c>
      <c r="D46" s="623" t="n">
        <f aca="false">-DataBase!D122</f>
        <v>-0</v>
      </c>
      <c r="E46" s="623" t="n">
        <f aca="false">-DataBase!E122</f>
        <v>-0</v>
      </c>
      <c r="F46" s="623" t="n">
        <f aca="false">-DataBase!F122</f>
        <v>-0</v>
      </c>
      <c r="G46" s="623" t="n">
        <f aca="false">-DataBase!G122</f>
        <v>-0</v>
      </c>
      <c r="H46" s="623" t="n">
        <f aca="false">-DataBase!H122</f>
        <v>-0</v>
      </c>
      <c r="I46" s="623" t="n">
        <f aca="false">-DataBase!I122</f>
        <v>-0</v>
      </c>
      <c r="J46" s="623" t="n">
        <f aca="false">-DataBase!J122</f>
        <v>-0</v>
      </c>
      <c r="K46" s="623" t="n">
        <f aca="false">-DataBase!K122</f>
        <v>-0</v>
      </c>
      <c r="L46" s="623" t="n">
        <f aca="false">-DataBase!L122</f>
        <v>-0</v>
      </c>
      <c r="M46" s="623" t="n">
        <f aca="false">-DataBase!M122</f>
        <v>-0</v>
      </c>
      <c r="N46" s="623" t="n">
        <f aca="false">-DataBase!N122</f>
        <v>-0</v>
      </c>
      <c r="O46" s="122" t="n">
        <f aca="false">SUM(C46:N46)</f>
        <v>0</v>
      </c>
      <c r="P46" s="83" t="n">
        <f aca="false">SUM(C46:J46)</f>
        <v>0</v>
      </c>
      <c r="Q46" s="122" t="n">
        <f aca="false">(O46-P46)</f>
        <v>0</v>
      </c>
      <c r="R46" s="122"/>
      <c r="S46" s="122"/>
      <c r="T46" s="122"/>
      <c r="U46" s="122"/>
    </row>
    <row r="47" customFormat="false" ht="12.75" hidden="false" customHeight="false" outlineLevel="0" collapsed="false">
      <c r="A47" s="624" t="s">
        <v>758</v>
      </c>
      <c r="B47" s="646"/>
      <c r="C47" s="623" t="n">
        <f aca="false">-DataBase!C123</f>
        <v>-0</v>
      </c>
      <c r="D47" s="623" t="n">
        <f aca="false">-DataBase!D123</f>
        <v>-0</v>
      </c>
      <c r="E47" s="623" t="n">
        <f aca="false">-DataBase!E123</f>
        <v>-0</v>
      </c>
      <c r="F47" s="623" t="n">
        <f aca="false">-DataBase!F123</f>
        <v>-0</v>
      </c>
      <c r="G47" s="623" t="n">
        <f aca="false">-DataBase!G123</f>
        <v>-0</v>
      </c>
      <c r="H47" s="623" t="n">
        <f aca="false">-DataBase!H123</f>
        <v>-0</v>
      </c>
      <c r="I47" s="623" t="n">
        <f aca="false">-DataBase!I123</f>
        <v>-0</v>
      </c>
      <c r="J47" s="623" t="n">
        <f aca="false">-DataBase!J123</f>
        <v>-0</v>
      </c>
      <c r="K47" s="623" t="n">
        <f aca="false">-DataBase!K123</f>
        <v>-0</v>
      </c>
      <c r="L47" s="623" t="n">
        <f aca="false">-DataBase!L123</f>
        <v>-0</v>
      </c>
      <c r="M47" s="623" t="n">
        <f aca="false">-DataBase!M123</f>
        <v>-0</v>
      </c>
      <c r="N47" s="623" t="n">
        <f aca="false">-DataBase!N123</f>
        <v>-0</v>
      </c>
      <c r="O47" s="122" t="n">
        <f aca="false">SUM(C47:N47)</f>
        <v>0</v>
      </c>
      <c r="P47" s="83" t="n">
        <f aca="false">SUM(C47:J47)</f>
        <v>0</v>
      </c>
      <c r="Q47" s="122" t="n">
        <f aca="false">(O47-P47)</f>
        <v>0</v>
      </c>
      <c r="R47" s="122"/>
      <c r="S47" s="122"/>
      <c r="T47" s="122"/>
      <c r="U47" s="122"/>
    </row>
    <row r="48" customFormat="false" ht="12.75" hidden="false" customHeight="false" outlineLevel="0" collapsed="false">
      <c r="A48" s="624" t="s">
        <v>759</v>
      </c>
      <c r="B48" s="646"/>
      <c r="C48" s="623" t="n">
        <f aca="false">-DataBase!C124</f>
        <v>-0</v>
      </c>
      <c r="D48" s="623" t="n">
        <f aca="false">-DataBase!D124</f>
        <v>-0</v>
      </c>
      <c r="E48" s="623" t="n">
        <f aca="false">-DataBase!E124</f>
        <v>-0</v>
      </c>
      <c r="F48" s="623" t="n">
        <f aca="false">-DataBase!F124</f>
        <v>-0</v>
      </c>
      <c r="G48" s="623" t="n">
        <f aca="false">-DataBase!G124</f>
        <v>-0</v>
      </c>
      <c r="H48" s="623" t="n">
        <f aca="false">-DataBase!H124</f>
        <v>-0</v>
      </c>
      <c r="I48" s="623" t="n">
        <f aca="false">-DataBase!I124</f>
        <v>-0</v>
      </c>
      <c r="J48" s="623" t="n">
        <f aca="false">-DataBase!J124</f>
        <v>-0</v>
      </c>
      <c r="K48" s="623" t="n">
        <f aca="false">-DataBase!K124</f>
        <v>-0</v>
      </c>
      <c r="L48" s="623" t="n">
        <f aca="false">-DataBase!L124</f>
        <v>-0</v>
      </c>
      <c r="M48" s="623" t="n">
        <f aca="false">-DataBase!M124</f>
        <v>-0</v>
      </c>
      <c r="N48" s="623" t="n">
        <f aca="false">-DataBase!N124</f>
        <v>-0</v>
      </c>
      <c r="O48" s="122" t="n">
        <f aca="false">SUM(C48:N48)</f>
        <v>0</v>
      </c>
      <c r="P48" s="83" t="n">
        <f aca="false">SUM(C48:J48)</f>
        <v>0</v>
      </c>
      <c r="Q48" s="122" t="n">
        <f aca="false">(O48-P48)</f>
        <v>0</v>
      </c>
      <c r="R48" s="122"/>
      <c r="S48" s="122"/>
      <c r="T48" s="122"/>
      <c r="U48" s="122"/>
    </row>
    <row r="49" customFormat="false" ht="12.75" hidden="false" customHeight="false" outlineLevel="0" collapsed="false">
      <c r="A49" s="624" t="s">
        <v>339</v>
      </c>
      <c r="C49" s="649" t="n">
        <v>0</v>
      </c>
      <c r="D49" s="649" t="n">
        <v>0</v>
      </c>
      <c r="E49" s="649" t="n">
        <v>0</v>
      </c>
      <c r="F49" s="649" t="n">
        <v>0</v>
      </c>
      <c r="G49" s="649" t="n">
        <v>0</v>
      </c>
      <c r="H49" s="649" t="n">
        <v>0</v>
      </c>
      <c r="I49" s="649" t="n">
        <v>0</v>
      </c>
      <c r="J49" s="649" t="n">
        <v>0</v>
      </c>
      <c r="K49" s="649" t="n">
        <v>0</v>
      </c>
      <c r="L49" s="649" t="n">
        <v>0</v>
      </c>
      <c r="M49" s="649" t="n">
        <v>0</v>
      </c>
      <c r="N49" s="649" t="n">
        <v>0</v>
      </c>
      <c r="O49" s="650" t="n">
        <f aca="false">SUM(C49:N49)</f>
        <v>0</v>
      </c>
      <c r="P49" s="649" t="n">
        <f aca="false">SUM(C49:J49)</f>
        <v>0</v>
      </c>
      <c r="Q49" s="650" t="n">
        <f aca="false">(O49-P49)</f>
        <v>0</v>
      </c>
      <c r="R49" s="122"/>
      <c r="S49" s="122"/>
      <c r="T49" s="122"/>
      <c r="U49" s="122"/>
    </row>
    <row r="50" customFormat="false" ht="3.95" hidden="false" customHeight="true" outlineLevel="0" collapsed="false">
      <c r="A50" s="644"/>
      <c r="B50" s="646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122"/>
      <c r="P50" s="83"/>
      <c r="Q50" s="122"/>
      <c r="R50" s="122"/>
      <c r="S50" s="122"/>
      <c r="T50" s="122"/>
      <c r="U50" s="122"/>
    </row>
    <row r="51" customFormat="false" ht="12.75" hidden="false" customHeight="false" outlineLevel="0" collapsed="false">
      <c r="A51" s="645" t="s">
        <v>760</v>
      </c>
      <c r="B51" s="633"/>
      <c r="C51" s="652" t="n">
        <f aca="false">SUM(C38:C49)</f>
        <v>3</v>
      </c>
      <c r="D51" s="652" t="n">
        <f aca="false">SUM(D38:D49)</f>
        <v>3</v>
      </c>
      <c r="E51" s="652" t="n">
        <f aca="false">SUM(E38:E49)</f>
        <v>3</v>
      </c>
      <c r="F51" s="652" t="n">
        <f aca="false">SUM(F38:F49)</f>
        <v>3</v>
      </c>
      <c r="G51" s="652" t="n">
        <f aca="false">SUM(G38:G49)</f>
        <v>3</v>
      </c>
      <c r="H51" s="652" t="n">
        <f aca="false">SUM(H38:H49)</f>
        <v>3</v>
      </c>
      <c r="I51" s="652" t="n">
        <f aca="false">SUM(I38:I49)</f>
        <v>3</v>
      </c>
      <c r="J51" s="652" t="n">
        <f aca="false">SUM(J38:J49)</f>
        <v>3</v>
      </c>
      <c r="K51" s="652" t="n">
        <f aca="false">SUM(K38:K49)</f>
        <v>3</v>
      </c>
      <c r="L51" s="652" t="n">
        <f aca="false">SUM(L38:L49)</f>
        <v>3</v>
      </c>
      <c r="M51" s="652" t="n">
        <f aca="false">SUM(M38:M49)</f>
        <v>3</v>
      </c>
      <c r="N51" s="652" t="n">
        <f aca="false">SUM(N38:N49)</f>
        <v>3</v>
      </c>
      <c r="O51" s="652" t="n">
        <f aca="false">SUM(O38:O49)</f>
        <v>36</v>
      </c>
      <c r="P51" s="652" t="n">
        <f aca="false">SUM(P38:P49)</f>
        <v>24</v>
      </c>
      <c r="Q51" s="652" t="n">
        <f aca="false">SUM(Q38:Q49)</f>
        <v>12</v>
      </c>
      <c r="R51" s="653"/>
      <c r="S51" s="653"/>
      <c r="T51" s="122"/>
      <c r="U51" s="122"/>
    </row>
    <row r="52" customFormat="false" ht="12.75" hidden="false" customHeight="true" outlineLevel="0" collapsed="false">
      <c r="A52" s="644"/>
      <c r="B52" s="646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</row>
    <row r="53" customFormat="false" ht="12.75" hidden="false" customHeight="false" outlineLevel="0" collapsed="false">
      <c r="A53" s="645" t="s">
        <v>761</v>
      </c>
      <c r="B53" s="633"/>
      <c r="C53" s="652" t="n">
        <f aca="false">(C18+C28+C35+C51)</f>
        <v>1035</v>
      </c>
      <c r="D53" s="652" t="n">
        <f aca="false">(D18+D28+D35+D51)</f>
        <v>1035</v>
      </c>
      <c r="E53" s="652" t="n">
        <f aca="false">(E18+E28+E35+E51)</f>
        <v>-4160</v>
      </c>
      <c r="F53" s="652" t="n">
        <f aca="false">(F18+F28+F35+F51)</f>
        <v>-1015</v>
      </c>
      <c r="G53" s="652" t="n">
        <f aca="false">(G18+G28+G35+G51)</f>
        <v>-638</v>
      </c>
      <c r="H53" s="652" t="n">
        <f aca="false">(H18+H28+H35+H51)</f>
        <v>-596</v>
      </c>
      <c r="I53" s="652" t="n">
        <f aca="false">(I18+I28+I35+I51)</f>
        <v>-743</v>
      </c>
      <c r="J53" s="652" t="n">
        <f aca="false">(J18+J28+J35+J51)</f>
        <v>-741</v>
      </c>
      <c r="K53" s="652" t="n">
        <f aca="false">(K18+K28+K35+K51)</f>
        <v>-675</v>
      </c>
      <c r="L53" s="652" t="n">
        <f aca="false">(L18+L28+L35+L51)</f>
        <v>-683</v>
      </c>
      <c r="M53" s="652" t="n">
        <f aca="false">(M18+M28+M35+M51)</f>
        <v>-680</v>
      </c>
      <c r="N53" s="652" t="n">
        <f aca="false">(N18+N28+N35+N51)</f>
        <v>-662</v>
      </c>
      <c r="O53" s="652" t="n">
        <f aca="false">(O18+O28+O35+O51)</f>
        <v>-8523</v>
      </c>
      <c r="P53" s="652" t="n">
        <f aca="false">(P18+P28+P35+P51)</f>
        <v>-5823</v>
      </c>
      <c r="Q53" s="652" t="n">
        <f aca="false">(Q18+Q28+Q35+Q51)</f>
        <v>-2700</v>
      </c>
      <c r="R53" s="653"/>
      <c r="S53" s="653"/>
      <c r="T53" s="653"/>
      <c r="U53" s="653"/>
      <c r="V53" s="636"/>
      <c r="W53" s="636"/>
    </row>
    <row r="54" customFormat="false" ht="12.75" hidden="false" customHeight="false" outlineLevel="0" collapsed="false">
      <c r="A54" s="644"/>
      <c r="B54" s="646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122"/>
      <c r="P54" s="83"/>
      <c r="Q54" s="122"/>
      <c r="R54" s="122"/>
      <c r="S54" s="122"/>
      <c r="T54" s="122"/>
      <c r="U54" s="122"/>
    </row>
    <row r="55" customFormat="false" ht="6" hidden="false" customHeight="true" outlineLevel="0" collapsed="false"/>
    <row r="56" customFormat="false" ht="12.75" hidden="false" customHeight="false" outlineLevel="0" collapsed="false"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122"/>
      <c r="P56" s="83"/>
      <c r="Q56" s="122"/>
      <c r="R56" s="122"/>
      <c r="S56" s="122"/>
      <c r="T56" s="122"/>
      <c r="U56" s="122"/>
    </row>
    <row r="57" customFormat="false" ht="12.75" hidden="false" customHeight="false" outlineLevel="0" collapsed="false">
      <c r="A57" s="644"/>
      <c r="C57" s="655"/>
      <c r="D57" s="655"/>
      <c r="E57" s="655"/>
      <c r="F57" s="655"/>
      <c r="G57" s="655"/>
      <c r="H57" s="655"/>
      <c r="I57" s="655"/>
      <c r="J57" s="655"/>
      <c r="K57" s="655"/>
      <c r="L57" s="655"/>
      <c r="M57" s="655"/>
      <c r="N57" s="655"/>
      <c r="O57" s="650"/>
      <c r="P57" s="655"/>
      <c r="Q57" s="650"/>
      <c r="R57" s="122"/>
      <c r="S57" s="122"/>
      <c r="T57" s="122"/>
      <c r="U57" s="122"/>
    </row>
    <row r="58" customFormat="false" ht="12.75" hidden="false" customHeight="false" outlineLevel="0" collapsed="false">
      <c r="C58" s="650"/>
      <c r="D58" s="650"/>
      <c r="E58" s="650"/>
      <c r="F58" s="650"/>
      <c r="G58" s="650"/>
      <c r="H58" s="650"/>
      <c r="I58" s="650"/>
      <c r="J58" s="650"/>
      <c r="K58" s="650"/>
      <c r="L58" s="650"/>
      <c r="M58" s="650"/>
      <c r="N58" s="650"/>
      <c r="O58" s="650"/>
      <c r="P58" s="650"/>
      <c r="Q58" s="650"/>
      <c r="R58" s="650"/>
      <c r="S58" s="122"/>
      <c r="T58" s="122"/>
      <c r="U58" s="122"/>
    </row>
    <row r="59" customFormat="false" ht="12.75" hidden="false" customHeight="false" outlineLevel="0" collapsed="false"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122"/>
      <c r="P59" s="83"/>
      <c r="Q59" s="122"/>
      <c r="R59" s="122"/>
      <c r="S59" s="122"/>
      <c r="T59" s="122"/>
      <c r="U59" s="122"/>
    </row>
    <row r="60" customFormat="false" ht="12.75" hidden="false" customHeight="false" outlineLevel="0" collapsed="false">
      <c r="A60" s="656"/>
      <c r="C60" s="122"/>
      <c r="D60" s="122"/>
      <c r="E60" s="122"/>
      <c r="F60" s="122"/>
      <c r="G60" s="122"/>
      <c r="H60" s="122"/>
      <c r="I60" s="122"/>
      <c r="J60" s="122"/>
      <c r="K60" s="122"/>
      <c r="L60" s="122"/>
      <c r="M60" s="122"/>
      <c r="N60" s="122"/>
      <c r="O60" s="122"/>
      <c r="P60" s="122"/>
      <c r="Q60" s="122"/>
      <c r="R60" s="122"/>
      <c r="S60" s="122"/>
      <c r="T60" s="122"/>
      <c r="U60" s="122"/>
    </row>
    <row r="61" customFormat="false" ht="8.1" hidden="false" customHeight="true" outlineLevel="0" collapsed="false">
      <c r="C61" s="122"/>
      <c r="D61" s="122"/>
      <c r="E61" s="122"/>
      <c r="F61" s="122"/>
      <c r="G61" s="122"/>
      <c r="H61" s="122"/>
      <c r="I61" s="122"/>
      <c r="J61" s="122"/>
      <c r="K61" s="122"/>
      <c r="L61" s="122"/>
      <c r="M61" s="122"/>
      <c r="N61" s="122"/>
      <c r="O61" s="122"/>
      <c r="P61" s="122"/>
      <c r="Q61" s="122"/>
      <c r="R61" s="122"/>
      <c r="S61" s="122"/>
      <c r="T61" s="122"/>
      <c r="U61" s="122"/>
    </row>
    <row r="62" customFormat="false" ht="12.75" hidden="false" customHeight="false" outlineLevel="0" collapsed="false">
      <c r="C62" s="122"/>
      <c r="D62" s="122"/>
      <c r="E62" s="122"/>
      <c r="F62" s="122"/>
      <c r="G62" s="122"/>
      <c r="H62" s="122"/>
      <c r="I62" s="122"/>
      <c r="J62" s="122"/>
      <c r="K62" s="122"/>
      <c r="L62" s="122"/>
      <c r="M62" s="122"/>
      <c r="N62" s="122"/>
      <c r="O62" s="122"/>
      <c r="P62" s="122"/>
      <c r="Q62" s="122"/>
      <c r="R62" s="122"/>
      <c r="S62" s="122"/>
      <c r="T62" s="122"/>
      <c r="U62" s="122"/>
    </row>
    <row r="63" customFormat="false" ht="12.75" hidden="false" customHeight="false" outlineLevel="0" collapsed="false">
      <c r="C63" s="122"/>
      <c r="D63" s="122"/>
      <c r="E63" s="122"/>
      <c r="F63" s="122"/>
      <c r="G63" s="122"/>
      <c r="H63" s="122"/>
      <c r="I63" s="122"/>
      <c r="J63" s="122"/>
      <c r="K63" s="122"/>
      <c r="L63" s="122"/>
      <c r="M63" s="122"/>
      <c r="N63" s="122"/>
      <c r="O63" s="122"/>
      <c r="P63" s="122"/>
      <c r="Q63" s="122"/>
      <c r="R63" s="122"/>
      <c r="S63" s="122"/>
      <c r="T63" s="122"/>
      <c r="U63" s="122"/>
    </row>
    <row r="64" customFormat="false" ht="12.75" hidden="false" customHeight="false" outlineLevel="0" collapsed="false">
      <c r="C64" s="122"/>
      <c r="D64" s="122"/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  <c r="Q64" s="122"/>
      <c r="R64" s="122"/>
      <c r="S64" s="122"/>
      <c r="T64" s="122"/>
      <c r="U64" s="122"/>
    </row>
    <row r="65" customFormat="false" ht="12.75" hidden="false" customHeight="false" outlineLevel="0" collapsed="false">
      <c r="C65" s="122"/>
      <c r="D65" s="122"/>
      <c r="E65" s="122"/>
      <c r="F65" s="122"/>
      <c r="G65" s="122"/>
      <c r="H65" s="122"/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122"/>
      <c r="T65" s="122"/>
      <c r="U65" s="122"/>
    </row>
    <row r="66" customFormat="false" ht="12.75" hidden="false" customHeight="false" outlineLevel="0" collapsed="false">
      <c r="C66" s="122"/>
      <c r="D66" s="122"/>
      <c r="E66" s="122"/>
      <c r="F66" s="122"/>
      <c r="G66" s="122"/>
      <c r="H66" s="122"/>
      <c r="I66" s="122"/>
      <c r="J66" s="122"/>
      <c r="K66" s="122"/>
      <c r="L66" s="122"/>
      <c r="M66" s="122"/>
      <c r="N66" s="122"/>
      <c r="O66" s="122"/>
      <c r="P66" s="122"/>
      <c r="Q66" s="122"/>
      <c r="R66" s="122"/>
      <c r="S66" s="122"/>
      <c r="T66" s="122"/>
      <c r="U66" s="122"/>
    </row>
    <row r="67" customFormat="false" ht="12.75" hidden="false" customHeight="false" outlineLevel="0" collapsed="false">
      <c r="C67" s="122"/>
      <c r="D67" s="122"/>
      <c r="E67" s="122"/>
      <c r="F67" s="122"/>
      <c r="G67" s="122"/>
      <c r="H67" s="122"/>
      <c r="I67" s="122"/>
      <c r="J67" s="122"/>
      <c r="K67" s="122"/>
      <c r="L67" s="122"/>
      <c r="M67" s="122"/>
      <c r="N67" s="122"/>
      <c r="O67" s="122"/>
      <c r="P67" s="122"/>
      <c r="Q67" s="122"/>
      <c r="R67" s="122"/>
      <c r="S67" s="122"/>
      <c r="T67" s="122"/>
      <c r="U67" s="122"/>
    </row>
    <row r="68" customFormat="false" ht="12.75" hidden="false" customHeight="false" outlineLevel="0" collapsed="false">
      <c r="A68" s="657"/>
      <c r="C68" s="122"/>
      <c r="D68" s="122"/>
      <c r="E68" s="122"/>
      <c r="F68" s="122"/>
      <c r="G68" s="122"/>
      <c r="H68" s="122"/>
      <c r="I68" s="122"/>
      <c r="J68" s="122"/>
      <c r="K68" s="122"/>
      <c r="L68" s="122"/>
      <c r="M68" s="122"/>
      <c r="N68" s="122"/>
      <c r="O68" s="122"/>
      <c r="P68" s="122"/>
      <c r="Q68" s="122"/>
      <c r="R68" s="122"/>
      <c r="S68" s="122"/>
      <c r="T68" s="122"/>
      <c r="U68" s="122"/>
    </row>
    <row r="69" customFormat="false" ht="12.75" hidden="false" customHeight="false" outlineLevel="0" collapsed="false">
      <c r="C69" s="122"/>
      <c r="D69" s="122"/>
      <c r="E69" s="122"/>
      <c r="F69" s="122"/>
      <c r="G69" s="122"/>
      <c r="H69" s="122"/>
      <c r="I69" s="122"/>
      <c r="J69" s="122"/>
      <c r="K69" s="122"/>
      <c r="L69" s="122"/>
      <c r="M69" s="122"/>
      <c r="N69" s="122"/>
      <c r="O69" s="122"/>
      <c r="P69" s="122"/>
      <c r="Q69" s="122"/>
      <c r="R69" s="122"/>
      <c r="S69" s="122"/>
      <c r="T69" s="122"/>
      <c r="U69" s="122"/>
    </row>
    <row r="71" customFormat="false" ht="12.75" hidden="false" customHeight="false" outlineLevel="0" collapsed="false">
      <c r="A71" s="657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P609"/>
  <sheetViews>
    <sheetView showFormulas="false" showGridLines="false" showRowColHeaders="true" showZeros="true" rightToLeft="false" tabSelected="false" showOutlineSymbols="true" defaultGridColor="true" view="normal" topLeftCell="N6" colorId="64" zoomScale="100" zoomScaleNormal="100" zoomScalePageLayoutView="100" workbookViewId="0">
      <pane xSplit="4" ySplit="3" topLeftCell="X9" activePane="bottomRight" state="frozen"/>
      <selection pane="topLeft" activeCell="N6" activeCellId="0" sqref="N6"/>
      <selection pane="topRight" activeCell="X6" activeCellId="0" sqref="X6"/>
      <selection pane="bottomLeft" activeCell="N9" activeCellId="0" sqref="N9"/>
      <selection pane="bottomRight" activeCell="Y9" activeCellId="0" sqref="Y9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658" width="5.71"/>
    <col collapsed="false" customWidth="true" hidden="false" outlineLevel="0" max="2" min="2" style="658" width="45.7"/>
    <col collapsed="false" customWidth="true" hidden="false" outlineLevel="0" max="3" min="3" style="659" width="8.7"/>
    <col collapsed="false" customWidth="true" hidden="false" outlineLevel="0" max="4" min="4" style="658" width="2.7"/>
    <col collapsed="false" customWidth="true" hidden="false" outlineLevel="0" max="5" min="5" style="658" width="11.7"/>
    <col collapsed="false" customWidth="false" hidden="false" outlineLevel="0" max="12" min="6" style="658" width="10.71"/>
    <col collapsed="false" customWidth="true" hidden="false" outlineLevel="0" max="13" min="13" style="658" width="5.71"/>
    <col collapsed="false" customWidth="true" hidden="false" outlineLevel="0" max="14" min="14" style="658" width="45.7"/>
    <col collapsed="false" customWidth="true" hidden="false" outlineLevel="0" max="15" min="15" style="659" width="8.7"/>
    <col collapsed="false" customWidth="true" hidden="false" outlineLevel="0" max="16" min="16" style="658" width="2.7"/>
    <col collapsed="false" customWidth="true" hidden="false" outlineLevel="0" max="17" min="17" style="658" width="11.56"/>
    <col collapsed="false" customWidth="true" hidden="false" outlineLevel="0" max="29" min="18" style="658" width="9.7"/>
    <col collapsed="false" customWidth="false" hidden="false" outlineLevel="0" max="34" min="30" style="658" width="10.71"/>
    <col collapsed="false" customWidth="true" hidden="false" outlineLevel="0" max="35" min="35" style="658" width="5.71"/>
    <col collapsed="false" customWidth="true" hidden="false" outlineLevel="0" max="36" min="36" style="658" width="55.7"/>
    <col collapsed="false" customWidth="true" hidden="false" outlineLevel="0" max="37" min="37" style="659" width="8.7"/>
    <col collapsed="false" customWidth="true" hidden="false" outlineLevel="0" max="38" min="38" style="658" width="2.7"/>
    <col collapsed="false" customWidth="false" hidden="false" outlineLevel="0" max="51" min="39" style="658" width="10.71"/>
    <col collapsed="false" customWidth="true" hidden="false" outlineLevel="0" max="52" min="52" style="658" width="5.71"/>
    <col collapsed="false" customWidth="true" hidden="false" outlineLevel="0" max="53" min="53" style="658" width="45.7"/>
    <col collapsed="false" customWidth="true" hidden="false" outlineLevel="0" max="54" min="54" style="658" width="1.7"/>
    <col collapsed="false" customWidth="true" hidden="false" outlineLevel="0" max="55" min="55" style="658" width="6.7"/>
    <col collapsed="false" customWidth="true" hidden="false" outlineLevel="0" max="60" min="56" style="658" width="9.7"/>
    <col collapsed="false" customWidth="false" hidden="false" outlineLevel="0" max="257" min="61" style="658" width="10.71"/>
  </cols>
  <sheetData>
    <row r="1" customFormat="false" ht="12" hidden="false" customHeight="true" outlineLevel="0" collapsed="false">
      <c r="A1" s="3" t="str">
        <f aca="true">CELL("FILENAME")</f>
        <v>'file:///mnt/12tb/@roms/datasets/enron/EDRM Enron Email Data Set v2 XML/filtered-attachments/xls/TW3rdCEEM.XLS'#$DeferredTax</v>
      </c>
      <c r="B1" s="660"/>
      <c r="C1" s="661"/>
      <c r="E1" s="662" t="str">
        <f aca="false">IncomeState!G1</f>
        <v>TRANSWESTERN PIPELINE GROUP</v>
      </c>
      <c r="F1" s="662"/>
      <c r="G1" s="662"/>
      <c r="H1" s="662"/>
      <c r="I1" s="663"/>
      <c r="J1" s="663"/>
      <c r="M1" s="664" t="str">
        <f aca="false">A1</f>
        <v>'file:///mnt/12tb/@roms/datasets/enron/EDRM Enron Email Data Set v2 XML/filtered-attachments/xls/TW3rdCEEM.XLS'#$DeferredTax</v>
      </c>
      <c r="N1" s="660"/>
      <c r="O1" s="661"/>
      <c r="P1" s="665"/>
      <c r="Q1" s="665"/>
      <c r="R1" s="665"/>
      <c r="S1" s="665"/>
      <c r="T1" s="665"/>
      <c r="U1" s="662" t="str">
        <f aca="false">E1</f>
        <v>TRANSWESTERN PIPELINE GROUP</v>
      </c>
      <c r="V1" s="662"/>
      <c r="W1" s="662"/>
      <c r="X1" s="662"/>
      <c r="Y1" s="665"/>
      <c r="Z1" s="665"/>
      <c r="AI1" s="664" t="str">
        <f aca="false">A1</f>
        <v>'file:///mnt/12tb/@roms/datasets/enron/EDRM Enron Email Data Set v2 XML/filtered-attachments/xls/TW3rdCEEM.XLS'#$DeferredTax</v>
      </c>
      <c r="AJ1" s="660"/>
      <c r="AK1" s="661"/>
      <c r="AL1" s="660"/>
      <c r="AM1" s="662" t="str">
        <f aca="false">E1</f>
        <v>TRANSWESTERN PIPELINE GROUP</v>
      </c>
      <c r="AN1" s="662"/>
      <c r="AO1" s="662"/>
      <c r="AP1" s="662"/>
      <c r="AQ1" s="660"/>
      <c r="AR1" s="0"/>
      <c r="AS1" s="0"/>
      <c r="AT1" s="0"/>
      <c r="AU1" s="0"/>
    </row>
    <row r="2" customFormat="false" ht="12" hidden="false" customHeight="true" outlineLevel="0" collapsed="false">
      <c r="A2" s="666" t="s">
        <v>597</v>
      </c>
      <c r="B2" s="660"/>
      <c r="C2" s="661"/>
      <c r="E2" s="662" t="str">
        <f aca="false">IncomeState!G2</f>
        <v>2001 ACTUAL / ESTIMATE</v>
      </c>
      <c r="F2" s="662"/>
      <c r="G2" s="662"/>
      <c r="H2" s="662"/>
      <c r="I2" s="663"/>
      <c r="J2" s="663"/>
      <c r="M2" s="666" t="s">
        <v>762</v>
      </c>
      <c r="N2" s="660"/>
      <c r="O2" s="661"/>
      <c r="P2" s="665"/>
      <c r="Q2" s="665"/>
      <c r="R2" s="665"/>
      <c r="S2" s="665"/>
      <c r="T2" s="665"/>
      <c r="U2" s="662" t="str">
        <f aca="false">E2</f>
        <v>2001 ACTUAL / ESTIMATE</v>
      </c>
      <c r="V2" s="662"/>
      <c r="W2" s="662"/>
      <c r="X2" s="662"/>
      <c r="Y2" s="665"/>
      <c r="Z2" s="665"/>
      <c r="AI2" s="666" t="s">
        <v>763</v>
      </c>
      <c r="AJ2" s="660"/>
      <c r="AK2" s="661"/>
      <c r="AL2" s="660"/>
      <c r="AM2" s="662" t="str">
        <f aca="false">E2</f>
        <v>2001 ACTUAL / ESTIMATE</v>
      </c>
      <c r="AN2" s="662"/>
      <c r="AO2" s="662"/>
      <c r="AP2" s="662"/>
      <c r="AQ2" s="660"/>
      <c r="AR2" s="0"/>
      <c r="AS2" s="0"/>
      <c r="AT2" s="0"/>
      <c r="AU2" s="0"/>
    </row>
    <row r="3" customFormat="false" ht="12" hidden="false" customHeight="true" outlineLevel="0" collapsed="false">
      <c r="B3" s="0"/>
      <c r="C3" s="667" t="n">
        <f aca="true">NOW()</f>
        <v>45926.9584414792</v>
      </c>
      <c r="E3" s="668" t="s">
        <v>764</v>
      </c>
      <c r="F3" s="668"/>
      <c r="G3" s="668"/>
      <c r="H3" s="668"/>
      <c r="I3" s="663"/>
      <c r="J3" s="663"/>
      <c r="N3" s="0"/>
      <c r="O3" s="667" t="n">
        <f aca="true">NOW()</f>
        <v>45926.9584414792</v>
      </c>
      <c r="U3" s="662" t="str">
        <f aca="false">E3</f>
        <v>DEFERRED TAX ITEMS</v>
      </c>
      <c r="V3" s="662"/>
      <c r="W3" s="662"/>
      <c r="X3" s="662"/>
      <c r="AJ3" s="0"/>
      <c r="AK3" s="667" t="n">
        <f aca="true">NOW()</f>
        <v>45926.9584414793</v>
      </c>
      <c r="AL3" s="669"/>
      <c r="AM3" s="662" t="str">
        <f aca="false">E3</f>
        <v>DEFERRED TAX ITEMS</v>
      </c>
      <c r="AN3" s="662"/>
      <c r="AO3" s="662"/>
      <c r="AP3" s="662"/>
      <c r="AQ3" s="669"/>
      <c r="AR3" s="0"/>
      <c r="AS3" s="0"/>
      <c r="AT3" s="0"/>
      <c r="AU3" s="0"/>
    </row>
    <row r="4" customFormat="false" ht="12" hidden="false" customHeight="true" outlineLevel="0" collapsed="false">
      <c r="B4" s="0"/>
      <c r="C4" s="670" t="n">
        <f aca="true">NOW()</f>
        <v>45926.9584414793</v>
      </c>
      <c r="E4" s="662" t="str">
        <f aca="false">IncomeState!G4</f>
        <v>(Thousands of Dollars)</v>
      </c>
      <c r="F4" s="662"/>
      <c r="G4" s="662"/>
      <c r="H4" s="662"/>
      <c r="I4" s="663"/>
      <c r="J4" s="663"/>
      <c r="N4" s="0"/>
      <c r="O4" s="670" t="n">
        <f aca="true">NOW()</f>
        <v>45926.9584414793</v>
      </c>
      <c r="U4" s="662" t="str">
        <f aca="false">E4</f>
        <v>(Thousands of Dollars)</v>
      </c>
      <c r="V4" s="662"/>
      <c r="W4" s="662"/>
      <c r="X4" s="662"/>
      <c r="AJ4" s="0"/>
      <c r="AK4" s="670" t="n">
        <f aca="true">NOW()</f>
        <v>45926.9584414794</v>
      </c>
      <c r="AL4" s="671"/>
      <c r="AM4" s="662" t="str">
        <f aca="false">E4</f>
        <v>(Thousands of Dollars)</v>
      </c>
      <c r="AN4" s="662"/>
      <c r="AO4" s="662"/>
      <c r="AP4" s="662"/>
      <c r="AQ4" s="671"/>
      <c r="AR4" s="0"/>
      <c r="AS4" s="0"/>
      <c r="AT4" s="0"/>
      <c r="AU4" s="0"/>
    </row>
    <row r="5" customFormat="false" ht="12" hidden="false" customHeight="true" outlineLevel="0" collapsed="false">
      <c r="E5" s="663"/>
      <c r="F5" s="672"/>
      <c r="G5" s="672"/>
      <c r="H5" s="663"/>
      <c r="I5" s="663"/>
      <c r="J5" s="663"/>
      <c r="V5" s="673"/>
      <c r="W5" s="673"/>
      <c r="AR5" s="673"/>
      <c r="AS5" s="673"/>
      <c r="AU5" s="673"/>
    </row>
    <row r="6" customFormat="false" ht="12" hidden="false" customHeight="true" outlineLevel="0" collapsed="false">
      <c r="A6" s="665"/>
      <c r="B6" s="665"/>
      <c r="C6" s="674"/>
      <c r="D6" s="665"/>
      <c r="E6" s="675"/>
      <c r="F6" s="676" t="s">
        <v>765</v>
      </c>
      <c r="G6" s="676"/>
      <c r="H6" s="677" t="s">
        <v>766</v>
      </c>
      <c r="I6" s="675"/>
      <c r="J6" s="675"/>
      <c r="M6" s="665"/>
      <c r="N6" s="665"/>
      <c r="O6" s="674"/>
      <c r="P6" s="665"/>
      <c r="Q6" s="665"/>
      <c r="R6" s="665"/>
      <c r="S6" s="0"/>
      <c r="T6" s="0"/>
      <c r="U6" s="677"/>
      <c r="V6" s="678"/>
      <c r="W6" s="660"/>
      <c r="X6" s="665"/>
      <c r="Y6" s="674"/>
      <c r="Z6" s="665"/>
      <c r="AA6" s="665"/>
      <c r="AB6" s="665"/>
      <c r="AC6" s="665"/>
      <c r="AD6" s="665"/>
      <c r="AE6" s="665"/>
      <c r="AF6" s="665"/>
      <c r="AG6" s="665"/>
      <c r="AH6" s="665"/>
      <c r="AI6" s="665"/>
      <c r="AJ6" s="665"/>
      <c r="AK6" s="674"/>
      <c r="AL6" s="665"/>
      <c r="AM6" s="679" t="n">
        <v>2001</v>
      </c>
      <c r="AN6" s="679"/>
      <c r="AO6" s="679"/>
      <c r="AP6" s="663"/>
      <c r="AQ6" s="675"/>
      <c r="AR6" s="665"/>
      <c r="AS6" s="679" t="s">
        <v>767</v>
      </c>
      <c r="AT6" s="679"/>
      <c r="AU6" s="679"/>
      <c r="AV6" s="663"/>
      <c r="AW6" s="675"/>
      <c r="AX6" s="665"/>
      <c r="BO6" s="680"/>
      <c r="BP6" s="680"/>
    </row>
    <row r="7" customFormat="false" ht="12" hidden="false" customHeight="true" outlineLevel="0" collapsed="false">
      <c r="A7" s="665"/>
      <c r="B7" s="665"/>
      <c r="C7" s="674"/>
      <c r="D7" s="665"/>
      <c r="E7" s="677" t="s">
        <v>768</v>
      </c>
      <c r="F7" s="675"/>
      <c r="G7" s="675"/>
      <c r="H7" s="677" t="s">
        <v>769</v>
      </c>
      <c r="I7" s="681" t="s">
        <v>770</v>
      </c>
      <c r="J7" s="675"/>
      <c r="M7" s="665"/>
      <c r="N7" s="665"/>
      <c r="O7" s="674"/>
      <c r="P7" s="665"/>
      <c r="Q7" s="674" t="str">
        <f aca="false">E7</f>
        <v>EVENT</v>
      </c>
      <c r="R7" s="682" t="str">
        <f aca="false">DataBase!C2</f>
        <v>ACT.</v>
      </c>
      <c r="S7" s="682" t="str">
        <f aca="false">DataBase!D2</f>
        <v>ACT.</v>
      </c>
      <c r="T7" s="682" t="str">
        <f aca="false">DataBase!E2</f>
        <v>ACT.</v>
      </c>
      <c r="U7" s="682" t="str">
        <f aca="false">DataBase!F2</f>
        <v>ACT.</v>
      </c>
      <c r="V7" s="682" t="str">
        <f aca="false">DataBase!G2</f>
        <v>ACT.</v>
      </c>
      <c r="W7" s="682" t="str">
        <f aca="false">DataBase!H2</f>
        <v>ACT.</v>
      </c>
      <c r="X7" s="682" t="str">
        <f aca="false">DataBase!I2</f>
        <v>ACT.</v>
      </c>
      <c r="Y7" s="682" t="str">
        <f aca="false">DataBase!J2</f>
        <v>ACT.</v>
      </c>
      <c r="Z7" s="682" t="str">
        <f aca="false">DataBase!K2</f>
        <v>3rd CE</v>
      </c>
      <c r="AA7" s="682" t="str">
        <f aca="false">DataBase!L2</f>
        <v>3rd CE</v>
      </c>
      <c r="AB7" s="682" t="str">
        <f aca="false">DataBase!M2</f>
        <v>3rd CE</v>
      </c>
      <c r="AC7" s="682" t="str">
        <f aca="false">DataBase!N2</f>
        <v>3rd CE</v>
      </c>
      <c r="AD7" s="682" t="str">
        <f aca="false">DataBase!O2</f>
        <v>TOTAL</v>
      </c>
      <c r="AE7" s="682" t="str">
        <f aca="false">IncomeState!P6</f>
        <v>AUGUST</v>
      </c>
      <c r="AF7" s="682" t="str">
        <f aca="false">IncomeState!Q6</f>
        <v>ESTIMATE</v>
      </c>
      <c r="AG7" s="665"/>
      <c r="AH7" s="665"/>
      <c r="AI7" s="665"/>
      <c r="AJ7" s="665"/>
      <c r="AK7" s="674" t="str">
        <f aca="false">E7</f>
        <v>EVENT</v>
      </c>
      <c r="AL7" s="674"/>
      <c r="AM7" s="683" t="s">
        <v>771</v>
      </c>
      <c r="AN7" s="683" t="s">
        <v>21</v>
      </c>
      <c r="AO7" s="683" t="s">
        <v>772</v>
      </c>
      <c r="AP7" s="684" t="s">
        <v>773</v>
      </c>
      <c r="AQ7" s="685"/>
      <c r="AR7" s="665"/>
      <c r="AS7" s="681"/>
      <c r="AT7" s="681" t="s">
        <v>774</v>
      </c>
      <c r="AU7" s="681" t="s">
        <v>22</v>
      </c>
      <c r="AV7" s="684" t="s">
        <v>773</v>
      </c>
      <c r="AW7" s="685"/>
      <c r="AX7" s="665"/>
      <c r="BO7" s="680"/>
      <c r="BP7" s="680"/>
    </row>
    <row r="8" customFormat="false" ht="12" hidden="false" customHeight="true" outlineLevel="0" collapsed="false">
      <c r="A8" s="686" t="s">
        <v>775</v>
      </c>
      <c r="B8" s="687" t="s">
        <v>776</v>
      </c>
      <c r="C8" s="687"/>
      <c r="D8" s="688"/>
      <c r="E8" s="686" t="s">
        <v>777</v>
      </c>
      <c r="F8" s="689" t="s">
        <v>778</v>
      </c>
      <c r="G8" s="689" t="s">
        <v>779</v>
      </c>
      <c r="H8" s="686" t="s">
        <v>780</v>
      </c>
      <c r="I8" s="690" t="s">
        <v>781</v>
      </c>
      <c r="J8" s="686" t="s">
        <v>782</v>
      </c>
      <c r="M8" s="691" t="str">
        <f aca="false">A8</f>
        <v> C/NC</v>
      </c>
      <c r="N8" s="688" t="str">
        <f aca="false">B8</f>
        <v> (Increase) / Decrease to Current Taxable Income</v>
      </c>
      <c r="O8" s="692"/>
      <c r="P8" s="693"/>
      <c r="Q8" s="694" t="str">
        <f aca="false">E8</f>
        <v>CODE</v>
      </c>
      <c r="R8" s="695" t="s">
        <v>6</v>
      </c>
      <c r="S8" s="695" t="s">
        <v>7</v>
      </c>
      <c r="T8" s="695" t="s">
        <v>8</v>
      </c>
      <c r="U8" s="695" t="s">
        <v>9</v>
      </c>
      <c r="V8" s="695" t="s">
        <v>10</v>
      </c>
      <c r="W8" s="695" t="s">
        <v>11</v>
      </c>
      <c r="X8" s="695" t="s">
        <v>12</v>
      </c>
      <c r="Y8" s="695" t="s">
        <v>13</v>
      </c>
      <c r="Z8" s="695" t="s">
        <v>14</v>
      </c>
      <c r="AA8" s="695" t="s">
        <v>15</v>
      </c>
      <c r="AB8" s="695" t="s">
        <v>16</v>
      </c>
      <c r="AC8" s="695" t="s">
        <v>17</v>
      </c>
      <c r="AD8" s="696" t="n">
        <f aca="false">IncomeState!O7</f>
        <v>2001</v>
      </c>
      <c r="AE8" s="696" t="str">
        <f aca="false">IncomeState!P7</f>
        <v>Y-T-D</v>
      </c>
      <c r="AF8" s="696" t="str">
        <f aca="false">IncomeState!Q7</f>
        <v>R.M.</v>
      </c>
      <c r="AG8" s="665"/>
      <c r="AH8" s="665"/>
      <c r="AI8" s="691" t="str">
        <f aca="false">A8</f>
        <v> C/NC</v>
      </c>
      <c r="AJ8" s="688" t="str">
        <f aca="false">B8</f>
        <v> (Increase) / Decrease to Current Taxable Income</v>
      </c>
      <c r="AK8" s="694" t="str">
        <f aca="false">E8</f>
        <v>CODE</v>
      </c>
      <c r="AL8" s="694"/>
      <c r="AM8" s="689" t="s">
        <v>783</v>
      </c>
      <c r="AN8" s="689" t="s">
        <v>784</v>
      </c>
      <c r="AO8" s="689" t="s">
        <v>785</v>
      </c>
      <c r="AP8" s="689" t="s">
        <v>786</v>
      </c>
      <c r="AQ8" s="689" t="s">
        <v>785</v>
      </c>
      <c r="AR8" s="693"/>
      <c r="AS8" s="690" t="s">
        <v>787</v>
      </c>
      <c r="AT8" s="690" t="s">
        <v>788</v>
      </c>
      <c r="AU8" s="690" t="s">
        <v>784</v>
      </c>
      <c r="AV8" s="690" t="s">
        <v>788</v>
      </c>
      <c r="AW8" s="690" t="s">
        <v>789</v>
      </c>
      <c r="AX8" s="665"/>
      <c r="BO8" s="680"/>
      <c r="BP8" s="680"/>
    </row>
    <row r="9" customFormat="false" ht="12" hidden="false" customHeight="true" outlineLevel="0" collapsed="false">
      <c r="A9" s="697" t="s">
        <v>790</v>
      </c>
      <c r="B9" s="698" t="s">
        <v>791</v>
      </c>
      <c r="C9" s="699"/>
      <c r="D9" s="673"/>
      <c r="E9" s="697" t="s">
        <v>792</v>
      </c>
      <c r="F9" s="700" t="n">
        <v>0</v>
      </c>
      <c r="G9" s="700" t="n">
        <v>0</v>
      </c>
      <c r="H9" s="701" t="n">
        <f aca="false">F9-G9</f>
        <v>0</v>
      </c>
      <c r="I9" s="700" t="n">
        <v>0</v>
      </c>
      <c r="J9" s="701" t="n">
        <f aca="false">H9-I9</f>
        <v>0</v>
      </c>
      <c r="M9" s="702" t="str">
        <f aca="false">A9</f>
        <v>C</v>
      </c>
      <c r="N9" s="703" t="str">
        <f aca="false">B9</f>
        <v>Other</v>
      </c>
      <c r="O9" s="702"/>
      <c r="P9" s="702"/>
      <c r="Q9" s="704" t="str">
        <f aca="false">E9</f>
        <v>??????</v>
      </c>
      <c r="R9" s="700" t="n">
        <v>0</v>
      </c>
      <c r="S9" s="700" t="n">
        <v>0</v>
      </c>
      <c r="T9" s="700" t="n">
        <v>0</v>
      </c>
      <c r="U9" s="700" t="n">
        <v>0</v>
      </c>
      <c r="V9" s="700" t="n">
        <v>0</v>
      </c>
      <c r="W9" s="700" t="n">
        <v>0</v>
      </c>
      <c r="X9" s="700" t="n">
        <v>0</v>
      </c>
      <c r="Y9" s="700" t="n">
        <v>0</v>
      </c>
      <c r="Z9" s="700" t="n">
        <v>0</v>
      </c>
      <c r="AA9" s="700" t="n">
        <v>0</v>
      </c>
      <c r="AB9" s="700" t="n">
        <v>0</v>
      </c>
      <c r="AC9" s="700" t="n">
        <v>0</v>
      </c>
      <c r="AD9" s="701" t="n">
        <f aca="false">SUM(R9:AC9)</f>
        <v>0</v>
      </c>
      <c r="AE9" s="700" t="n">
        <f aca="false">SUM(R9:Y9)</f>
        <v>0</v>
      </c>
      <c r="AF9" s="701" t="n">
        <f aca="false">AD9-AE9</f>
        <v>0</v>
      </c>
      <c r="AG9" s="705"/>
      <c r="AI9" s="659" t="str">
        <f aca="false">M9</f>
        <v>C</v>
      </c>
      <c r="AJ9" s="703" t="str">
        <f aca="false">B9</f>
        <v>Other</v>
      </c>
      <c r="AK9" s="702"/>
      <c r="AL9" s="703"/>
      <c r="AM9" s="701" t="n">
        <f aca="false">AD9</f>
        <v>0</v>
      </c>
      <c r="AN9" s="706" t="n">
        <v>0</v>
      </c>
      <c r="AO9" s="706" t="n">
        <v>0</v>
      </c>
      <c r="AP9" s="701" t="n">
        <f aca="false">AM9-AN9</f>
        <v>0</v>
      </c>
      <c r="AQ9" s="701" t="n">
        <f aca="false">AM9-AO9</f>
        <v>0</v>
      </c>
      <c r="AR9" s="703"/>
      <c r="AS9" s="706" t="n">
        <v>0</v>
      </c>
      <c r="AT9" s="706" t="n">
        <v>0</v>
      </c>
      <c r="AU9" s="706" t="n">
        <v>0</v>
      </c>
      <c r="AV9" s="701" t="n">
        <f aca="false">AS9-AT9</f>
        <v>0</v>
      </c>
      <c r="AW9" s="701" t="n">
        <f aca="false">AS9-AU9</f>
        <v>0</v>
      </c>
      <c r="AX9" s="701"/>
      <c r="BO9" s="680"/>
      <c r="BP9" s="680"/>
    </row>
    <row r="10" customFormat="false" ht="12" hidden="false" customHeight="true" outlineLevel="0" collapsed="false">
      <c r="A10" s="697" t="s">
        <v>790</v>
      </c>
      <c r="B10" s="698" t="s">
        <v>793</v>
      </c>
      <c r="C10" s="699"/>
      <c r="D10" s="699"/>
      <c r="E10" s="697" t="s">
        <v>792</v>
      </c>
      <c r="F10" s="700" t="n">
        <v>0</v>
      </c>
      <c r="G10" s="700" t="n">
        <v>0</v>
      </c>
      <c r="H10" s="701" t="n">
        <f aca="false">F10-G10</f>
        <v>0</v>
      </c>
      <c r="I10" s="700" t="n">
        <v>0</v>
      </c>
      <c r="J10" s="701" t="n">
        <f aca="false">H10-I10</f>
        <v>0</v>
      </c>
      <c r="M10" s="702" t="str">
        <f aca="false">A10</f>
        <v>C</v>
      </c>
      <c r="N10" s="703" t="str">
        <f aca="false">B10</f>
        <v>Other PGA -Demand</v>
      </c>
      <c r="O10" s="702"/>
      <c r="P10" s="702"/>
      <c r="Q10" s="704" t="str">
        <f aca="false">E10</f>
        <v>??????</v>
      </c>
      <c r="R10" s="700" t="n">
        <v>0</v>
      </c>
      <c r="S10" s="700" t="n">
        <v>0</v>
      </c>
      <c r="T10" s="700" t="n">
        <v>0</v>
      </c>
      <c r="U10" s="700" t="n">
        <v>0</v>
      </c>
      <c r="V10" s="700" t="n">
        <v>0</v>
      </c>
      <c r="W10" s="700" t="n">
        <v>0</v>
      </c>
      <c r="X10" s="700" t="n">
        <v>0</v>
      </c>
      <c r="Y10" s="700" t="n">
        <v>0</v>
      </c>
      <c r="Z10" s="700" t="n">
        <v>0</v>
      </c>
      <c r="AA10" s="700" t="n">
        <v>0</v>
      </c>
      <c r="AB10" s="700" t="n">
        <v>0</v>
      </c>
      <c r="AC10" s="700" t="n">
        <v>0</v>
      </c>
      <c r="AD10" s="701" t="n">
        <f aca="false">SUM(R10:AC10)</f>
        <v>0</v>
      </c>
      <c r="AE10" s="700" t="n">
        <f aca="false">SUM(R10:Y10)</f>
        <v>0</v>
      </c>
      <c r="AF10" s="701" t="n">
        <f aca="false">AD10-AE10</f>
        <v>0</v>
      </c>
      <c r="AG10" s="705"/>
      <c r="AI10" s="659" t="str">
        <f aca="false">M10</f>
        <v>C</v>
      </c>
      <c r="AJ10" s="703" t="str">
        <f aca="false">B10</f>
        <v>Other PGA -Demand</v>
      </c>
      <c r="AK10" s="702"/>
      <c r="AL10" s="703"/>
      <c r="AM10" s="701" t="n">
        <f aca="false">AD10</f>
        <v>0</v>
      </c>
      <c r="AN10" s="706" t="n">
        <v>0</v>
      </c>
      <c r="AO10" s="706" t="n">
        <v>0</v>
      </c>
      <c r="AP10" s="701" t="n">
        <f aca="false">AM10-AN10</f>
        <v>0</v>
      </c>
      <c r="AQ10" s="701" t="n">
        <f aca="false">AM10-AO10</f>
        <v>0</v>
      </c>
      <c r="AR10" s="703"/>
      <c r="AS10" s="706" t="n">
        <v>0</v>
      </c>
      <c r="AT10" s="706" t="n">
        <v>0</v>
      </c>
      <c r="AU10" s="706" t="n">
        <v>0</v>
      </c>
      <c r="AV10" s="701" t="n">
        <f aca="false">AS10-AT10</f>
        <v>0</v>
      </c>
      <c r="AW10" s="701" t="n">
        <f aca="false">AS10-AU10</f>
        <v>0</v>
      </c>
      <c r="AX10" s="701"/>
      <c r="BO10" s="680"/>
      <c r="BP10" s="680"/>
    </row>
    <row r="11" customFormat="false" ht="12" hidden="false" customHeight="true" outlineLevel="0" collapsed="false">
      <c r="A11" s="697" t="s">
        <v>794</v>
      </c>
      <c r="B11" s="698" t="s">
        <v>795</v>
      </c>
      <c r="C11" s="699"/>
      <c r="D11" s="699" t="s">
        <v>796</v>
      </c>
      <c r="E11" s="697" t="s">
        <v>797</v>
      </c>
      <c r="F11" s="700" t="n">
        <v>-8992</v>
      </c>
      <c r="G11" s="700" t="n">
        <v>-7766</v>
      </c>
      <c r="H11" s="701" t="n">
        <f aca="false">F11-G11</f>
        <v>-1226</v>
      </c>
      <c r="I11" s="700" t="n">
        <v>0</v>
      </c>
      <c r="J11" s="701" t="n">
        <f aca="false">H11-I11</f>
        <v>-1226</v>
      </c>
      <c r="M11" s="702" t="str">
        <f aca="false">A11</f>
        <v>NC</v>
      </c>
      <c r="N11" s="703" t="str">
        <f aca="false">B11</f>
        <v>Depreciation / Amort.- Book &amp; AFUDC (W/O Fair Value Adjust.)</v>
      </c>
      <c r="O11" s="702"/>
      <c r="P11" s="702" t="str">
        <f aca="false">D11</f>
        <v>L</v>
      </c>
      <c r="Q11" s="704" t="str">
        <f aca="false">E11</f>
        <v>100101</v>
      </c>
      <c r="R11" s="706" t="n">
        <f aca="false">-'Fuel-Depr-OtherTax'!C29+'Fuel-Depr-OtherTax'!C24+'Fuel-Depr-OtherTax'!C18+'Fuel-Depr-OtherTax'!C20+91</f>
        <v>-1002</v>
      </c>
      <c r="S11" s="706" t="n">
        <f aca="false">-'Fuel-Depr-OtherTax'!D29+'Fuel-Depr-OtherTax'!D24+'Fuel-Depr-OtherTax'!D18+'Fuel-Depr-OtherTax'!D20-2</f>
        <v>-1096</v>
      </c>
      <c r="T11" s="706" t="n">
        <f aca="false">-'Fuel-Depr-OtherTax'!E29+'Fuel-Depr-OtherTax'!E24+'Fuel-Depr-OtherTax'!E18+'Fuel-Depr-OtherTax'!E20-98</f>
        <v>-1166</v>
      </c>
      <c r="U11" s="706" t="n">
        <f aca="false">-'Fuel-Depr-OtherTax'!F29+'Fuel-Depr-OtherTax'!F24+'Fuel-Depr-OtherTax'!F18+'Fuel-Depr-OtherTax'!F20-2</f>
        <v>-1118</v>
      </c>
      <c r="V11" s="706" t="n">
        <f aca="false">-'Fuel-Depr-OtherTax'!G29+'Fuel-Depr-OtherTax'!G24+'Fuel-Depr-OtherTax'!G18+'Fuel-Depr-OtherTax'!G20-193</f>
        <v>-1265</v>
      </c>
      <c r="W11" s="706" t="n">
        <f aca="false">-'Fuel-Depr-OtherTax'!H29+'Fuel-Depr-OtherTax'!H24+'Fuel-Depr-OtherTax'!H18+'Fuel-Depr-OtherTax'!H20-22</f>
        <v>-1203</v>
      </c>
      <c r="X11" s="706" t="n">
        <f aca="false">-'Fuel-Depr-OtherTax'!I29+'Fuel-Depr-OtherTax'!I24+'Fuel-Depr-OtherTax'!I18+'Fuel-Depr-OtherTax'!I20+205</f>
        <v>-916</v>
      </c>
      <c r="Y11" s="707" t="n">
        <f aca="false">-'Fuel-Depr-OtherTax'!J29+'Fuel-Depr-OtherTax'!J24+'Fuel-Depr-OtherTax'!J18+'Fuel-Depr-OtherTax'!J20-85-20</f>
        <v>-1226</v>
      </c>
      <c r="Z11" s="707" t="n">
        <f aca="false">-'Fuel-Depr-OtherTax'!K29+'Fuel-Depr-OtherTax'!K24+'Fuel-Depr-OtherTax'!K20</f>
        <v>-1183</v>
      </c>
      <c r="AA11" s="707" t="n">
        <f aca="false">-'Fuel-Depr-OtherTax'!L29+'Fuel-Depr-OtherTax'!L24+'Fuel-Depr-OtherTax'!L20</f>
        <v>-1283</v>
      </c>
      <c r="AB11" s="707" t="n">
        <f aca="false">-'Fuel-Depr-OtherTax'!M29+'Fuel-Depr-OtherTax'!M24+'Fuel-Depr-OtherTax'!M20</f>
        <v>-1382</v>
      </c>
      <c r="AC11" s="707" t="n">
        <f aca="false">-'Fuel-Depr-OtherTax'!N29+'Fuel-Depr-OtherTax'!N24+'Fuel-Depr-OtherTax'!N20</f>
        <v>-1432</v>
      </c>
      <c r="AD11" s="701" t="n">
        <f aca="false">SUM(R11:AC11)</f>
        <v>-14272</v>
      </c>
      <c r="AE11" s="700" t="n">
        <f aca="false">SUM(R11:Y11)</f>
        <v>-8992</v>
      </c>
      <c r="AF11" s="701" t="n">
        <f aca="false">AD11-AE11</f>
        <v>-5280</v>
      </c>
      <c r="AG11" s="705"/>
      <c r="AH11" s="705"/>
      <c r="AI11" s="659" t="str">
        <f aca="false">M11</f>
        <v>NC</v>
      </c>
      <c r="AJ11" s="703" t="str">
        <f aca="false">B11</f>
        <v>Depreciation / Amort.- Book &amp; AFUDC (W/O Fair Value Adjust.)</v>
      </c>
      <c r="AK11" s="708" t="str">
        <f aca="false">E11</f>
        <v>100101</v>
      </c>
      <c r="AL11" s="702" t="str">
        <f aca="false">P11</f>
        <v>L</v>
      </c>
      <c r="AM11" s="701" t="n">
        <f aca="false">AD11</f>
        <v>-14272</v>
      </c>
      <c r="AN11" s="706" t="n">
        <v>-14432</v>
      </c>
      <c r="AO11" s="706" t="n">
        <v>-15660</v>
      </c>
      <c r="AP11" s="701" t="n">
        <f aca="false">AM11-AN11</f>
        <v>160</v>
      </c>
      <c r="AQ11" s="701" t="n">
        <f aca="false">AM11-AO11</f>
        <v>1388</v>
      </c>
      <c r="AR11" s="0"/>
      <c r="AS11" s="706" t="n">
        <v>0</v>
      </c>
      <c r="AT11" s="706" t="n">
        <v>0</v>
      </c>
      <c r="AU11" s="706" t="n">
        <v>0</v>
      </c>
      <c r="AV11" s="701" t="n">
        <f aca="false">AS11-AT11</f>
        <v>0</v>
      </c>
      <c r="AW11" s="701" t="n">
        <f aca="false">AS11-AU11</f>
        <v>0</v>
      </c>
      <c r="AX11" s="701"/>
      <c r="BO11" s="680"/>
      <c r="BP11" s="680"/>
    </row>
    <row r="12" customFormat="false" ht="12" hidden="false" customHeight="true" outlineLevel="0" collapsed="false">
      <c r="A12" s="697" t="s">
        <v>794</v>
      </c>
      <c r="B12" s="698" t="s">
        <v>798</v>
      </c>
      <c r="C12" s="699"/>
      <c r="D12" s="673"/>
      <c r="E12" s="697" t="s">
        <v>799</v>
      </c>
      <c r="F12" s="700" t="n">
        <v>18608</v>
      </c>
      <c r="G12" s="700" t="n">
        <v>16282</v>
      </c>
      <c r="H12" s="701" t="n">
        <f aca="false">F12-G12</f>
        <v>2326</v>
      </c>
      <c r="I12" s="700" t="n">
        <v>0</v>
      </c>
      <c r="J12" s="701" t="n">
        <f aca="false">H12-I12</f>
        <v>2326</v>
      </c>
      <c r="M12" s="702" t="str">
        <f aca="false">A12</f>
        <v>NC</v>
      </c>
      <c r="N12" s="703" t="str">
        <f aca="false">B12</f>
        <v>                                   - Tax</v>
      </c>
      <c r="O12" s="702"/>
      <c r="P12" s="702"/>
      <c r="Q12" s="704" t="str">
        <f aca="false">E12</f>
        <v>111010</v>
      </c>
      <c r="R12" s="700" t="n">
        <v>2326</v>
      </c>
      <c r="S12" s="700" t="n">
        <v>2326</v>
      </c>
      <c r="T12" s="700" t="n">
        <v>2326</v>
      </c>
      <c r="U12" s="700" t="n">
        <v>2326</v>
      </c>
      <c r="V12" s="700" t="n">
        <v>2326</v>
      </c>
      <c r="W12" s="700" t="n">
        <v>2326</v>
      </c>
      <c r="X12" s="700" t="n">
        <v>2326</v>
      </c>
      <c r="Y12" s="700" t="n">
        <v>2326</v>
      </c>
      <c r="Z12" s="700" t="n">
        <v>2327</v>
      </c>
      <c r="AA12" s="700" t="n">
        <v>2327</v>
      </c>
      <c r="AB12" s="700" t="n">
        <v>2327</v>
      </c>
      <c r="AC12" s="700" t="n">
        <v>2327</v>
      </c>
      <c r="AD12" s="701" t="n">
        <f aca="false">SUM(R12:AC12)</f>
        <v>27916</v>
      </c>
      <c r="AE12" s="700" t="n">
        <f aca="false">SUM(R12:Y12)</f>
        <v>18608</v>
      </c>
      <c r="AF12" s="701" t="n">
        <f aca="false">AD12-AE12</f>
        <v>9308</v>
      </c>
      <c r="AI12" s="659" t="str">
        <f aca="false">M12</f>
        <v>NC</v>
      </c>
      <c r="AJ12" s="703" t="str">
        <f aca="false">B12</f>
        <v>                                   - Tax</v>
      </c>
      <c r="AK12" s="708" t="str">
        <f aca="false">E12</f>
        <v>111010</v>
      </c>
      <c r="AL12" s="702"/>
      <c r="AM12" s="701" t="n">
        <f aca="false">AD12</f>
        <v>27916</v>
      </c>
      <c r="AN12" s="706" t="n">
        <v>27916</v>
      </c>
      <c r="AO12" s="706" t="n">
        <v>27916</v>
      </c>
      <c r="AP12" s="701" t="n">
        <f aca="false">AM12-AN12</f>
        <v>0</v>
      </c>
      <c r="AQ12" s="701" t="n">
        <f aca="false">AM12-AO12</f>
        <v>0</v>
      </c>
      <c r="AR12" s="0"/>
      <c r="AS12" s="706" t="n">
        <v>0</v>
      </c>
      <c r="AT12" s="706" t="n">
        <v>0</v>
      </c>
      <c r="AU12" s="706" t="n">
        <v>0</v>
      </c>
      <c r="AV12" s="701" t="n">
        <f aca="false">AS12-AT12</f>
        <v>0</v>
      </c>
      <c r="AW12" s="701" t="n">
        <f aca="false">AS12-AU12</f>
        <v>0</v>
      </c>
      <c r="AX12" s="701"/>
      <c r="BO12" s="680"/>
      <c r="BP12" s="680"/>
    </row>
    <row r="13" customFormat="false" ht="12" hidden="false" customHeight="true" outlineLevel="0" collapsed="false">
      <c r="A13" s="697" t="s">
        <v>794</v>
      </c>
      <c r="B13" s="698" t="s">
        <v>800</v>
      </c>
      <c r="C13" s="699"/>
      <c r="D13" s="673"/>
      <c r="E13" s="697" t="n">
        <v>111006</v>
      </c>
      <c r="F13" s="700" t="n">
        <v>0</v>
      </c>
      <c r="G13" s="700" t="n">
        <v>-74</v>
      </c>
      <c r="H13" s="701" t="n">
        <f aca="false">F13-G13</f>
        <v>74</v>
      </c>
      <c r="I13" s="700" t="n">
        <v>0</v>
      </c>
      <c r="J13" s="701" t="n">
        <f aca="false">H13-I13</f>
        <v>74</v>
      </c>
      <c r="M13" s="702" t="str">
        <f aca="false">A13</f>
        <v>NC</v>
      </c>
      <c r="N13" s="703" t="str">
        <f aca="false">B13</f>
        <v>                                   - AFUDC</v>
      </c>
      <c r="O13" s="702"/>
      <c r="P13" s="702"/>
      <c r="Q13" s="704" t="n">
        <f aca="false">E13</f>
        <v>111006</v>
      </c>
      <c r="R13" s="701" t="n">
        <f aca="false">-'Fuel-Depr-OtherTax'!C18</f>
        <v>-11</v>
      </c>
      <c r="S13" s="701" t="n">
        <f aca="false">-'Fuel-Depr-OtherTax'!D18</f>
        <v>-10</v>
      </c>
      <c r="T13" s="701" t="n">
        <f aca="false">-'Fuel-Depr-OtherTax'!E18</f>
        <v>-11</v>
      </c>
      <c r="U13" s="701" t="n">
        <f aca="false">-'Fuel-Depr-OtherTax'!F18</f>
        <v>-10</v>
      </c>
      <c r="V13" s="701" t="n">
        <f aca="false">-'Fuel-Depr-OtherTax'!G18</f>
        <v>-11</v>
      </c>
      <c r="W13" s="701" t="n">
        <f aca="false">-'Fuel-Depr-OtherTax'!H18</f>
        <v>-11</v>
      </c>
      <c r="X13" s="701" t="n">
        <f aca="false">-'Fuel-Depr-OtherTax'!I18</f>
        <v>-10</v>
      </c>
      <c r="Y13" s="707" t="n">
        <f aca="false">-'Fuel-Depr-OtherTax'!J18+85</f>
        <v>74</v>
      </c>
      <c r="Z13" s="709" t="n">
        <v>0</v>
      </c>
      <c r="AA13" s="709" t="n">
        <v>0</v>
      </c>
      <c r="AB13" s="709" t="n">
        <v>0</v>
      </c>
      <c r="AC13" s="709" t="n">
        <v>0</v>
      </c>
      <c r="AD13" s="701" t="n">
        <f aca="false">SUM(R13:AC13)</f>
        <v>0</v>
      </c>
      <c r="AE13" s="700" t="n">
        <f aca="false">SUM(R13:Y13)</f>
        <v>0</v>
      </c>
      <c r="AF13" s="701" t="n">
        <f aca="false">AD13-AE13</f>
        <v>0</v>
      </c>
      <c r="AI13" s="659" t="str">
        <f aca="false">M13</f>
        <v>NC</v>
      </c>
      <c r="AJ13" s="703" t="str">
        <f aca="false">B13</f>
        <v>                                   - AFUDC</v>
      </c>
      <c r="AK13" s="708" t="n">
        <f aca="false">E13</f>
        <v>111006</v>
      </c>
      <c r="AL13" s="702"/>
      <c r="AM13" s="701" t="n">
        <f aca="false">AD13</f>
        <v>0</v>
      </c>
      <c r="AN13" s="706" t="n">
        <v>-127</v>
      </c>
      <c r="AO13" s="706" t="n">
        <v>-127</v>
      </c>
      <c r="AP13" s="701" t="n">
        <f aca="false">AM13-AN13</f>
        <v>127</v>
      </c>
      <c r="AQ13" s="701" t="n">
        <f aca="false">AM13-AO13</f>
        <v>127</v>
      </c>
      <c r="AR13" s="0"/>
      <c r="AS13" s="706" t="n">
        <v>0</v>
      </c>
      <c r="AT13" s="706" t="n">
        <v>0</v>
      </c>
      <c r="AU13" s="706" t="n">
        <v>0</v>
      </c>
      <c r="AV13" s="701" t="n">
        <f aca="false">AS13-AT13</f>
        <v>0</v>
      </c>
      <c r="AW13" s="701" t="n">
        <f aca="false">AS13-AU13</f>
        <v>0</v>
      </c>
      <c r="AX13" s="701"/>
      <c r="BO13" s="680"/>
      <c r="BP13" s="680"/>
    </row>
    <row r="14" customFormat="false" ht="12" hidden="false" customHeight="true" outlineLevel="0" collapsed="false">
      <c r="A14" s="710" t="s">
        <v>794</v>
      </c>
      <c r="B14" s="711" t="s">
        <v>801</v>
      </c>
      <c r="C14" s="710"/>
      <c r="D14" s="701"/>
      <c r="E14" s="697" t="n">
        <v>113003</v>
      </c>
      <c r="F14" s="700" t="n">
        <v>600</v>
      </c>
      <c r="G14" s="700" t="n">
        <v>525</v>
      </c>
      <c r="H14" s="701" t="n">
        <f aca="false">F14-G14</f>
        <v>75</v>
      </c>
      <c r="I14" s="700" t="n">
        <v>0</v>
      </c>
      <c r="J14" s="701" t="n">
        <f aca="false">H14-I14</f>
        <v>75</v>
      </c>
      <c r="K14" s="701"/>
      <c r="L14" s="701"/>
      <c r="M14" s="702" t="str">
        <f aca="false">A14</f>
        <v>NC</v>
      </c>
      <c r="N14" s="703" t="str">
        <f aca="false">B14</f>
        <v>Cost of Asset Removal</v>
      </c>
      <c r="O14" s="702"/>
      <c r="P14" s="702"/>
      <c r="Q14" s="704" t="n">
        <f aca="false">E14</f>
        <v>113003</v>
      </c>
      <c r="R14" s="700" t="n">
        <v>0</v>
      </c>
      <c r="S14" s="700" t="n">
        <v>0</v>
      </c>
      <c r="T14" s="700" t="n">
        <v>225</v>
      </c>
      <c r="U14" s="700" t="n">
        <v>75</v>
      </c>
      <c r="V14" s="700" t="n">
        <v>75</v>
      </c>
      <c r="W14" s="700" t="n">
        <v>75</v>
      </c>
      <c r="X14" s="700" t="n">
        <v>75</v>
      </c>
      <c r="Y14" s="700" t="n">
        <v>75</v>
      </c>
      <c r="Z14" s="700" t="n">
        <v>75</v>
      </c>
      <c r="AA14" s="700" t="n">
        <v>75</v>
      </c>
      <c r="AB14" s="700" t="n">
        <v>75</v>
      </c>
      <c r="AC14" s="700" t="n">
        <v>75</v>
      </c>
      <c r="AD14" s="701" t="n">
        <f aca="false">SUM(R14:AC14)</f>
        <v>900</v>
      </c>
      <c r="AE14" s="700" t="n">
        <f aca="false">SUM(R14:Y14)</f>
        <v>600</v>
      </c>
      <c r="AF14" s="701" t="n">
        <f aca="false">AD14-AE14</f>
        <v>300</v>
      </c>
      <c r="AG14" s="701"/>
      <c r="AH14" s="701"/>
      <c r="AI14" s="659" t="str">
        <f aca="false">M14</f>
        <v>NC</v>
      </c>
      <c r="AJ14" s="703" t="str">
        <f aca="false">B14</f>
        <v>Cost of Asset Removal</v>
      </c>
      <c r="AK14" s="708" t="n">
        <f aca="false">E14</f>
        <v>113003</v>
      </c>
      <c r="AL14" s="702"/>
      <c r="AM14" s="701" t="n">
        <f aca="false">AD14</f>
        <v>900</v>
      </c>
      <c r="AN14" s="706" t="n">
        <v>900</v>
      </c>
      <c r="AO14" s="706" t="n">
        <v>900</v>
      </c>
      <c r="AP14" s="701" t="n">
        <f aca="false">AM14-AN14</f>
        <v>0</v>
      </c>
      <c r="AQ14" s="701" t="n">
        <f aca="false">AM14-AO14</f>
        <v>0</v>
      </c>
      <c r="AR14" s="0"/>
      <c r="AS14" s="706" t="n">
        <v>0</v>
      </c>
      <c r="AT14" s="706" t="n">
        <v>0</v>
      </c>
      <c r="AU14" s="706" t="n">
        <v>0</v>
      </c>
      <c r="AV14" s="701" t="n">
        <f aca="false">AS14-AT14</f>
        <v>0</v>
      </c>
      <c r="AW14" s="701" t="n">
        <f aca="false">AS14-AU14</f>
        <v>0</v>
      </c>
      <c r="AX14" s="701"/>
      <c r="AY14" s="701"/>
      <c r="AZ14" s="701"/>
      <c r="BA14" s="701"/>
      <c r="BO14" s="680"/>
      <c r="BP14" s="680"/>
    </row>
    <row r="15" customFormat="false" ht="12" hidden="false" customHeight="true" outlineLevel="0" collapsed="false">
      <c r="A15" s="697" t="s">
        <v>794</v>
      </c>
      <c r="B15" s="698" t="s">
        <v>802</v>
      </c>
      <c r="C15" s="699"/>
      <c r="D15" s="673"/>
      <c r="E15" s="697" t="n">
        <v>113011</v>
      </c>
      <c r="F15" s="700" t="n">
        <v>0</v>
      </c>
      <c r="G15" s="700" t="n">
        <v>0</v>
      </c>
      <c r="H15" s="701" t="n">
        <f aca="false">F15-G15</f>
        <v>0</v>
      </c>
      <c r="I15" s="700" t="n">
        <v>0</v>
      </c>
      <c r="J15" s="701" t="n">
        <f aca="false">H15-I15</f>
        <v>0</v>
      </c>
      <c r="M15" s="702" t="str">
        <f aca="false">A15</f>
        <v>NC</v>
      </c>
      <c r="N15" s="703" t="str">
        <f aca="false">B15</f>
        <v>Salvage Costs</v>
      </c>
      <c r="O15" s="702"/>
      <c r="P15" s="702"/>
      <c r="Q15" s="704" t="n">
        <f aca="false">E15</f>
        <v>113011</v>
      </c>
      <c r="R15" s="700" t="n">
        <v>0</v>
      </c>
      <c r="S15" s="700" t="n">
        <v>0</v>
      </c>
      <c r="T15" s="700" t="n">
        <v>0</v>
      </c>
      <c r="U15" s="700" t="n">
        <v>0</v>
      </c>
      <c r="V15" s="700" t="n">
        <v>0</v>
      </c>
      <c r="W15" s="700" t="n">
        <v>0</v>
      </c>
      <c r="X15" s="700" t="n">
        <v>0</v>
      </c>
      <c r="Y15" s="700" t="n">
        <v>0</v>
      </c>
      <c r="Z15" s="700" t="n">
        <v>0</v>
      </c>
      <c r="AA15" s="700" t="n">
        <v>0</v>
      </c>
      <c r="AB15" s="700" t="n">
        <v>0</v>
      </c>
      <c r="AC15" s="700" t="n">
        <v>0</v>
      </c>
      <c r="AD15" s="701" t="n">
        <f aca="false">SUM(R15:AC15)</f>
        <v>0</v>
      </c>
      <c r="AE15" s="700" t="n">
        <f aca="false">SUM(R15:Y15)</f>
        <v>0</v>
      </c>
      <c r="AF15" s="701" t="n">
        <f aca="false">AD15-AE15</f>
        <v>0</v>
      </c>
      <c r="AI15" s="659" t="str">
        <f aca="false">M15</f>
        <v>NC</v>
      </c>
      <c r="AJ15" s="703" t="str">
        <f aca="false">B15</f>
        <v>Salvage Costs</v>
      </c>
      <c r="AK15" s="708" t="n">
        <f aca="false">E15</f>
        <v>113011</v>
      </c>
      <c r="AL15" s="702"/>
      <c r="AM15" s="701" t="n">
        <f aca="false">AD15</f>
        <v>0</v>
      </c>
      <c r="AN15" s="706" t="n">
        <v>0</v>
      </c>
      <c r="AO15" s="706" t="n">
        <v>0</v>
      </c>
      <c r="AP15" s="701" t="n">
        <f aca="false">AM15-AN15</f>
        <v>0</v>
      </c>
      <c r="AQ15" s="701" t="n">
        <f aca="false">AM15-AO15</f>
        <v>0</v>
      </c>
      <c r="AR15" s="0"/>
      <c r="AS15" s="706" t="n">
        <v>0</v>
      </c>
      <c r="AT15" s="706" t="n">
        <v>0</v>
      </c>
      <c r="AU15" s="706" t="n">
        <v>0</v>
      </c>
      <c r="AV15" s="701" t="n">
        <f aca="false">AS15-AT15</f>
        <v>0</v>
      </c>
      <c r="AW15" s="701" t="n">
        <f aca="false">AS15-AU15</f>
        <v>0</v>
      </c>
      <c r="AX15" s="701"/>
      <c r="BO15" s="680"/>
      <c r="BP15" s="680"/>
    </row>
    <row r="16" customFormat="false" ht="12" hidden="false" customHeight="true" outlineLevel="0" collapsed="false">
      <c r="A16" s="697" t="s">
        <v>794</v>
      </c>
      <c r="B16" s="712" t="s">
        <v>803</v>
      </c>
      <c r="C16" s="697"/>
      <c r="E16" s="697" t="n">
        <v>114002</v>
      </c>
      <c r="F16" s="700" t="n">
        <v>0</v>
      </c>
      <c r="G16" s="700" t="n">
        <v>0</v>
      </c>
      <c r="H16" s="701" t="n">
        <f aca="false">F16-G16</f>
        <v>0</v>
      </c>
      <c r="I16" s="700" t="n">
        <v>0</v>
      </c>
      <c r="J16" s="701" t="n">
        <f aca="false">H16-I16</f>
        <v>0</v>
      </c>
      <c r="M16" s="702" t="str">
        <f aca="false">A16</f>
        <v>NC</v>
      </c>
      <c r="N16" s="703" t="str">
        <f aca="false">B16</f>
        <v>Capitalized Interest</v>
      </c>
      <c r="O16" s="702"/>
      <c r="P16" s="702"/>
      <c r="Q16" s="704" t="n">
        <f aca="false">E16</f>
        <v>114002</v>
      </c>
      <c r="R16" s="700" t="n">
        <v>0</v>
      </c>
      <c r="S16" s="700" t="n">
        <v>0</v>
      </c>
      <c r="T16" s="700" t="n">
        <v>0</v>
      </c>
      <c r="U16" s="700" t="n">
        <v>0</v>
      </c>
      <c r="V16" s="700" t="n">
        <v>0</v>
      </c>
      <c r="W16" s="700" t="n">
        <v>0</v>
      </c>
      <c r="X16" s="700" t="n">
        <v>0</v>
      </c>
      <c r="Y16" s="700" t="n">
        <v>0</v>
      </c>
      <c r="Z16" s="700" t="n">
        <v>0</v>
      </c>
      <c r="AA16" s="700" t="n">
        <v>0</v>
      </c>
      <c r="AB16" s="700" t="n">
        <v>-1000</v>
      </c>
      <c r="AC16" s="700" t="n">
        <v>0</v>
      </c>
      <c r="AD16" s="701" t="n">
        <f aca="false">SUM(R16:AC16)</f>
        <v>-1000</v>
      </c>
      <c r="AE16" s="700" t="n">
        <f aca="false">SUM(R16:Y16)</f>
        <v>0</v>
      </c>
      <c r="AF16" s="701" t="n">
        <f aca="false">AD16-AE16</f>
        <v>-1000</v>
      </c>
      <c r="AI16" s="659" t="str">
        <f aca="false">M16</f>
        <v>NC</v>
      </c>
      <c r="AJ16" s="703" t="str">
        <f aca="false">B16</f>
        <v>Capitalized Interest</v>
      </c>
      <c r="AK16" s="708" t="n">
        <f aca="false">E16</f>
        <v>114002</v>
      </c>
      <c r="AL16" s="702"/>
      <c r="AM16" s="701" t="n">
        <f aca="false">AD16</f>
        <v>-1000</v>
      </c>
      <c r="AN16" s="706" t="n">
        <v>-1000</v>
      </c>
      <c r="AO16" s="706" t="n">
        <v>-1000</v>
      </c>
      <c r="AP16" s="701" t="n">
        <f aca="false">AM16-AN16</f>
        <v>0</v>
      </c>
      <c r="AQ16" s="701" t="n">
        <f aca="false">AM16-AO16</f>
        <v>0</v>
      </c>
      <c r="AR16" s="0"/>
      <c r="AS16" s="706" t="n">
        <v>0</v>
      </c>
      <c r="AT16" s="706" t="n">
        <v>0</v>
      </c>
      <c r="AU16" s="706" t="n">
        <v>0</v>
      </c>
      <c r="AV16" s="701" t="n">
        <f aca="false">AS16-AT16</f>
        <v>0</v>
      </c>
      <c r="AW16" s="701" t="n">
        <f aca="false">AS16-AU16</f>
        <v>0</v>
      </c>
      <c r="BO16" s="680"/>
      <c r="BP16" s="680"/>
    </row>
    <row r="17" customFormat="false" ht="12" hidden="false" customHeight="true" outlineLevel="0" collapsed="false">
      <c r="A17" s="697" t="s">
        <v>794</v>
      </c>
      <c r="B17" s="712" t="s">
        <v>804</v>
      </c>
      <c r="C17" s="697"/>
      <c r="E17" s="697" t="n">
        <v>114004</v>
      </c>
      <c r="F17" s="700" t="n">
        <v>0</v>
      </c>
      <c r="G17" s="700" t="n">
        <v>0</v>
      </c>
      <c r="H17" s="701" t="n">
        <f aca="false">F17-G17</f>
        <v>0</v>
      </c>
      <c r="I17" s="700" t="n">
        <v>0</v>
      </c>
      <c r="J17" s="701" t="n">
        <f aca="false">H17-I17</f>
        <v>0</v>
      </c>
      <c r="M17" s="702" t="str">
        <f aca="false">A17</f>
        <v>NC</v>
      </c>
      <c r="N17" s="703" t="str">
        <f aca="false">B17</f>
        <v>CIAC - Utility</v>
      </c>
      <c r="O17" s="702"/>
      <c r="P17" s="702"/>
      <c r="Q17" s="704" t="n">
        <f aca="false">E17</f>
        <v>114004</v>
      </c>
      <c r="R17" s="700" t="n">
        <v>0</v>
      </c>
      <c r="S17" s="700" t="n">
        <v>0</v>
      </c>
      <c r="T17" s="700" t="n">
        <v>0</v>
      </c>
      <c r="U17" s="700" t="n">
        <v>0</v>
      </c>
      <c r="V17" s="700" t="n">
        <v>0</v>
      </c>
      <c r="W17" s="700" t="n">
        <v>0</v>
      </c>
      <c r="X17" s="700" t="n">
        <v>0</v>
      </c>
      <c r="Y17" s="700" t="n">
        <v>0</v>
      </c>
      <c r="Z17" s="700" t="n">
        <v>0</v>
      </c>
      <c r="AA17" s="700" t="n">
        <v>0</v>
      </c>
      <c r="AB17" s="700" t="n">
        <v>-1000</v>
      </c>
      <c r="AC17" s="700" t="n">
        <v>0</v>
      </c>
      <c r="AD17" s="701" t="n">
        <f aca="false">SUM(R17:AC17)</f>
        <v>-1000</v>
      </c>
      <c r="AE17" s="700" t="n">
        <f aca="false">SUM(R17:Y17)</f>
        <v>0</v>
      </c>
      <c r="AF17" s="701" t="n">
        <f aca="false">AD17-AE17</f>
        <v>-1000</v>
      </c>
      <c r="AI17" s="659" t="str">
        <f aca="false">M17</f>
        <v>NC</v>
      </c>
      <c r="AJ17" s="703" t="str">
        <f aca="false">B17</f>
        <v>CIAC - Utility</v>
      </c>
      <c r="AK17" s="708" t="n">
        <f aca="false">E17</f>
        <v>114004</v>
      </c>
      <c r="AL17" s="702"/>
      <c r="AM17" s="701" t="n">
        <f aca="false">AD17</f>
        <v>-1000</v>
      </c>
      <c r="AN17" s="706" t="n">
        <v>-1000</v>
      </c>
      <c r="AO17" s="706" t="n">
        <v>-1000</v>
      </c>
      <c r="AP17" s="701" t="n">
        <f aca="false">AM17-AN17</f>
        <v>0</v>
      </c>
      <c r="AQ17" s="701" t="n">
        <f aca="false">AM17-AO17</f>
        <v>0</v>
      </c>
      <c r="AR17" s="0"/>
      <c r="AS17" s="706" t="n">
        <v>0</v>
      </c>
      <c r="AT17" s="706" t="n">
        <v>0</v>
      </c>
      <c r="AU17" s="706" t="n">
        <v>0</v>
      </c>
      <c r="AV17" s="701" t="n">
        <f aca="false">AS17-AT17</f>
        <v>0</v>
      </c>
      <c r="AW17" s="701" t="n">
        <f aca="false">AS17-AU17</f>
        <v>0</v>
      </c>
      <c r="BO17" s="680"/>
      <c r="BP17" s="680"/>
    </row>
    <row r="18" customFormat="false" ht="12" hidden="false" customHeight="true" outlineLevel="0" collapsed="false">
      <c r="A18" s="697" t="s">
        <v>794</v>
      </c>
      <c r="B18" s="712" t="s">
        <v>805</v>
      </c>
      <c r="C18" s="697"/>
      <c r="E18" s="697" t="n">
        <v>114012</v>
      </c>
      <c r="F18" s="700" t="n">
        <v>2416</v>
      </c>
      <c r="G18" s="700" t="n">
        <v>2416</v>
      </c>
      <c r="H18" s="701" t="n">
        <f aca="false">F18-G18</f>
        <v>0</v>
      </c>
      <c r="I18" s="700" t="n">
        <v>0</v>
      </c>
      <c r="J18" s="701" t="n">
        <f aca="false">H18-I18</f>
        <v>0</v>
      </c>
      <c r="M18" s="702" t="str">
        <f aca="false">A18</f>
        <v>NC</v>
      </c>
      <c r="N18" s="703" t="str">
        <f aca="false">B18</f>
        <v>Gas Used for Linepack</v>
      </c>
      <c r="O18" s="702"/>
      <c r="P18" s="702"/>
      <c r="Q18" s="704" t="n">
        <f aca="false">E18</f>
        <v>114012</v>
      </c>
      <c r="R18" s="700" t="n">
        <v>0</v>
      </c>
      <c r="S18" s="700" t="n">
        <v>0</v>
      </c>
      <c r="T18" s="700" t="n">
        <v>0</v>
      </c>
      <c r="U18" s="700" t="n">
        <v>2416</v>
      </c>
      <c r="V18" s="700" t="n">
        <v>0</v>
      </c>
      <c r="W18" s="700" t="n">
        <v>0</v>
      </c>
      <c r="X18" s="700" t="n">
        <v>0</v>
      </c>
      <c r="Y18" s="700" t="n">
        <v>0</v>
      </c>
      <c r="Z18" s="700" t="n">
        <v>0</v>
      </c>
      <c r="AA18" s="700" t="n">
        <v>0</v>
      </c>
      <c r="AB18" s="700" t="n">
        <v>0</v>
      </c>
      <c r="AC18" s="700" t="n">
        <v>0</v>
      </c>
      <c r="AD18" s="701" t="n">
        <f aca="false">SUM(R18:AC18)</f>
        <v>2416</v>
      </c>
      <c r="AE18" s="700" t="n">
        <f aca="false">SUM(R18:Y18)</f>
        <v>2416</v>
      </c>
      <c r="AF18" s="701" t="n">
        <f aca="false">AD18-AE18</f>
        <v>0</v>
      </c>
      <c r="AI18" s="659" t="str">
        <f aca="false">M18</f>
        <v>NC</v>
      </c>
      <c r="AJ18" s="703" t="str">
        <f aca="false">B18</f>
        <v>Gas Used for Linepack</v>
      </c>
      <c r="AK18" s="708" t="n">
        <f aca="false">E18</f>
        <v>114012</v>
      </c>
      <c r="AL18" s="702"/>
      <c r="AM18" s="701" t="n">
        <f aca="false">AD18</f>
        <v>2416</v>
      </c>
      <c r="AN18" s="706" t="n">
        <v>2416</v>
      </c>
      <c r="AO18" s="706" t="n">
        <v>0</v>
      </c>
      <c r="AP18" s="701" t="n">
        <f aca="false">AM18-AN18</f>
        <v>0</v>
      </c>
      <c r="AQ18" s="701" t="n">
        <f aca="false">AM18-AO18</f>
        <v>2416</v>
      </c>
      <c r="AR18" s="0"/>
      <c r="AS18" s="706" t="n">
        <v>0</v>
      </c>
      <c r="AT18" s="706" t="n">
        <v>0</v>
      </c>
      <c r="AU18" s="706" t="n">
        <v>0</v>
      </c>
      <c r="AV18" s="701" t="n">
        <f aca="false">AS18-AT18</f>
        <v>0</v>
      </c>
      <c r="AW18" s="701" t="n">
        <f aca="false">AS18-AU18</f>
        <v>0</v>
      </c>
      <c r="BO18" s="680"/>
      <c r="BP18" s="680"/>
    </row>
    <row r="19" customFormat="false" ht="12" hidden="false" customHeight="true" outlineLevel="0" collapsed="false">
      <c r="A19" s="697" t="s">
        <v>794</v>
      </c>
      <c r="B19" s="698" t="s">
        <v>806</v>
      </c>
      <c r="C19" s="699"/>
      <c r="D19" s="699" t="s">
        <v>796</v>
      </c>
      <c r="E19" s="697" t="s">
        <v>807</v>
      </c>
      <c r="F19" s="700" t="n">
        <v>204</v>
      </c>
      <c r="G19" s="700" t="n">
        <v>149</v>
      </c>
      <c r="H19" s="701" t="n">
        <f aca="false">F19-G19</f>
        <v>55</v>
      </c>
      <c r="I19" s="700" t="n">
        <v>0</v>
      </c>
      <c r="J19" s="701" t="n">
        <f aca="false">H19-I19</f>
        <v>55</v>
      </c>
      <c r="M19" s="702" t="str">
        <f aca="false">A19</f>
        <v>NC</v>
      </c>
      <c r="N19" s="703" t="str">
        <f aca="false">B19</f>
        <v>AFUDC Gross-Up</v>
      </c>
      <c r="O19" s="702"/>
      <c r="P19" s="702"/>
      <c r="Q19" s="704" t="str">
        <f aca="false">E19</f>
        <v>114019</v>
      </c>
      <c r="R19" s="713" t="n">
        <f aca="false">-IntDeduct!C31+OtherInc!C28</f>
        <v>18</v>
      </c>
      <c r="S19" s="713" t="n">
        <f aca="false">-IntDeduct!D31+OtherInc!D28</f>
        <v>17</v>
      </c>
      <c r="T19" s="713" t="n">
        <f aca="false">-IntDeduct!E31+OtherInc!E28</f>
        <v>14</v>
      </c>
      <c r="U19" s="713" t="n">
        <f aca="false">-IntDeduct!F31+OtherInc!F28</f>
        <v>12</v>
      </c>
      <c r="V19" s="713" t="n">
        <f aca="false">-IntDeduct!G31+OtherInc!G28</f>
        <v>12</v>
      </c>
      <c r="W19" s="713" t="n">
        <f aca="false">-IntDeduct!H31+OtherInc!H28</f>
        <v>18</v>
      </c>
      <c r="X19" s="713" t="n">
        <f aca="false">-IntDeduct!I31+OtherInc!I28</f>
        <v>58</v>
      </c>
      <c r="Y19" s="713" t="n">
        <f aca="false">-IntDeduct!J31+OtherInc!J28</f>
        <v>55</v>
      </c>
      <c r="Z19" s="713" t="n">
        <f aca="false">-IntDeduct!K31+OtherInc!K28</f>
        <v>33</v>
      </c>
      <c r="AA19" s="713" t="n">
        <f aca="false">-IntDeduct!L31+OtherInc!L28</f>
        <v>20</v>
      </c>
      <c r="AB19" s="713" t="n">
        <f aca="false">-IntDeduct!M31+OtherInc!M28</f>
        <v>35</v>
      </c>
      <c r="AC19" s="713" t="n">
        <f aca="false">-IntDeduct!N31+OtherInc!N28</f>
        <v>30</v>
      </c>
      <c r="AD19" s="701" t="n">
        <f aca="false">SUM(R19:AC19)</f>
        <v>322</v>
      </c>
      <c r="AE19" s="700" t="n">
        <f aca="false">SUM(R19:Y19)</f>
        <v>204</v>
      </c>
      <c r="AF19" s="701" t="n">
        <f aca="false">AD19-AE19</f>
        <v>118</v>
      </c>
      <c r="AH19" s="705"/>
      <c r="AI19" s="659" t="str">
        <f aca="false">M19</f>
        <v>NC</v>
      </c>
      <c r="AJ19" s="703" t="str">
        <f aca="false">B19</f>
        <v>AFUDC Gross-Up</v>
      </c>
      <c r="AK19" s="708" t="str">
        <f aca="false">E19</f>
        <v>114019</v>
      </c>
      <c r="AL19" s="702"/>
      <c r="AM19" s="701" t="n">
        <f aca="false">AD19</f>
        <v>322</v>
      </c>
      <c r="AN19" s="706" t="n">
        <v>261</v>
      </c>
      <c r="AO19" s="706" t="n">
        <v>180</v>
      </c>
      <c r="AP19" s="701" t="n">
        <f aca="false">AM19-AN19</f>
        <v>61</v>
      </c>
      <c r="AQ19" s="701" t="n">
        <f aca="false">AM19-AO19</f>
        <v>142</v>
      </c>
      <c r="AR19" s="0"/>
      <c r="AS19" s="706" t="n">
        <v>0</v>
      </c>
      <c r="AT19" s="706" t="n">
        <v>0</v>
      </c>
      <c r="AU19" s="706" t="n">
        <v>0</v>
      </c>
      <c r="AV19" s="701" t="n">
        <f aca="false">AS19-AT19</f>
        <v>0</v>
      </c>
      <c r="AW19" s="701" t="n">
        <f aca="false">AS19-AU19</f>
        <v>0</v>
      </c>
      <c r="AX19" s="701"/>
      <c r="BO19" s="680"/>
      <c r="BP19" s="680"/>
    </row>
    <row r="20" customFormat="false" ht="12" hidden="false" customHeight="true" outlineLevel="0" collapsed="false">
      <c r="A20" s="697" t="s">
        <v>794</v>
      </c>
      <c r="B20" s="698" t="s">
        <v>808</v>
      </c>
      <c r="C20" s="699"/>
      <c r="D20" s="699"/>
      <c r="E20" s="697" t="s">
        <v>809</v>
      </c>
      <c r="F20" s="700" t="n">
        <v>0</v>
      </c>
      <c r="G20" s="700" t="n">
        <v>0</v>
      </c>
      <c r="H20" s="701" t="n">
        <f aca="false">F20-G20</f>
        <v>0</v>
      </c>
      <c r="I20" s="700" t="n">
        <v>0</v>
      </c>
      <c r="J20" s="701" t="n">
        <f aca="false">H20-I20</f>
        <v>0</v>
      </c>
      <c r="M20" s="702" t="str">
        <f aca="false">A20</f>
        <v>NC</v>
      </c>
      <c r="N20" s="703" t="str">
        <f aca="false">B20</f>
        <v>Amortization of Linepack</v>
      </c>
      <c r="O20" s="702"/>
      <c r="P20" s="702"/>
      <c r="Q20" s="704" t="str">
        <f aca="false">E20</f>
        <v>115001</v>
      </c>
      <c r="R20" s="706" t="n">
        <v>0</v>
      </c>
      <c r="S20" s="706" t="n">
        <v>0</v>
      </c>
      <c r="T20" s="706" t="n">
        <v>0</v>
      </c>
      <c r="U20" s="706" t="n">
        <v>0</v>
      </c>
      <c r="V20" s="706" t="n">
        <v>0</v>
      </c>
      <c r="W20" s="706" t="n">
        <v>0</v>
      </c>
      <c r="X20" s="706" t="n">
        <v>0</v>
      </c>
      <c r="Y20" s="706" t="n">
        <v>0</v>
      </c>
      <c r="Z20" s="706" t="n">
        <v>0</v>
      </c>
      <c r="AA20" s="706" t="n">
        <v>0</v>
      </c>
      <c r="AB20" s="706" t="n">
        <v>0</v>
      </c>
      <c r="AC20" s="706" t="n">
        <v>0</v>
      </c>
      <c r="AD20" s="701" t="n">
        <f aca="false">SUM(R20:AC20)</f>
        <v>0</v>
      </c>
      <c r="AE20" s="700" t="n">
        <f aca="false">SUM(R20:Y20)</f>
        <v>0</v>
      </c>
      <c r="AF20" s="701" t="n">
        <f aca="false">AD20-AE20</f>
        <v>0</v>
      </c>
      <c r="AG20" s="705"/>
      <c r="AI20" s="659" t="str">
        <f aca="false">M20</f>
        <v>NC</v>
      </c>
      <c r="AJ20" s="703" t="str">
        <f aca="false">B20</f>
        <v>Amortization of Linepack</v>
      </c>
      <c r="AK20" s="708" t="str">
        <f aca="false">E20</f>
        <v>115001</v>
      </c>
      <c r="AL20" s="702"/>
      <c r="AM20" s="701" t="n">
        <f aca="false">AD20</f>
        <v>0</v>
      </c>
      <c r="AN20" s="706" t="n">
        <v>0</v>
      </c>
      <c r="AO20" s="706" t="n">
        <v>0</v>
      </c>
      <c r="AP20" s="701" t="n">
        <f aca="false">AM20-AN20</f>
        <v>0</v>
      </c>
      <c r="AQ20" s="701" t="n">
        <f aca="false">AM20-AO20</f>
        <v>0</v>
      </c>
      <c r="AR20" s="0"/>
      <c r="AS20" s="706" t="n">
        <v>0</v>
      </c>
      <c r="AT20" s="706" t="n">
        <v>0</v>
      </c>
      <c r="AU20" s="706" t="n">
        <v>0</v>
      </c>
      <c r="AV20" s="701" t="n">
        <f aca="false">AS20-AT20</f>
        <v>0</v>
      </c>
      <c r="AW20" s="701" t="n">
        <f aca="false">AS20-AU20</f>
        <v>0</v>
      </c>
      <c r="AX20" s="701"/>
      <c r="BO20" s="680"/>
      <c r="BP20" s="680"/>
    </row>
    <row r="21" customFormat="false" ht="12" hidden="false" customHeight="true" outlineLevel="0" collapsed="false">
      <c r="A21" s="697" t="s">
        <v>794</v>
      </c>
      <c r="B21" s="712" t="s">
        <v>810</v>
      </c>
      <c r="C21" s="697"/>
      <c r="D21" s="699" t="s">
        <v>796</v>
      </c>
      <c r="E21" s="697" t="s">
        <v>811</v>
      </c>
      <c r="F21" s="700" t="n">
        <v>-57</v>
      </c>
      <c r="G21" s="700" t="n">
        <v>-50</v>
      </c>
      <c r="H21" s="701" t="n">
        <f aca="false">F21-G21</f>
        <v>-7</v>
      </c>
      <c r="I21" s="700" t="n">
        <v>0</v>
      </c>
      <c r="J21" s="701" t="n">
        <f aca="false">H21-I21</f>
        <v>-7</v>
      </c>
      <c r="M21" s="702" t="str">
        <f aca="false">A21</f>
        <v>NC</v>
      </c>
      <c r="N21" s="703" t="str">
        <f aca="false">B21</f>
        <v>AFUDC Amortization</v>
      </c>
      <c r="O21" s="702"/>
      <c r="P21" s="702"/>
      <c r="Q21" s="704" t="str">
        <f aca="false">E21</f>
        <v>115019</v>
      </c>
      <c r="R21" s="713" t="n">
        <f aca="false">OtherInc!C29</f>
        <v>-7</v>
      </c>
      <c r="S21" s="713" t="n">
        <f aca="false">OtherInc!D29</f>
        <v>-7</v>
      </c>
      <c r="T21" s="713" t="n">
        <f aca="false">OtherInc!E29</f>
        <v>-7</v>
      </c>
      <c r="U21" s="713" t="n">
        <f aca="false">OtherInc!F29</f>
        <v>-8</v>
      </c>
      <c r="V21" s="713" t="n">
        <f aca="false">OtherInc!G29</f>
        <v>-7</v>
      </c>
      <c r="W21" s="713" t="n">
        <f aca="false">OtherInc!H29</f>
        <v>-7</v>
      </c>
      <c r="X21" s="713" t="n">
        <f aca="false">OtherInc!I29</f>
        <v>-7</v>
      </c>
      <c r="Y21" s="713" t="n">
        <f aca="false">OtherInc!J29</f>
        <v>-7</v>
      </c>
      <c r="Z21" s="713" t="n">
        <f aca="false">OtherInc!K29</f>
        <v>-7</v>
      </c>
      <c r="AA21" s="713" t="n">
        <f aca="false">OtherInc!L29</f>
        <v>-7</v>
      </c>
      <c r="AB21" s="713" t="n">
        <f aca="false">OtherInc!M29</f>
        <v>-7</v>
      </c>
      <c r="AC21" s="713" t="n">
        <f aca="false">OtherInc!N29</f>
        <v>-7</v>
      </c>
      <c r="AD21" s="701" t="n">
        <f aca="false">SUM(R21:AC21)</f>
        <v>-85</v>
      </c>
      <c r="AE21" s="700" t="n">
        <f aca="false">SUM(R21:Y21)</f>
        <v>-57</v>
      </c>
      <c r="AF21" s="701" t="n">
        <f aca="false">AD21-AE21</f>
        <v>-28</v>
      </c>
      <c r="AG21" s="701"/>
      <c r="AI21" s="659" t="str">
        <f aca="false">M21</f>
        <v>NC</v>
      </c>
      <c r="AJ21" s="703" t="str">
        <f aca="false">B21</f>
        <v>AFUDC Amortization</v>
      </c>
      <c r="AK21" s="708" t="str">
        <f aca="false">E21</f>
        <v>115019</v>
      </c>
      <c r="AL21" s="702"/>
      <c r="AM21" s="701" t="n">
        <f aca="false">AD21</f>
        <v>-85</v>
      </c>
      <c r="AN21" s="706" t="n">
        <v>-85</v>
      </c>
      <c r="AO21" s="706" t="n">
        <v>-24</v>
      </c>
      <c r="AP21" s="701" t="n">
        <f aca="false">AM21-AN21</f>
        <v>0</v>
      </c>
      <c r="AQ21" s="701" t="n">
        <f aca="false">AM21-AO21</f>
        <v>-61</v>
      </c>
      <c r="AR21" s="0"/>
      <c r="AS21" s="706" t="n">
        <v>0</v>
      </c>
      <c r="AT21" s="706" t="n">
        <v>0</v>
      </c>
      <c r="AU21" s="706" t="n">
        <v>0</v>
      </c>
      <c r="AV21" s="701" t="n">
        <f aca="false">AS21-AT21</f>
        <v>0</v>
      </c>
      <c r="AW21" s="701" t="n">
        <f aca="false">AS21-AU21</f>
        <v>0</v>
      </c>
      <c r="BO21" s="680"/>
      <c r="BP21" s="680"/>
    </row>
    <row r="22" customFormat="false" ht="12" hidden="false" customHeight="true" outlineLevel="0" collapsed="false">
      <c r="A22" s="697" t="s">
        <v>794</v>
      </c>
      <c r="B22" s="712" t="s">
        <v>812</v>
      </c>
      <c r="C22" s="697"/>
      <c r="E22" s="697" t="n">
        <v>133001</v>
      </c>
      <c r="F22" s="700" t="n">
        <v>0</v>
      </c>
      <c r="G22" s="700" t="n">
        <v>0</v>
      </c>
      <c r="H22" s="701" t="n">
        <f aca="false">F22-G22</f>
        <v>0</v>
      </c>
      <c r="I22" s="700" t="n">
        <v>0</v>
      </c>
      <c r="J22" s="701" t="n">
        <f aca="false">H22-I22</f>
        <v>0</v>
      </c>
      <c r="M22" s="702" t="str">
        <f aca="false">A22</f>
        <v>NC</v>
      </c>
      <c r="N22" s="703" t="str">
        <f aca="false">B22</f>
        <v>Abandonments ( )</v>
      </c>
      <c r="O22" s="702"/>
      <c r="P22" s="702"/>
      <c r="Q22" s="704" t="n">
        <f aca="false">E22</f>
        <v>133001</v>
      </c>
      <c r="R22" s="706" t="n">
        <v>0</v>
      </c>
      <c r="S22" s="706" t="n">
        <v>0</v>
      </c>
      <c r="T22" s="706" t="n">
        <v>0</v>
      </c>
      <c r="U22" s="706" t="n">
        <v>0</v>
      </c>
      <c r="V22" s="706" t="n">
        <v>0</v>
      </c>
      <c r="W22" s="706" t="n">
        <v>0</v>
      </c>
      <c r="X22" s="706" t="n">
        <v>0</v>
      </c>
      <c r="Y22" s="706" t="n">
        <v>0</v>
      </c>
      <c r="Z22" s="706" t="n">
        <v>0</v>
      </c>
      <c r="AA22" s="706" t="n">
        <v>0</v>
      </c>
      <c r="AB22" s="706" t="n">
        <v>0</v>
      </c>
      <c r="AC22" s="706" t="n">
        <v>0</v>
      </c>
      <c r="AD22" s="701" t="n">
        <f aca="false">SUM(R22:AC22)</f>
        <v>0</v>
      </c>
      <c r="AE22" s="700" t="n">
        <f aca="false">SUM(R22:Y22)</f>
        <v>0</v>
      </c>
      <c r="AF22" s="701" t="n">
        <f aca="false">AD22-AE22</f>
        <v>0</v>
      </c>
      <c r="AG22" s="701"/>
      <c r="AI22" s="659" t="str">
        <f aca="false">M22</f>
        <v>NC</v>
      </c>
      <c r="AJ22" s="703" t="str">
        <f aca="false">B22</f>
        <v>Abandonments ( )</v>
      </c>
      <c r="AK22" s="708" t="n">
        <f aca="false">E22</f>
        <v>133001</v>
      </c>
      <c r="AL22" s="702"/>
      <c r="AM22" s="701" t="n">
        <f aca="false">AD22</f>
        <v>0</v>
      </c>
      <c r="AN22" s="706" t="n">
        <v>0</v>
      </c>
      <c r="AO22" s="706" t="n">
        <v>0</v>
      </c>
      <c r="AP22" s="701" t="n">
        <f aca="false">AM22-AN22</f>
        <v>0</v>
      </c>
      <c r="AQ22" s="701" t="n">
        <f aca="false">AM22-AO22</f>
        <v>0</v>
      </c>
      <c r="AR22" s="0"/>
      <c r="AS22" s="706" t="n">
        <v>0</v>
      </c>
      <c r="AT22" s="706" t="n">
        <v>0</v>
      </c>
      <c r="AU22" s="706" t="n">
        <v>0</v>
      </c>
      <c r="AV22" s="701" t="n">
        <f aca="false">AS22-AT22</f>
        <v>0</v>
      </c>
      <c r="AW22" s="701" t="n">
        <f aca="false">AS22-AU22</f>
        <v>0</v>
      </c>
      <c r="BO22" s="680"/>
      <c r="BP22" s="680"/>
    </row>
    <row r="23" customFormat="false" ht="12" hidden="false" customHeight="true" outlineLevel="0" collapsed="false">
      <c r="A23" s="697" t="s">
        <v>794</v>
      </c>
      <c r="B23" s="712" t="s">
        <v>813</v>
      </c>
      <c r="C23" s="697"/>
      <c r="D23" s="673"/>
      <c r="E23" s="697" t="n">
        <v>142001</v>
      </c>
      <c r="F23" s="700" t="n">
        <v>0</v>
      </c>
      <c r="G23" s="700" t="n">
        <v>0</v>
      </c>
      <c r="H23" s="701" t="n">
        <f aca="false">F23-G23</f>
        <v>0</v>
      </c>
      <c r="I23" s="700" t="n">
        <v>0</v>
      </c>
      <c r="J23" s="701" t="n">
        <f aca="false">H23-I23</f>
        <v>0</v>
      </c>
      <c r="M23" s="702" t="str">
        <f aca="false">A23</f>
        <v>NC</v>
      </c>
      <c r="N23" s="703" t="str">
        <f aca="false">B23</f>
        <v>TCR Amortization</v>
      </c>
      <c r="O23" s="702"/>
      <c r="P23" s="702"/>
      <c r="Q23" s="704" t="n">
        <f aca="false">E23</f>
        <v>142001</v>
      </c>
      <c r="R23" s="706" t="n">
        <v>0</v>
      </c>
      <c r="S23" s="706" t="n">
        <v>0</v>
      </c>
      <c r="T23" s="706" t="n">
        <v>0</v>
      </c>
      <c r="U23" s="706" t="n">
        <v>0</v>
      </c>
      <c r="V23" s="706" t="n">
        <v>0</v>
      </c>
      <c r="W23" s="706" t="n">
        <v>0</v>
      </c>
      <c r="X23" s="706" t="n">
        <v>0</v>
      </c>
      <c r="Y23" s="706" t="n">
        <v>0</v>
      </c>
      <c r="Z23" s="706" t="n">
        <v>0</v>
      </c>
      <c r="AA23" s="706" t="n">
        <v>0</v>
      </c>
      <c r="AB23" s="700" t="n">
        <v>0</v>
      </c>
      <c r="AC23" s="706" t="n">
        <v>0</v>
      </c>
      <c r="AD23" s="701" t="n">
        <f aca="false">SUM(R23:AC23)</f>
        <v>0</v>
      </c>
      <c r="AE23" s="700" t="n">
        <f aca="false">SUM(R23:Y23)</f>
        <v>0</v>
      </c>
      <c r="AF23" s="701" t="n">
        <f aca="false">AD23-AE23</f>
        <v>0</v>
      </c>
      <c r="AI23" s="659" t="str">
        <f aca="false">M23</f>
        <v>NC</v>
      </c>
      <c r="AJ23" s="703" t="str">
        <f aca="false">B23</f>
        <v>TCR Amortization</v>
      </c>
      <c r="AK23" s="708" t="n">
        <f aca="false">E23</f>
        <v>142001</v>
      </c>
      <c r="AL23" s="702"/>
      <c r="AM23" s="701" t="n">
        <f aca="false">AD23</f>
        <v>0</v>
      </c>
      <c r="AN23" s="706" t="n">
        <v>0</v>
      </c>
      <c r="AO23" s="706" t="n">
        <v>0</v>
      </c>
      <c r="AP23" s="701" t="n">
        <f aca="false">AM23-AN23</f>
        <v>0</v>
      </c>
      <c r="AQ23" s="701" t="n">
        <f aca="false">AM23-AO23</f>
        <v>0</v>
      </c>
      <c r="AR23" s="0"/>
      <c r="AS23" s="706" t="n">
        <v>0</v>
      </c>
      <c r="AT23" s="706" t="n">
        <v>0</v>
      </c>
      <c r="AU23" s="706" t="n">
        <v>0</v>
      </c>
      <c r="AV23" s="701" t="n">
        <f aca="false">AS23-AT23</f>
        <v>0</v>
      </c>
      <c r="AW23" s="701" t="n">
        <f aca="false">AS23-AU23</f>
        <v>0</v>
      </c>
      <c r="AX23" s="701"/>
      <c r="BO23" s="680"/>
      <c r="BP23" s="680"/>
    </row>
    <row r="24" customFormat="false" ht="12" hidden="false" customHeight="true" outlineLevel="0" collapsed="false">
      <c r="A24" s="697" t="s">
        <v>794</v>
      </c>
      <c r="B24" s="712" t="s">
        <v>814</v>
      </c>
      <c r="C24" s="697"/>
      <c r="D24" s="673"/>
      <c r="E24" s="697" t="n">
        <v>142015</v>
      </c>
      <c r="F24" s="700" t="n">
        <v>0</v>
      </c>
      <c r="G24" s="700" t="n">
        <v>0</v>
      </c>
      <c r="H24" s="701" t="n">
        <f aca="false">F24-G24</f>
        <v>0</v>
      </c>
      <c r="I24" s="700" t="n">
        <v>0</v>
      </c>
      <c r="J24" s="701" t="n">
        <f aca="false">H24-I24</f>
        <v>0</v>
      </c>
      <c r="M24" s="702" t="str">
        <f aca="false">A24</f>
        <v>NC</v>
      </c>
      <c r="N24" s="703" t="str">
        <f aca="false">B24</f>
        <v>Advance Payments </v>
      </c>
      <c r="O24" s="702"/>
      <c r="P24" s="702"/>
      <c r="Q24" s="704" t="n">
        <f aca="false">E24</f>
        <v>142015</v>
      </c>
      <c r="R24" s="700" t="n">
        <v>0</v>
      </c>
      <c r="S24" s="700" t="n">
        <v>0</v>
      </c>
      <c r="T24" s="700" t="n">
        <v>0</v>
      </c>
      <c r="U24" s="700" t="n">
        <v>0</v>
      </c>
      <c r="V24" s="700" t="n">
        <v>0</v>
      </c>
      <c r="W24" s="700" t="n">
        <v>0</v>
      </c>
      <c r="X24" s="700" t="n">
        <v>0</v>
      </c>
      <c r="Y24" s="700" t="n">
        <v>0</v>
      </c>
      <c r="Z24" s="700" t="n">
        <v>0</v>
      </c>
      <c r="AA24" s="700" t="n">
        <v>0</v>
      </c>
      <c r="AB24" s="700" t="n">
        <v>0</v>
      </c>
      <c r="AC24" s="700" t="n">
        <v>0</v>
      </c>
      <c r="AD24" s="701" t="n">
        <f aca="false">SUM(R24:AC24)</f>
        <v>0</v>
      </c>
      <c r="AE24" s="700" t="n">
        <f aca="false">SUM(R24:Y24)</f>
        <v>0</v>
      </c>
      <c r="AF24" s="701" t="n">
        <f aca="false">AD24-AE24</f>
        <v>0</v>
      </c>
      <c r="AI24" s="659" t="str">
        <f aca="false">M24</f>
        <v>NC</v>
      </c>
      <c r="AJ24" s="703" t="str">
        <f aca="false">B24</f>
        <v>Advance Payments </v>
      </c>
      <c r="AK24" s="708" t="n">
        <f aca="false">E24</f>
        <v>142015</v>
      </c>
      <c r="AL24" s="702"/>
      <c r="AM24" s="701" t="n">
        <f aca="false">AD24</f>
        <v>0</v>
      </c>
      <c r="AN24" s="706" t="n">
        <v>0</v>
      </c>
      <c r="AO24" s="706" t="n">
        <v>0</v>
      </c>
      <c r="AP24" s="701" t="n">
        <f aca="false">AM24-AN24</f>
        <v>0</v>
      </c>
      <c r="AQ24" s="701" t="n">
        <f aca="false">AM24-AO24</f>
        <v>0</v>
      </c>
      <c r="AR24" s="0"/>
      <c r="AS24" s="706" t="n">
        <v>0</v>
      </c>
      <c r="AT24" s="706" t="n">
        <v>0</v>
      </c>
      <c r="AU24" s="706" t="n">
        <v>0</v>
      </c>
      <c r="AV24" s="701" t="n">
        <f aca="false">AS24-AT24</f>
        <v>0</v>
      </c>
      <c r="AW24" s="701" t="n">
        <f aca="false">AS24-AU24</f>
        <v>0</v>
      </c>
      <c r="AX24" s="701"/>
      <c r="BO24" s="680"/>
      <c r="BP24" s="680"/>
    </row>
    <row r="25" customFormat="false" ht="12" hidden="false" customHeight="true" outlineLevel="0" collapsed="false">
      <c r="A25" s="697" t="s">
        <v>794</v>
      </c>
      <c r="B25" s="712" t="s">
        <v>815</v>
      </c>
      <c r="C25" s="699"/>
      <c r="D25" s="699"/>
      <c r="E25" s="697" t="n">
        <v>142003</v>
      </c>
      <c r="F25" s="700" t="n">
        <v>0</v>
      </c>
      <c r="G25" s="700" t="n">
        <v>0</v>
      </c>
      <c r="H25" s="701" t="n">
        <f aca="false">F25-G25</f>
        <v>0</v>
      </c>
      <c r="I25" s="700" t="n">
        <v>0</v>
      </c>
      <c r="J25" s="701" t="n">
        <f aca="false">H25-I25</f>
        <v>0</v>
      </c>
      <c r="M25" s="702" t="str">
        <f aca="false">A25</f>
        <v>NC</v>
      </c>
      <c r="N25" s="703" t="str">
        <f aca="false">B25</f>
        <v>One Time Pmts for Producers </v>
      </c>
      <c r="O25" s="702"/>
      <c r="P25" s="702"/>
      <c r="Q25" s="704" t="n">
        <f aca="false">E25</f>
        <v>142003</v>
      </c>
      <c r="R25" s="700" t="n">
        <v>0</v>
      </c>
      <c r="S25" s="700" t="n">
        <v>0</v>
      </c>
      <c r="T25" s="700" t="n">
        <v>0</v>
      </c>
      <c r="U25" s="700" t="n">
        <v>0</v>
      </c>
      <c r="V25" s="700" t="n">
        <v>0</v>
      </c>
      <c r="W25" s="700" t="n">
        <v>0</v>
      </c>
      <c r="X25" s="700" t="n">
        <v>0</v>
      </c>
      <c r="Y25" s="700" t="n">
        <v>0</v>
      </c>
      <c r="Z25" s="700" t="n">
        <v>0</v>
      </c>
      <c r="AA25" s="700" t="n">
        <v>0</v>
      </c>
      <c r="AB25" s="706" t="n">
        <v>0</v>
      </c>
      <c r="AC25" s="706" t="n">
        <v>0</v>
      </c>
      <c r="AD25" s="701" t="n">
        <f aca="false">SUM(R25:AC25)</f>
        <v>0</v>
      </c>
      <c r="AE25" s="700" t="n">
        <f aca="false">SUM(R25:Y25)</f>
        <v>0</v>
      </c>
      <c r="AF25" s="701" t="n">
        <f aca="false">AD25-AE25</f>
        <v>0</v>
      </c>
      <c r="AI25" s="659" t="str">
        <f aca="false">M25</f>
        <v>NC</v>
      </c>
      <c r="AJ25" s="703" t="str">
        <f aca="false">B25</f>
        <v>One Time Pmts for Producers </v>
      </c>
      <c r="AK25" s="708" t="n">
        <f aca="false">E25</f>
        <v>142003</v>
      </c>
      <c r="AL25" s="702"/>
      <c r="AM25" s="701" t="n">
        <f aca="false">AD25</f>
        <v>0</v>
      </c>
      <c r="AN25" s="706" t="n">
        <v>0</v>
      </c>
      <c r="AO25" s="706" t="n">
        <v>0</v>
      </c>
      <c r="AP25" s="701" t="n">
        <f aca="false">AM25-AN25</f>
        <v>0</v>
      </c>
      <c r="AQ25" s="701" t="n">
        <f aca="false">AM25-AO25</f>
        <v>0</v>
      </c>
      <c r="AR25" s="0"/>
      <c r="AS25" s="706" t="n">
        <v>0</v>
      </c>
      <c r="AT25" s="706" t="n">
        <v>0</v>
      </c>
      <c r="AU25" s="706" t="n">
        <v>0</v>
      </c>
      <c r="AV25" s="701" t="n">
        <f aca="false">AS25-AT25</f>
        <v>0</v>
      </c>
      <c r="AW25" s="701" t="n">
        <f aca="false">AS25-AU25</f>
        <v>0</v>
      </c>
      <c r="AX25" s="701"/>
      <c r="BO25" s="680"/>
      <c r="BP25" s="680"/>
    </row>
    <row r="26" customFormat="false" ht="12" hidden="false" customHeight="true" outlineLevel="0" collapsed="false">
      <c r="A26" s="697" t="s">
        <v>794</v>
      </c>
      <c r="B26" s="712" t="s">
        <v>816</v>
      </c>
      <c r="C26" s="699"/>
      <c r="D26" s="699"/>
      <c r="E26" s="697" t="n">
        <v>115005</v>
      </c>
      <c r="F26" s="700" t="n">
        <v>-860</v>
      </c>
      <c r="G26" s="700" t="n">
        <v>-752</v>
      </c>
      <c r="H26" s="701" t="n">
        <f aca="false">F26-G26</f>
        <v>-108</v>
      </c>
      <c r="I26" s="700" t="n">
        <v>0</v>
      </c>
      <c r="J26" s="701" t="n">
        <f aca="false">H26-I26</f>
        <v>-108</v>
      </c>
      <c r="M26" s="702" t="str">
        <f aca="false">A26</f>
        <v>NC</v>
      </c>
      <c r="N26" s="703" t="str">
        <f aca="false">B26</f>
        <v>TCR 2 Amortization</v>
      </c>
      <c r="O26" s="702"/>
      <c r="P26" s="702"/>
      <c r="Q26" s="704" t="n">
        <f aca="false">E26</f>
        <v>115005</v>
      </c>
      <c r="R26" s="713" t="n">
        <f aca="false">R137</f>
        <v>-107</v>
      </c>
      <c r="S26" s="713" t="n">
        <f aca="false">S137</f>
        <v>-108</v>
      </c>
      <c r="T26" s="713" t="n">
        <f aca="false">T137</f>
        <v>-108</v>
      </c>
      <c r="U26" s="713" t="n">
        <f aca="false">U137</f>
        <v>-107</v>
      </c>
      <c r="V26" s="713" t="n">
        <f aca="false">V137</f>
        <v>-108</v>
      </c>
      <c r="W26" s="713" t="n">
        <f aca="false">W137</f>
        <v>-107</v>
      </c>
      <c r="X26" s="713" t="n">
        <f aca="false">X137</f>
        <v>-107</v>
      </c>
      <c r="Y26" s="713" t="n">
        <f aca="false">Y137</f>
        <v>-108</v>
      </c>
      <c r="Z26" s="713" t="n">
        <f aca="false">Z137</f>
        <v>-107</v>
      </c>
      <c r="AA26" s="713" t="n">
        <f aca="false">AA137</f>
        <v>-107</v>
      </c>
      <c r="AB26" s="713" t="n">
        <f aca="false">AB137</f>
        <v>-107</v>
      </c>
      <c r="AC26" s="713" t="n">
        <f aca="false">AC137</f>
        <v>-107</v>
      </c>
      <c r="AD26" s="701" t="n">
        <f aca="false">SUM(R26:AC26)</f>
        <v>-1288</v>
      </c>
      <c r="AE26" s="700" t="n">
        <f aca="false">SUM(R26:Y26)</f>
        <v>-860</v>
      </c>
      <c r="AF26" s="701" t="n">
        <f aca="false">AD26-AE26</f>
        <v>-428</v>
      </c>
      <c r="AI26" s="659" t="str">
        <f aca="false">M26</f>
        <v>NC</v>
      </c>
      <c r="AJ26" s="703" t="str">
        <f aca="false">B26</f>
        <v>TCR 2 Amortization</v>
      </c>
      <c r="AK26" s="708" t="n">
        <f aca="false">E26</f>
        <v>115005</v>
      </c>
      <c r="AL26" s="702"/>
      <c r="AM26" s="701" t="n">
        <f aca="false">AD26</f>
        <v>-1288</v>
      </c>
      <c r="AN26" s="706" t="n">
        <v>-1287</v>
      </c>
      <c r="AO26" s="706" t="n">
        <v>-1284</v>
      </c>
      <c r="AP26" s="701" t="n">
        <f aca="false">AM26-AN26</f>
        <v>-1</v>
      </c>
      <c r="AQ26" s="701" t="n">
        <f aca="false">AM26-AO26</f>
        <v>-4</v>
      </c>
      <c r="AR26" s="0"/>
      <c r="AS26" s="706" t="n">
        <v>0</v>
      </c>
      <c r="AT26" s="706" t="n">
        <v>0</v>
      </c>
      <c r="AU26" s="706" t="n">
        <v>0</v>
      </c>
      <c r="AV26" s="701" t="n">
        <f aca="false">AS26-AT26</f>
        <v>0</v>
      </c>
      <c r="AW26" s="701" t="n">
        <f aca="false">AS26-AU26</f>
        <v>0</v>
      </c>
      <c r="AX26" s="701"/>
      <c r="BO26" s="680"/>
      <c r="BP26" s="680"/>
    </row>
    <row r="27" customFormat="false" ht="12" hidden="false" customHeight="true" outlineLevel="0" collapsed="false">
      <c r="A27" s="697" t="s">
        <v>794</v>
      </c>
      <c r="B27" s="698" t="s">
        <v>817</v>
      </c>
      <c r="C27" s="699"/>
      <c r="D27" s="673"/>
      <c r="E27" s="697" t="n">
        <v>143002</v>
      </c>
      <c r="F27" s="700" t="n">
        <v>-100</v>
      </c>
      <c r="G27" s="700" t="n">
        <v>-88</v>
      </c>
      <c r="H27" s="701" t="n">
        <f aca="false">F27-G27</f>
        <v>-12</v>
      </c>
      <c r="I27" s="700" t="n">
        <v>0</v>
      </c>
      <c r="J27" s="701" t="n">
        <f aca="false">H27-I27</f>
        <v>-12</v>
      </c>
      <c r="M27" s="702" t="str">
        <f aca="false">A27</f>
        <v>NC</v>
      </c>
      <c r="N27" s="703" t="str">
        <f aca="false">B27</f>
        <v>Transportation Discounts (Santa Fe)</v>
      </c>
      <c r="O27" s="702"/>
      <c r="P27" s="702"/>
      <c r="Q27" s="704" t="n">
        <f aca="false">E27</f>
        <v>143002</v>
      </c>
      <c r="R27" s="714" t="n">
        <f aca="false">'Transport-OtherRev'!C24</f>
        <v>-12</v>
      </c>
      <c r="S27" s="714" t="n">
        <f aca="false">'Transport-OtherRev'!D24</f>
        <v>-13</v>
      </c>
      <c r="T27" s="714" t="n">
        <f aca="false">'Transport-OtherRev'!E24</f>
        <v>-12</v>
      </c>
      <c r="U27" s="714" t="n">
        <f aca="false">'Transport-OtherRev'!F24</f>
        <v>-13</v>
      </c>
      <c r="V27" s="714" t="n">
        <f aca="false">'Transport-OtherRev'!G24</f>
        <v>-12</v>
      </c>
      <c r="W27" s="714" t="n">
        <f aca="false">'Transport-OtherRev'!H24</f>
        <v>-13</v>
      </c>
      <c r="X27" s="714" t="n">
        <f aca="false">'Transport-OtherRev'!I24</f>
        <v>-13</v>
      </c>
      <c r="Y27" s="714" t="n">
        <f aca="false">'Transport-OtherRev'!J24</f>
        <v>-12</v>
      </c>
      <c r="Z27" s="714" t="n">
        <f aca="false">'Transport-OtherRev'!K24</f>
        <v>-13</v>
      </c>
      <c r="AA27" s="714" t="n">
        <f aca="false">'Transport-OtherRev'!L24</f>
        <v>-12</v>
      </c>
      <c r="AB27" s="714" t="n">
        <f aca="false">'Transport-OtherRev'!M24</f>
        <v>-13</v>
      </c>
      <c r="AC27" s="714" t="n">
        <f aca="false">'Transport-OtherRev'!N24</f>
        <v>-12</v>
      </c>
      <c r="AD27" s="701" t="n">
        <f aca="false">SUM(R27:AC27)</f>
        <v>-150</v>
      </c>
      <c r="AE27" s="700" t="n">
        <f aca="false">SUM(R27:Y27)</f>
        <v>-100</v>
      </c>
      <c r="AF27" s="701" t="n">
        <f aca="false">AD27-AE27</f>
        <v>-50</v>
      </c>
      <c r="AI27" s="659" t="str">
        <f aca="false">M27</f>
        <v>NC</v>
      </c>
      <c r="AJ27" s="703" t="str">
        <f aca="false">B27</f>
        <v>Transportation Discounts (Santa Fe)</v>
      </c>
      <c r="AK27" s="708" t="n">
        <f aca="false">E27</f>
        <v>143002</v>
      </c>
      <c r="AL27" s="702"/>
      <c r="AM27" s="701" t="n">
        <f aca="false">AD27</f>
        <v>-150</v>
      </c>
      <c r="AN27" s="706" t="n">
        <v>-150</v>
      </c>
      <c r="AO27" s="706" t="n">
        <v>-150</v>
      </c>
      <c r="AP27" s="701" t="n">
        <f aca="false">AM27-AN27</f>
        <v>0</v>
      </c>
      <c r="AQ27" s="701" t="n">
        <f aca="false">AM27-AO27</f>
        <v>0</v>
      </c>
      <c r="AR27" s="0"/>
      <c r="AS27" s="706" t="n">
        <v>0</v>
      </c>
      <c r="AT27" s="706" t="n">
        <v>0</v>
      </c>
      <c r="AU27" s="706" t="n">
        <v>0</v>
      </c>
      <c r="AV27" s="701" t="n">
        <f aca="false">AS27-AT27</f>
        <v>0</v>
      </c>
      <c r="AW27" s="701" t="n">
        <f aca="false">AS27-AU27</f>
        <v>0</v>
      </c>
      <c r="BO27" s="680"/>
      <c r="BP27" s="680"/>
    </row>
    <row r="28" customFormat="false" ht="12" hidden="false" customHeight="true" outlineLevel="0" collapsed="false">
      <c r="A28" s="697" t="s">
        <v>794</v>
      </c>
      <c r="B28" s="712" t="s">
        <v>818</v>
      </c>
      <c r="C28" s="697"/>
      <c r="E28" s="697" t="s">
        <v>819</v>
      </c>
      <c r="F28" s="700" t="n">
        <v>0</v>
      </c>
      <c r="G28" s="700" t="n">
        <v>0</v>
      </c>
      <c r="H28" s="701" t="n">
        <f aca="false">F28-G28</f>
        <v>0</v>
      </c>
      <c r="I28" s="700" t="n">
        <v>0</v>
      </c>
      <c r="J28" s="701" t="n">
        <f aca="false">H28-I28</f>
        <v>0</v>
      </c>
      <c r="M28" s="702" t="str">
        <f aca="false">A28</f>
        <v>NC</v>
      </c>
      <c r="N28" s="703" t="str">
        <f aca="false">B28</f>
        <v>(Gain) / Loss - Unaccounted for PRA</v>
      </c>
      <c r="O28" s="702"/>
      <c r="P28" s="702"/>
      <c r="Q28" s="704" t="str">
        <f aca="false">E28</f>
        <v>143027</v>
      </c>
      <c r="R28" s="700" t="n">
        <v>0</v>
      </c>
      <c r="S28" s="700" t="n">
        <v>0</v>
      </c>
      <c r="T28" s="700" t="n">
        <v>0</v>
      </c>
      <c r="U28" s="700" t="n">
        <v>0</v>
      </c>
      <c r="V28" s="700" t="n">
        <v>0</v>
      </c>
      <c r="W28" s="700" t="n">
        <v>0</v>
      </c>
      <c r="X28" s="700" t="n">
        <v>0</v>
      </c>
      <c r="Y28" s="700" t="n">
        <v>0</v>
      </c>
      <c r="Z28" s="700" t="n">
        <v>0</v>
      </c>
      <c r="AA28" s="700" t="n">
        <v>0</v>
      </c>
      <c r="AB28" s="700" t="n">
        <v>0</v>
      </c>
      <c r="AC28" s="700" t="n">
        <v>0</v>
      </c>
      <c r="AD28" s="701" t="n">
        <f aca="false">SUM(R28:AC28)</f>
        <v>0</v>
      </c>
      <c r="AE28" s="700" t="n">
        <f aca="false">SUM(R28:Y28)</f>
        <v>0</v>
      </c>
      <c r="AF28" s="701" t="n">
        <f aca="false">AD28-AE28</f>
        <v>0</v>
      </c>
      <c r="AI28" s="659" t="str">
        <f aca="false">M28</f>
        <v>NC</v>
      </c>
      <c r="AJ28" s="703" t="str">
        <f aca="false">B28</f>
        <v>(Gain) / Loss - Unaccounted for PRA</v>
      </c>
      <c r="AK28" s="708" t="str">
        <f aca="false">E28</f>
        <v>143027</v>
      </c>
      <c r="AL28" s="702"/>
      <c r="AM28" s="701" t="n">
        <f aca="false">AD28</f>
        <v>0</v>
      </c>
      <c r="AN28" s="706" t="n">
        <v>0</v>
      </c>
      <c r="AO28" s="706" t="n">
        <v>0</v>
      </c>
      <c r="AP28" s="701" t="n">
        <f aca="false">AM28-AN28</f>
        <v>0</v>
      </c>
      <c r="AQ28" s="701" t="n">
        <f aca="false">AM28-AO28</f>
        <v>0</v>
      </c>
      <c r="AR28" s="0"/>
      <c r="AS28" s="706" t="n">
        <v>0</v>
      </c>
      <c r="AT28" s="706" t="n">
        <v>0</v>
      </c>
      <c r="AU28" s="706" t="n">
        <v>0</v>
      </c>
      <c r="AV28" s="701" t="n">
        <f aca="false">AS28-AT28</f>
        <v>0</v>
      </c>
      <c r="AW28" s="701" t="n">
        <f aca="false">AS28-AU28</f>
        <v>0</v>
      </c>
      <c r="BO28" s="680"/>
      <c r="BP28" s="680"/>
    </row>
    <row r="29" customFormat="false" ht="12" hidden="false" customHeight="true" outlineLevel="0" collapsed="false">
      <c r="A29" s="697" t="s">
        <v>794</v>
      </c>
      <c r="B29" s="698" t="s">
        <v>820</v>
      </c>
      <c r="C29" s="699"/>
      <c r="D29" s="699" t="s">
        <v>796</v>
      </c>
      <c r="E29" s="697" t="n">
        <v>144001</v>
      </c>
      <c r="F29" s="700" t="n">
        <v>-872</v>
      </c>
      <c r="G29" s="700" t="n">
        <v>-872</v>
      </c>
      <c r="H29" s="701" t="n">
        <f aca="false">F29-G29</f>
        <v>0</v>
      </c>
      <c r="I29" s="700" t="n">
        <v>0</v>
      </c>
      <c r="J29" s="701" t="n">
        <f aca="false">H29-I29</f>
        <v>0</v>
      </c>
      <c r="M29" s="702" t="str">
        <f aca="false">A29</f>
        <v>NC</v>
      </c>
      <c r="N29" s="703" t="str">
        <f aca="false">B29</f>
        <v>FERC Annual Charge (ACA Amortization)</v>
      </c>
      <c r="O29" s="702"/>
      <c r="P29" s="702" t="str">
        <f aca="false">D29</f>
        <v>L</v>
      </c>
      <c r="Q29" s="704" t="n">
        <f aca="false">E29</f>
        <v>144001</v>
      </c>
      <c r="R29" s="701" t="n">
        <f aca="false">R136</f>
        <v>-97</v>
      </c>
      <c r="S29" s="701" t="n">
        <f aca="false">S136</f>
        <v>-97</v>
      </c>
      <c r="T29" s="701" t="n">
        <f aca="false">T136</f>
        <v>-678</v>
      </c>
      <c r="U29" s="701" t="n">
        <f aca="false">U136</f>
        <v>0</v>
      </c>
      <c r="V29" s="701" t="n">
        <f aca="false">V136</f>
        <v>0</v>
      </c>
      <c r="W29" s="701" t="n">
        <f aca="false">W136</f>
        <v>0</v>
      </c>
      <c r="X29" s="701" t="n">
        <f aca="false">X136</f>
        <v>0</v>
      </c>
      <c r="Y29" s="701" t="n">
        <f aca="false">Y136</f>
        <v>0</v>
      </c>
      <c r="Z29" s="701" t="n">
        <f aca="false">Z136</f>
        <v>0</v>
      </c>
      <c r="AA29" s="701" t="n">
        <f aca="false">AA136</f>
        <v>-109</v>
      </c>
      <c r="AB29" s="701" t="n">
        <f aca="false">AB136</f>
        <v>-109</v>
      </c>
      <c r="AC29" s="701" t="n">
        <f aca="false">AC136</f>
        <v>-109</v>
      </c>
      <c r="AD29" s="701" t="n">
        <f aca="false">SUM(R29:AC29)</f>
        <v>-1199</v>
      </c>
      <c r="AE29" s="700" t="n">
        <f aca="false">SUM(R29:Y29)</f>
        <v>-872</v>
      </c>
      <c r="AF29" s="701" t="n">
        <f aca="false">AD29-AE29</f>
        <v>-327</v>
      </c>
      <c r="AH29" s="705"/>
      <c r="AI29" s="659" t="str">
        <f aca="false">M29</f>
        <v>NC</v>
      </c>
      <c r="AJ29" s="703" t="str">
        <f aca="false">B29</f>
        <v>FERC Annual Charge (ACA Amortization)</v>
      </c>
      <c r="AK29" s="708" t="n">
        <f aca="false">E29</f>
        <v>144001</v>
      </c>
      <c r="AL29" s="702" t="str">
        <f aca="false">P29</f>
        <v>L</v>
      </c>
      <c r="AM29" s="701" t="n">
        <f aca="false">AD29</f>
        <v>-1199</v>
      </c>
      <c r="AN29" s="706" t="n">
        <v>-1172</v>
      </c>
      <c r="AO29" s="706" t="n">
        <v>-1171</v>
      </c>
      <c r="AP29" s="701" t="n">
        <f aca="false">AM29-AN29</f>
        <v>-27</v>
      </c>
      <c r="AQ29" s="701" t="n">
        <f aca="false">AM29-AO29</f>
        <v>-28</v>
      </c>
      <c r="AR29" s="0"/>
      <c r="AS29" s="706" t="n">
        <v>0</v>
      </c>
      <c r="AT29" s="706" t="n">
        <v>0</v>
      </c>
      <c r="AU29" s="706" t="n">
        <v>0</v>
      </c>
      <c r="AV29" s="701" t="n">
        <f aca="false">AS29-AT29</f>
        <v>0</v>
      </c>
      <c r="AW29" s="701" t="n">
        <f aca="false">AS29-AU29</f>
        <v>0</v>
      </c>
      <c r="AX29" s="701"/>
      <c r="BO29" s="680"/>
      <c r="BP29" s="680"/>
    </row>
    <row r="30" customFormat="false" ht="12" hidden="false" customHeight="true" outlineLevel="0" collapsed="false">
      <c r="A30" s="697" t="s">
        <v>794</v>
      </c>
      <c r="B30" s="698" t="s">
        <v>821</v>
      </c>
      <c r="C30" s="699"/>
      <c r="D30" s="699"/>
      <c r="E30" s="697" t="s">
        <v>822</v>
      </c>
      <c r="F30" s="700" t="n">
        <v>0</v>
      </c>
      <c r="G30" s="700" t="n">
        <v>0</v>
      </c>
      <c r="H30" s="701" t="n">
        <f aca="false">F30-G30</f>
        <v>0</v>
      </c>
      <c r="I30" s="700" t="n">
        <v>0</v>
      </c>
      <c r="J30" s="701" t="n">
        <f aca="false">H30-I30</f>
        <v>0</v>
      </c>
      <c r="M30" s="702" t="str">
        <f aca="false">A30</f>
        <v>NC</v>
      </c>
      <c r="N30" s="703" t="str">
        <f aca="false">B30</f>
        <v>   ACA Annual Payment</v>
      </c>
      <c r="O30" s="702"/>
      <c r="P30" s="702"/>
      <c r="Q30" s="704" t="str">
        <f aca="false">E30</f>
        <v>"</v>
      </c>
      <c r="R30" s="700" t="n">
        <v>0</v>
      </c>
      <c r="S30" s="700" t="n">
        <v>0</v>
      </c>
      <c r="T30" s="700" t="n">
        <v>0</v>
      </c>
      <c r="U30" s="700" t="n">
        <v>0</v>
      </c>
      <c r="V30" s="700" t="n">
        <v>0</v>
      </c>
      <c r="W30" s="700" t="n">
        <v>0</v>
      </c>
      <c r="X30" s="700" t="n">
        <v>0</v>
      </c>
      <c r="Y30" s="700" t="n">
        <v>0</v>
      </c>
      <c r="Z30" s="700" t="n">
        <v>1308</v>
      </c>
      <c r="AA30" s="700" t="n">
        <v>0</v>
      </c>
      <c r="AB30" s="700" t="n">
        <v>0</v>
      </c>
      <c r="AC30" s="700" t="n">
        <v>0</v>
      </c>
      <c r="AD30" s="701" t="n">
        <f aca="false">SUM(R30:AC30)</f>
        <v>1308</v>
      </c>
      <c r="AE30" s="700" t="n">
        <f aca="false">SUM(R30:Y30)</f>
        <v>0</v>
      </c>
      <c r="AF30" s="701" t="n">
        <f aca="false">AD30-AE30</f>
        <v>1308</v>
      </c>
      <c r="AH30" s="705"/>
      <c r="AI30" s="659" t="str">
        <f aca="false">M30</f>
        <v>NC</v>
      </c>
      <c r="AJ30" s="703" t="str">
        <f aca="false">B30</f>
        <v>   ACA Annual Payment</v>
      </c>
      <c r="AK30" s="708" t="str">
        <f aca="false">E30</f>
        <v>"</v>
      </c>
      <c r="AL30" s="702"/>
      <c r="AM30" s="701" t="n">
        <f aca="false">AD30</f>
        <v>1308</v>
      </c>
      <c r="AN30" s="706" t="n">
        <v>1200</v>
      </c>
      <c r="AO30" s="706" t="n">
        <v>1200</v>
      </c>
      <c r="AP30" s="701" t="n">
        <f aca="false">AM30-AN30</f>
        <v>108</v>
      </c>
      <c r="AQ30" s="701" t="n">
        <f aca="false">AM30-AO30</f>
        <v>108</v>
      </c>
      <c r="AR30" s="0"/>
      <c r="AS30" s="706" t="n">
        <v>0</v>
      </c>
      <c r="AT30" s="706" t="n">
        <v>0</v>
      </c>
      <c r="AU30" s="706" t="n">
        <v>0</v>
      </c>
      <c r="AV30" s="701" t="n">
        <f aca="false">AS30-AT30</f>
        <v>0</v>
      </c>
      <c r="AW30" s="701" t="n">
        <f aca="false">AS30-AU30</f>
        <v>0</v>
      </c>
      <c r="AX30" s="701"/>
      <c r="BO30" s="680"/>
      <c r="BP30" s="680"/>
    </row>
    <row r="31" customFormat="false" ht="12" hidden="false" customHeight="true" outlineLevel="0" collapsed="false">
      <c r="A31" s="697" t="s">
        <v>794</v>
      </c>
      <c r="B31" s="698" t="s">
        <v>823</v>
      </c>
      <c r="C31" s="699"/>
      <c r="D31" s="673"/>
      <c r="E31" s="697" t="n">
        <v>144003</v>
      </c>
      <c r="F31" s="700" t="n">
        <v>0</v>
      </c>
      <c r="G31" s="700" t="n">
        <v>0</v>
      </c>
      <c r="H31" s="701" t="n">
        <f aca="false">F31-G31</f>
        <v>0</v>
      </c>
      <c r="I31" s="700" t="n">
        <v>0</v>
      </c>
      <c r="J31" s="701" t="n">
        <f aca="false">H31-I31</f>
        <v>0</v>
      </c>
      <c r="M31" s="702" t="str">
        <f aca="false">A31</f>
        <v>NC</v>
      </c>
      <c r="N31" s="703" t="str">
        <f aca="false">B31</f>
        <v>PGA Demand (Pre Mini Settlement Amortization &amp; Interest) </v>
      </c>
      <c r="O31" s="702"/>
      <c r="P31" s="702"/>
      <c r="Q31" s="704" t="n">
        <f aca="false">E31</f>
        <v>144003</v>
      </c>
      <c r="R31" s="700" t="n">
        <v>0</v>
      </c>
      <c r="S31" s="700" t="n">
        <v>0</v>
      </c>
      <c r="T31" s="700" t="n">
        <v>0</v>
      </c>
      <c r="U31" s="700" t="n">
        <v>0</v>
      </c>
      <c r="V31" s="700" t="n">
        <v>0</v>
      </c>
      <c r="W31" s="700" t="n">
        <v>0</v>
      </c>
      <c r="X31" s="700" t="n">
        <v>0</v>
      </c>
      <c r="Y31" s="700" t="n">
        <v>0</v>
      </c>
      <c r="Z31" s="700" t="n">
        <v>0</v>
      </c>
      <c r="AA31" s="700" t="n">
        <v>0</v>
      </c>
      <c r="AB31" s="700" t="n">
        <v>0</v>
      </c>
      <c r="AC31" s="700" t="n">
        <v>0</v>
      </c>
      <c r="AD31" s="701" t="n">
        <f aca="false">SUM(R31:AC31)</f>
        <v>0</v>
      </c>
      <c r="AE31" s="700" t="n">
        <f aca="false">SUM(R31:Y31)</f>
        <v>0</v>
      </c>
      <c r="AF31" s="701" t="n">
        <f aca="false">AD31-AE31</f>
        <v>0</v>
      </c>
      <c r="AI31" s="659" t="str">
        <f aca="false">M31</f>
        <v>NC</v>
      </c>
      <c r="AJ31" s="703" t="str">
        <f aca="false">B31</f>
        <v>PGA Demand (Pre Mini Settlement Amortization &amp; Interest) </v>
      </c>
      <c r="AK31" s="708" t="n">
        <f aca="false">E31</f>
        <v>144003</v>
      </c>
      <c r="AL31" s="702"/>
      <c r="AM31" s="701" t="n">
        <f aca="false">AD31</f>
        <v>0</v>
      </c>
      <c r="AN31" s="706" t="n">
        <v>0</v>
      </c>
      <c r="AO31" s="706" t="n">
        <v>0</v>
      </c>
      <c r="AP31" s="701" t="n">
        <f aca="false">AM31-AN31</f>
        <v>0</v>
      </c>
      <c r="AQ31" s="701" t="n">
        <f aca="false">AM31-AO31</f>
        <v>0</v>
      </c>
      <c r="AR31" s="0"/>
      <c r="AS31" s="706" t="n">
        <v>0</v>
      </c>
      <c r="AT31" s="706" t="n">
        <v>0</v>
      </c>
      <c r="AU31" s="706" t="n">
        <v>0</v>
      </c>
      <c r="AV31" s="701" t="n">
        <f aca="false">AS31-AT31</f>
        <v>0</v>
      </c>
      <c r="AW31" s="701" t="n">
        <f aca="false">AS31-AU31</f>
        <v>0</v>
      </c>
      <c r="AX31" s="701"/>
      <c r="BO31" s="680"/>
      <c r="BP31" s="680"/>
    </row>
    <row r="32" customFormat="false" ht="12" hidden="false" customHeight="true" outlineLevel="0" collapsed="false">
      <c r="A32" s="697" t="s">
        <v>794</v>
      </c>
      <c r="B32" s="698" t="s">
        <v>824</v>
      </c>
      <c r="C32" s="699"/>
      <c r="D32" s="699" t="s">
        <v>796</v>
      </c>
      <c r="E32" s="697" t="s">
        <v>825</v>
      </c>
      <c r="F32" s="700" t="n">
        <v>-32</v>
      </c>
      <c r="G32" s="700" t="n">
        <v>-28</v>
      </c>
      <c r="H32" s="701" t="n">
        <f aca="false">F32-G32</f>
        <v>-4</v>
      </c>
      <c r="I32" s="700" t="n">
        <v>0</v>
      </c>
      <c r="J32" s="701" t="n">
        <f aca="false">H32-I32</f>
        <v>-4</v>
      </c>
      <c r="M32" s="702" t="str">
        <f aca="false">A32</f>
        <v>NC</v>
      </c>
      <c r="N32" s="703" t="str">
        <f aca="false">B32</f>
        <v>South Georgia Adjustment (Net)</v>
      </c>
      <c r="O32" s="702"/>
      <c r="P32" s="702" t="str">
        <f aca="false">D32</f>
        <v>L</v>
      </c>
      <c r="Q32" s="704" t="str">
        <f aca="false">E32</f>
        <v>144012</v>
      </c>
      <c r="R32" s="701" t="n">
        <f aca="false">R138</f>
        <v>-4</v>
      </c>
      <c r="S32" s="701" t="n">
        <f aca="false">S138</f>
        <v>-4</v>
      </c>
      <c r="T32" s="701" t="n">
        <f aca="false">T138</f>
        <v>-4</v>
      </c>
      <c r="U32" s="701" t="n">
        <f aca="false">U138</f>
        <v>-4</v>
      </c>
      <c r="V32" s="701" t="n">
        <f aca="false">V138</f>
        <v>-4</v>
      </c>
      <c r="W32" s="701" t="n">
        <f aca="false">W138</f>
        <v>-4</v>
      </c>
      <c r="X32" s="701" t="n">
        <f aca="false">X138</f>
        <v>-4</v>
      </c>
      <c r="Y32" s="701" t="n">
        <f aca="false">Y138</f>
        <v>-4</v>
      </c>
      <c r="Z32" s="701" t="n">
        <f aca="false">Z138</f>
        <v>-4</v>
      </c>
      <c r="AA32" s="701" t="n">
        <f aca="false">AA138</f>
        <v>-4</v>
      </c>
      <c r="AB32" s="701" t="n">
        <f aca="false">AB138</f>
        <v>-4</v>
      </c>
      <c r="AC32" s="701" t="n">
        <f aca="false">AC138</f>
        <v>-4</v>
      </c>
      <c r="AD32" s="701" t="n">
        <f aca="false">SUM(R32:AC32)</f>
        <v>-48</v>
      </c>
      <c r="AE32" s="700" t="n">
        <f aca="false">SUM(R32:Y32)</f>
        <v>-32</v>
      </c>
      <c r="AF32" s="701" t="n">
        <f aca="false">AD32-AE32</f>
        <v>-16</v>
      </c>
      <c r="AI32" s="659" t="str">
        <f aca="false">M32</f>
        <v>NC</v>
      </c>
      <c r="AJ32" s="703" t="str">
        <f aca="false">B32</f>
        <v>South Georgia Adjustment (Net)</v>
      </c>
      <c r="AK32" s="708" t="str">
        <f aca="false">E32</f>
        <v>144012</v>
      </c>
      <c r="AL32" s="702"/>
      <c r="AM32" s="701" t="n">
        <f aca="false">AD32</f>
        <v>-48</v>
      </c>
      <c r="AN32" s="706" t="n">
        <v>-48</v>
      </c>
      <c r="AO32" s="706" t="n">
        <v>-48</v>
      </c>
      <c r="AP32" s="701" t="n">
        <f aca="false">AM32-AN32</f>
        <v>0</v>
      </c>
      <c r="AQ32" s="701" t="n">
        <f aca="false">AM32-AO32</f>
        <v>0</v>
      </c>
      <c r="AR32" s="0"/>
      <c r="AS32" s="706" t="n">
        <v>0</v>
      </c>
      <c r="AT32" s="706" t="n">
        <v>0</v>
      </c>
      <c r="AU32" s="706" t="n">
        <v>0</v>
      </c>
      <c r="AV32" s="701" t="n">
        <f aca="false">AS32-AT32</f>
        <v>0</v>
      </c>
      <c r="AW32" s="701" t="n">
        <f aca="false">AS32-AU32</f>
        <v>0</v>
      </c>
      <c r="AX32" s="701"/>
      <c r="BO32" s="680"/>
      <c r="BP32" s="680"/>
    </row>
    <row r="33" customFormat="false" ht="12" hidden="false" customHeight="true" outlineLevel="0" collapsed="false">
      <c r="A33" s="697" t="s">
        <v>794</v>
      </c>
      <c r="B33" s="698" t="s">
        <v>826</v>
      </c>
      <c r="C33" s="699"/>
      <c r="D33" s="673"/>
      <c r="E33" s="697" t="n">
        <v>144006</v>
      </c>
      <c r="F33" s="700" t="n">
        <v>0</v>
      </c>
      <c r="G33" s="700" t="n">
        <v>0</v>
      </c>
      <c r="H33" s="701" t="n">
        <f aca="false">F33-G33</f>
        <v>0</v>
      </c>
      <c r="I33" s="700" t="n">
        <v>0</v>
      </c>
      <c r="J33" s="701" t="n">
        <f aca="false">H33-I33</f>
        <v>0</v>
      </c>
      <c r="M33" s="702" t="str">
        <f aca="false">A33</f>
        <v>NC</v>
      </c>
      <c r="N33" s="703" t="str">
        <f aca="false">B33</f>
        <v>FERC Audit Reserve</v>
      </c>
      <c r="O33" s="702"/>
      <c r="P33" s="702"/>
      <c r="Q33" s="704" t="n">
        <f aca="false">E33</f>
        <v>144006</v>
      </c>
      <c r="R33" s="700" t="n">
        <v>0</v>
      </c>
      <c r="S33" s="700" t="n">
        <v>0</v>
      </c>
      <c r="T33" s="700" t="n">
        <v>0</v>
      </c>
      <c r="U33" s="700" t="n">
        <v>0</v>
      </c>
      <c r="V33" s="700" t="n">
        <v>0</v>
      </c>
      <c r="W33" s="700" t="n">
        <v>0</v>
      </c>
      <c r="X33" s="700" t="n">
        <v>0</v>
      </c>
      <c r="Y33" s="700" t="n">
        <v>0</v>
      </c>
      <c r="Z33" s="700" t="n">
        <v>0</v>
      </c>
      <c r="AA33" s="700" t="n">
        <v>0</v>
      </c>
      <c r="AB33" s="700" t="n">
        <v>0</v>
      </c>
      <c r="AC33" s="700" t="n">
        <v>0</v>
      </c>
      <c r="AD33" s="701" t="n">
        <f aca="false">SUM(R33:AC33)</f>
        <v>0</v>
      </c>
      <c r="AE33" s="700" t="n">
        <f aca="false">SUM(R33:Y33)</f>
        <v>0</v>
      </c>
      <c r="AF33" s="701" t="n">
        <f aca="false">AD33-AE33</f>
        <v>0</v>
      </c>
      <c r="AI33" s="659" t="str">
        <f aca="false">M33</f>
        <v>NC</v>
      </c>
      <c r="AJ33" s="703" t="str">
        <f aca="false">B33</f>
        <v>FERC Audit Reserve</v>
      </c>
      <c r="AK33" s="708" t="n">
        <f aca="false">E33</f>
        <v>144006</v>
      </c>
      <c r="AL33" s="702"/>
      <c r="AM33" s="701" t="n">
        <f aca="false">AD33</f>
        <v>0</v>
      </c>
      <c r="AN33" s="706" t="n">
        <v>0</v>
      </c>
      <c r="AO33" s="706" t="n">
        <v>0</v>
      </c>
      <c r="AP33" s="701" t="n">
        <f aca="false">AM33-AN33</f>
        <v>0</v>
      </c>
      <c r="AQ33" s="701" t="n">
        <f aca="false">AM33-AO33</f>
        <v>0</v>
      </c>
      <c r="AR33" s="0"/>
      <c r="AS33" s="706" t="n">
        <v>0</v>
      </c>
      <c r="AT33" s="706" t="n">
        <v>0</v>
      </c>
      <c r="AU33" s="706" t="n">
        <v>0</v>
      </c>
      <c r="AV33" s="701" t="n">
        <f aca="false">AS33-AT33</f>
        <v>0</v>
      </c>
      <c r="AW33" s="701" t="n">
        <f aca="false">AS33-AU33</f>
        <v>0</v>
      </c>
      <c r="AX33" s="701"/>
      <c r="BO33" s="680"/>
      <c r="BP33" s="680"/>
    </row>
    <row r="34" customFormat="false" ht="12" hidden="false" customHeight="true" outlineLevel="0" collapsed="false">
      <c r="A34" s="697" t="s">
        <v>794</v>
      </c>
      <c r="B34" s="698" t="s">
        <v>827</v>
      </c>
      <c r="C34" s="699"/>
      <c r="D34" s="673"/>
      <c r="E34" s="697" t="s">
        <v>828</v>
      </c>
      <c r="F34" s="700" t="n">
        <v>0</v>
      </c>
      <c r="G34" s="700" t="n">
        <v>0</v>
      </c>
      <c r="H34" s="701" t="n">
        <f aca="false">F34-G34</f>
        <v>0</v>
      </c>
      <c r="I34" s="700" t="n">
        <v>0</v>
      </c>
      <c r="J34" s="701" t="n">
        <f aca="false">H34-I34</f>
        <v>0</v>
      </c>
      <c r="M34" s="702" t="str">
        <f aca="false">A34</f>
        <v>NC</v>
      </c>
      <c r="N34" s="703" t="str">
        <f aca="false">B34</f>
        <v>Deferred Regulatory Expenditures </v>
      </c>
      <c r="O34" s="702"/>
      <c r="P34" s="702"/>
      <c r="Q34" s="704" t="str">
        <f aca="false">E34</f>
        <v>144007</v>
      </c>
      <c r="R34" s="700" t="n">
        <v>0</v>
      </c>
      <c r="S34" s="700" t="n">
        <v>0</v>
      </c>
      <c r="T34" s="700" t="n">
        <v>0</v>
      </c>
      <c r="U34" s="700" t="n">
        <v>0</v>
      </c>
      <c r="V34" s="700" t="n">
        <v>0</v>
      </c>
      <c r="W34" s="700" t="n">
        <v>0</v>
      </c>
      <c r="X34" s="700" t="n">
        <v>0</v>
      </c>
      <c r="Y34" s="700" t="n">
        <v>0</v>
      </c>
      <c r="Z34" s="700" t="n">
        <v>0</v>
      </c>
      <c r="AA34" s="700" t="n">
        <v>0</v>
      </c>
      <c r="AB34" s="700" t="n">
        <v>0</v>
      </c>
      <c r="AC34" s="700" t="n">
        <v>0</v>
      </c>
      <c r="AD34" s="701" t="n">
        <f aca="false">SUM(R34:AC34)</f>
        <v>0</v>
      </c>
      <c r="AE34" s="700" t="n">
        <f aca="false">SUM(R34:Y34)</f>
        <v>0</v>
      </c>
      <c r="AF34" s="701" t="n">
        <f aca="false">AD34-AE34</f>
        <v>0</v>
      </c>
      <c r="AI34" s="659" t="str">
        <f aca="false">M34</f>
        <v>NC</v>
      </c>
      <c r="AJ34" s="703" t="str">
        <f aca="false">B34</f>
        <v>Deferred Regulatory Expenditures </v>
      </c>
      <c r="AK34" s="708" t="str">
        <f aca="false">E34</f>
        <v>144007</v>
      </c>
      <c r="AL34" s="702"/>
      <c r="AM34" s="701" t="n">
        <f aca="false">AD34</f>
        <v>0</v>
      </c>
      <c r="AN34" s="706" t="n">
        <v>0</v>
      </c>
      <c r="AO34" s="706" t="n">
        <v>0</v>
      </c>
      <c r="AP34" s="701" t="n">
        <f aca="false">AM34-AN34</f>
        <v>0</v>
      </c>
      <c r="AQ34" s="701" t="n">
        <f aca="false">AM34-AO34</f>
        <v>0</v>
      </c>
      <c r="AR34" s="0"/>
      <c r="AS34" s="706" t="n">
        <v>0</v>
      </c>
      <c r="AT34" s="706" t="n">
        <v>0</v>
      </c>
      <c r="AU34" s="706" t="n">
        <v>0</v>
      </c>
      <c r="AV34" s="701" t="n">
        <f aca="false">AS34-AT34</f>
        <v>0</v>
      </c>
      <c r="AW34" s="701" t="n">
        <f aca="false">AS34-AU34</f>
        <v>0</v>
      </c>
      <c r="AX34" s="701"/>
      <c r="BO34" s="680"/>
      <c r="BP34" s="680"/>
    </row>
    <row r="35" customFormat="false" ht="12" hidden="false" customHeight="true" outlineLevel="0" collapsed="false">
      <c r="A35" s="697" t="s">
        <v>794</v>
      </c>
      <c r="B35" s="698" t="s">
        <v>829</v>
      </c>
      <c r="C35" s="699"/>
      <c r="D35" s="699" t="s">
        <v>796</v>
      </c>
      <c r="E35" s="697" t="s">
        <v>830</v>
      </c>
      <c r="F35" s="700" t="n">
        <v>0</v>
      </c>
      <c r="G35" s="700" t="n">
        <v>0</v>
      </c>
      <c r="H35" s="701" t="n">
        <f aca="false">F35-G35</f>
        <v>0</v>
      </c>
      <c r="I35" s="700" t="n">
        <v>0</v>
      </c>
      <c r="J35" s="701" t="n">
        <f aca="false">H35-I35</f>
        <v>0</v>
      </c>
      <c r="M35" s="702" t="str">
        <f aca="false">A35</f>
        <v>NC</v>
      </c>
      <c r="N35" s="703" t="str">
        <f aca="false">B35</f>
        <v>Transport Rate Case Reserve</v>
      </c>
      <c r="O35" s="702"/>
      <c r="P35" s="702" t="str">
        <f aca="false">D35</f>
        <v>L</v>
      </c>
      <c r="Q35" s="704" t="str">
        <f aca="false">E35</f>
        <v>144008</v>
      </c>
      <c r="R35" s="714" t="n">
        <f aca="false">R123</f>
        <v>0</v>
      </c>
      <c r="S35" s="714" t="n">
        <f aca="false">S123</f>
        <v>0</v>
      </c>
      <c r="T35" s="714" t="n">
        <f aca="false">T123</f>
        <v>0</v>
      </c>
      <c r="U35" s="714" t="n">
        <f aca="false">U123</f>
        <v>0</v>
      </c>
      <c r="V35" s="714" t="n">
        <f aca="false">V123</f>
        <v>0</v>
      </c>
      <c r="W35" s="714" t="n">
        <f aca="false">W123</f>
        <v>0</v>
      </c>
      <c r="X35" s="714" t="n">
        <f aca="false">X123</f>
        <v>0</v>
      </c>
      <c r="Y35" s="714" t="n">
        <f aca="false">Y123</f>
        <v>0</v>
      </c>
      <c r="Z35" s="714" t="n">
        <f aca="false">Z123</f>
        <v>0</v>
      </c>
      <c r="AA35" s="714" t="n">
        <f aca="false">AA123</f>
        <v>0</v>
      </c>
      <c r="AB35" s="714" t="n">
        <f aca="false">AB123</f>
        <v>0</v>
      </c>
      <c r="AC35" s="714" t="n">
        <f aca="false">AC123</f>
        <v>0</v>
      </c>
      <c r="AD35" s="701" t="n">
        <f aca="false">SUM(R35:AC35)</f>
        <v>0</v>
      </c>
      <c r="AE35" s="700" t="n">
        <f aca="false">SUM(R35:Y35)</f>
        <v>0</v>
      </c>
      <c r="AF35" s="701" t="n">
        <f aca="false">AD35-AE35</f>
        <v>0</v>
      </c>
      <c r="AI35" s="659" t="str">
        <f aca="false">M35</f>
        <v>NC</v>
      </c>
      <c r="AJ35" s="703" t="str">
        <f aca="false">B35</f>
        <v>Transport Rate Case Reserve</v>
      </c>
      <c r="AK35" s="708" t="str">
        <f aca="false">E35</f>
        <v>144008</v>
      </c>
      <c r="AL35" s="702" t="str">
        <f aca="false">P35</f>
        <v>L</v>
      </c>
      <c r="AM35" s="701" t="n">
        <f aca="false">AD35</f>
        <v>0</v>
      </c>
      <c r="AN35" s="706" t="n">
        <v>0</v>
      </c>
      <c r="AO35" s="706" t="n">
        <v>0</v>
      </c>
      <c r="AP35" s="701" t="n">
        <f aca="false">AM35-AN35</f>
        <v>0</v>
      </c>
      <c r="AQ35" s="701" t="n">
        <f aca="false">AM35-AO35</f>
        <v>0</v>
      </c>
      <c r="AR35" s="0"/>
      <c r="AS35" s="706" t="n">
        <v>0</v>
      </c>
      <c r="AT35" s="706" t="n">
        <v>0</v>
      </c>
      <c r="AU35" s="706" t="n">
        <v>0</v>
      </c>
      <c r="AV35" s="701" t="n">
        <f aca="false">AS35-AT35</f>
        <v>0</v>
      </c>
      <c r="AW35" s="701" t="n">
        <f aca="false">AS35-AU35</f>
        <v>0</v>
      </c>
      <c r="AX35" s="701"/>
      <c r="BO35" s="680"/>
      <c r="BP35" s="680"/>
    </row>
    <row r="36" customFormat="false" ht="12" hidden="false" customHeight="true" outlineLevel="0" collapsed="false">
      <c r="A36" s="697" t="s">
        <v>794</v>
      </c>
      <c r="B36" s="698" t="s">
        <v>831</v>
      </c>
      <c r="C36" s="699"/>
      <c r="D36" s="699" t="s">
        <v>796</v>
      </c>
      <c r="E36" s="697" t="s">
        <v>832</v>
      </c>
      <c r="F36" s="700" t="n">
        <v>-12683</v>
      </c>
      <c r="G36" s="700" t="n">
        <v>-12624</v>
      </c>
      <c r="H36" s="701" t="n">
        <f aca="false">F36-G36</f>
        <v>-59</v>
      </c>
      <c r="I36" s="700" t="n">
        <v>0</v>
      </c>
      <c r="J36" s="701" t="n">
        <f aca="false">H36-I36</f>
        <v>-59</v>
      </c>
      <c r="M36" s="702" t="str">
        <f aca="false">A36</f>
        <v>NC</v>
      </c>
      <c r="N36" s="703" t="str">
        <f aca="false">B36</f>
        <v>Other Regulatory Reserve Issues</v>
      </c>
      <c r="O36" s="702"/>
      <c r="P36" s="702" t="str">
        <f aca="false">D36</f>
        <v>L</v>
      </c>
      <c r="Q36" s="704" t="str">
        <f aca="false">E36</f>
        <v>144009</v>
      </c>
      <c r="R36" s="701" t="n">
        <f aca="false">R125+R132</f>
        <v>0</v>
      </c>
      <c r="S36" s="701" t="n">
        <f aca="false">S125+S132</f>
        <v>0</v>
      </c>
      <c r="T36" s="701" t="n">
        <f aca="false">T125+T132</f>
        <v>-11824</v>
      </c>
      <c r="U36" s="701" t="n">
        <f aca="false">U125+U132</f>
        <v>-755</v>
      </c>
      <c r="V36" s="701" t="n">
        <f aca="false">V125+V132</f>
        <v>325</v>
      </c>
      <c r="W36" s="701" t="n">
        <f aca="false">W125+W132</f>
        <v>-326</v>
      </c>
      <c r="X36" s="701" t="n">
        <f aca="false">X125+X132</f>
        <v>-44</v>
      </c>
      <c r="Y36" s="701" t="n">
        <f aca="false">Y125+Y132</f>
        <v>-59</v>
      </c>
      <c r="Z36" s="701" t="n">
        <f aca="false">Z125+Z132</f>
        <v>244</v>
      </c>
      <c r="AA36" s="701" t="n">
        <f aca="false">AA125+AA132</f>
        <v>0</v>
      </c>
      <c r="AB36" s="701" t="n">
        <f aca="false">AB125+AB132</f>
        <v>0</v>
      </c>
      <c r="AC36" s="701" t="n">
        <f aca="false">AC125+AC132</f>
        <v>-161</v>
      </c>
      <c r="AD36" s="701" t="n">
        <f aca="false">SUM(R36:AC36)</f>
        <v>-12600</v>
      </c>
      <c r="AE36" s="700" t="n">
        <f aca="false">SUM(R36:Y36)</f>
        <v>-12683</v>
      </c>
      <c r="AF36" s="701" t="n">
        <f aca="false">AD36-AE36</f>
        <v>83</v>
      </c>
      <c r="AI36" s="659" t="str">
        <f aca="false">M36</f>
        <v>NC</v>
      </c>
      <c r="AJ36" s="703" t="str">
        <f aca="false">B36</f>
        <v>Other Regulatory Reserve Issues</v>
      </c>
      <c r="AK36" s="708" t="str">
        <f aca="false">E36</f>
        <v>144009</v>
      </c>
      <c r="AL36" s="702" t="str">
        <f aca="false">P36</f>
        <v>L</v>
      </c>
      <c r="AM36" s="701" t="n">
        <f aca="false">AD36</f>
        <v>-12600</v>
      </c>
      <c r="AN36" s="706" t="n">
        <v>-300</v>
      </c>
      <c r="AO36" s="706" t="n">
        <v>0</v>
      </c>
      <c r="AP36" s="701" t="n">
        <f aca="false">AM36-AN36</f>
        <v>-12300</v>
      </c>
      <c r="AQ36" s="701" t="n">
        <f aca="false">AM36-AO36</f>
        <v>-12600</v>
      </c>
      <c r="AR36" s="0"/>
      <c r="AS36" s="706" t="n">
        <v>0</v>
      </c>
      <c r="AT36" s="706" t="n">
        <v>0</v>
      </c>
      <c r="AU36" s="706" t="n">
        <v>0</v>
      </c>
      <c r="AV36" s="701" t="n">
        <f aca="false">AS36-AT36</f>
        <v>0</v>
      </c>
      <c r="AW36" s="701" t="n">
        <f aca="false">AS36-AU36</f>
        <v>0</v>
      </c>
      <c r="AX36" s="701"/>
      <c r="BO36" s="680"/>
      <c r="BP36" s="680"/>
    </row>
    <row r="37" customFormat="false" ht="12" hidden="false" customHeight="true" outlineLevel="0" collapsed="false">
      <c r="A37" s="697" t="s">
        <v>794</v>
      </c>
      <c r="B37" s="698" t="s">
        <v>833</v>
      </c>
      <c r="C37" s="699"/>
      <c r="D37" s="699" t="s">
        <v>796</v>
      </c>
      <c r="E37" s="697" t="n">
        <v>144024</v>
      </c>
      <c r="F37" s="700" t="n">
        <v>-77</v>
      </c>
      <c r="G37" s="700" t="n">
        <v>-68</v>
      </c>
      <c r="H37" s="701" t="n">
        <f aca="false">F37-G37</f>
        <v>-9</v>
      </c>
      <c r="I37" s="700" t="n">
        <v>0</v>
      </c>
      <c r="J37" s="701" t="n">
        <f aca="false">H37-I37</f>
        <v>-9</v>
      </c>
      <c r="M37" s="702" t="str">
        <f aca="false">A37</f>
        <v>NC</v>
      </c>
      <c r="N37" s="703" t="str">
        <f aca="false">B37</f>
        <v>Amortizable Rate Case Cost (Reg. Commission Expense)</v>
      </c>
      <c r="O37" s="702"/>
      <c r="P37" s="702" t="str">
        <f aca="false">D37</f>
        <v>L</v>
      </c>
      <c r="Q37" s="704" t="n">
        <f aca="false">E37</f>
        <v>144024</v>
      </c>
      <c r="R37" s="713" t="n">
        <f aca="false">R135</f>
        <v>-9</v>
      </c>
      <c r="S37" s="713" t="n">
        <f aca="false">S135</f>
        <v>-10</v>
      </c>
      <c r="T37" s="713" t="n">
        <f aca="false">T135</f>
        <v>-10</v>
      </c>
      <c r="U37" s="713" t="n">
        <f aca="false">U135</f>
        <v>-10</v>
      </c>
      <c r="V37" s="713" t="n">
        <f aca="false">V135</f>
        <v>-9</v>
      </c>
      <c r="W37" s="713" t="n">
        <f aca="false">W135</f>
        <v>-10</v>
      </c>
      <c r="X37" s="714" t="n">
        <f aca="false">X135</f>
        <v>-10</v>
      </c>
      <c r="Y37" s="713" t="n">
        <f aca="false">Y135</f>
        <v>-9</v>
      </c>
      <c r="Z37" s="713" t="n">
        <f aca="false">Z135</f>
        <v>-10</v>
      </c>
      <c r="AA37" s="713" t="n">
        <f aca="false">AA135</f>
        <v>-10</v>
      </c>
      <c r="AB37" s="713" t="n">
        <f aca="false">AB135</f>
        <v>-10</v>
      </c>
      <c r="AC37" s="713" t="n">
        <f aca="false">AC135</f>
        <v>-10</v>
      </c>
      <c r="AD37" s="701" t="n">
        <f aca="false">SUM(R37:AC37)</f>
        <v>-117</v>
      </c>
      <c r="AE37" s="700" t="n">
        <f aca="false">SUM(R37:Y37)</f>
        <v>-77</v>
      </c>
      <c r="AF37" s="701" t="n">
        <f aca="false">AD37-AE37</f>
        <v>-40</v>
      </c>
      <c r="AI37" s="659" t="str">
        <f aca="false">M37</f>
        <v>NC</v>
      </c>
      <c r="AJ37" s="703" t="str">
        <f aca="false">B37</f>
        <v>Amortizable Rate Case Cost (Reg. Commission Expense)</v>
      </c>
      <c r="AK37" s="708" t="n">
        <f aca="false">E37</f>
        <v>144024</v>
      </c>
      <c r="AL37" s="702" t="str">
        <f aca="false">P37</f>
        <v>L</v>
      </c>
      <c r="AM37" s="701" t="n">
        <f aca="false">AD37</f>
        <v>-117</v>
      </c>
      <c r="AN37" s="706" t="n">
        <v>-118</v>
      </c>
      <c r="AO37" s="706" t="n">
        <v>0</v>
      </c>
      <c r="AP37" s="701" t="n">
        <f aca="false">AM37-AN37</f>
        <v>1</v>
      </c>
      <c r="AQ37" s="701" t="n">
        <f aca="false">AM37-AO37</f>
        <v>-117</v>
      </c>
      <c r="AR37" s="0"/>
      <c r="AS37" s="706" t="n">
        <v>0</v>
      </c>
      <c r="AT37" s="706" t="n">
        <v>0</v>
      </c>
      <c r="AU37" s="706" t="n">
        <v>0</v>
      </c>
      <c r="AV37" s="701" t="n">
        <f aca="false">AS37-AT37</f>
        <v>0</v>
      </c>
      <c r="AW37" s="701" t="n">
        <f aca="false">AS37-AU37</f>
        <v>0</v>
      </c>
      <c r="AX37" s="701"/>
      <c r="BO37" s="680"/>
      <c r="BP37" s="680"/>
    </row>
    <row r="38" customFormat="false" ht="12" hidden="false" customHeight="true" outlineLevel="0" collapsed="false">
      <c r="A38" s="697" t="s">
        <v>794</v>
      </c>
      <c r="B38" s="712" t="s">
        <v>834</v>
      </c>
      <c r="C38" s="697"/>
      <c r="D38" s="673"/>
      <c r="E38" s="697" t="n">
        <v>144042</v>
      </c>
      <c r="F38" s="700" t="n">
        <v>-242</v>
      </c>
      <c r="G38" s="700" t="n">
        <v>-211</v>
      </c>
      <c r="H38" s="701" t="n">
        <f aca="false">F38-G38</f>
        <v>-31</v>
      </c>
      <c r="I38" s="700" t="n">
        <v>0</v>
      </c>
      <c r="J38" s="701" t="n">
        <f aca="false">H38-I38</f>
        <v>-31</v>
      </c>
      <c r="M38" s="702" t="str">
        <f aca="false">A38</f>
        <v>NC</v>
      </c>
      <c r="N38" s="703" t="str">
        <f aca="false">B38</f>
        <v>Mini Settlement Items - Sunrise</v>
      </c>
      <c r="O38" s="702"/>
      <c r="P38" s="702"/>
      <c r="Q38" s="704" t="n">
        <f aca="false">E38</f>
        <v>144042</v>
      </c>
      <c r="R38" s="701" t="n">
        <f aca="false">R92</f>
        <v>-30</v>
      </c>
      <c r="S38" s="701" t="n">
        <f aca="false">S92</f>
        <v>-30</v>
      </c>
      <c r="T38" s="701" t="n">
        <f aca="false">T92</f>
        <v>-31</v>
      </c>
      <c r="U38" s="701" t="n">
        <f aca="false">U92</f>
        <v>-30</v>
      </c>
      <c r="V38" s="701" t="n">
        <f aca="false">V92</f>
        <v>-30</v>
      </c>
      <c r="W38" s="701" t="n">
        <f aca="false">W92</f>
        <v>-30</v>
      </c>
      <c r="X38" s="701" t="n">
        <f aca="false">X92</f>
        <v>-30</v>
      </c>
      <c r="Y38" s="701" t="n">
        <f aca="false">Y92</f>
        <v>-31</v>
      </c>
      <c r="Z38" s="701" t="n">
        <f aca="false">Z92</f>
        <v>-30</v>
      </c>
      <c r="AA38" s="701" t="n">
        <f aca="false">AA92</f>
        <v>-30</v>
      </c>
      <c r="AB38" s="701" t="n">
        <f aca="false">AB92</f>
        <v>-30</v>
      </c>
      <c r="AC38" s="701" t="n">
        <f aca="false">AC92</f>
        <v>-30</v>
      </c>
      <c r="AD38" s="701" t="n">
        <f aca="false">SUM(R38:AC38)</f>
        <v>-362</v>
      </c>
      <c r="AE38" s="700" t="n">
        <f aca="false">SUM(R38:Y38)</f>
        <v>-242</v>
      </c>
      <c r="AF38" s="701" t="n">
        <f aca="false">AD38-AE38</f>
        <v>-120</v>
      </c>
      <c r="AI38" s="659" t="str">
        <f aca="false">M38</f>
        <v>NC</v>
      </c>
      <c r="AJ38" s="703" t="str">
        <f aca="false">B38</f>
        <v>Mini Settlement Items - Sunrise</v>
      </c>
      <c r="AK38" s="708" t="n">
        <f aca="false">E38</f>
        <v>144042</v>
      </c>
      <c r="AL38" s="702"/>
      <c r="AM38" s="701" t="n">
        <f aca="false">AD38</f>
        <v>-362</v>
      </c>
      <c r="AN38" s="706" t="n">
        <v>-361</v>
      </c>
      <c r="AO38" s="706" t="n">
        <v>-360</v>
      </c>
      <c r="AP38" s="701" t="n">
        <f aca="false">AM38-AN38</f>
        <v>-1</v>
      </c>
      <c r="AQ38" s="701" t="n">
        <f aca="false">AM38-AO38</f>
        <v>-2</v>
      </c>
      <c r="AR38" s="0"/>
      <c r="AS38" s="706" t="n">
        <v>0</v>
      </c>
      <c r="AT38" s="706" t="n">
        <v>0</v>
      </c>
      <c r="AU38" s="706" t="n">
        <v>0</v>
      </c>
      <c r="AV38" s="701" t="n">
        <f aca="false">AS38-AT38</f>
        <v>0</v>
      </c>
      <c r="AW38" s="701" t="n">
        <f aca="false">AS38-AU38</f>
        <v>0</v>
      </c>
      <c r="BO38" s="680"/>
      <c r="BP38" s="680"/>
    </row>
    <row r="39" customFormat="false" ht="12" hidden="false" customHeight="true" outlineLevel="0" collapsed="false">
      <c r="A39" s="697" t="s">
        <v>794</v>
      </c>
      <c r="B39" s="712" t="s">
        <v>835</v>
      </c>
      <c r="C39" s="697"/>
      <c r="D39" s="673"/>
      <c r="E39" s="697" t="n">
        <v>144043</v>
      </c>
      <c r="F39" s="700" t="n">
        <v>-336</v>
      </c>
      <c r="G39" s="700" t="n">
        <v>-294</v>
      </c>
      <c r="H39" s="701" t="n">
        <f aca="false">F39-G39</f>
        <v>-42</v>
      </c>
      <c r="I39" s="700" t="n">
        <v>0</v>
      </c>
      <c r="J39" s="701" t="n">
        <f aca="false">H39-I39</f>
        <v>-42</v>
      </c>
      <c r="M39" s="702" t="str">
        <f aca="false">A39</f>
        <v>NC</v>
      </c>
      <c r="N39" s="703" t="str">
        <f aca="false">B39</f>
        <v>                        - Other A/R Uncollectibles</v>
      </c>
      <c r="O39" s="702"/>
      <c r="P39" s="702"/>
      <c r="Q39" s="704" t="n">
        <f aca="false">E39</f>
        <v>144043</v>
      </c>
      <c r="R39" s="701" t="n">
        <f aca="false">R96</f>
        <v>-42</v>
      </c>
      <c r="S39" s="701" t="n">
        <f aca="false">S96</f>
        <v>-42</v>
      </c>
      <c r="T39" s="701" t="n">
        <f aca="false">T96</f>
        <v>-42</v>
      </c>
      <c r="U39" s="701" t="n">
        <f aca="false">U96</f>
        <v>-42</v>
      </c>
      <c r="V39" s="701" t="n">
        <f aca="false">V96</f>
        <v>-42</v>
      </c>
      <c r="W39" s="701" t="n">
        <f aca="false">W96</f>
        <v>-42</v>
      </c>
      <c r="X39" s="701" t="n">
        <f aca="false">X96</f>
        <v>-42</v>
      </c>
      <c r="Y39" s="701" t="n">
        <f aca="false">Y96</f>
        <v>-42</v>
      </c>
      <c r="Z39" s="701" t="n">
        <f aca="false">Z96</f>
        <v>-42</v>
      </c>
      <c r="AA39" s="701" t="n">
        <f aca="false">AA96</f>
        <v>-43</v>
      </c>
      <c r="AB39" s="701" t="n">
        <f aca="false">AB96</f>
        <v>-43</v>
      </c>
      <c r="AC39" s="701" t="n">
        <f aca="false">AC96</f>
        <v>-43</v>
      </c>
      <c r="AD39" s="701" t="n">
        <f aca="false">SUM(R39:AC39)</f>
        <v>-507</v>
      </c>
      <c r="AE39" s="700" t="n">
        <f aca="false">SUM(R39:Y39)</f>
        <v>-336</v>
      </c>
      <c r="AF39" s="701" t="n">
        <f aca="false">AD39-AE39</f>
        <v>-171</v>
      </c>
      <c r="AI39" s="659" t="str">
        <f aca="false">M39</f>
        <v>NC</v>
      </c>
      <c r="AJ39" s="703" t="str">
        <f aca="false">B39</f>
        <v>                        - Other A/R Uncollectibles</v>
      </c>
      <c r="AK39" s="708" t="n">
        <f aca="false">E39</f>
        <v>144043</v>
      </c>
      <c r="AL39" s="702"/>
      <c r="AM39" s="701" t="n">
        <f aca="false">AD39</f>
        <v>-507</v>
      </c>
      <c r="AN39" s="706" t="n">
        <v>-508</v>
      </c>
      <c r="AO39" s="706" t="n">
        <v>-508</v>
      </c>
      <c r="AP39" s="701" t="n">
        <f aca="false">AM39-AN39</f>
        <v>1</v>
      </c>
      <c r="AQ39" s="701" t="n">
        <f aca="false">AM39-AO39</f>
        <v>1</v>
      </c>
      <c r="AR39" s="0"/>
      <c r="AS39" s="706" t="n">
        <v>0</v>
      </c>
      <c r="AT39" s="706" t="n">
        <v>0</v>
      </c>
      <c r="AU39" s="706" t="n">
        <v>0</v>
      </c>
      <c r="AV39" s="701" t="n">
        <f aca="false">AS39-AT39</f>
        <v>0</v>
      </c>
      <c r="AW39" s="701" t="n">
        <f aca="false">AS39-AU39</f>
        <v>0</v>
      </c>
      <c r="BO39" s="680"/>
      <c r="BP39" s="680"/>
    </row>
    <row r="40" customFormat="false" ht="12" hidden="false" customHeight="true" outlineLevel="0" collapsed="false">
      <c r="A40" s="697" t="s">
        <v>794</v>
      </c>
      <c r="B40" s="712" t="s">
        <v>836</v>
      </c>
      <c r="C40" s="697"/>
      <c r="D40" s="673"/>
      <c r="E40" s="697" t="n">
        <v>144044</v>
      </c>
      <c r="F40" s="700" t="n">
        <v>-84</v>
      </c>
      <c r="G40" s="700" t="n">
        <v>-73</v>
      </c>
      <c r="H40" s="701" t="n">
        <f aca="false">F40-G40</f>
        <v>-11</v>
      </c>
      <c r="I40" s="700" t="n">
        <v>0</v>
      </c>
      <c r="J40" s="701" t="n">
        <f aca="false">H40-I40</f>
        <v>-11</v>
      </c>
      <c r="M40" s="702" t="str">
        <f aca="false">A40</f>
        <v>NC</v>
      </c>
      <c r="N40" s="703" t="str">
        <f aca="false">B40</f>
        <v>                        - AFUDC &amp; Linepack</v>
      </c>
      <c r="O40" s="702"/>
      <c r="P40" s="702"/>
      <c r="Q40" s="704" t="n">
        <f aca="false">E40</f>
        <v>144044</v>
      </c>
      <c r="R40" s="701" t="n">
        <f aca="false">R100</f>
        <v>-10</v>
      </c>
      <c r="S40" s="701" t="n">
        <f aca="false">S100</f>
        <v>-11</v>
      </c>
      <c r="T40" s="701" t="n">
        <f aca="false">T100</f>
        <v>-11</v>
      </c>
      <c r="U40" s="701" t="n">
        <f aca="false">U100</f>
        <v>-10</v>
      </c>
      <c r="V40" s="701" t="n">
        <f aca="false">V100</f>
        <v>-10</v>
      </c>
      <c r="W40" s="701" t="n">
        <f aca="false">W100</f>
        <v>-11</v>
      </c>
      <c r="X40" s="701" t="n">
        <f aca="false">X100</f>
        <v>-10</v>
      </c>
      <c r="Y40" s="701" t="n">
        <f aca="false">Y100</f>
        <v>-11</v>
      </c>
      <c r="Z40" s="701" t="n">
        <f aca="false">Z100</f>
        <v>-11</v>
      </c>
      <c r="AA40" s="701" t="n">
        <f aca="false">AA100</f>
        <v>-10</v>
      </c>
      <c r="AB40" s="701" t="n">
        <f aca="false">AB100</f>
        <v>-11</v>
      </c>
      <c r="AC40" s="701" t="n">
        <f aca="false">AC100</f>
        <v>-10</v>
      </c>
      <c r="AD40" s="701" t="n">
        <f aca="false">SUM(R40:AC40)</f>
        <v>-126</v>
      </c>
      <c r="AE40" s="700" t="n">
        <f aca="false">SUM(R40:Y40)</f>
        <v>-84</v>
      </c>
      <c r="AF40" s="701" t="n">
        <f aca="false">AD40-AE40</f>
        <v>-42</v>
      </c>
      <c r="AI40" s="659" t="str">
        <f aca="false">M40</f>
        <v>NC</v>
      </c>
      <c r="AJ40" s="703" t="str">
        <f aca="false">B40</f>
        <v>                        - AFUDC &amp; Linepack</v>
      </c>
      <c r="AK40" s="708" t="n">
        <f aca="false">E40</f>
        <v>144044</v>
      </c>
      <c r="AL40" s="702"/>
      <c r="AM40" s="701" t="n">
        <f aca="false">AD40</f>
        <v>-126</v>
      </c>
      <c r="AN40" s="706" t="n">
        <v>-125</v>
      </c>
      <c r="AO40" s="706" t="n">
        <v>-122</v>
      </c>
      <c r="AP40" s="701" t="n">
        <f aca="false">AM40-AN40</f>
        <v>-1</v>
      </c>
      <c r="AQ40" s="701" t="n">
        <f aca="false">AM40-AO40</f>
        <v>-4</v>
      </c>
      <c r="AR40" s="0"/>
      <c r="AS40" s="706" t="n">
        <v>0</v>
      </c>
      <c r="AT40" s="706" t="n">
        <v>0</v>
      </c>
      <c r="AU40" s="706" t="n">
        <v>0</v>
      </c>
      <c r="AV40" s="701" t="n">
        <f aca="false">AS40-AT40</f>
        <v>0</v>
      </c>
      <c r="AW40" s="701" t="n">
        <f aca="false">AS40-AU40</f>
        <v>0</v>
      </c>
      <c r="BO40" s="680"/>
      <c r="BP40" s="680"/>
    </row>
    <row r="41" customFormat="false" ht="12" hidden="false" customHeight="true" outlineLevel="0" collapsed="false">
      <c r="A41" s="697" t="s">
        <v>794</v>
      </c>
      <c r="B41" s="712" t="s">
        <v>837</v>
      </c>
      <c r="C41" s="697"/>
      <c r="D41" s="673"/>
      <c r="E41" s="697" t="n">
        <v>144045</v>
      </c>
      <c r="F41" s="700" t="n">
        <v>-252</v>
      </c>
      <c r="G41" s="700" t="n">
        <v>-220</v>
      </c>
      <c r="H41" s="701" t="n">
        <f aca="false">F41-G41</f>
        <v>-32</v>
      </c>
      <c r="I41" s="700" t="n">
        <v>0</v>
      </c>
      <c r="J41" s="701" t="n">
        <f aca="false">H41-I41</f>
        <v>-32</v>
      </c>
      <c r="M41" s="702" t="str">
        <f aca="false">A41</f>
        <v>NC</v>
      </c>
      <c r="N41" s="703" t="str">
        <f aca="false">B41</f>
        <v>                        - TCR C</v>
      </c>
      <c r="O41" s="702"/>
      <c r="P41" s="702"/>
      <c r="Q41" s="704" t="n">
        <f aca="false">E41</f>
        <v>144045</v>
      </c>
      <c r="R41" s="701" t="n">
        <f aca="false">R104</f>
        <v>-32</v>
      </c>
      <c r="S41" s="701" t="n">
        <f aca="false">S104</f>
        <v>-31</v>
      </c>
      <c r="T41" s="701" t="n">
        <f aca="false">T104</f>
        <v>-32</v>
      </c>
      <c r="U41" s="701" t="n">
        <f aca="false">U104</f>
        <v>-31</v>
      </c>
      <c r="V41" s="701" t="n">
        <f aca="false">V104</f>
        <v>-32</v>
      </c>
      <c r="W41" s="701" t="n">
        <f aca="false">W104</f>
        <v>-31</v>
      </c>
      <c r="X41" s="701" t="n">
        <f aca="false">X104</f>
        <v>-31</v>
      </c>
      <c r="Y41" s="701" t="n">
        <f aca="false">Y104</f>
        <v>-32</v>
      </c>
      <c r="Z41" s="701" t="n">
        <f aca="false">Z104</f>
        <v>-31</v>
      </c>
      <c r="AA41" s="701" t="n">
        <f aca="false">AA104</f>
        <v>-32</v>
      </c>
      <c r="AB41" s="701" t="n">
        <f aca="false">AB104</f>
        <v>-31</v>
      </c>
      <c r="AC41" s="701" t="n">
        <f aca="false">AC104</f>
        <v>-32</v>
      </c>
      <c r="AD41" s="701" t="n">
        <f aca="false">SUM(R41:AC41)</f>
        <v>-378</v>
      </c>
      <c r="AE41" s="700" t="n">
        <f aca="false">SUM(R41:Y41)</f>
        <v>-252</v>
      </c>
      <c r="AF41" s="701" t="n">
        <f aca="false">AD41-AE41</f>
        <v>-126</v>
      </c>
      <c r="AI41" s="659" t="str">
        <f aca="false">M41</f>
        <v>NC</v>
      </c>
      <c r="AJ41" s="703" t="str">
        <f aca="false">B41</f>
        <v>                        - TCR C</v>
      </c>
      <c r="AK41" s="708" t="n">
        <f aca="false">E41</f>
        <v>144045</v>
      </c>
      <c r="AL41" s="702"/>
      <c r="AM41" s="701" t="n">
        <f aca="false">AD41</f>
        <v>-378</v>
      </c>
      <c r="AN41" s="706" t="n">
        <v>-378</v>
      </c>
      <c r="AO41" s="706" t="n">
        <v>-375</v>
      </c>
      <c r="AP41" s="701" t="n">
        <f aca="false">AM41-AN41</f>
        <v>0</v>
      </c>
      <c r="AQ41" s="701" t="n">
        <f aca="false">AM41-AO41</f>
        <v>-3</v>
      </c>
      <c r="AR41" s="0"/>
      <c r="AS41" s="706" t="n">
        <v>0</v>
      </c>
      <c r="AT41" s="706" t="n">
        <v>0</v>
      </c>
      <c r="AU41" s="706" t="n">
        <v>0</v>
      </c>
      <c r="AV41" s="701" t="n">
        <f aca="false">AS41-AT41</f>
        <v>0</v>
      </c>
      <c r="AW41" s="701" t="n">
        <f aca="false">AS41-AU41</f>
        <v>0</v>
      </c>
      <c r="BO41" s="680"/>
      <c r="BP41" s="680"/>
    </row>
    <row r="42" customFormat="false" ht="12" hidden="false" customHeight="true" outlineLevel="0" collapsed="false">
      <c r="A42" s="697" t="s">
        <v>794</v>
      </c>
      <c r="B42" s="712" t="s">
        <v>838</v>
      </c>
      <c r="C42" s="697"/>
      <c r="D42" s="673"/>
      <c r="E42" s="697" t="n">
        <v>144046</v>
      </c>
      <c r="F42" s="700" t="n">
        <v>-358</v>
      </c>
      <c r="G42" s="700" t="n">
        <v>-313</v>
      </c>
      <c r="H42" s="701" t="n">
        <f aca="false">F42-G42</f>
        <v>-45</v>
      </c>
      <c r="I42" s="700" t="n">
        <v>0</v>
      </c>
      <c r="J42" s="701" t="n">
        <f aca="false">H42-I42</f>
        <v>-45</v>
      </c>
      <c r="M42" s="702" t="str">
        <f aca="false">A42</f>
        <v>NC</v>
      </c>
      <c r="N42" s="703" t="str">
        <f aca="false">B42</f>
        <v>                        - PGAR</v>
      </c>
      <c r="O42" s="702"/>
      <c r="P42" s="702"/>
      <c r="Q42" s="704" t="n">
        <f aca="false">E42</f>
        <v>144046</v>
      </c>
      <c r="R42" s="701" t="n">
        <f aca="false">R108</f>
        <v>-45</v>
      </c>
      <c r="S42" s="701" t="n">
        <f aca="false">S108</f>
        <v>-45</v>
      </c>
      <c r="T42" s="701" t="n">
        <f aca="false">T108</f>
        <v>-44</v>
      </c>
      <c r="U42" s="701" t="n">
        <f aca="false">U108</f>
        <v>-45</v>
      </c>
      <c r="V42" s="701" t="n">
        <f aca="false">V108</f>
        <v>-45</v>
      </c>
      <c r="W42" s="701" t="n">
        <f aca="false">W108</f>
        <v>-44</v>
      </c>
      <c r="X42" s="701" t="n">
        <f aca="false">X108</f>
        <v>-45</v>
      </c>
      <c r="Y42" s="701" t="n">
        <f aca="false">Y108</f>
        <v>-45</v>
      </c>
      <c r="Z42" s="701" t="n">
        <f aca="false">Z108</f>
        <v>-45</v>
      </c>
      <c r="AA42" s="701" t="n">
        <f aca="false">AA108</f>
        <v>-45</v>
      </c>
      <c r="AB42" s="701" t="n">
        <f aca="false">AB108</f>
        <v>-44</v>
      </c>
      <c r="AC42" s="701" t="n">
        <f aca="false">AC108</f>
        <v>-45</v>
      </c>
      <c r="AD42" s="701" t="n">
        <f aca="false">SUM(R42:AC42)</f>
        <v>-537</v>
      </c>
      <c r="AE42" s="700" t="n">
        <f aca="false">SUM(R42:Y42)</f>
        <v>-358</v>
      </c>
      <c r="AF42" s="701" t="n">
        <f aca="false">AD42-AE42</f>
        <v>-179</v>
      </c>
      <c r="AI42" s="659" t="str">
        <f aca="false">M42</f>
        <v>NC</v>
      </c>
      <c r="AJ42" s="703" t="str">
        <f aca="false">B42</f>
        <v>                        - PGAR</v>
      </c>
      <c r="AK42" s="708" t="n">
        <f aca="false">E42</f>
        <v>144046</v>
      </c>
      <c r="AL42" s="702"/>
      <c r="AM42" s="701" t="n">
        <f aca="false">AD42</f>
        <v>-537</v>
      </c>
      <c r="AN42" s="706" t="n">
        <v>-537</v>
      </c>
      <c r="AO42" s="706" t="n">
        <v>-539</v>
      </c>
      <c r="AP42" s="701" t="n">
        <f aca="false">AM42-AN42</f>
        <v>0</v>
      </c>
      <c r="AQ42" s="701" t="n">
        <f aca="false">AM42-AO42</f>
        <v>2</v>
      </c>
      <c r="AR42" s="0"/>
      <c r="AS42" s="706" t="n">
        <v>0</v>
      </c>
      <c r="AT42" s="706" t="n">
        <v>0</v>
      </c>
      <c r="AU42" s="706" t="n">
        <v>0</v>
      </c>
      <c r="AV42" s="701" t="n">
        <f aca="false">AS42-AT42</f>
        <v>0</v>
      </c>
      <c r="AW42" s="701" t="n">
        <f aca="false">AS42-AU42</f>
        <v>0</v>
      </c>
      <c r="BO42" s="680"/>
      <c r="BP42" s="680"/>
    </row>
    <row r="43" customFormat="false" ht="12" hidden="false" customHeight="true" outlineLevel="0" collapsed="false">
      <c r="A43" s="697" t="s">
        <v>794</v>
      </c>
      <c r="B43" s="712" t="s">
        <v>839</v>
      </c>
      <c r="C43" s="697"/>
      <c r="D43" s="673"/>
      <c r="E43" s="697" t="n">
        <v>144047</v>
      </c>
      <c r="F43" s="700" t="n">
        <v>-422</v>
      </c>
      <c r="G43" s="700" t="n">
        <v>-369</v>
      </c>
      <c r="H43" s="701" t="n">
        <f aca="false">F43-G43</f>
        <v>-53</v>
      </c>
      <c r="I43" s="700" t="n">
        <v>0</v>
      </c>
      <c r="J43" s="701" t="n">
        <f aca="false">H43-I43</f>
        <v>-53</v>
      </c>
      <c r="M43" s="702" t="str">
        <f aca="false">A43</f>
        <v>NC</v>
      </c>
      <c r="N43" s="703" t="str">
        <f aca="false">B43</f>
        <v>                        - Monsanto</v>
      </c>
      <c r="O43" s="702"/>
      <c r="P43" s="702"/>
      <c r="Q43" s="704" t="n">
        <f aca="false">E43</f>
        <v>144047</v>
      </c>
      <c r="R43" s="701" t="n">
        <f aca="false">R112</f>
        <v>-53</v>
      </c>
      <c r="S43" s="701" t="n">
        <f aca="false">S112</f>
        <v>-52</v>
      </c>
      <c r="T43" s="701" t="n">
        <f aca="false">T112</f>
        <v>-53</v>
      </c>
      <c r="U43" s="701" t="n">
        <f aca="false">U112</f>
        <v>-53</v>
      </c>
      <c r="V43" s="701" t="n">
        <f aca="false">V112</f>
        <v>-52</v>
      </c>
      <c r="W43" s="701" t="n">
        <f aca="false">W112</f>
        <v>-53</v>
      </c>
      <c r="X43" s="701" t="n">
        <f aca="false">X112</f>
        <v>-53</v>
      </c>
      <c r="Y43" s="701" t="n">
        <f aca="false">Y112</f>
        <v>-53</v>
      </c>
      <c r="Z43" s="701" t="n">
        <f aca="false">Z112</f>
        <v>-53</v>
      </c>
      <c r="AA43" s="701" t="n">
        <f aca="false">AA112</f>
        <v>-53</v>
      </c>
      <c r="AB43" s="701" t="n">
        <f aca="false">AB112</f>
        <v>-52</v>
      </c>
      <c r="AC43" s="701" t="n">
        <f aca="false">AC112</f>
        <v>-53</v>
      </c>
      <c r="AD43" s="701" t="n">
        <f aca="false">SUM(R43:AC43)</f>
        <v>-633</v>
      </c>
      <c r="AE43" s="700" t="n">
        <f aca="false">SUM(R43:Y43)</f>
        <v>-422</v>
      </c>
      <c r="AF43" s="701" t="n">
        <f aca="false">AD43-AE43</f>
        <v>-211</v>
      </c>
      <c r="AI43" s="659" t="str">
        <f aca="false">M43</f>
        <v>NC</v>
      </c>
      <c r="AJ43" s="703" t="str">
        <f aca="false">B43</f>
        <v>                        - Monsanto</v>
      </c>
      <c r="AK43" s="708" t="n">
        <f aca="false">E43</f>
        <v>144047</v>
      </c>
      <c r="AL43" s="702"/>
      <c r="AM43" s="701" t="n">
        <f aca="false">AD43</f>
        <v>-633</v>
      </c>
      <c r="AN43" s="706" t="n">
        <v>-632</v>
      </c>
      <c r="AO43" s="706" t="n">
        <v>-634</v>
      </c>
      <c r="AP43" s="701" t="n">
        <f aca="false">AM43-AN43</f>
        <v>-1</v>
      </c>
      <c r="AQ43" s="701" t="n">
        <f aca="false">AM43-AO43</f>
        <v>1</v>
      </c>
      <c r="AR43" s="0"/>
      <c r="AS43" s="706" t="n">
        <v>0</v>
      </c>
      <c r="AT43" s="706" t="n">
        <v>0</v>
      </c>
      <c r="AU43" s="706" t="n">
        <v>0</v>
      </c>
      <c r="AV43" s="701" t="n">
        <f aca="false">AS43-AT43</f>
        <v>0</v>
      </c>
      <c r="AW43" s="701" t="n">
        <f aca="false">AS43-AU43</f>
        <v>0</v>
      </c>
      <c r="BO43" s="680"/>
      <c r="BP43" s="680"/>
    </row>
    <row r="44" customFormat="false" ht="12" hidden="false" customHeight="true" outlineLevel="0" collapsed="false">
      <c r="A44" s="697" t="s">
        <v>794</v>
      </c>
      <c r="B44" s="712" t="s">
        <v>840</v>
      </c>
      <c r="C44" s="697"/>
      <c r="D44" s="673"/>
      <c r="E44" s="697" t="n">
        <v>144048</v>
      </c>
      <c r="F44" s="700" t="n">
        <v>-85</v>
      </c>
      <c r="G44" s="700" t="n">
        <v>-75</v>
      </c>
      <c r="H44" s="701" t="n">
        <f aca="false">F44-G44</f>
        <v>-10</v>
      </c>
      <c r="I44" s="700" t="n">
        <v>0</v>
      </c>
      <c r="J44" s="701" t="n">
        <f aca="false">H44-I44</f>
        <v>-10</v>
      </c>
      <c r="M44" s="702" t="str">
        <f aca="false">A44</f>
        <v>NC</v>
      </c>
      <c r="N44" s="703" t="str">
        <f aca="false">B44</f>
        <v>                        - JJCC</v>
      </c>
      <c r="O44" s="702"/>
      <c r="P44" s="702"/>
      <c r="Q44" s="704" t="n">
        <f aca="false">E44</f>
        <v>144048</v>
      </c>
      <c r="R44" s="701" t="n">
        <f aca="false">R116</f>
        <v>-11</v>
      </c>
      <c r="S44" s="701" t="n">
        <f aca="false">S116</f>
        <v>-10</v>
      </c>
      <c r="T44" s="701" t="n">
        <f aca="false">T116</f>
        <v>-11</v>
      </c>
      <c r="U44" s="701" t="n">
        <f aca="false">U116</f>
        <v>-11</v>
      </c>
      <c r="V44" s="701" t="n">
        <f aca="false">V116</f>
        <v>-10</v>
      </c>
      <c r="W44" s="701" t="n">
        <f aca="false">W116</f>
        <v>-11</v>
      </c>
      <c r="X44" s="701" t="n">
        <f aca="false">X116</f>
        <v>-11</v>
      </c>
      <c r="Y44" s="701" t="n">
        <f aca="false">Y116</f>
        <v>-10</v>
      </c>
      <c r="Z44" s="701" t="n">
        <f aca="false">Z116</f>
        <v>-10</v>
      </c>
      <c r="AA44" s="701" t="n">
        <f aca="false">AA116</f>
        <v>-11</v>
      </c>
      <c r="AB44" s="701" t="n">
        <f aca="false">AB116</f>
        <v>-11</v>
      </c>
      <c r="AC44" s="701" t="n">
        <f aca="false">AC116</f>
        <v>-10</v>
      </c>
      <c r="AD44" s="701" t="n">
        <f aca="false">SUM(R44:AC44)</f>
        <v>-127</v>
      </c>
      <c r="AE44" s="700" t="n">
        <f aca="false">SUM(R44:Y44)</f>
        <v>-85</v>
      </c>
      <c r="AF44" s="701" t="n">
        <f aca="false">AD44-AE44</f>
        <v>-42</v>
      </c>
      <c r="AI44" s="659" t="str">
        <f aca="false">M44</f>
        <v>NC</v>
      </c>
      <c r="AJ44" s="703" t="str">
        <f aca="false">B44</f>
        <v>                        - JJCC</v>
      </c>
      <c r="AK44" s="708" t="n">
        <f aca="false">E44</f>
        <v>144048</v>
      </c>
      <c r="AL44" s="702"/>
      <c r="AM44" s="701" t="n">
        <f aca="false">AD44</f>
        <v>-127</v>
      </c>
      <c r="AN44" s="706" t="n">
        <v>-128</v>
      </c>
      <c r="AO44" s="706" t="n">
        <v>-130</v>
      </c>
      <c r="AP44" s="701" t="n">
        <f aca="false">AM44-AN44</f>
        <v>1</v>
      </c>
      <c r="AQ44" s="701" t="n">
        <f aca="false">AM44-AO44</f>
        <v>3</v>
      </c>
      <c r="AR44" s="0"/>
      <c r="AS44" s="706" t="n">
        <v>0</v>
      </c>
      <c r="AT44" s="706" t="n">
        <v>0</v>
      </c>
      <c r="AU44" s="706" t="n">
        <v>0</v>
      </c>
      <c r="AV44" s="701" t="n">
        <f aca="false">AS44-AT44</f>
        <v>0</v>
      </c>
      <c r="AW44" s="701" t="n">
        <f aca="false">AS44-AU44</f>
        <v>0</v>
      </c>
      <c r="BO44" s="680"/>
      <c r="BP44" s="680"/>
    </row>
    <row r="45" customFormat="false" ht="12" hidden="false" customHeight="true" outlineLevel="0" collapsed="false">
      <c r="A45" s="697" t="s">
        <v>794</v>
      </c>
      <c r="B45" s="712" t="s">
        <v>841</v>
      </c>
      <c r="C45" s="697"/>
      <c r="D45" s="673"/>
      <c r="E45" s="697" t="s">
        <v>842</v>
      </c>
      <c r="F45" s="700" t="n">
        <v>-56</v>
      </c>
      <c r="G45" s="700" t="n">
        <v>-49</v>
      </c>
      <c r="H45" s="701" t="n">
        <f aca="false">F45-G45</f>
        <v>-7</v>
      </c>
      <c r="I45" s="700" t="n">
        <v>0</v>
      </c>
      <c r="J45" s="701" t="n">
        <f aca="false">H45-I45</f>
        <v>-7</v>
      </c>
      <c r="M45" s="702" t="str">
        <f aca="false">A45</f>
        <v>NC</v>
      </c>
      <c r="N45" s="703" t="str">
        <f aca="false">B45</f>
        <v>                        - Extraordinary Environmental Costs</v>
      </c>
      <c r="O45" s="702"/>
      <c r="P45" s="702"/>
      <c r="Q45" s="704" t="str">
        <f aca="false">E45</f>
        <v>144049</v>
      </c>
      <c r="R45" s="701" t="n">
        <f aca="false">R120</f>
        <v>-7</v>
      </c>
      <c r="S45" s="701" t="n">
        <f aca="false">S120</f>
        <v>-7</v>
      </c>
      <c r="T45" s="701" t="n">
        <f aca="false">T120</f>
        <v>-7</v>
      </c>
      <c r="U45" s="701" t="n">
        <f aca="false">U120</f>
        <v>-7</v>
      </c>
      <c r="V45" s="701" t="n">
        <f aca="false">V120</f>
        <v>-7</v>
      </c>
      <c r="W45" s="701" t="n">
        <f aca="false">W120</f>
        <v>-7</v>
      </c>
      <c r="X45" s="701" t="n">
        <f aca="false">X120</f>
        <v>-7</v>
      </c>
      <c r="Y45" s="701" t="n">
        <f aca="false">Y120</f>
        <v>-7</v>
      </c>
      <c r="Z45" s="701" t="n">
        <f aca="false">Z120</f>
        <v>-7</v>
      </c>
      <c r="AA45" s="701" t="n">
        <f aca="false">AA120</f>
        <v>-7</v>
      </c>
      <c r="AB45" s="701" t="n">
        <f aca="false">AB120</f>
        <v>-7</v>
      </c>
      <c r="AC45" s="701" t="n">
        <f aca="false">AC120</f>
        <v>-7</v>
      </c>
      <c r="AD45" s="701" t="n">
        <f aca="false">SUM(R45:AC45)</f>
        <v>-84</v>
      </c>
      <c r="AE45" s="700" t="n">
        <f aca="false">SUM(R45:Y45)</f>
        <v>-56</v>
      </c>
      <c r="AF45" s="701" t="n">
        <f aca="false">AD45-AE45</f>
        <v>-28</v>
      </c>
      <c r="AI45" s="659" t="str">
        <f aca="false">M45</f>
        <v>NC</v>
      </c>
      <c r="AJ45" s="703" t="str">
        <f aca="false">B45</f>
        <v>                        - Extraordinary Environmental Costs</v>
      </c>
      <c r="AK45" s="708" t="str">
        <f aca="false">E45</f>
        <v>144049</v>
      </c>
      <c r="AL45" s="702"/>
      <c r="AM45" s="701" t="n">
        <f aca="false">AD45</f>
        <v>-84</v>
      </c>
      <c r="AN45" s="706" t="n">
        <v>-84</v>
      </c>
      <c r="AO45" s="706" t="n">
        <v>-84</v>
      </c>
      <c r="AP45" s="701" t="n">
        <f aca="false">AM45-AN45</f>
        <v>0</v>
      </c>
      <c r="AQ45" s="701" t="n">
        <f aca="false">AM45-AO45</f>
        <v>0</v>
      </c>
      <c r="AR45" s="0"/>
      <c r="AS45" s="706" t="n">
        <v>0</v>
      </c>
      <c r="AT45" s="706" t="n">
        <v>0</v>
      </c>
      <c r="AU45" s="706" t="n">
        <v>0</v>
      </c>
      <c r="AV45" s="701" t="n">
        <f aca="false">AS45-AT45</f>
        <v>0</v>
      </c>
      <c r="AW45" s="701" t="n">
        <f aca="false">AS45-AU45</f>
        <v>0</v>
      </c>
      <c r="BO45" s="680"/>
      <c r="BP45" s="680"/>
    </row>
    <row r="46" customFormat="false" ht="12" hidden="false" customHeight="true" outlineLevel="0" collapsed="false">
      <c r="A46" s="697" t="s">
        <v>794</v>
      </c>
      <c r="B46" s="698" t="s">
        <v>843</v>
      </c>
      <c r="C46" s="699"/>
      <c r="D46" s="699" t="s">
        <v>796</v>
      </c>
      <c r="E46" s="697" t="s">
        <v>844</v>
      </c>
      <c r="F46" s="700" t="n">
        <v>-88</v>
      </c>
      <c r="G46" s="700" t="n">
        <v>-88</v>
      </c>
      <c r="H46" s="701" t="n">
        <f aca="false">F46-G46</f>
        <v>0</v>
      </c>
      <c r="I46" s="700" t="n">
        <v>0</v>
      </c>
      <c r="J46" s="701" t="n">
        <f aca="false">H46-I46</f>
        <v>0</v>
      </c>
      <c r="M46" s="702" t="str">
        <f aca="false">A46</f>
        <v>NC</v>
      </c>
      <c r="N46" s="703" t="str">
        <f aca="false">B46</f>
        <v>Book Gain / (Loss) on Asset Sales</v>
      </c>
      <c r="O46" s="702"/>
      <c r="P46" s="702"/>
      <c r="Q46" s="704" t="str">
        <f aca="false">E46</f>
        <v>151001</v>
      </c>
      <c r="R46" s="714" t="n">
        <f aca="false">SUM(OtherInc!C30:C31)</f>
        <v>0</v>
      </c>
      <c r="S46" s="714" t="n">
        <f aca="false">SUM(OtherInc!D30:D31)</f>
        <v>0</v>
      </c>
      <c r="T46" s="715" t="n">
        <f aca="false">SUM(OtherInc!E30:E31)+106</f>
        <v>0</v>
      </c>
      <c r="U46" s="714" t="n">
        <f aca="false">SUM(OtherInc!F30:F31)</f>
        <v>0</v>
      </c>
      <c r="V46" s="715" t="n">
        <f aca="false">SUM(OtherInc!G30:G31)-106</f>
        <v>-106</v>
      </c>
      <c r="W46" s="714" t="n">
        <f aca="false">SUM(OtherInc!H30:H31)</f>
        <v>0</v>
      </c>
      <c r="X46" s="714" t="n">
        <f aca="false">SUM(OtherInc!I30:I31)</f>
        <v>18</v>
      </c>
      <c r="Y46" s="714" t="n">
        <f aca="false">SUM(OtherInc!J30:J31)</f>
        <v>0</v>
      </c>
      <c r="Z46" s="714" t="n">
        <f aca="false">SUM(OtherInc!K30:K31)</f>
        <v>0</v>
      </c>
      <c r="AA46" s="714" t="n">
        <f aca="false">SUM(OtherInc!L30:L31)</f>
        <v>0</v>
      </c>
      <c r="AB46" s="714" t="n">
        <f aca="false">SUM(OtherInc!M30:M31)</f>
        <v>0</v>
      </c>
      <c r="AC46" s="714" t="n">
        <f aca="false">SUM(OtherInc!N30:N31)</f>
        <v>0</v>
      </c>
      <c r="AD46" s="701" t="n">
        <f aca="false">SUM(R46:AC46)</f>
        <v>-88</v>
      </c>
      <c r="AE46" s="700" t="n">
        <f aca="false">SUM(R46:Y46)</f>
        <v>-88</v>
      </c>
      <c r="AF46" s="701" t="n">
        <f aca="false">AD46-AE46</f>
        <v>0</v>
      </c>
      <c r="AI46" s="659" t="str">
        <f aca="false">M46</f>
        <v>NC</v>
      </c>
      <c r="AJ46" s="703" t="str">
        <f aca="false">B46</f>
        <v>Book Gain / (Loss) on Asset Sales</v>
      </c>
      <c r="AK46" s="708" t="str">
        <f aca="false">E46</f>
        <v>151001</v>
      </c>
      <c r="AL46" s="702"/>
      <c r="AM46" s="701" t="n">
        <f aca="false">AD46</f>
        <v>-88</v>
      </c>
      <c r="AN46" s="706" t="n">
        <v>-106</v>
      </c>
      <c r="AO46" s="706" t="n">
        <v>0</v>
      </c>
      <c r="AP46" s="701" t="n">
        <f aca="false">AM46-AN46</f>
        <v>18</v>
      </c>
      <c r="AQ46" s="701" t="n">
        <f aca="false">AM46-AO46</f>
        <v>-88</v>
      </c>
      <c r="AR46" s="0"/>
      <c r="AS46" s="706" t="n">
        <v>0</v>
      </c>
      <c r="AT46" s="706" t="n">
        <v>0</v>
      </c>
      <c r="AU46" s="706" t="n">
        <v>0</v>
      </c>
      <c r="AV46" s="701" t="n">
        <f aca="false">AS46-AT46</f>
        <v>0</v>
      </c>
      <c r="AW46" s="701" t="n">
        <f aca="false">AS46-AU46</f>
        <v>0</v>
      </c>
      <c r="AX46" s="701"/>
      <c r="BO46" s="680"/>
      <c r="BP46" s="680"/>
    </row>
    <row r="47" customFormat="false" ht="12" hidden="false" customHeight="true" outlineLevel="0" collapsed="false">
      <c r="A47" s="697" t="s">
        <v>794</v>
      </c>
      <c r="B47" s="698" t="s">
        <v>845</v>
      </c>
      <c r="C47" s="699"/>
      <c r="D47" s="699" t="s">
        <v>796</v>
      </c>
      <c r="E47" s="697" t="s">
        <v>846</v>
      </c>
      <c r="F47" s="700" t="n">
        <v>0</v>
      </c>
      <c r="G47" s="700" t="n">
        <v>0</v>
      </c>
      <c r="H47" s="701" t="n">
        <f aca="false">F47-G47</f>
        <v>0</v>
      </c>
      <c r="I47" s="700" t="n">
        <v>0</v>
      </c>
      <c r="J47" s="701" t="n">
        <f aca="false">H47-I47</f>
        <v>0</v>
      </c>
      <c r="M47" s="702" t="str">
        <f aca="false">A47</f>
        <v>NC</v>
      </c>
      <c r="N47" s="703" t="str">
        <f aca="false">B47</f>
        <v>Tax (G) / L on Asset Sales (Pyote ???, KN ???)</v>
      </c>
      <c r="O47" s="702"/>
      <c r="P47" s="702"/>
      <c r="Q47" s="704" t="str">
        <f aca="false">E47</f>
        <v>151002</v>
      </c>
      <c r="R47" s="700" t="n">
        <v>0</v>
      </c>
      <c r="S47" s="700" t="n">
        <v>0</v>
      </c>
      <c r="T47" s="700" t="n">
        <v>0</v>
      </c>
      <c r="U47" s="700" t="n">
        <v>0</v>
      </c>
      <c r="V47" s="700" t="n">
        <v>0</v>
      </c>
      <c r="W47" s="700" t="n">
        <v>0</v>
      </c>
      <c r="X47" s="700" t="n">
        <v>0</v>
      </c>
      <c r="Y47" s="700" t="n">
        <v>0</v>
      </c>
      <c r="Z47" s="700" t="n">
        <v>0</v>
      </c>
      <c r="AA47" s="700" t="n">
        <v>0</v>
      </c>
      <c r="AB47" s="700" t="n">
        <f aca="false">-8286+8286</f>
        <v>0</v>
      </c>
      <c r="AC47" s="715" t="n">
        <f aca="false">(-2497-7199)+2497+7199</f>
        <v>0</v>
      </c>
      <c r="AD47" s="701" t="n">
        <f aca="false">SUM(R47:AC47)</f>
        <v>0</v>
      </c>
      <c r="AE47" s="700" t="n">
        <f aca="false">SUM(R47:Y47)</f>
        <v>0</v>
      </c>
      <c r="AF47" s="701" t="n">
        <f aca="false">AD47-AE47</f>
        <v>0</v>
      </c>
      <c r="AI47" s="659" t="str">
        <f aca="false">M47</f>
        <v>NC</v>
      </c>
      <c r="AJ47" s="703" t="str">
        <f aca="false">B47</f>
        <v>Tax (G) / L on Asset Sales (Pyote ???, KN ???)</v>
      </c>
      <c r="AK47" s="708" t="str">
        <f aca="false">E47</f>
        <v>151002</v>
      </c>
      <c r="AL47" s="702"/>
      <c r="AM47" s="701" t="n">
        <f aca="false">AD47</f>
        <v>0</v>
      </c>
      <c r="AN47" s="706" t="n">
        <v>0</v>
      </c>
      <c r="AO47" s="706" t="n">
        <v>0</v>
      </c>
      <c r="AP47" s="701" t="n">
        <f aca="false">AM47-AN47</f>
        <v>0</v>
      </c>
      <c r="AQ47" s="701" t="n">
        <f aca="false">AM47-AO47</f>
        <v>0</v>
      </c>
      <c r="AR47" s="0"/>
      <c r="AS47" s="706" t="n">
        <v>0</v>
      </c>
      <c r="AT47" s="706" t="n">
        <v>0</v>
      </c>
      <c r="AU47" s="706" t="n">
        <v>0</v>
      </c>
      <c r="AV47" s="701" t="n">
        <f aca="false">AS47-AT47</f>
        <v>0</v>
      </c>
      <c r="AW47" s="701" t="n">
        <f aca="false">AS47-AU47</f>
        <v>0</v>
      </c>
      <c r="AX47" s="701"/>
      <c r="BO47" s="680"/>
      <c r="BP47" s="680"/>
    </row>
    <row r="48" customFormat="false" ht="12" hidden="false" customHeight="true" outlineLevel="0" collapsed="false">
      <c r="A48" s="697" t="s">
        <v>794</v>
      </c>
      <c r="B48" s="698" t="s">
        <v>847</v>
      </c>
      <c r="C48" s="697"/>
      <c r="E48" s="697" t="n">
        <v>156005</v>
      </c>
      <c r="F48" s="700" t="n">
        <v>-59</v>
      </c>
      <c r="G48" s="700" t="n">
        <v>-52</v>
      </c>
      <c r="H48" s="701" t="n">
        <f aca="false">F48-G48</f>
        <v>-7</v>
      </c>
      <c r="I48" s="700" t="n">
        <v>0</v>
      </c>
      <c r="J48" s="701" t="n">
        <f aca="false">H48-I48</f>
        <v>-7</v>
      </c>
      <c r="M48" s="702" t="str">
        <f aca="false">A48</f>
        <v>NC</v>
      </c>
      <c r="N48" s="703" t="str">
        <f aca="false">B48</f>
        <v>Interest Income-Prod. Pmt. (TCR Prefiling Interest)</v>
      </c>
      <c r="O48" s="702"/>
      <c r="P48" s="702"/>
      <c r="Q48" s="704" t="n">
        <f aca="false">E48</f>
        <v>156005</v>
      </c>
      <c r="R48" s="701" t="n">
        <f aca="false">R139</f>
        <v>-7</v>
      </c>
      <c r="S48" s="701" t="n">
        <f aca="false">S139</f>
        <v>-8</v>
      </c>
      <c r="T48" s="701" t="n">
        <f aca="false">T139</f>
        <v>-7</v>
      </c>
      <c r="U48" s="701" t="n">
        <f aca="false">U139</f>
        <v>-8</v>
      </c>
      <c r="V48" s="701" t="n">
        <f aca="false">V139</f>
        <v>-7</v>
      </c>
      <c r="W48" s="701" t="n">
        <f aca="false">W139</f>
        <v>-8</v>
      </c>
      <c r="X48" s="701" t="n">
        <f aca="false">X139</f>
        <v>-7</v>
      </c>
      <c r="Y48" s="701" t="n">
        <f aca="false">Y139</f>
        <v>-7</v>
      </c>
      <c r="Z48" s="701" t="n">
        <f aca="false">Z139</f>
        <v>-7</v>
      </c>
      <c r="AA48" s="701" t="n">
        <f aca="false">AA139</f>
        <v>-8</v>
      </c>
      <c r="AB48" s="701" t="n">
        <f aca="false">AB139</f>
        <v>-7</v>
      </c>
      <c r="AC48" s="701" t="n">
        <f aca="false">AC139</f>
        <v>-8</v>
      </c>
      <c r="AD48" s="701" t="n">
        <f aca="false">SUM(R48:AC48)</f>
        <v>-89</v>
      </c>
      <c r="AE48" s="700" t="n">
        <f aca="false">SUM(R48:Y48)</f>
        <v>-59</v>
      </c>
      <c r="AF48" s="701" t="n">
        <f aca="false">AD48-AE48</f>
        <v>-30</v>
      </c>
      <c r="AI48" s="659" t="str">
        <f aca="false">M48</f>
        <v>NC</v>
      </c>
      <c r="AJ48" s="703" t="str">
        <f aca="false">B48</f>
        <v>Interest Income-Prod. Pmt. (TCR Prefiling Interest)</v>
      </c>
      <c r="AK48" s="708" t="n">
        <f aca="false">E48</f>
        <v>156005</v>
      </c>
      <c r="AL48" s="702"/>
      <c r="AM48" s="701" t="n">
        <f aca="false">AD48</f>
        <v>-89</v>
      </c>
      <c r="AN48" s="706" t="n">
        <v>-90</v>
      </c>
      <c r="AO48" s="706" t="n">
        <v>-87</v>
      </c>
      <c r="AP48" s="701" t="n">
        <f aca="false">AM48-AN48</f>
        <v>1</v>
      </c>
      <c r="AQ48" s="701" t="n">
        <f aca="false">AM48-AO48</f>
        <v>-2</v>
      </c>
      <c r="AR48" s="0"/>
      <c r="AS48" s="706" t="n">
        <v>0</v>
      </c>
      <c r="AT48" s="706" t="n">
        <v>0</v>
      </c>
      <c r="AU48" s="706" t="n">
        <v>0</v>
      </c>
      <c r="AV48" s="701" t="n">
        <f aca="false">AS48-AT48</f>
        <v>0</v>
      </c>
      <c r="AW48" s="701" t="n">
        <f aca="false">AS48-AU48</f>
        <v>0</v>
      </c>
      <c r="BO48" s="680"/>
      <c r="BP48" s="680"/>
    </row>
    <row r="49" customFormat="false" ht="12" hidden="false" customHeight="true" outlineLevel="0" collapsed="false">
      <c r="A49" s="697" t="s">
        <v>794</v>
      </c>
      <c r="B49" s="698" t="s">
        <v>848</v>
      </c>
      <c r="C49" s="697"/>
      <c r="D49" s="699" t="s">
        <v>796</v>
      </c>
      <c r="E49" s="697" t="n">
        <v>161007</v>
      </c>
      <c r="F49" s="700" t="n">
        <v>-302</v>
      </c>
      <c r="G49" s="700" t="n">
        <v>-265</v>
      </c>
      <c r="H49" s="701" t="n">
        <f aca="false">F49-G49</f>
        <v>-37</v>
      </c>
      <c r="I49" s="700" t="n">
        <v>0</v>
      </c>
      <c r="J49" s="701" t="n">
        <f aca="false">H49-I49</f>
        <v>-37</v>
      </c>
      <c r="M49" s="702" t="str">
        <f aca="false">A49</f>
        <v>NC</v>
      </c>
      <c r="N49" s="703" t="str">
        <f aca="false">B49</f>
        <v>Severance Benefit Deductions</v>
      </c>
      <c r="O49" s="702"/>
      <c r="P49" s="702"/>
      <c r="Q49" s="704" t="n">
        <f aca="false">E49</f>
        <v>161007</v>
      </c>
      <c r="R49" s="701" t="n">
        <f aca="false">R140</f>
        <v>-38</v>
      </c>
      <c r="S49" s="701" t="n">
        <f aca="false">S140</f>
        <v>-38</v>
      </c>
      <c r="T49" s="701" t="n">
        <f aca="false">T140</f>
        <v>-37</v>
      </c>
      <c r="U49" s="701" t="n">
        <f aca="false">U140</f>
        <v>-38</v>
      </c>
      <c r="V49" s="701" t="n">
        <f aca="false">V140</f>
        <v>-38</v>
      </c>
      <c r="W49" s="701" t="n">
        <f aca="false">W140</f>
        <v>-38</v>
      </c>
      <c r="X49" s="701" t="n">
        <f aca="false">X140</f>
        <v>-38</v>
      </c>
      <c r="Y49" s="701" t="n">
        <f aca="false">Y140</f>
        <v>-37</v>
      </c>
      <c r="Z49" s="701" t="n">
        <f aca="false">Z140</f>
        <v>-38</v>
      </c>
      <c r="AA49" s="701" t="n">
        <f aca="false">AA140</f>
        <v>-38</v>
      </c>
      <c r="AB49" s="701" t="n">
        <f aca="false">AB140</f>
        <v>-38</v>
      </c>
      <c r="AC49" s="701" t="n">
        <f aca="false">AC140</f>
        <v>-37</v>
      </c>
      <c r="AD49" s="701" t="n">
        <f aca="false">SUM(R49:AC49)</f>
        <v>-453</v>
      </c>
      <c r="AE49" s="700" t="n">
        <f aca="false">SUM(R49:Y49)</f>
        <v>-302</v>
      </c>
      <c r="AF49" s="701" t="n">
        <f aca="false">AD49-AE49</f>
        <v>-151</v>
      </c>
      <c r="AG49" s="701"/>
      <c r="AH49" s="701"/>
      <c r="AI49" s="659" t="str">
        <f aca="false">M49</f>
        <v>NC</v>
      </c>
      <c r="AJ49" s="703" t="str">
        <f aca="false">B49</f>
        <v>Severance Benefit Deductions</v>
      </c>
      <c r="AK49" s="708" t="n">
        <f aca="false">E49</f>
        <v>161007</v>
      </c>
      <c r="AL49" s="702"/>
      <c r="AM49" s="701" t="n">
        <f aca="false">AD49</f>
        <v>-453</v>
      </c>
      <c r="AN49" s="706" t="n">
        <v>-454</v>
      </c>
      <c r="AO49" s="706" t="n">
        <v>-455</v>
      </c>
      <c r="AP49" s="701" t="n">
        <f aca="false">AM49-AN49</f>
        <v>1</v>
      </c>
      <c r="AQ49" s="701" t="n">
        <f aca="false">AM49-AO49</f>
        <v>2</v>
      </c>
      <c r="AR49" s="0"/>
      <c r="AS49" s="706" t="n">
        <v>0</v>
      </c>
      <c r="AT49" s="706" t="n">
        <v>0</v>
      </c>
      <c r="AU49" s="706" t="n">
        <v>0</v>
      </c>
      <c r="AV49" s="701" t="n">
        <f aca="false">AS49-AT49</f>
        <v>0</v>
      </c>
      <c r="AW49" s="701" t="n">
        <f aca="false">AS49-AU49</f>
        <v>0</v>
      </c>
      <c r="AX49" s="701"/>
      <c r="AY49" s="701"/>
      <c r="BO49" s="680"/>
      <c r="BP49" s="680"/>
    </row>
    <row r="50" customFormat="false" ht="12" hidden="false" customHeight="true" outlineLevel="0" collapsed="false">
      <c r="A50" s="697" t="s">
        <v>794</v>
      </c>
      <c r="B50" s="698" t="s">
        <v>849</v>
      </c>
      <c r="C50" s="699"/>
      <c r="D50" s="699" t="s">
        <v>796</v>
      </c>
      <c r="E50" s="697" t="n">
        <v>163004</v>
      </c>
      <c r="F50" s="700" t="n">
        <v>0</v>
      </c>
      <c r="G50" s="700" t="n">
        <v>0</v>
      </c>
      <c r="H50" s="701" t="n">
        <f aca="false">F50-G50</f>
        <v>0</v>
      </c>
      <c r="I50" s="700" t="n">
        <v>0</v>
      </c>
      <c r="J50" s="701" t="n">
        <f aca="false">H50-I50</f>
        <v>0</v>
      </c>
      <c r="M50" s="702" t="str">
        <f aca="false">A50</f>
        <v>NC</v>
      </c>
      <c r="N50" s="703" t="str">
        <f aca="false">B50</f>
        <v>Insurance Reserve</v>
      </c>
      <c r="O50" s="702"/>
      <c r="P50" s="702"/>
      <c r="Q50" s="704" t="n">
        <f aca="false">E50</f>
        <v>163004</v>
      </c>
      <c r="R50" s="706" t="n">
        <v>0</v>
      </c>
      <c r="S50" s="706" t="n">
        <v>0</v>
      </c>
      <c r="T50" s="706" t="n">
        <v>0</v>
      </c>
      <c r="U50" s="706" t="n">
        <v>0</v>
      </c>
      <c r="V50" s="706" t="n">
        <v>0</v>
      </c>
      <c r="W50" s="706" t="n">
        <v>0</v>
      </c>
      <c r="X50" s="706" t="n">
        <v>0</v>
      </c>
      <c r="Y50" s="706" t="n">
        <v>0</v>
      </c>
      <c r="Z50" s="706" t="n">
        <v>0</v>
      </c>
      <c r="AA50" s="706" t="n">
        <v>0</v>
      </c>
      <c r="AB50" s="706" t="n">
        <v>0</v>
      </c>
      <c r="AC50" s="706" t="n">
        <v>0</v>
      </c>
      <c r="AD50" s="701" t="n">
        <f aca="false">SUM(R50:AC50)</f>
        <v>0</v>
      </c>
      <c r="AE50" s="700" t="n">
        <f aca="false">SUM(R50:Y50)</f>
        <v>0</v>
      </c>
      <c r="AF50" s="701" t="n">
        <f aca="false">AD50-AE50</f>
        <v>0</v>
      </c>
      <c r="AI50" s="659" t="str">
        <f aca="false">M50</f>
        <v>NC</v>
      </c>
      <c r="AJ50" s="703" t="str">
        <f aca="false">B50</f>
        <v>Insurance Reserve</v>
      </c>
      <c r="AK50" s="708" t="n">
        <f aca="false">E50</f>
        <v>163004</v>
      </c>
      <c r="AL50" s="702"/>
      <c r="AM50" s="701" t="n">
        <f aca="false">AD50</f>
        <v>0</v>
      </c>
      <c r="AN50" s="706" t="n">
        <v>0</v>
      </c>
      <c r="AO50" s="706" t="n">
        <v>0</v>
      </c>
      <c r="AP50" s="701" t="n">
        <f aca="false">AM50-AN50</f>
        <v>0</v>
      </c>
      <c r="AQ50" s="701" t="n">
        <f aca="false">AM50-AO50</f>
        <v>0</v>
      </c>
      <c r="AR50" s="0"/>
      <c r="AS50" s="706" t="n">
        <v>0</v>
      </c>
      <c r="AT50" s="706" t="n">
        <v>0</v>
      </c>
      <c r="AU50" s="706" t="n">
        <v>0</v>
      </c>
      <c r="AV50" s="701" t="n">
        <f aca="false">AS50-AT50</f>
        <v>0</v>
      </c>
      <c r="AW50" s="701" t="n">
        <f aca="false">AS50-AU50</f>
        <v>0</v>
      </c>
      <c r="AX50" s="701"/>
      <c r="BO50" s="680"/>
      <c r="BP50" s="680"/>
    </row>
    <row r="51" customFormat="false" ht="12" hidden="false" customHeight="true" outlineLevel="0" collapsed="false">
      <c r="A51" s="697" t="s">
        <v>794</v>
      </c>
      <c r="B51" s="698" t="s">
        <v>850</v>
      </c>
      <c r="C51" s="699"/>
      <c r="D51" s="699" t="s">
        <v>796</v>
      </c>
      <c r="E51" s="697" t="n">
        <v>164043</v>
      </c>
      <c r="F51" s="700" t="n">
        <v>0</v>
      </c>
      <c r="G51" s="700" t="n">
        <v>0</v>
      </c>
      <c r="H51" s="701" t="n">
        <f aca="false">F51-G51</f>
        <v>0</v>
      </c>
      <c r="I51" s="700" t="n">
        <v>0</v>
      </c>
      <c r="J51" s="701" t="n">
        <f aca="false">H51-I51</f>
        <v>0</v>
      </c>
      <c r="M51" s="702" t="str">
        <f aca="false">A51</f>
        <v>NC</v>
      </c>
      <c r="N51" s="703" t="str">
        <f aca="false">B51</f>
        <v>Other Revenue Reserves ( )</v>
      </c>
      <c r="O51" s="702"/>
      <c r="P51" s="702" t="str">
        <f aca="false">D51</f>
        <v>L</v>
      </c>
      <c r="Q51" s="704" t="n">
        <f aca="false">E51</f>
        <v>164043</v>
      </c>
      <c r="R51" s="700" t="n">
        <v>0</v>
      </c>
      <c r="S51" s="700" t="n">
        <v>0</v>
      </c>
      <c r="T51" s="700" t="n">
        <v>0</v>
      </c>
      <c r="U51" s="700" t="n">
        <v>0</v>
      </c>
      <c r="V51" s="700" t="n">
        <v>0</v>
      </c>
      <c r="W51" s="700" t="n">
        <v>0</v>
      </c>
      <c r="X51" s="700" t="n">
        <v>0</v>
      </c>
      <c r="Y51" s="700" t="n">
        <v>0</v>
      </c>
      <c r="Z51" s="700" t="n">
        <v>0</v>
      </c>
      <c r="AA51" s="700" t="n">
        <v>0</v>
      </c>
      <c r="AB51" s="700" t="n">
        <v>0</v>
      </c>
      <c r="AC51" s="700" t="n">
        <v>0</v>
      </c>
      <c r="AD51" s="701" t="n">
        <f aca="false">SUM(R51:AC51)</f>
        <v>0</v>
      </c>
      <c r="AE51" s="700" t="n">
        <f aca="false">SUM(R51:Y51)</f>
        <v>0</v>
      </c>
      <c r="AF51" s="701" t="n">
        <f aca="false">AD51-AE51</f>
        <v>0</v>
      </c>
      <c r="AI51" s="659" t="str">
        <f aca="false">M51</f>
        <v>NC</v>
      </c>
      <c r="AJ51" s="703" t="str">
        <f aca="false">B51</f>
        <v>Other Revenue Reserves ( )</v>
      </c>
      <c r="AK51" s="708" t="n">
        <f aca="false">E51</f>
        <v>164043</v>
      </c>
      <c r="AL51" s="702"/>
      <c r="AM51" s="701" t="n">
        <f aca="false">AD51</f>
        <v>0</v>
      </c>
      <c r="AN51" s="706" t="n">
        <v>0</v>
      </c>
      <c r="AO51" s="706" t="n">
        <v>0</v>
      </c>
      <c r="AP51" s="701" t="n">
        <f aca="false">AM51-AN51</f>
        <v>0</v>
      </c>
      <c r="AQ51" s="701" t="n">
        <f aca="false">AM51-AO51</f>
        <v>0</v>
      </c>
      <c r="AR51" s="0"/>
      <c r="AS51" s="706" t="n">
        <v>0</v>
      </c>
      <c r="AT51" s="706" t="n">
        <v>0</v>
      </c>
      <c r="AU51" s="706" t="n">
        <v>0</v>
      </c>
      <c r="AV51" s="701" t="n">
        <f aca="false">AS51-AT51</f>
        <v>0</v>
      </c>
      <c r="AW51" s="701" t="n">
        <f aca="false">AS51-AU51</f>
        <v>0</v>
      </c>
      <c r="BO51" s="680"/>
      <c r="BP51" s="680"/>
    </row>
    <row r="52" customFormat="false" ht="12" hidden="false" customHeight="true" outlineLevel="0" collapsed="false">
      <c r="A52" s="697" t="s">
        <v>794</v>
      </c>
      <c r="B52" s="712" t="s">
        <v>851</v>
      </c>
      <c r="C52" s="699"/>
      <c r="D52" s="699"/>
      <c r="E52" s="697" t="n">
        <v>172003</v>
      </c>
      <c r="F52" s="700" t="n">
        <v>0</v>
      </c>
      <c r="G52" s="700" t="n">
        <v>0</v>
      </c>
      <c r="H52" s="701" t="n">
        <f aca="false">F52-G52</f>
        <v>0</v>
      </c>
      <c r="I52" s="700" t="n">
        <v>0</v>
      </c>
      <c r="J52" s="701" t="n">
        <f aca="false">H52-I52</f>
        <v>0</v>
      </c>
      <c r="M52" s="702" t="str">
        <f aca="false">A52</f>
        <v>NC</v>
      </c>
      <c r="N52" s="703" t="str">
        <f aca="false">B52</f>
        <v>Computer Conversion (Y2K) Costs Deferral /Recovery</v>
      </c>
      <c r="O52" s="702"/>
      <c r="P52" s="702"/>
      <c r="Q52" s="704" t="n">
        <f aca="false">E52</f>
        <v>172003</v>
      </c>
      <c r="R52" s="706" t="n">
        <v>0</v>
      </c>
      <c r="S52" s="706" t="n">
        <v>0</v>
      </c>
      <c r="T52" s="706" t="n">
        <v>0</v>
      </c>
      <c r="U52" s="706" t="n">
        <v>0</v>
      </c>
      <c r="V52" s="706" t="n">
        <v>0</v>
      </c>
      <c r="W52" s="706" t="n">
        <v>0</v>
      </c>
      <c r="X52" s="706" t="n">
        <v>0</v>
      </c>
      <c r="Y52" s="706" t="n">
        <v>0</v>
      </c>
      <c r="Z52" s="706" t="n">
        <v>0</v>
      </c>
      <c r="AA52" s="706" t="n">
        <v>0</v>
      </c>
      <c r="AB52" s="700" t="n">
        <v>0</v>
      </c>
      <c r="AC52" s="706" t="n">
        <v>0</v>
      </c>
      <c r="AD52" s="701" t="n">
        <f aca="false">SUM(R52:AC52)</f>
        <v>0</v>
      </c>
      <c r="AE52" s="700" t="n">
        <f aca="false">SUM(R52:Y52)</f>
        <v>0</v>
      </c>
      <c r="AF52" s="701" t="n">
        <f aca="false">AD52-AE52</f>
        <v>0</v>
      </c>
      <c r="AI52" s="659" t="str">
        <f aca="false">M52</f>
        <v>NC</v>
      </c>
      <c r="AJ52" s="703" t="str">
        <f aca="false">B52</f>
        <v>Computer Conversion (Y2K) Costs Deferral /Recovery</v>
      </c>
      <c r="AK52" s="708" t="n">
        <f aca="false">E52</f>
        <v>172003</v>
      </c>
      <c r="AL52" s="702"/>
      <c r="AM52" s="701" t="n">
        <f aca="false">AD52</f>
        <v>0</v>
      </c>
      <c r="AN52" s="706" t="n">
        <v>0</v>
      </c>
      <c r="AO52" s="706" t="n">
        <v>0</v>
      </c>
      <c r="AP52" s="701" t="n">
        <f aca="false">AM52-AN52</f>
        <v>0</v>
      </c>
      <c r="AQ52" s="701" t="n">
        <f aca="false">AM52-AO52</f>
        <v>0</v>
      </c>
      <c r="AR52" s="0"/>
      <c r="AS52" s="706" t="n">
        <v>0</v>
      </c>
      <c r="AT52" s="706" t="n">
        <v>0</v>
      </c>
      <c r="AU52" s="706" t="n">
        <v>0</v>
      </c>
      <c r="AV52" s="701" t="n">
        <f aca="false">AS52-AT52</f>
        <v>0</v>
      </c>
      <c r="AW52" s="701" t="n">
        <f aca="false">AS52-AU52</f>
        <v>0</v>
      </c>
      <c r="BO52" s="680"/>
      <c r="BP52" s="680"/>
    </row>
    <row r="53" customFormat="false" ht="12" hidden="false" customHeight="true" outlineLevel="0" collapsed="false">
      <c r="A53" s="697" t="s">
        <v>794</v>
      </c>
      <c r="B53" s="712" t="s">
        <v>852</v>
      </c>
      <c r="C53" s="697"/>
      <c r="D53" s="699" t="s">
        <v>796</v>
      </c>
      <c r="E53" s="697" t="n">
        <v>174007</v>
      </c>
      <c r="F53" s="700" t="n">
        <v>0</v>
      </c>
      <c r="G53" s="700" t="n">
        <v>0</v>
      </c>
      <c r="H53" s="701" t="n">
        <f aca="false">F53-G53</f>
        <v>0</v>
      </c>
      <c r="I53" s="700" t="n">
        <v>0</v>
      </c>
      <c r="J53" s="701" t="n">
        <f aca="false">H53-I53</f>
        <v>0</v>
      </c>
      <c r="M53" s="702" t="str">
        <f aca="false">A53</f>
        <v>NC</v>
      </c>
      <c r="N53" s="703" t="str">
        <f aca="false">B53</f>
        <v>PCB Cleanup Costs</v>
      </c>
      <c r="O53" s="702"/>
      <c r="P53" s="702"/>
      <c r="Q53" s="704" t="n">
        <f aca="false">E53</f>
        <v>174007</v>
      </c>
      <c r="R53" s="700" t="n">
        <v>0</v>
      </c>
      <c r="S53" s="700" t="n">
        <v>0</v>
      </c>
      <c r="T53" s="700" t="n">
        <v>0</v>
      </c>
      <c r="U53" s="700" t="n">
        <v>0</v>
      </c>
      <c r="V53" s="700" t="n">
        <v>0</v>
      </c>
      <c r="W53" s="700" t="n">
        <v>0</v>
      </c>
      <c r="X53" s="700" t="n">
        <v>0</v>
      </c>
      <c r="Y53" s="700" t="n">
        <v>0</v>
      </c>
      <c r="Z53" s="700" t="n">
        <v>0</v>
      </c>
      <c r="AA53" s="700" t="n">
        <v>0</v>
      </c>
      <c r="AB53" s="700" t="n">
        <v>0</v>
      </c>
      <c r="AC53" s="700" t="n">
        <v>0</v>
      </c>
      <c r="AD53" s="701" t="n">
        <f aca="false">SUM(R53:AC53)</f>
        <v>0</v>
      </c>
      <c r="AE53" s="700" t="n">
        <f aca="false">SUM(R53:Y53)</f>
        <v>0</v>
      </c>
      <c r="AF53" s="701" t="n">
        <f aca="false">AD53-AE53</f>
        <v>0</v>
      </c>
      <c r="AI53" s="659" t="str">
        <f aca="false">M53</f>
        <v>NC</v>
      </c>
      <c r="AJ53" s="703" t="str">
        <f aca="false">B53</f>
        <v>PCB Cleanup Costs</v>
      </c>
      <c r="AK53" s="708" t="n">
        <f aca="false">E53</f>
        <v>174007</v>
      </c>
      <c r="AL53" s="702"/>
      <c r="AM53" s="701" t="n">
        <f aca="false">AD53</f>
        <v>0</v>
      </c>
      <c r="AN53" s="706" t="n">
        <v>0</v>
      </c>
      <c r="AO53" s="706" t="n">
        <v>0</v>
      </c>
      <c r="AP53" s="701" t="n">
        <f aca="false">AM53-AN53</f>
        <v>0</v>
      </c>
      <c r="AQ53" s="701" t="n">
        <f aca="false">AM53-AO53</f>
        <v>0</v>
      </c>
      <c r="AR53" s="0"/>
      <c r="AS53" s="706" t="n">
        <v>0</v>
      </c>
      <c r="AT53" s="706" t="n">
        <v>0</v>
      </c>
      <c r="AU53" s="706" t="n">
        <v>0</v>
      </c>
      <c r="AV53" s="701" t="n">
        <f aca="false">AS53-AT53</f>
        <v>0</v>
      </c>
      <c r="AW53" s="701" t="n">
        <f aca="false">AS53-AU53</f>
        <v>0</v>
      </c>
      <c r="BO53" s="680"/>
      <c r="BP53" s="680"/>
    </row>
    <row r="54" customFormat="false" ht="12" hidden="false" customHeight="true" outlineLevel="0" collapsed="false">
      <c r="A54" s="697" t="s">
        <v>794</v>
      </c>
      <c r="B54" s="698" t="s">
        <v>853</v>
      </c>
      <c r="C54" s="699"/>
      <c r="D54" s="699" t="s">
        <v>796</v>
      </c>
      <c r="E54" s="697" t="n">
        <v>174011</v>
      </c>
      <c r="F54" s="700" t="n">
        <v>0</v>
      </c>
      <c r="G54" s="700" t="n">
        <v>121</v>
      </c>
      <c r="H54" s="701" t="n">
        <f aca="false">F54-G54</f>
        <v>-121</v>
      </c>
      <c r="I54" s="700" t="n">
        <v>0</v>
      </c>
      <c r="J54" s="701" t="n">
        <f aca="false">H54-I54</f>
        <v>-121</v>
      </c>
      <c r="M54" s="702" t="str">
        <f aca="false">A54</f>
        <v>NC</v>
      </c>
      <c r="N54" s="703" t="str">
        <f aca="false">B54</f>
        <v>Pipe Recoat Costs</v>
      </c>
      <c r="O54" s="702"/>
      <c r="P54" s="702" t="str">
        <f aca="false">D54</f>
        <v>L</v>
      </c>
      <c r="Q54" s="704" t="n">
        <f aca="false">E54</f>
        <v>174011</v>
      </c>
      <c r="R54" s="714" t="n">
        <f aca="false">-'Fuel-Depr-OtherTax'!C20</f>
        <v>-17</v>
      </c>
      <c r="S54" s="714" t="n">
        <f aca="false">-'Fuel-Depr-OtherTax'!D20</f>
        <v>17</v>
      </c>
      <c r="T54" s="714" t="n">
        <f aca="false">-'Fuel-Depr-OtherTax'!E20</f>
        <v>-52</v>
      </c>
      <c r="U54" s="714" t="n">
        <f aca="false">-'Fuel-Depr-OtherTax'!F20</f>
        <v>-17</v>
      </c>
      <c r="V54" s="715" t="n">
        <f aca="false">-'Fuel-Depr-OtherTax'!G20+190</f>
        <v>173</v>
      </c>
      <c r="W54" s="715" t="n">
        <f aca="false">-'Fuel-Depr-OtherTax'!H20+18</f>
        <v>0</v>
      </c>
      <c r="X54" s="715" t="n">
        <f aca="false">-'Fuel-Depr-OtherTax'!I20+34</f>
        <v>17</v>
      </c>
      <c r="Y54" s="715" t="n">
        <f aca="false">-'Fuel-Depr-OtherTax'!J20-103</f>
        <v>-121</v>
      </c>
      <c r="Z54" s="714" t="n">
        <f aca="false">-'Fuel-Depr-OtherTax'!K20</f>
        <v>-17</v>
      </c>
      <c r="AA54" s="714" t="n">
        <f aca="false">-'Fuel-Depr-OtherTax'!L20</f>
        <v>-17</v>
      </c>
      <c r="AB54" s="714" t="n">
        <f aca="false">-'Fuel-Depr-OtherTax'!M20</f>
        <v>-18</v>
      </c>
      <c r="AC54" s="714" t="n">
        <f aca="false">-'Fuel-Depr-OtherTax'!N20</f>
        <v>-18</v>
      </c>
      <c r="AD54" s="701" t="n">
        <f aca="false">SUM(R54:AC54)</f>
        <v>-70</v>
      </c>
      <c r="AE54" s="700" t="n">
        <f aca="false">SUM(R54:Y54)</f>
        <v>0</v>
      </c>
      <c r="AF54" s="701" t="n">
        <f aca="false">AD54-AE54</f>
        <v>-70</v>
      </c>
      <c r="AI54" s="659" t="str">
        <f aca="false">M54</f>
        <v>NC</v>
      </c>
      <c r="AJ54" s="703" t="str">
        <f aca="false">B54</f>
        <v>Pipe Recoat Costs</v>
      </c>
      <c r="AK54" s="708" t="n">
        <f aca="false">E54</f>
        <v>174011</v>
      </c>
      <c r="AL54" s="703"/>
      <c r="AM54" s="701" t="n">
        <f aca="false">AD54</f>
        <v>-70</v>
      </c>
      <c r="AN54" s="706" t="n">
        <v>-1</v>
      </c>
      <c r="AO54" s="706" t="n">
        <v>-209</v>
      </c>
      <c r="AP54" s="701" t="n">
        <f aca="false">AM54-AN54</f>
        <v>-69</v>
      </c>
      <c r="AQ54" s="701" t="n">
        <f aca="false">AM54-AO54</f>
        <v>139</v>
      </c>
      <c r="AR54" s="0"/>
      <c r="AS54" s="706" t="n">
        <v>0</v>
      </c>
      <c r="AT54" s="706" t="n">
        <v>0</v>
      </c>
      <c r="AU54" s="706" t="n">
        <v>0</v>
      </c>
      <c r="AV54" s="701" t="n">
        <f aca="false">AS54-AT54</f>
        <v>0</v>
      </c>
      <c r="AW54" s="701" t="n">
        <f aca="false">AS54-AU54</f>
        <v>0</v>
      </c>
      <c r="AX54" s="701"/>
      <c r="BO54" s="680"/>
      <c r="BP54" s="680"/>
    </row>
    <row r="55" customFormat="false" ht="12" hidden="false" customHeight="true" outlineLevel="0" collapsed="false">
      <c r="A55" s="697" t="s">
        <v>794</v>
      </c>
      <c r="B55" s="698" t="s">
        <v>854</v>
      </c>
      <c r="C55" s="699"/>
      <c r="D55" s="673"/>
      <c r="E55" s="697" t="n">
        <v>174014</v>
      </c>
      <c r="F55" s="700" t="n">
        <v>0</v>
      </c>
      <c r="G55" s="700" t="n">
        <v>0</v>
      </c>
      <c r="H55" s="701" t="n">
        <f aca="false">F55-G55</f>
        <v>0</v>
      </c>
      <c r="I55" s="700" t="n">
        <v>0</v>
      </c>
      <c r="J55" s="701" t="n">
        <f aca="false">H55-I55</f>
        <v>0</v>
      </c>
      <c r="M55" s="702" t="str">
        <f aca="false">A55</f>
        <v>NC</v>
      </c>
      <c r="N55" s="703" t="str">
        <f aca="false">B55</f>
        <v>Monsanto Litigation</v>
      </c>
      <c r="O55" s="702"/>
      <c r="P55" s="702"/>
      <c r="Q55" s="704" t="n">
        <f aca="false">E55</f>
        <v>174014</v>
      </c>
      <c r="R55" s="700" t="n">
        <v>0</v>
      </c>
      <c r="S55" s="700" t="n">
        <v>0</v>
      </c>
      <c r="T55" s="700" t="n">
        <v>0</v>
      </c>
      <c r="U55" s="700" t="n">
        <v>0</v>
      </c>
      <c r="V55" s="700" t="n">
        <v>0</v>
      </c>
      <c r="W55" s="700" t="n">
        <v>0</v>
      </c>
      <c r="X55" s="700" t="n">
        <v>0</v>
      </c>
      <c r="Y55" s="700" t="n">
        <v>0</v>
      </c>
      <c r="Z55" s="700" t="n">
        <v>0</v>
      </c>
      <c r="AA55" s="700" t="n">
        <v>0</v>
      </c>
      <c r="AB55" s="700" t="n">
        <v>0</v>
      </c>
      <c r="AC55" s="700" t="n">
        <v>0</v>
      </c>
      <c r="AD55" s="701" t="n">
        <f aca="false">SUM(R55:AC55)</f>
        <v>0</v>
      </c>
      <c r="AE55" s="700" t="n">
        <f aca="false">SUM(R55:Y55)</f>
        <v>0</v>
      </c>
      <c r="AF55" s="701" t="n">
        <f aca="false">AD55-AE55</f>
        <v>0</v>
      </c>
      <c r="AI55" s="659" t="str">
        <f aca="false">M55</f>
        <v>NC</v>
      </c>
      <c r="AJ55" s="703" t="str">
        <f aca="false">B55</f>
        <v>Monsanto Litigation</v>
      </c>
      <c r="AK55" s="708" t="n">
        <f aca="false">E55</f>
        <v>174014</v>
      </c>
      <c r="AL55" s="703"/>
      <c r="AM55" s="701" t="n">
        <f aca="false">AD55</f>
        <v>0</v>
      </c>
      <c r="AN55" s="706" t="n">
        <v>0</v>
      </c>
      <c r="AO55" s="706" t="n">
        <v>0</v>
      </c>
      <c r="AP55" s="701" t="n">
        <f aca="false">AM55-AN55</f>
        <v>0</v>
      </c>
      <c r="AQ55" s="701" t="n">
        <f aca="false">AM55-AO55</f>
        <v>0</v>
      </c>
      <c r="AR55" s="0"/>
      <c r="AS55" s="706" t="n">
        <v>0</v>
      </c>
      <c r="AT55" s="706" t="n">
        <v>0</v>
      </c>
      <c r="AU55" s="706" t="n">
        <v>0</v>
      </c>
      <c r="AV55" s="701" t="n">
        <f aca="false">AS55-AT55</f>
        <v>0</v>
      </c>
      <c r="AW55" s="701" t="n">
        <f aca="false">AS55-AU55</f>
        <v>0</v>
      </c>
      <c r="AX55" s="701"/>
      <c r="BO55" s="680"/>
      <c r="BP55" s="680"/>
    </row>
    <row r="56" customFormat="false" ht="12" hidden="false" customHeight="true" outlineLevel="0" collapsed="false">
      <c r="A56" s="697" t="s">
        <v>794</v>
      </c>
      <c r="B56" s="698" t="s">
        <v>855</v>
      </c>
      <c r="C56" s="699"/>
      <c r="D56" s="673"/>
      <c r="E56" s="697" t="n">
        <v>176003</v>
      </c>
      <c r="F56" s="700" t="n">
        <v>0</v>
      </c>
      <c r="G56" s="700" t="n">
        <v>0</v>
      </c>
      <c r="H56" s="701" t="n">
        <f aca="false">F56-G56</f>
        <v>0</v>
      </c>
      <c r="I56" s="700" t="n">
        <v>0</v>
      </c>
      <c r="J56" s="701" t="n">
        <f aca="false">H56-I56</f>
        <v>0</v>
      </c>
      <c r="M56" s="702" t="str">
        <f aca="false">A56</f>
        <v>NC</v>
      </c>
      <c r="N56" s="703" t="str">
        <f aca="false">B56</f>
        <v>Bad Debt Expense / TIS Adjustments for Jan. &amp; Feb.</v>
      </c>
      <c r="O56" s="702"/>
      <c r="P56" s="702"/>
      <c r="Q56" s="704" t="n">
        <f aca="false">E56</f>
        <v>176003</v>
      </c>
      <c r="R56" s="716" t="n">
        <v>42</v>
      </c>
      <c r="S56" s="716" t="n">
        <v>-42</v>
      </c>
      <c r="T56" s="700" t="n">
        <v>0</v>
      </c>
      <c r="U56" s="700" t="n">
        <v>0</v>
      </c>
      <c r="V56" s="700" t="n">
        <v>0</v>
      </c>
      <c r="W56" s="700" t="n">
        <v>0</v>
      </c>
      <c r="X56" s="700" t="n">
        <v>0</v>
      </c>
      <c r="Y56" s="700" t="n">
        <v>0</v>
      </c>
      <c r="Z56" s="700" t="n">
        <v>0</v>
      </c>
      <c r="AA56" s="700" t="n">
        <v>0</v>
      </c>
      <c r="AB56" s="700" t="n">
        <v>0</v>
      </c>
      <c r="AC56" s="700" t="n">
        <v>0</v>
      </c>
      <c r="AD56" s="701" t="n">
        <f aca="false">SUM(R56:AC56)</f>
        <v>0</v>
      </c>
      <c r="AE56" s="700" t="n">
        <f aca="false">SUM(R56:Y56)</f>
        <v>0</v>
      </c>
      <c r="AF56" s="701" t="n">
        <f aca="false">AD56-AE56</f>
        <v>0</v>
      </c>
      <c r="AI56" s="659" t="str">
        <f aca="false">M56</f>
        <v>NC</v>
      </c>
      <c r="AJ56" s="703" t="str">
        <f aca="false">B56</f>
        <v>Bad Debt Expense / TIS Adjustments for Jan. &amp; Feb.</v>
      </c>
      <c r="AK56" s="708" t="n">
        <f aca="false">E56</f>
        <v>176003</v>
      </c>
      <c r="AL56" s="703"/>
      <c r="AM56" s="701" t="n">
        <f aca="false">AD56</f>
        <v>0</v>
      </c>
      <c r="AN56" s="706" t="n">
        <v>0</v>
      </c>
      <c r="AO56" s="706" t="n">
        <v>0</v>
      </c>
      <c r="AP56" s="701" t="n">
        <f aca="false">AM56-AN56</f>
        <v>0</v>
      </c>
      <c r="AQ56" s="701" t="n">
        <f aca="false">AM56-AO56</f>
        <v>0</v>
      </c>
      <c r="AR56" s="0"/>
      <c r="AS56" s="706" t="n">
        <v>0</v>
      </c>
      <c r="AT56" s="706" t="n">
        <v>0</v>
      </c>
      <c r="AU56" s="706" t="n">
        <v>0</v>
      </c>
      <c r="AV56" s="701" t="n">
        <f aca="false">AS56-AT56</f>
        <v>0</v>
      </c>
      <c r="AW56" s="701" t="n">
        <f aca="false">AS56-AU56</f>
        <v>0</v>
      </c>
      <c r="AX56" s="701"/>
      <c r="BO56" s="680"/>
      <c r="BP56" s="680"/>
    </row>
    <row r="57" customFormat="false" ht="12" hidden="false" customHeight="true" outlineLevel="0" collapsed="false">
      <c r="A57" s="697" t="s">
        <v>794</v>
      </c>
      <c r="B57" s="698" t="s">
        <v>856</v>
      </c>
      <c r="C57" s="699"/>
      <c r="D57" s="0"/>
      <c r="E57" s="697" t="n">
        <v>177038</v>
      </c>
      <c r="F57" s="700" t="n">
        <v>-58</v>
      </c>
      <c r="G57" s="700" t="n">
        <v>-57</v>
      </c>
      <c r="H57" s="701" t="n">
        <f aca="false">F57-G57</f>
        <v>-1</v>
      </c>
      <c r="I57" s="700" t="n">
        <v>0</v>
      </c>
      <c r="J57" s="701" t="n">
        <f aca="false">H57-I57</f>
        <v>-1</v>
      </c>
      <c r="M57" s="702" t="str">
        <f aca="false">A57</f>
        <v>NC</v>
      </c>
      <c r="N57" s="703" t="str">
        <f aca="false">B57</f>
        <v>Operation Information Costs</v>
      </c>
      <c r="O57" s="702"/>
      <c r="P57" s="0"/>
      <c r="Q57" s="704" t="n">
        <f aca="false">E57</f>
        <v>177038</v>
      </c>
      <c r="R57" s="713" t="n">
        <f aca="false">R141</f>
        <v>-10</v>
      </c>
      <c r="S57" s="713" t="n">
        <f aca="false">S141</f>
        <v>-10</v>
      </c>
      <c r="T57" s="713" t="n">
        <f aca="false">T141</f>
        <v>-38</v>
      </c>
      <c r="U57" s="713" t="n">
        <f aca="false">U141</f>
        <v>-0</v>
      </c>
      <c r="V57" s="713" t="n">
        <f aca="false">V141</f>
        <v>-0</v>
      </c>
      <c r="W57" s="713" t="n">
        <f aca="false">W141</f>
        <v>-0</v>
      </c>
      <c r="X57" s="713" t="n">
        <f aca="false">X141</f>
        <v>1</v>
      </c>
      <c r="Y57" s="713" t="n">
        <f aca="false">Y141</f>
        <v>-1</v>
      </c>
      <c r="Z57" s="713" t="n">
        <f aca="false">Z141</f>
        <v>-0</v>
      </c>
      <c r="AA57" s="713" t="n">
        <f aca="false">AA141</f>
        <v>-0</v>
      </c>
      <c r="AB57" s="713" t="n">
        <f aca="false">AB141</f>
        <v>-0</v>
      </c>
      <c r="AC57" s="713" t="n">
        <f aca="false">AC141</f>
        <v>-0</v>
      </c>
      <c r="AD57" s="701" t="n">
        <f aca="false">SUM(R57:AC57)</f>
        <v>-58</v>
      </c>
      <c r="AE57" s="700" t="n">
        <f aca="false">SUM(R57:Y57)</f>
        <v>-58</v>
      </c>
      <c r="AF57" s="701" t="n">
        <f aca="false">AD57-AE57</f>
        <v>0</v>
      </c>
      <c r="AG57" s="705"/>
      <c r="AI57" s="659" t="str">
        <f aca="false">M57</f>
        <v>NC</v>
      </c>
      <c r="AJ57" s="703" t="str">
        <f aca="false">B57</f>
        <v>Operation Information Costs</v>
      </c>
      <c r="AK57" s="708" t="n">
        <f aca="false">E57</f>
        <v>177038</v>
      </c>
      <c r="AL57" s="702"/>
      <c r="AM57" s="701" t="n">
        <f aca="false">AD57</f>
        <v>-58</v>
      </c>
      <c r="AN57" s="706" t="n">
        <v>-58</v>
      </c>
      <c r="AO57" s="706" t="n">
        <v>-60</v>
      </c>
      <c r="AP57" s="701" t="n">
        <f aca="false">AM57-AN57</f>
        <v>0</v>
      </c>
      <c r="AQ57" s="701" t="n">
        <f aca="false">AM57-AO57</f>
        <v>2</v>
      </c>
      <c r="AR57" s="0"/>
      <c r="AS57" s="706" t="n">
        <v>0</v>
      </c>
      <c r="AT57" s="706" t="n">
        <v>0</v>
      </c>
      <c r="AU57" s="706" t="n">
        <v>0</v>
      </c>
      <c r="AV57" s="701" t="n">
        <f aca="false">AS57-AT57</f>
        <v>0</v>
      </c>
      <c r="AW57" s="701" t="n">
        <f aca="false">AS57-AU57</f>
        <v>0</v>
      </c>
      <c r="AX57" s="701"/>
      <c r="BO57" s="680"/>
      <c r="BP57" s="680"/>
    </row>
    <row r="58" customFormat="false" ht="12" hidden="false" customHeight="true" outlineLevel="0" collapsed="false">
      <c r="A58" s="697" t="s">
        <v>794</v>
      </c>
      <c r="B58" s="698" t="s">
        <v>857</v>
      </c>
      <c r="C58" s="697"/>
      <c r="E58" s="697" t="s">
        <v>792</v>
      </c>
      <c r="F58" s="717" t="n">
        <v>0</v>
      </c>
      <c r="G58" s="717" t="n">
        <v>0</v>
      </c>
      <c r="H58" s="718" t="n">
        <f aca="false">F58-G58</f>
        <v>0</v>
      </c>
      <c r="I58" s="717" t="n">
        <v>0</v>
      </c>
      <c r="J58" s="718" t="n">
        <f aca="false">H58-I58</f>
        <v>0</v>
      </c>
      <c r="M58" s="702" t="str">
        <f aca="false">A58</f>
        <v>NC</v>
      </c>
      <c r="N58" s="703" t="str">
        <f aca="false">B58</f>
        <v>Other </v>
      </c>
      <c r="O58" s="702"/>
      <c r="P58" s="703"/>
      <c r="Q58" s="719"/>
      <c r="R58" s="717" t="n">
        <v>0</v>
      </c>
      <c r="S58" s="717" t="n">
        <v>0</v>
      </c>
      <c r="T58" s="717" t="n">
        <v>0</v>
      </c>
      <c r="U58" s="717" t="n">
        <v>0</v>
      </c>
      <c r="V58" s="717" t="n">
        <v>0</v>
      </c>
      <c r="W58" s="717" t="n">
        <v>0</v>
      </c>
      <c r="X58" s="717" t="n">
        <v>0</v>
      </c>
      <c r="Y58" s="717" t="n">
        <v>0</v>
      </c>
      <c r="Z58" s="717" t="n">
        <v>0</v>
      </c>
      <c r="AA58" s="717" t="n">
        <v>0</v>
      </c>
      <c r="AB58" s="717" t="n">
        <v>0</v>
      </c>
      <c r="AC58" s="717" t="n">
        <v>0</v>
      </c>
      <c r="AD58" s="718" t="n">
        <f aca="false">SUM(R58:AC58)</f>
        <v>0</v>
      </c>
      <c r="AE58" s="717" t="n">
        <f aca="false">SUM(R58:Y58)</f>
        <v>0</v>
      </c>
      <c r="AF58" s="718" t="n">
        <f aca="false">AD58-AE58</f>
        <v>0</v>
      </c>
      <c r="AG58" s="701"/>
      <c r="AI58" s="659" t="str">
        <f aca="false">M58</f>
        <v>NC</v>
      </c>
      <c r="AJ58" s="703" t="str">
        <f aca="false">B58</f>
        <v>Other </v>
      </c>
      <c r="AK58" s="708" t="str">
        <f aca="false">E58</f>
        <v>??????</v>
      </c>
      <c r="AL58" s="702"/>
      <c r="AM58" s="718" t="n">
        <f aca="false">AD58</f>
        <v>0</v>
      </c>
      <c r="AN58" s="720" t="n">
        <v>0</v>
      </c>
      <c r="AO58" s="720" t="n">
        <v>0</v>
      </c>
      <c r="AP58" s="718" t="n">
        <f aca="false">AM58-AN58</f>
        <v>0</v>
      </c>
      <c r="AQ58" s="718" t="n">
        <f aca="false">AM58-AO58</f>
        <v>0</v>
      </c>
      <c r="AR58" s="0"/>
      <c r="AS58" s="720" t="n">
        <v>0</v>
      </c>
      <c r="AT58" s="720" t="n">
        <v>0</v>
      </c>
      <c r="AU58" s="720" t="n">
        <v>0</v>
      </c>
      <c r="AV58" s="718" t="n">
        <f aca="false">AS58-AT58</f>
        <v>0</v>
      </c>
      <c r="AW58" s="718" t="n">
        <f aca="false">AS58-AU58</f>
        <v>0</v>
      </c>
      <c r="BO58" s="680"/>
      <c r="BP58" s="680"/>
    </row>
    <row r="59" customFormat="false" ht="3.95" hidden="false" customHeight="true" outlineLevel="0" collapsed="false">
      <c r="AE59" s="700"/>
      <c r="AR59" s="0"/>
      <c r="BO59" s="680"/>
      <c r="BP59" s="680"/>
    </row>
    <row r="60" customFormat="false" ht="12" hidden="false" customHeight="true" outlineLevel="0" collapsed="false">
      <c r="B60" s="698" t="s">
        <v>858</v>
      </c>
      <c r="C60" s="699"/>
      <c r="D60" s="673"/>
      <c r="F60" s="701" t="n">
        <f aca="false">SUM(F9:F10)</f>
        <v>0</v>
      </c>
      <c r="G60" s="701" t="n">
        <f aca="false">SUM(G9:G10)</f>
        <v>0</v>
      </c>
      <c r="H60" s="701" t="n">
        <f aca="false">SUM(H9:H10)</f>
        <v>0</v>
      </c>
      <c r="I60" s="701" t="n">
        <f aca="false">SUM(I9:I10)</f>
        <v>0</v>
      </c>
      <c r="J60" s="701" t="n">
        <f aca="false">SUM(J9:J10)</f>
        <v>0</v>
      </c>
      <c r="N60" s="703" t="str">
        <f aca="false">B60</f>
        <v>    Total - Current</v>
      </c>
      <c r="O60" s="702"/>
      <c r="P60" s="673"/>
      <c r="R60" s="701" t="n">
        <f aca="false">SUM(R9:R10)</f>
        <v>0</v>
      </c>
      <c r="S60" s="701" t="n">
        <f aca="false">SUM(S9:S10)</f>
        <v>0</v>
      </c>
      <c r="T60" s="701" t="n">
        <f aca="false">SUM(T9:T10)</f>
        <v>0</v>
      </c>
      <c r="U60" s="701" t="n">
        <f aca="false">SUM(U9:U10)</f>
        <v>0</v>
      </c>
      <c r="V60" s="701" t="n">
        <f aca="false">SUM(V9:V10)</f>
        <v>0</v>
      </c>
      <c r="W60" s="701" t="n">
        <f aca="false">SUM(W9:W10)</f>
        <v>0</v>
      </c>
      <c r="X60" s="701" t="n">
        <f aca="false">SUM(X9:X10)</f>
        <v>0</v>
      </c>
      <c r="Y60" s="701" t="n">
        <f aca="false">SUM(Y9:Y10)</f>
        <v>0</v>
      </c>
      <c r="Z60" s="701" t="n">
        <f aca="false">SUM(Z9:Z10)</f>
        <v>0</v>
      </c>
      <c r="AA60" s="701" t="n">
        <f aca="false">SUM(AA9:AA10)</f>
        <v>0</v>
      </c>
      <c r="AB60" s="701" t="n">
        <f aca="false">SUM(AB9:AB10)</f>
        <v>0</v>
      </c>
      <c r="AC60" s="701" t="n">
        <f aca="false">SUM(AC9:AC10)</f>
        <v>0</v>
      </c>
      <c r="AD60" s="701" t="n">
        <f aca="false">SUM(AD9:AD10)</f>
        <v>0</v>
      </c>
      <c r="AE60" s="701" t="n">
        <f aca="false">SUM(AE9:AE10)</f>
        <v>0</v>
      </c>
      <c r="AF60" s="701" t="n">
        <f aca="false">SUM(AF9:AF10)</f>
        <v>0</v>
      </c>
      <c r="AG60" s="705"/>
      <c r="AH60" s="705"/>
      <c r="AJ60" s="703" t="str">
        <f aca="false">B60</f>
        <v>    Total - Current</v>
      </c>
      <c r="AK60" s="702"/>
      <c r="AL60" s="673"/>
      <c r="AM60" s="701" t="n">
        <f aca="false">AD60</f>
        <v>0</v>
      </c>
      <c r="AN60" s="701" t="n">
        <f aca="false">SUM(AN9:AN10)</f>
        <v>0</v>
      </c>
      <c r="AO60" s="701" t="n">
        <f aca="false">SUM(AO9:AO10)</f>
        <v>0</v>
      </c>
      <c r="AP60" s="701" t="n">
        <f aca="false">SUM(AP9:AP10)</f>
        <v>0</v>
      </c>
      <c r="AQ60" s="701" t="n">
        <f aca="false">SUM(AQ9:AQ10)</f>
        <v>0</v>
      </c>
      <c r="AR60" s="0"/>
      <c r="AS60" s="701" t="n">
        <f aca="false">SUM(AS9:AS10)</f>
        <v>0</v>
      </c>
      <c r="AT60" s="701" t="n">
        <f aca="false">SUM(AT9:AT10)</f>
        <v>0</v>
      </c>
      <c r="AU60" s="701" t="n">
        <f aca="false">SUM(AU9:AU10)</f>
        <v>0</v>
      </c>
      <c r="AV60" s="701" t="n">
        <f aca="false">SUM(AV9:AV10)</f>
        <v>0</v>
      </c>
      <c r="AW60" s="701" t="n">
        <f aca="false">SUM(AW9:AW10)</f>
        <v>0</v>
      </c>
      <c r="AX60" s="701"/>
      <c r="BO60" s="680"/>
      <c r="BP60" s="680"/>
    </row>
    <row r="61" customFormat="false" ht="12" hidden="false" customHeight="true" outlineLevel="0" collapsed="false">
      <c r="B61" s="698" t="s">
        <v>859</v>
      </c>
      <c r="C61" s="699"/>
      <c r="D61" s="673"/>
      <c r="F61" s="718" t="n">
        <f aca="false">SUM(F11:F58)</f>
        <v>-4187</v>
      </c>
      <c r="G61" s="718" t="n">
        <f aca="false">SUM(G11:G58)</f>
        <v>-4895</v>
      </c>
      <c r="H61" s="718" t="n">
        <f aca="false">SUM(H11:H58)</f>
        <v>708</v>
      </c>
      <c r="I61" s="718" t="n">
        <f aca="false">SUM(I11:I58)</f>
        <v>0</v>
      </c>
      <c r="J61" s="718" t="n">
        <f aca="false">SUM(J11:J58)</f>
        <v>708</v>
      </c>
      <c r="N61" s="703" t="str">
        <f aca="false">B61</f>
        <v>            - Noncurrent</v>
      </c>
      <c r="O61" s="702"/>
      <c r="P61" s="673"/>
      <c r="R61" s="718" t="n">
        <f aca="false">SUM(R11:R58)</f>
        <v>835</v>
      </c>
      <c r="S61" s="718" t="n">
        <f aca="false">SUM(S11:S58)</f>
        <v>689</v>
      </c>
      <c r="T61" s="718" t="n">
        <f aca="false">SUM(T11:T58)</f>
        <v>-11620</v>
      </c>
      <c r="U61" s="718" t="n">
        <f aca="false">SUM(U11:U58)</f>
        <v>2512</v>
      </c>
      <c r="V61" s="718" t="n">
        <f aca="false">SUM(V11:V58)</f>
        <v>1116</v>
      </c>
      <c r="W61" s="718" t="n">
        <f aca="false">SUM(W11:W58)</f>
        <v>463</v>
      </c>
      <c r="X61" s="718" t="n">
        <f aca="false">SUM(X11:X58)</f>
        <v>1110</v>
      </c>
      <c r="Y61" s="718" t="n">
        <f aca="false">SUM(Y11:Y58)</f>
        <v>708</v>
      </c>
      <c r="Z61" s="718" t="n">
        <f aca="false">SUM(Z11:Z58)</f>
        <v>2372</v>
      </c>
      <c r="AA61" s="718" t="n">
        <f aca="false">SUM(AA11:AA58)</f>
        <v>596</v>
      </c>
      <c r="AB61" s="718" t="n">
        <f aca="false">SUM(AB11:AB58)</f>
        <v>-1487</v>
      </c>
      <c r="AC61" s="718" t="n">
        <f aca="false">SUM(AC11:AC58)</f>
        <v>297</v>
      </c>
      <c r="AD61" s="718" t="n">
        <f aca="false">SUM(AD11:AD58)</f>
        <v>-2409</v>
      </c>
      <c r="AE61" s="718" t="n">
        <f aca="false">SUM(AE11:AE58)</f>
        <v>-4187</v>
      </c>
      <c r="AF61" s="718" t="n">
        <f aca="false">SUM(AF11:AF58)</f>
        <v>1778</v>
      </c>
      <c r="AG61" s="705"/>
      <c r="AH61" s="705"/>
      <c r="AJ61" s="703" t="str">
        <f aca="false">B61</f>
        <v>            - Noncurrent</v>
      </c>
      <c r="AK61" s="702"/>
      <c r="AL61" s="673"/>
      <c r="AM61" s="718" t="n">
        <f aca="false">AD61</f>
        <v>-2409</v>
      </c>
      <c r="AN61" s="718" t="n">
        <f aca="false">SUM(AN11:AN58)</f>
        <v>9512</v>
      </c>
      <c r="AO61" s="718" t="n">
        <f aca="false">SUM(AO11:AO58)</f>
        <v>6169</v>
      </c>
      <c r="AP61" s="718" t="n">
        <f aca="false">SUM(AP11:AP58)</f>
        <v>-11921</v>
      </c>
      <c r="AQ61" s="718" t="n">
        <f aca="false">SUM(AQ11:AQ58)</f>
        <v>-8578</v>
      </c>
      <c r="AR61" s="0"/>
      <c r="AS61" s="718" t="n">
        <f aca="false">SUM(AS11:AS58)</f>
        <v>0</v>
      </c>
      <c r="AT61" s="718" t="n">
        <f aca="false">SUM(AT11:AT58)</f>
        <v>0</v>
      </c>
      <c r="AU61" s="718" t="n">
        <f aca="false">SUM(AU11:AU58)</f>
        <v>0</v>
      </c>
      <c r="AV61" s="718" t="n">
        <f aca="false">SUM(AV11:AV58)</f>
        <v>0</v>
      </c>
      <c r="AW61" s="718" t="n">
        <f aca="false">SUM(AW11:AW58)</f>
        <v>0</v>
      </c>
      <c r="AX61" s="701"/>
      <c r="BO61" s="680"/>
      <c r="BP61" s="680"/>
    </row>
    <row r="62" customFormat="false" ht="3.95" hidden="false" customHeight="true" outlineLevel="0" collapsed="false">
      <c r="F62" s="721"/>
      <c r="G62" s="721"/>
      <c r="H62" s="721"/>
      <c r="I62" s="721"/>
      <c r="J62" s="721"/>
      <c r="R62" s="721"/>
      <c r="S62" s="721"/>
      <c r="T62" s="721"/>
      <c r="U62" s="721"/>
      <c r="V62" s="721"/>
      <c r="W62" s="721"/>
      <c r="X62" s="721"/>
      <c r="Y62" s="721"/>
      <c r="Z62" s="721"/>
      <c r="AA62" s="721"/>
      <c r="AB62" s="721"/>
      <c r="AC62" s="721"/>
      <c r="AD62" s="721"/>
      <c r="AE62" s="721"/>
      <c r="AF62" s="721"/>
      <c r="AM62" s="721"/>
      <c r="AN62" s="721"/>
      <c r="AO62" s="721"/>
      <c r="AP62" s="721"/>
      <c r="AQ62" s="721"/>
      <c r="AR62" s="0"/>
      <c r="AS62" s="721"/>
      <c r="AT62" s="721"/>
      <c r="AU62" s="721"/>
      <c r="AV62" s="721"/>
      <c r="AW62" s="721"/>
      <c r="BO62" s="680"/>
      <c r="BP62" s="680"/>
    </row>
    <row r="63" customFormat="false" ht="12" hidden="false" customHeight="true" outlineLevel="0" collapsed="false">
      <c r="B63" s="698" t="s">
        <v>860</v>
      </c>
      <c r="C63" s="699"/>
      <c r="D63" s="673"/>
      <c r="F63" s="718" t="n">
        <f aca="false">F60+F61</f>
        <v>-4187</v>
      </c>
      <c r="G63" s="718" t="n">
        <f aca="false">G60+G61</f>
        <v>-4895</v>
      </c>
      <c r="H63" s="718" t="n">
        <f aca="false">H60+H61</f>
        <v>708</v>
      </c>
      <c r="I63" s="718" t="n">
        <f aca="false">I60+I61</f>
        <v>0</v>
      </c>
      <c r="J63" s="718" t="n">
        <f aca="false">J60+J61</f>
        <v>708</v>
      </c>
      <c r="N63" s="703" t="str">
        <f aca="false">B63</f>
        <v>        Total Basis</v>
      </c>
      <c r="O63" s="702"/>
      <c r="P63" s="673"/>
      <c r="R63" s="718" t="n">
        <f aca="false">R60+R61</f>
        <v>835</v>
      </c>
      <c r="S63" s="718" t="n">
        <f aca="false">S60+S61</f>
        <v>689</v>
      </c>
      <c r="T63" s="718" t="n">
        <f aca="false">T60+T61</f>
        <v>-11620</v>
      </c>
      <c r="U63" s="718" t="n">
        <f aca="false">U60+U61</f>
        <v>2512</v>
      </c>
      <c r="V63" s="718" t="n">
        <f aca="false">V60+V61</f>
        <v>1116</v>
      </c>
      <c r="W63" s="718" t="n">
        <f aca="false">W60+W61</f>
        <v>463</v>
      </c>
      <c r="X63" s="718" t="n">
        <f aca="false">X60+X61</f>
        <v>1110</v>
      </c>
      <c r="Y63" s="718" t="n">
        <f aca="false">Y60+Y61</f>
        <v>708</v>
      </c>
      <c r="Z63" s="718" t="n">
        <f aca="false">Z60+Z61</f>
        <v>2372</v>
      </c>
      <c r="AA63" s="718" t="n">
        <f aca="false">AA60+AA61</f>
        <v>596</v>
      </c>
      <c r="AB63" s="718" t="n">
        <f aca="false">AB60+AB61</f>
        <v>-1487</v>
      </c>
      <c r="AC63" s="718" t="n">
        <f aca="false">AC60+AC61</f>
        <v>297</v>
      </c>
      <c r="AD63" s="718" t="n">
        <f aca="false">AD60+AD61</f>
        <v>-2409</v>
      </c>
      <c r="AE63" s="718" t="n">
        <f aca="false">AE60+AE61</f>
        <v>-4187</v>
      </c>
      <c r="AF63" s="718" t="n">
        <f aca="false">AF60+AF61</f>
        <v>1778</v>
      </c>
      <c r="AG63" s="705"/>
      <c r="AH63" s="705"/>
      <c r="AJ63" s="703" t="str">
        <f aca="false">B63</f>
        <v>        Total Basis</v>
      </c>
      <c r="AK63" s="702"/>
      <c r="AL63" s="673"/>
      <c r="AM63" s="718" t="n">
        <f aca="false">AM60+AM61</f>
        <v>-2409</v>
      </c>
      <c r="AN63" s="718" t="n">
        <f aca="false">AN60+AN61</f>
        <v>9512</v>
      </c>
      <c r="AO63" s="718" t="n">
        <f aca="false">AO60+AO61</f>
        <v>6169</v>
      </c>
      <c r="AP63" s="718" t="n">
        <f aca="false">AP60+AP61</f>
        <v>-11921</v>
      </c>
      <c r="AQ63" s="718" t="n">
        <f aca="false">AQ60+AQ61</f>
        <v>-8578</v>
      </c>
      <c r="AR63" s="0"/>
      <c r="AS63" s="718" t="n">
        <f aca="false">AS60+AS61</f>
        <v>0</v>
      </c>
      <c r="AT63" s="718" t="n">
        <f aca="false">AT60+AT61</f>
        <v>0</v>
      </c>
      <c r="AU63" s="718" t="n">
        <f aca="false">AU60+AU61</f>
        <v>0</v>
      </c>
      <c r="AV63" s="718" t="n">
        <f aca="false">AV60+AV61</f>
        <v>0</v>
      </c>
      <c r="AW63" s="718" t="n">
        <f aca="false">AW60+AW61</f>
        <v>0</v>
      </c>
      <c r="AX63" s="701"/>
      <c r="BO63" s="680"/>
      <c r="BP63" s="680"/>
    </row>
    <row r="64" customFormat="false" ht="8.1" hidden="false" customHeight="true" outlineLevel="0" collapsed="false">
      <c r="B64" s="673"/>
      <c r="C64" s="699"/>
      <c r="D64" s="673"/>
      <c r="N64" s="703"/>
      <c r="O64" s="702"/>
      <c r="P64" s="673"/>
      <c r="R64" s="701"/>
      <c r="S64" s="701"/>
      <c r="T64" s="701"/>
      <c r="U64" s="701"/>
      <c r="V64" s="701"/>
      <c r="W64" s="701"/>
      <c r="X64" s="701"/>
      <c r="Y64" s="701"/>
      <c r="Z64" s="701"/>
      <c r="AA64" s="701"/>
      <c r="AB64" s="701"/>
      <c r="AC64" s="701"/>
      <c r="AD64" s="701"/>
      <c r="AE64" s="701"/>
      <c r="AF64" s="701"/>
      <c r="AG64" s="705"/>
      <c r="AH64" s="705"/>
      <c r="AJ64" s="673"/>
      <c r="AK64" s="699"/>
      <c r="AL64" s="673"/>
      <c r="AM64" s="701"/>
      <c r="AN64" s="701"/>
      <c r="AO64" s="701"/>
      <c r="AP64" s="701"/>
      <c r="AQ64" s="701"/>
      <c r="AR64" s="0"/>
      <c r="AS64" s="701"/>
      <c r="AT64" s="701"/>
      <c r="AU64" s="701"/>
      <c r="AV64" s="701"/>
      <c r="AW64" s="701"/>
      <c r="AX64" s="701"/>
      <c r="BO64" s="680"/>
      <c r="BP64" s="680"/>
    </row>
    <row r="65" customFormat="false" ht="12" hidden="false" customHeight="true" outlineLevel="0" collapsed="false">
      <c r="B65" s="712" t="s">
        <v>861</v>
      </c>
      <c r="C65" s="697"/>
      <c r="F65" s="701" t="n">
        <f aca="false">ROUND(F60*0.3888,0)</f>
        <v>0</v>
      </c>
      <c r="G65" s="701" t="n">
        <f aca="false">ROUND(G60*0.3888,0)</f>
        <v>0</v>
      </c>
      <c r="H65" s="701" t="n">
        <f aca="false">F65-G65</f>
        <v>0</v>
      </c>
      <c r="I65" s="701" t="n">
        <f aca="false">ROUND(I60*0.3888,0)</f>
        <v>0</v>
      </c>
      <c r="J65" s="701" t="n">
        <f aca="false">H65-I65</f>
        <v>0</v>
      </c>
      <c r="N65" s="703" t="str">
        <f aca="false">B65</f>
        <v>    Current Deferred</v>
      </c>
      <c r="O65" s="702"/>
      <c r="P65" s="673"/>
      <c r="R65" s="701" t="n">
        <f aca="false">ROUND(R60*0.3888,0)</f>
        <v>0</v>
      </c>
      <c r="S65" s="701" t="n">
        <f aca="false">ROUND(S60*0.3888,0)</f>
        <v>0</v>
      </c>
      <c r="T65" s="701" t="n">
        <f aca="false">ROUND(T60*0.3888,0)</f>
        <v>0</v>
      </c>
      <c r="U65" s="701" t="n">
        <f aca="false">ROUND(U60*0.3888,0)</f>
        <v>0</v>
      </c>
      <c r="V65" s="701" t="n">
        <f aca="false">ROUND(V60*0.3888,0)</f>
        <v>0</v>
      </c>
      <c r="W65" s="701" t="n">
        <f aca="false">ROUND(W60*0.3888,0)</f>
        <v>0</v>
      </c>
      <c r="X65" s="701" t="n">
        <f aca="false">ROUND(X60*0.3888,0)</f>
        <v>0</v>
      </c>
      <c r="Y65" s="701" t="n">
        <f aca="false">ROUND(Y60*0.3888,0)</f>
        <v>0</v>
      </c>
      <c r="Z65" s="701" t="n">
        <f aca="false">ROUND(Z60*0.3888,0)</f>
        <v>0</v>
      </c>
      <c r="AA65" s="701" t="n">
        <f aca="false">ROUND(AA60*0.3888,0)</f>
        <v>0</v>
      </c>
      <c r="AB65" s="701" t="n">
        <f aca="false">ROUND(AB60*0.3888,0)</f>
        <v>0</v>
      </c>
      <c r="AC65" s="701" t="n">
        <f aca="false">ROUND(AC60*0.3888,0)</f>
        <v>0</v>
      </c>
      <c r="AD65" s="701" t="n">
        <f aca="false">SUM(R65:AC65)</f>
        <v>0</v>
      </c>
      <c r="AE65" s="700" t="n">
        <f aca="false">SUM(R65:Y65)</f>
        <v>0</v>
      </c>
      <c r="AF65" s="701" t="n">
        <f aca="false">AD65-AE65</f>
        <v>0</v>
      </c>
      <c r="AG65" s="705"/>
      <c r="AH65" s="705"/>
      <c r="AJ65" s="703" t="str">
        <f aca="false">B65</f>
        <v>    Current Deferred</v>
      </c>
      <c r="AK65" s="702"/>
      <c r="AL65" s="673"/>
      <c r="AM65" s="701" t="n">
        <f aca="false">AD65</f>
        <v>0</v>
      </c>
      <c r="AN65" s="701" t="n">
        <f aca="false">ROUND(AN60*0.399,0)</f>
        <v>0</v>
      </c>
      <c r="AO65" s="701" t="n">
        <f aca="false">ROUND(AO60*0.399,0)</f>
        <v>0</v>
      </c>
      <c r="AP65" s="701" t="n">
        <f aca="false">AM65-AN65</f>
        <v>0</v>
      </c>
      <c r="AQ65" s="701" t="n">
        <f aca="false">AM65-AO65</f>
        <v>0</v>
      </c>
      <c r="AR65" s="0"/>
      <c r="AS65" s="701" t="n">
        <f aca="false">ROUND(AS60*0.399,0)</f>
        <v>0</v>
      </c>
      <c r="AT65" s="701" t="n">
        <f aca="false">ROUND(AT60*0.399,0)</f>
        <v>0</v>
      </c>
      <c r="AU65" s="701" t="n">
        <f aca="false">ROUND(AU60*0.399,0)</f>
        <v>0</v>
      </c>
      <c r="AV65" s="701" t="n">
        <f aca="false">AS65-AT65</f>
        <v>0</v>
      </c>
      <c r="AW65" s="701" t="n">
        <f aca="false">AS65-AU65</f>
        <v>0</v>
      </c>
      <c r="AX65" s="701"/>
      <c r="BO65" s="680"/>
      <c r="BP65" s="680"/>
    </row>
    <row r="66" customFormat="false" ht="12" hidden="false" customHeight="true" outlineLevel="0" collapsed="false">
      <c r="B66" s="712" t="s">
        <v>862</v>
      </c>
      <c r="C66" s="697"/>
      <c r="F66" s="722" t="n">
        <f aca="false">ROUND(F61*0.3888,0)</f>
        <v>-1628</v>
      </c>
      <c r="G66" s="722" t="n">
        <f aca="false">ROUND(G61*0.3888,0)</f>
        <v>-1903</v>
      </c>
      <c r="H66" s="718" t="n">
        <f aca="false">F66-G66</f>
        <v>275</v>
      </c>
      <c r="I66" s="722" t="n">
        <f aca="false">ROUND(I61*0.3888,0)</f>
        <v>0</v>
      </c>
      <c r="J66" s="718" t="n">
        <f aca="false">H66-I66</f>
        <v>275</v>
      </c>
      <c r="N66" s="703" t="str">
        <f aca="false">B66</f>
        <v>    Non-Current Deferred</v>
      </c>
      <c r="O66" s="702"/>
      <c r="P66" s="673"/>
      <c r="R66" s="718" t="n">
        <f aca="false">ROUND(R61*0.3888,0)</f>
        <v>325</v>
      </c>
      <c r="S66" s="718" t="n">
        <f aca="false">ROUND(S61*0.3888,0)</f>
        <v>268</v>
      </c>
      <c r="T66" s="718" t="n">
        <f aca="false">ROUND(T61*0.3888,0)</f>
        <v>-4518</v>
      </c>
      <c r="U66" s="720" t="n">
        <f aca="false">ROUND(U61*0.3888,0)-1</f>
        <v>976</v>
      </c>
      <c r="V66" s="718" t="n">
        <f aca="false">ROUND(V61*0.3888,0)</f>
        <v>434</v>
      </c>
      <c r="W66" s="718" t="n">
        <f aca="false">ROUND(W61*0.3888,0)</f>
        <v>180</v>
      </c>
      <c r="X66" s="718" t="n">
        <f aca="false">ROUND(X61*0.3888,0)</f>
        <v>432</v>
      </c>
      <c r="Y66" s="718" t="n">
        <f aca="false">ROUND(Y61*0.3888,0)</f>
        <v>275</v>
      </c>
      <c r="Z66" s="718" t="n">
        <f aca="false">ROUND(Z61*0.3888,0)</f>
        <v>922</v>
      </c>
      <c r="AA66" s="718" t="n">
        <f aca="false">ROUND(AA61*0.3888,0)</f>
        <v>232</v>
      </c>
      <c r="AB66" s="718" t="n">
        <f aca="false">ROUND(AB61*0.3888,0)</f>
        <v>-578</v>
      </c>
      <c r="AC66" s="718" t="n">
        <f aca="false">ROUND(AC61*0.3888,0)</f>
        <v>115</v>
      </c>
      <c r="AD66" s="718" t="n">
        <f aca="false">SUM(R66:AC66)</f>
        <v>-937</v>
      </c>
      <c r="AE66" s="717" t="n">
        <f aca="false">SUM(R66:Y66)</f>
        <v>-1628</v>
      </c>
      <c r="AF66" s="718" t="n">
        <f aca="false">AD66-AE66</f>
        <v>691</v>
      </c>
      <c r="AG66" s="705"/>
      <c r="AH66" s="705"/>
      <c r="AJ66" s="703" t="str">
        <f aca="false">B66</f>
        <v>    Non-Current Deferred</v>
      </c>
      <c r="AK66" s="702"/>
      <c r="AL66" s="673"/>
      <c r="AM66" s="718" t="n">
        <f aca="false">AD66</f>
        <v>-937</v>
      </c>
      <c r="AN66" s="718" t="n">
        <f aca="false">ROUND(AN61*0.3888,0)</f>
        <v>3698</v>
      </c>
      <c r="AO66" s="720" t="n">
        <f aca="false">ROUND(AO61*0.3888,0)-1</f>
        <v>2398</v>
      </c>
      <c r="AP66" s="718" t="n">
        <f aca="false">AM66-AN66</f>
        <v>-4635</v>
      </c>
      <c r="AQ66" s="718" t="n">
        <f aca="false">AM66-AO66</f>
        <v>-3335</v>
      </c>
      <c r="AR66" s="0"/>
      <c r="AS66" s="722" t="n">
        <f aca="false">ROUND(AS61*0.3905,0)</f>
        <v>0</v>
      </c>
      <c r="AT66" s="722" t="n">
        <f aca="false">ROUND(AT61*0.3905,0)</f>
        <v>0</v>
      </c>
      <c r="AU66" s="723" t="n">
        <f aca="false">ROUND(AU61*0.3905,0)</f>
        <v>0</v>
      </c>
      <c r="AV66" s="718" t="n">
        <f aca="false">AS66-AT66</f>
        <v>0</v>
      </c>
      <c r="AW66" s="718" t="n">
        <f aca="false">AS66-AU66</f>
        <v>0</v>
      </c>
      <c r="AX66" s="701"/>
      <c r="BO66" s="680"/>
      <c r="BP66" s="680"/>
    </row>
    <row r="67" customFormat="false" ht="3.95" hidden="false" customHeight="true" outlineLevel="0" collapsed="false">
      <c r="N67" s="703"/>
      <c r="O67" s="702"/>
      <c r="P67" s="673"/>
      <c r="R67" s="701"/>
      <c r="S67" s="701"/>
      <c r="T67" s="701"/>
      <c r="U67" s="701"/>
      <c r="V67" s="701"/>
      <c r="W67" s="701"/>
      <c r="X67" s="701"/>
      <c r="Y67" s="701"/>
      <c r="Z67" s="701"/>
      <c r="AA67" s="701"/>
      <c r="AB67" s="701"/>
      <c r="AC67" s="701"/>
      <c r="AD67" s="701"/>
      <c r="AE67" s="701"/>
      <c r="AF67" s="701"/>
      <c r="AJ67" s="673"/>
      <c r="AK67" s="699"/>
      <c r="AL67" s="673"/>
      <c r="AM67" s="701"/>
      <c r="AN67" s="701"/>
      <c r="AO67" s="701"/>
      <c r="AP67" s="701"/>
      <c r="AQ67" s="701"/>
      <c r="AR67" s="0"/>
      <c r="AS67" s="701"/>
      <c r="AT67" s="701"/>
      <c r="AU67" s="701"/>
      <c r="AV67" s="701"/>
      <c r="AW67" s="701"/>
      <c r="AX67" s="701"/>
      <c r="BO67" s="680"/>
      <c r="BP67" s="680"/>
    </row>
    <row r="68" customFormat="false" ht="12" hidden="false" customHeight="true" outlineLevel="0" collapsed="false">
      <c r="B68" s="698" t="s">
        <v>863</v>
      </c>
      <c r="C68" s="699"/>
      <c r="D68" s="673"/>
      <c r="F68" s="701" t="n">
        <f aca="false">F65+F66</f>
        <v>-1628</v>
      </c>
      <c r="G68" s="701" t="n">
        <f aca="false">G65+G66</f>
        <v>-1903</v>
      </c>
      <c r="H68" s="701" t="n">
        <f aca="false">H65+H66</f>
        <v>275</v>
      </c>
      <c r="I68" s="701" t="n">
        <f aca="false">I65+I66</f>
        <v>0</v>
      </c>
      <c r="J68" s="701" t="n">
        <f aca="false">J65+J66</f>
        <v>275</v>
      </c>
      <c r="N68" s="703" t="str">
        <f aca="false">B68</f>
        <v>        Subtotal Deferred Tax</v>
      </c>
      <c r="O68" s="702"/>
      <c r="P68" s="673"/>
      <c r="R68" s="701" t="n">
        <f aca="false">ROUND(+R65+R66,0)</f>
        <v>325</v>
      </c>
      <c r="S68" s="701" t="n">
        <f aca="false">ROUND(+S65+S66,0)</f>
        <v>268</v>
      </c>
      <c r="T68" s="701" t="n">
        <f aca="false">ROUND(+T65+T66,0)</f>
        <v>-4518</v>
      </c>
      <c r="U68" s="701" t="n">
        <f aca="false">ROUND(+U65+U66,0)</f>
        <v>976</v>
      </c>
      <c r="V68" s="701" t="n">
        <f aca="false">ROUND(+V65+V66,0)</f>
        <v>434</v>
      </c>
      <c r="W68" s="701" t="n">
        <f aca="false">ROUND(+W65+W66,0)</f>
        <v>180</v>
      </c>
      <c r="X68" s="701" t="n">
        <f aca="false">ROUND(+X65+X66,0)</f>
        <v>432</v>
      </c>
      <c r="Y68" s="701" t="n">
        <f aca="false">ROUND(+Y65+Y66,0)</f>
        <v>275</v>
      </c>
      <c r="Z68" s="701" t="n">
        <f aca="false">ROUND(+Z65+Z66,0)</f>
        <v>922</v>
      </c>
      <c r="AA68" s="701" t="n">
        <f aca="false">ROUND(+AA65+AA66,0)</f>
        <v>232</v>
      </c>
      <c r="AB68" s="701" t="n">
        <f aca="false">ROUND(+AB65+AB66,0)</f>
        <v>-578</v>
      </c>
      <c r="AC68" s="701" t="n">
        <f aca="false">ROUND(+AC65+AC66,0)</f>
        <v>115</v>
      </c>
      <c r="AD68" s="701" t="n">
        <f aca="false">ROUND(+AD65+AD66,0)</f>
        <v>-937</v>
      </c>
      <c r="AE68" s="701" t="n">
        <f aca="false">AE65+AE66</f>
        <v>-1628</v>
      </c>
      <c r="AF68" s="701" t="n">
        <f aca="false">AF65+AF66</f>
        <v>691</v>
      </c>
      <c r="AG68" s="705"/>
      <c r="AH68" s="705"/>
      <c r="AJ68" s="703" t="str">
        <f aca="false">B68</f>
        <v>        Subtotal Deferred Tax</v>
      </c>
      <c r="AK68" s="702"/>
      <c r="AL68" s="673"/>
      <c r="AM68" s="701" t="n">
        <f aca="false">AM65+AM66</f>
        <v>-937</v>
      </c>
      <c r="AN68" s="701" t="n">
        <f aca="false">+AN65+AN66</f>
        <v>3698</v>
      </c>
      <c r="AO68" s="701" t="n">
        <f aca="false">+AO65+AO66</f>
        <v>2398</v>
      </c>
      <c r="AP68" s="701" t="n">
        <f aca="false">+AP65+AP66</f>
        <v>-4635</v>
      </c>
      <c r="AQ68" s="701" t="n">
        <f aca="false">+AQ65+AQ66</f>
        <v>-3335</v>
      </c>
      <c r="AR68" s="0"/>
      <c r="AS68" s="701" t="n">
        <f aca="false">+AS65+AS66</f>
        <v>0</v>
      </c>
      <c r="AT68" s="701" t="n">
        <f aca="false">+AT65+AT66</f>
        <v>0</v>
      </c>
      <c r="AU68" s="701" t="n">
        <f aca="false">+AU65+AU66</f>
        <v>0</v>
      </c>
      <c r="AV68" s="701" t="n">
        <f aca="false">+AV65+AV66</f>
        <v>0</v>
      </c>
      <c r="AW68" s="701" t="n">
        <f aca="false">+AW65+AW66</f>
        <v>0</v>
      </c>
      <c r="AX68" s="701"/>
      <c r="BI68" s="705"/>
      <c r="BO68" s="680"/>
      <c r="BP68" s="680"/>
    </row>
    <row r="69" customFormat="false" ht="12" hidden="false" customHeight="true" outlineLevel="0" collapsed="false">
      <c r="B69" s="698"/>
      <c r="D69" s="673"/>
      <c r="F69" s="700"/>
      <c r="G69" s="700"/>
      <c r="H69" s="700"/>
      <c r="I69" s="700"/>
      <c r="J69" s="701"/>
      <c r="N69" s="703"/>
      <c r="O69" s="702"/>
      <c r="P69" s="673"/>
      <c r="R69" s="701"/>
      <c r="S69" s="701"/>
      <c r="T69" s="701"/>
      <c r="U69" s="701"/>
      <c r="V69" s="701"/>
      <c r="W69" s="701"/>
      <c r="X69" s="701"/>
      <c r="Y69" s="701"/>
      <c r="Z69" s="701"/>
      <c r="AA69" s="701"/>
      <c r="AB69" s="701"/>
      <c r="AC69" s="701"/>
      <c r="AD69" s="701"/>
      <c r="AE69" s="701"/>
      <c r="AF69" s="701"/>
      <c r="AJ69" s="673"/>
      <c r="AK69" s="699"/>
      <c r="AL69" s="673"/>
      <c r="AM69" s="701"/>
      <c r="AN69" s="701"/>
      <c r="AO69" s="701"/>
      <c r="AP69" s="701"/>
      <c r="AQ69" s="701"/>
      <c r="AR69" s="0"/>
      <c r="AS69" s="701"/>
      <c r="AT69" s="701"/>
      <c r="AU69" s="701"/>
      <c r="AV69" s="701"/>
      <c r="AW69" s="701"/>
      <c r="AX69" s="701"/>
      <c r="BO69" s="680"/>
      <c r="BP69" s="680"/>
    </row>
    <row r="70" customFormat="false" ht="12" hidden="false" customHeight="true" outlineLevel="0" collapsed="false">
      <c r="B70" s="724" t="s">
        <v>864</v>
      </c>
      <c r="C70" s="725"/>
      <c r="D70" s="673"/>
      <c r="F70" s="700"/>
      <c r="G70" s="700"/>
      <c r="H70" s="700"/>
      <c r="I70" s="700"/>
      <c r="J70" s="701"/>
      <c r="N70" s="726" t="str">
        <f aca="false">B70</f>
        <v>Adjustments (Net of Tax) </v>
      </c>
      <c r="O70" s="727"/>
      <c r="P70" s="673"/>
      <c r="R70" s="701"/>
      <c r="S70" s="701"/>
      <c r="T70" s="701"/>
      <c r="U70" s="701"/>
      <c r="V70" s="701"/>
      <c r="W70" s="701"/>
      <c r="X70" s="701"/>
      <c r="Y70" s="701"/>
      <c r="Z70" s="701"/>
      <c r="AA70" s="701"/>
      <c r="AB70" s="701"/>
      <c r="AC70" s="701"/>
      <c r="AD70" s="701"/>
      <c r="AJ70" s="726" t="str">
        <f aca="false">B70</f>
        <v>Adjustments (Net of Tax) </v>
      </c>
      <c r="AK70" s="727"/>
      <c r="AL70" s="673"/>
      <c r="AM70" s="700"/>
      <c r="AN70" s="701"/>
      <c r="AO70" s="728"/>
      <c r="AP70" s="701"/>
      <c r="AQ70" s="701"/>
      <c r="AR70" s="0"/>
      <c r="AS70" s="701"/>
      <c r="AT70" s="701"/>
      <c r="AU70" s="728"/>
      <c r="AV70" s="701"/>
      <c r="AW70" s="701"/>
      <c r="AX70" s="701"/>
      <c r="BO70" s="680"/>
      <c r="BP70" s="680"/>
    </row>
    <row r="71" customFormat="false" ht="12" hidden="false" customHeight="true" outlineLevel="0" collapsed="false">
      <c r="A71" s="697" t="s">
        <v>794</v>
      </c>
      <c r="B71" s="712" t="s">
        <v>865</v>
      </c>
      <c r="C71" s="699"/>
      <c r="F71" s="700" t="n">
        <v>0</v>
      </c>
      <c r="G71" s="700" t="n">
        <v>0</v>
      </c>
      <c r="H71" s="701" t="n">
        <f aca="false">F71-G71</f>
        <v>0</v>
      </c>
      <c r="I71" s="700" t="n">
        <v>0</v>
      </c>
      <c r="J71" s="701" t="n">
        <f aca="false">H71-I71</f>
        <v>0</v>
      </c>
      <c r="M71" s="702" t="str">
        <f aca="false">A71</f>
        <v>NC</v>
      </c>
      <c r="N71" s="703" t="str">
        <f aca="false">B71</f>
        <v>Miscellaneous / Rounding</v>
      </c>
      <c r="O71" s="702"/>
      <c r="R71" s="700" t="n">
        <v>0</v>
      </c>
      <c r="S71" s="700" t="n">
        <v>-1</v>
      </c>
      <c r="T71" s="700" t="n">
        <v>0</v>
      </c>
      <c r="U71" s="700" t="n">
        <v>1</v>
      </c>
      <c r="V71" s="700" t="n">
        <v>0</v>
      </c>
      <c r="W71" s="700" t="n">
        <v>1</v>
      </c>
      <c r="X71" s="700" t="n">
        <v>-1</v>
      </c>
      <c r="Y71" s="700" t="n">
        <v>0</v>
      </c>
      <c r="Z71" s="700" t="n">
        <v>0</v>
      </c>
      <c r="AA71" s="700" t="n">
        <v>0</v>
      </c>
      <c r="AB71" s="700" t="n">
        <v>0</v>
      </c>
      <c r="AC71" s="700" t="n">
        <v>0</v>
      </c>
      <c r="AD71" s="701" t="n">
        <f aca="false">SUM(R71:AC71)</f>
        <v>0</v>
      </c>
      <c r="AE71" s="700" t="n">
        <f aca="false">SUM(R71:Y71)</f>
        <v>0</v>
      </c>
      <c r="AF71" s="701" t="n">
        <f aca="false">AD71-AE71</f>
        <v>0</v>
      </c>
      <c r="AI71" s="658" t="str">
        <f aca="false">M71</f>
        <v>NC</v>
      </c>
      <c r="AJ71" s="703" t="str">
        <f aca="false">B71</f>
        <v>Miscellaneous / Rounding</v>
      </c>
      <c r="AK71" s="702"/>
      <c r="AM71" s="701" t="n">
        <f aca="false">AD71</f>
        <v>0</v>
      </c>
      <c r="AN71" s="706" t="n">
        <v>1</v>
      </c>
      <c r="AO71" s="706" t="n">
        <v>0</v>
      </c>
      <c r="AP71" s="701" t="n">
        <f aca="false">AM71-AN71</f>
        <v>-1</v>
      </c>
      <c r="AQ71" s="701" t="n">
        <f aca="false">AM71-AO71</f>
        <v>0</v>
      </c>
      <c r="AR71" s="0"/>
      <c r="AS71" s="706" t="n">
        <v>0</v>
      </c>
      <c r="AT71" s="706" t="n">
        <v>0</v>
      </c>
      <c r="AU71" s="706" t="n">
        <v>0</v>
      </c>
      <c r="AV71" s="701" t="n">
        <f aca="false">AS71-AT71</f>
        <v>0</v>
      </c>
      <c r="AW71" s="701" t="n">
        <f aca="false">AS71-AU71</f>
        <v>0</v>
      </c>
      <c r="BO71" s="680"/>
      <c r="BP71" s="680"/>
    </row>
    <row r="72" customFormat="false" ht="12" hidden="false" customHeight="true" outlineLevel="0" collapsed="false">
      <c r="A72" s="697" t="s">
        <v>794</v>
      </c>
      <c r="B72" s="698" t="s">
        <v>866</v>
      </c>
      <c r="C72" s="699"/>
      <c r="F72" s="700" t="n">
        <v>0</v>
      </c>
      <c r="G72" s="700" t="n">
        <v>0</v>
      </c>
      <c r="H72" s="701" t="n">
        <f aca="false">F72-G72</f>
        <v>0</v>
      </c>
      <c r="I72" s="700" t="n">
        <v>0</v>
      </c>
      <c r="J72" s="701" t="n">
        <f aca="false">H72-I72</f>
        <v>0</v>
      </c>
      <c r="M72" s="702" t="str">
        <f aca="false">A72</f>
        <v>NC</v>
      </c>
      <c r="N72" s="703" t="str">
        <f aca="false">B72</f>
        <v>FAS 96 Present Value Adjustment</v>
      </c>
      <c r="O72" s="702"/>
      <c r="R72" s="714" t="n">
        <f aca="false">ROUND(-IntDeduct!C14*0.3888,0)</f>
        <v>-0</v>
      </c>
      <c r="S72" s="714" t="n">
        <f aca="false">ROUND(-IntDeduct!D14*0.3888,0)</f>
        <v>0</v>
      </c>
      <c r="T72" s="714" t="n">
        <f aca="false">ROUND(-IntDeduct!E14*0.3888,0)</f>
        <v>-0</v>
      </c>
      <c r="U72" s="714" t="n">
        <f aca="false">ROUND(-IntDeduct!F14*0.3888,0)</f>
        <v>0</v>
      </c>
      <c r="V72" s="714" t="n">
        <f aca="false">ROUND(-IntDeduct!G14*0.3888,0)</f>
        <v>-0</v>
      </c>
      <c r="W72" s="714" t="n">
        <f aca="false">ROUND(-IntDeduct!H14*0.3888,0)</f>
        <v>-0</v>
      </c>
      <c r="X72" s="714" t="n">
        <f aca="false">ROUND(-IntDeduct!I14*0.3888,0)</f>
        <v>-0</v>
      </c>
      <c r="Y72" s="714" t="n">
        <f aca="false">ROUND(-IntDeduct!J14*0.3888,0)</f>
        <v>-0</v>
      </c>
      <c r="Z72" s="714" t="n">
        <f aca="false">ROUND(-IntDeduct!K14*0.3888,0)</f>
        <v>-0</v>
      </c>
      <c r="AA72" s="714" t="n">
        <f aca="false">ROUND(-IntDeduct!L14*0.3888,0)</f>
        <v>-0</v>
      </c>
      <c r="AB72" s="714" t="n">
        <f aca="false">ROUND(-IntDeduct!M14*0.3888,0)</f>
        <v>-0</v>
      </c>
      <c r="AC72" s="714" t="n">
        <f aca="false">ROUND(-IntDeduct!N14*0.3888,0)</f>
        <v>-0</v>
      </c>
      <c r="AD72" s="701" t="n">
        <f aca="false">SUM(R72:AC72)</f>
        <v>0</v>
      </c>
      <c r="AE72" s="700" t="n">
        <f aca="false">SUM(R72:Y72)</f>
        <v>0</v>
      </c>
      <c r="AF72" s="701" t="n">
        <f aca="false">AD72-AE72</f>
        <v>0</v>
      </c>
      <c r="AI72" s="658" t="str">
        <f aca="false">M72</f>
        <v>NC</v>
      </c>
      <c r="AJ72" s="703" t="str">
        <f aca="false">B72</f>
        <v>FAS 96 Present Value Adjustment</v>
      </c>
      <c r="AK72" s="702"/>
      <c r="AM72" s="701" t="n">
        <f aca="false">AD72</f>
        <v>0</v>
      </c>
      <c r="AN72" s="706" t="n">
        <v>0</v>
      </c>
      <c r="AO72" s="706" t="n">
        <v>0</v>
      </c>
      <c r="AP72" s="701" t="n">
        <f aca="false">AM72-AN72</f>
        <v>0</v>
      </c>
      <c r="AQ72" s="701" t="n">
        <f aca="false">AM72-AO72</f>
        <v>0</v>
      </c>
      <c r="AR72" s="0"/>
      <c r="AS72" s="706" t="n">
        <v>0</v>
      </c>
      <c r="AT72" s="706" t="n">
        <v>0</v>
      </c>
      <c r="AU72" s="706" t="n">
        <v>0</v>
      </c>
      <c r="AV72" s="701" t="n">
        <f aca="false">AS72-AT72</f>
        <v>0</v>
      </c>
      <c r="AW72" s="701" t="n">
        <f aca="false">AS72-AU72</f>
        <v>0</v>
      </c>
      <c r="BO72" s="680"/>
      <c r="BP72" s="680"/>
    </row>
    <row r="73" customFormat="false" ht="12" hidden="false" customHeight="true" outlineLevel="0" collapsed="false">
      <c r="A73" s="697" t="s">
        <v>794</v>
      </c>
      <c r="B73" s="698" t="s">
        <v>867</v>
      </c>
      <c r="C73" s="699"/>
      <c r="D73" s="673"/>
      <c r="F73" s="700" t="n">
        <v>-1400</v>
      </c>
      <c r="G73" s="700" t="n">
        <v>-1225</v>
      </c>
      <c r="H73" s="701" t="n">
        <f aca="false">F73-G73</f>
        <v>-175</v>
      </c>
      <c r="I73" s="700" t="n">
        <v>0</v>
      </c>
      <c r="J73" s="701" t="n">
        <f aca="false">H73-I73</f>
        <v>-175</v>
      </c>
      <c r="M73" s="702" t="str">
        <f aca="false">A73</f>
        <v>NC</v>
      </c>
      <c r="N73" s="703" t="str">
        <f aca="false">B73</f>
        <v>Company 92 (Fair Value Adjustment)</v>
      </c>
      <c r="O73" s="702"/>
      <c r="P73" s="673"/>
      <c r="R73" s="713" t="n">
        <f aca="false">ROUND(-'Fuel-Depr-OtherTax'!C24*0.35,0)</f>
        <v>-175</v>
      </c>
      <c r="S73" s="713" t="n">
        <f aca="false">ROUND(-'Fuel-Depr-OtherTax'!D24*0.35,0)</f>
        <v>-175</v>
      </c>
      <c r="T73" s="713" t="n">
        <f aca="false">ROUND(-'Fuel-Depr-OtherTax'!E24*0.35,0)</f>
        <v>-175</v>
      </c>
      <c r="U73" s="713" t="n">
        <f aca="false">ROUND(-'Fuel-Depr-OtherTax'!F24*0.35,0)</f>
        <v>-175</v>
      </c>
      <c r="V73" s="713" t="n">
        <f aca="false">ROUND(-'Fuel-Depr-OtherTax'!G24*0.35,0)</f>
        <v>-175</v>
      </c>
      <c r="W73" s="713" t="n">
        <f aca="false">ROUND(-'Fuel-Depr-OtherTax'!H24*0.35,0)</f>
        <v>-175</v>
      </c>
      <c r="X73" s="713" t="n">
        <f aca="false">ROUND(-'Fuel-Depr-OtherTax'!I24*0.35,0)</f>
        <v>-175</v>
      </c>
      <c r="Y73" s="713" t="n">
        <f aca="false">ROUND(-'Fuel-Depr-OtherTax'!J24*0.35,0)</f>
        <v>-175</v>
      </c>
      <c r="Z73" s="713" t="n">
        <f aca="false">ROUND(-'Fuel-Depr-OtherTax'!K24*0.35,0)</f>
        <v>-175</v>
      </c>
      <c r="AA73" s="713" t="n">
        <f aca="false">ROUND(-'Fuel-Depr-OtherTax'!L24*0.35,0)</f>
        <v>-175</v>
      </c>
      <c r="AB73" s="713" t="n">
        <f aca="false">ROUND(-'Fuel-Depr-OtherTax'!M24*0.35,0)</f>
        <v>-175</v>
      </c>
      <c r="AC73" s="713" t="n">
        <f aca="false">ROUND(-'Fuel-Depr-OtherTax'!N24*0.35,0)</f>
        <v>-175</v>
      </c>
      <c r="AD73" s="701" t="n">
        <f aca="false">SUM(R73:AC73)</f>
        <v>-2100</v>
      </c>
      <c r="AE73" s="700" t="n">
        <f aca="false">SUM(R73:Y73)</f>
        <v>-1400</v>
      </c>
      <c r="AF73" s="701" t="n">
        <f aca="false">AD73-AE73</f>
        <v>-700</v>
      </c>
      <c r="AH73" s="705"/>
      <c r="AI73" s="658" t="str">
        <f aca="false">M73</f>
        <v>NC</v>
      </c>
      <c r="AJ73" s="703" t="str">
        <f aca="false">B73</f>
        <v>Company 92 (Fair Value Adjustment)</v>
      </c>
      <c r="AK73" s="702"/>
      <c r="AL73" s="673"/>
      <c r="AM73" s="701" t="n">
        <f aca="false">AD73</f>
        <v>-2100</v>
      </c>
      <c r="AN73" s="706" t="n">
        <v>-2100</v>
      </c>
      <c r="AO73" s="706" t="n">
        <v>-2100</v>
      </c>
      <c r="AP73" s="701" t="n">
        <f aca="false">AM73-AN73</f>
        <v>0</v>
      </c>
      <c r="AQ73" s="701" t="n">
        <f aca="false">AM73-AO73</f>
        <v>0</v>
      </c>
      <c r="AR73" s="0"/>
      <c r="AS73" s="706" t="n">
        <v>0</v>
      </c>
      <c r="AT73" s="706" t="n">
        <v>0</v>
      </c>
      <c r="AU73" s="706" t="n">
        <v>0</v>
      </c>
      <c r="AV73" s="701" t="n">
        <f aca="false">AS73-AT73</f>
        <v>0</v>
      </c>
      <c r="AW73" s="701" t="n">
        <f aca="false">AS73-AU73</f>
        <v>0</v>
      </c>
      <c r="AX73" s="701"/>
      <c r="BO73" s="680"/>
      <c r="BP73" s="680"/>
    </row>
    <row r="74" customFormat="false" ht="12" hidden="false" customHeight="true" outlineLevel="0" collapsed="false">
      <c r="A74" s="697" t="s">
        <v>794</v>
      </c>
      <c r="B74" s="698" t="s">
        <v>868</v>
      </c>
      <c r="C74" s="699"/>
      <c r="D74" s="729" t="s">
        <v>869</v>
      </c>
      <c r="E74" s="729"/>
      <c r="F74" s="700" t="n">
        <v>0</v>
      </c>
      <c r="G74" s="700" t="n">
        <v>0</v>
      </c>
      <c r="H74" s="701" t="n">
        <f aca="false">F74-G74</f>
        <v>0</v>
      </c>
      <c r="I74" s="700" t="n">
        <v>0</v>
      </c>
      <c r="J74" s="701" t="n">
        <f aca="false">H74-I74</f>
        <v>0</v>
      </c>
      <c r="M74" s="702" t="str">
        <f aca="false">A74</f>
        <v>NC</v>
      </c>
      <c r="N74" s="703" t="str">
        <f aca="false">B74</f>
        <v>Amended 1996-199? Tax Return Adjustments</v>
      </c>
      <c r="O74" s="702"/>
      <c r="P74" s="729" t="str">
        <f aca="false">D74</f>
        <v>Cash Flow Link</v>
      </c>
      <c r="Q74" s="729"/>
      <c r="R74" s="700" t="n">
        <v>0</v>
      </c>
      <c r="S74" s="700" t="n">
        <v>0</v>
      </c>
      <c r="T74" s="700" t="n">
        <v>0</v>
      </c>
      <c r="U74" s="700" t="n">
        <v>0</v>
      </c>
      <c r="V74" s="700" t="n">
        <v>0</v>
      </c>
      <c r="W74" s="700" t="n">
        <v>0</v>
      </c>
      <c r="X74" s="700" t="n">
        <v>0</v>
      </c>
      <c r="Y74" s="700" t="n">
        <v>0</v>
      </c>
      <c r="Z74" s="700" t="n">
        <v>0</v>
      </c>
      <c r="AA74" s="715" t="n">
        <v>0</v>
      </c>
      <c r="AB74" s="700" t="n">
        <v>0</v>
      </c>
      <c r="AC74" s="700" t="n">
        <v>0</v>
      </c>
      <c r="AD74" s="701" t="n">
        <f aca="false">SUM(R74:AC74)</f>
        <v>0</v>
      </c>
      <c r="AE74" s="700" t="n">
        <f aca="false">SUM(R74:Y74)</f>
        <v>0</v>
      </c>
      <c r="AF74" s="701" t="n">
        <f aca="false">AD74-AE74</f>
        <v>0</v>
      </c>
      <c r="AI74" s="658" t="str">
        <f aca="false">M74</f>
        <v>NC</v>
      </c>
      <c r="AJ74" s="703" t="str">
        <f aca="false">B74</f>
        <v>Amended 1996-199? Tax Return Adjustments</v>
      </c>
      <c r="AK74" s="702"/>
      <c r="AL74" s="703"/>
      <c r="AM74" s="701" t="n">
        <f aca="false">AD74</f>
        <v>0</v>
      </c>
      <c r="AN74" s="706" t="n">
        <v>0</v>
      </c>
      <c r="AO74" s="706" t="n">
        <v>0</v>
      </c>
      <c r="AP74" s="701" t="n">
        <f aca="false">AM74-AN74</f>
        <v>0</v>
      </c>
      <c r="AQ74" s="701" t="n">
        <f aca="false">AM74-AO74</f>
        <v>0</v>
      </c>
      <c r="AR74" s="673"/>
      <c r="AS74" s="706" t="n">
        <v>0</v>
      </c>
      <c r="AT74" s="706" t="n">
        <v>0</v>
      </c>
      <c r="AU74" s="706" t="n">
        <v>0</v>
      </c>
      <c r="AV74" s="701" t="n">
        <f aca="false">AS74-AT74</f>
        <v>0</v>
      </c>
      <c r="AW74" s="701" t="n">
        <f aca="false">AS74-AU74</f>
        <v>0</v>
      </c>
      <c r="AX74" s="701"/>
      <c r="BO74" s="680"/>
      <c r="BP74" s="680"/>
    </row>
    <row r="75" customFormat="false" ht="12" hidden="false" customHeight="true" outlineLevel="0" collapsed="false">
      <c r="A75" s="697" t="s">
        <v>794</v>
      </c>
      <c r="B75" s="712" t="s">
        <v>870</v>
      </c>
      <c r="C75" s="699"/>
      <c r="D75" s="729" t="s">
        <v>869</v>
      </c>
      <c r="E75" s="729"/>
      <c r="F75" s="700" t="n">
        <v>0</v>
      </c>
      <c r="G75" s="700" t="n">
        <v>0</v>
      </c>
      <c r="H75" s="701" t="n">
        <f aca="false">F75-G75</f>
        <v>0</v>
      </c>
      <c r="I75" s="700" t="n">
        <v>0</v>
      </c>
      <c r="J75" s="701" t="n">
        <f aca="false">H75-I75</f>
        <v>0</v>
      </c>
      <c r="M75" s="702" t="str">
        <f aca="false">A75</f>
        <v>NC</v>
      </c>
      <c r="N75" s="703" t="str">
        <f aca="false">B75</f>
        <v>Excess Deferred Taxes Adjustment </v>
      </c>
      <c r="O75" s="702"/>
      <c r="P75" s="729" t="str">
        <f aca="false">D75</f>
        <v>Cash Flow Link</v>
      </c>
      <c r="Q75" s="729"/>
      <c r="R75" s="700" t="n">
        <v>0</v>
      </c>
      <c r="S75" s="700" t="n">
        <v>0</v>
      </c>
      <c r="T75" s="700" t="n">
        <v>0</v>
      </c>
      <c r="U75" s="700" t="n">
        <v>0</v>
      </c>
      <c r="V75" s="700" t="n">
        <v>0</v>
      </c>
      <c r="W75" s="700" t="n">
        <v>0</v>
      </c>
      <c r="X75" s="700" t="n">
        <v>0</v>
      </c>
      <c r="Y75" s="700" t="n">
        <v>0</v>
      </c>
      <c r="Z75" s="700" t="n">
        <v>0</v>
      </c>
      <c r="AA75" s="700" t="n">
        <v>0</v>
      </c>
      <c r="AB75" s="700" t="n">
        <v>0</v>
      </c>
      <c r="AC75" s="700" t="n">
        <v>0</v>
      </c>
      <c r="AD75" s="701" t="n">
        <f aca="false">SUM(R75:AC75)</f>
        <v>0</v>
      </c>
      <c r="AE75" s="700" t="n">
        <f aca="false">SUM(R75:Y75)</f>
        <v>0</v>
      </c>
      <c r="AF75" s="701" t="n">
        <f aca="false">AD75-AE75</f>
        <v>0</v>
      </c>
      <c r="AI75" s="658" t="str">
        <f aca="false">M75</f>
        <v>NC</v>
      </c>
      <c r="AJ75" s="703" t="str">
        <f aca="false">B75</f>
        <v>Excess Deferred Taxes Adjustment </v>
      </c>
      <c r="AK75" s="702"/>
      <c r="AL75" s="703"/>
      <c r="AM75" s="701" t="n">
        <f aca="false">AD75</f>
        <v>0</v>
      </c>
      <c r="AN75" s="706" t="n">
        <v>0</v>
      </c>
      <c r="AO75" s="706" t="n">
        <v>0</v>
      </c>
      <c r="AP75" s="701" t="n">
        <f aca="false">AM75-AN75</f>
        <v>0</v>
      </c>
      <c r="AQ75" s="701" t="n">
        <f aca="false">AM75-AO75</f>
        <v>0</v>
      </c>
      <c r="AR75" s="673"/>
      <c r="AS75" s="706" t="n">
        <v>0</v>
      </c>
      <c r="AT75" s="706" t="n">
        <v>0</v>
      </c>
      <c r="AU75" s="706" t="n">
        <v>0</v>
      </c>
      <c r="AV75" s="701" t="n">
        <f aca="false">AS75-AT75</f>
        <v>0</v>
      </c>
      <c r="AW75" s="701" t="n">
        <f aca="false">AS75-AU75</f>
        <v>0</v>
      </c>
      <c r="AX75" s="701"/>
      <c r="BO75" s="680"/>
      <c r="BP75" s="680"/>
    </row>
    <row r="76" customFormat="false" ht="12" hidden="false" customHeight="true" outlineLevel="0" collapsed="false">
      <c r="A76" s="697" t="s">
        <v>794</v>
      </c>
      <c r="B76" s="698" t="s">
        <v>871</v>
      </c>
      <c r="C76" s="699"/>
      <c r="D76" s="729" t="s">
        <v>869</v>
      </c>
      <c r="E76" s="729"/>
      <c r="F76" s="700" t="n">
        <v>0</v>
      </c>
      <c r="G76" s="700" t="n">
        <v>0</v>
      </c>
      <c r="H76" s="701" t="n">
        <f aca="false">F76-G76</f>
        <v>0</v>
      </c>
      <c r="I76" s="700" t="n">
        <v>0</v>
      </c>
      <c r="J76" s="701" t="n">
        <f aca="false">H76-I76</f>
        <v>0</v>
      </c>
      <c r="M76" s="702" t="str">
        <f aca="false">A76</f>
        <v>NC</v>
      </c>
      <c r="N76" s="703" t="str">
        <f aca="false">B76</f>
        <v>2000 Tax Return Adjustment - Federal (Oct.) &amp; State (Nov.)</v>
      </c>
      <c r="O76" s="702"/>
      <c r="P76" s="729" t="str">
        <f aca="false">D76</f>
        <v>Cash Flow Link</v>
      </c>
      <c r="Q76" s="729"/>
      <c r="R76" s="700" t="n">
        <v>0</v>
      </c>
      <c r="S76" s="700" t="n">
        <v>0</v>
      </c>
      <c r="T76" s="700" t="n">
        <v>0</v>
      </c>
      <c r="U76" s="700" t="n">
        <v>0</v>
      </c>
      <c r="V76" s="700" t="n">
        <v>0</v>
      </c>
      <c r="W76" s="700" t="n">
        <v>0</v>
      </c>
      <c r="X76" s="700" t="n">
        <v>0</v>
      </c>
      <c r="Y76" s="700" t="n">
        <v>0</v>
      </c>
      <c r="Z76" s="700" t="n">
        <v>0</v>
      </c>
      <c r="AA76" s="700" t="n">
        <v>3200</v>
      </c>
      <c r="AB76" s="700" t="n">
        <v>0</v>
      </c>
      <c r="AC76" s="700" t="n">
        <v>0</v>
      </c>
      <c r="AD76" s="701" t="n">
        <f aca="false">SUM(R76:AC76)</f>
        <v>3200</v>
      </c>
      <c r="AE76" s="700" t="n">
        <f aca="false">SUM(R76:Y76)</f>
        <v>0</v>
      </c>
      <c r="AF76" s="701" t="n">
        <f aca="false">AD76-AE76</f>
        <v>3200</v>
      </c>
      <c r="AI76" s="658" t="str">
        <f aca="false">M76</f>
        <v>NC</v>
      </c>
      <c r="AJ76" s="703" t="str">
        <f aca="false">B76</f>
        <v>2000 Tax Return Adjustment - Federal (Oct.) &amp; State (Nov.)</v>
      </c>
      <c r="AK76" s="702"/>
      <c r="AL76" s="703"/>
      <c r="AM76" s="701" t="n">
        <f aca="false">AD76</f>
        <v>3200</v>
      </c>
      <c r="AN76" s="706" t="n">
        <v>3200</v>
      </c>
      <c r="AO76" s="706" t="n">
        <v>0</v>
      </c>
      <c r="AP76" s="701" t="n">
        <f aca="false">AM76-AN76</f>
        <v>0</v>
      </c>
      <c r="AQ76" s="701" t="n">
        <f aca="false">AM76-AO76</f>
        <v>3200</v>
      </c>
      <c r="AR76" s="673"/>
      <c r="AS76" s="706" t="n">
        <v>0</v>
      </c>
      <c r="AT76" s="706" t="n">
        <v>0</v>
      </c>
      <c r="AU76" s="706" t="n">
        <v>0</v>
      </c>
      <c r="AV76" s="701" t="n">
        <f aca="false">AS76-AT76</f>
        <v>0</v>
      </c>
      <c r="AW76" s="701" t="n">
        <f aca="false">AS76-AU76</f>
        <v>0</v>
      </c>
      <c r="AX76" s="701"/>
      <c r="BO76" s="680"/>
      <c r="BP76" s="680"/>
    </row>
    <row r="77" customFormat="false" ht="12" hidden="false" customHeight="true" outlineLevel="0" collapsed="false">
      <c r="A77" s="697" t="s">
        <v>794</v>
      </c>
      <c r="B77" s="698" t="s">
        <v>872</v>
      </c>
      <c r="C77" s="699"/>
      <c r="D77" s="729" t="s">
        <v>869</v>
      </c>
      <c r="E77" s="729"/>
      <c r="F77" s="700" t="n">
        <v>0</v>
      </c>
      <c r="G77" s="700" t="n">
        <v>0</v>
      </c>
      <c r="H77" s="701" t="n">
        <f aca="false">F77-G77</f>
        <v>0</v>
      </c>
      <c r="I77" s="700" t="n">
        <v>0</v>
      </c>
      <c r="J77" s="701" t="n">
        <f aca="false">H77-I77</f>
        <v>0</v>
      </c>
      <c r="M77" s="702" t="str">
        <f aca="false">A77</f>
        <v>NC</v>
      </c>
      <c r="N77" s="703" t="str">
        <f aca="false">B77</f>
        <v>State Tax Rate Change </v>
      </c>
      <c r="O77" s="702"/>
      <c r="P77" s="729" t="str">
        <f aca="false">D77</f>
        <v>Cash Flow Link</v>
      </c>
      <c r="Q77" s="729"/>
      <c r="R77" s="700" t="n">
        <v>0</v>
      </c>
      <c r="S77" s="700" t="n">
        <v>0</v>
      </c>
      <c r="T77" s="700" t="n">
        <v>0</v>
      </c>
      <c r="U77" s="700" t="n">
        <v>0</v>
      </c>
      <c r="V77" s="700" t="n">
        <v>0</v>
      </c>
      <c r="W77" s="700" t="n">
        <v>0</v>
      </c>
      <c r="X77" s="700" t="n">
        <v>0</v>
      </c>
      <c r="Y77" s="700" t="n">
        <v>0</v>
      </c>
      <c r="Z77" s="700" t="n">
        <v>0</v>
      </c>
      <c r="AA77" s="700" t="n">
        <v>0</v>
      </c>
      <c r="AB77" s="700" t="n">
        <v>0</v>
      </c>
      <c r="AC77" s="700" t="n">
        <v>0</v>
      </c>
      <c r="AD77" s="701" t="n">
        <f aca="false">SUM(R77:AC77)</f>
        <v>0</v>
      </c>
      <c r="AE77" s="700" t="n">
        <f aca="false">SUM(R77:Y77)</f>
        <v>0</v>
      </c>
      <c r="AF77" s="701" t="n">
        <f aca="false">AD77-AE77</f>
        <v>0</v>
      </c>
      <c r="AH77" s="705"/>
      <c r="AI77" s="658" t="str">
        <f aca="false">M77</f>
        <v>NC</v>
      </c>
      <c r="AJ77" s="703" t="str">
        <f aca="false">B77</f>
        <v>State Tax Rate Change </v>
      </c>
      <c r="AK77" s="702"/>
      <c r="AL77" s="703"/>
      <c r="AM77" s="701" t="n">
        <f aca="false">AD77</f>
        <v>0</v>
      </c>
      <c r="AN77" s="706" t="n">
        <v>0</v>
      </c>
      <c r="AO77" s="706" t="n">
        <v>0</v>
      </c>
      <c r="AP77" s="701" t="n">
        <f aca="false">AM77-AN77</f>
        <v>0</v>
      </c>
      <c r="AQ77" s="701" t="n">
        <f aca="false">AM77-AO77</f>
        <v>0</v>
      </c>
      <c r="AR77" s="673"/>
      <c r="AS77" s="706" t="n">
        <v>0</v>
      </c>
      <c r="AT77" s="706" t="n">
        <v>0</v>
      </c>
      <c r="AU77" s="706" t="n">
        <v>0</v>
      </c>
      <c r="AV77" s="701" t="n">
        <f aca="false">AS77-AT77</f>
        <v>0</v>
      </c>
      <c r="AW77" s="701" t="n">
        <f aca="false">AS77-AU77</f>
        <v>0</v>
      </c>
      <c r="AX77" s="701"/>
      <c r="BO77" s="680"/>
      <c r="BP77" s="680"/>
    </row>
    <row r="78" customFormat="false" ht="12" hidden="false" customHeight="true" outlineLevel="0" collapsed="false">
      <c r="A78" s="697" t="s">
        <v>794</v>
      </c>
      <c r="B78" s="698" t="s">
        <v>857</v>
      </c>
      <c r="C78" s="699"/>
      <c r="D78" s="729" t="s">
        <v>873</v>
      </c>
      <c r="E78" s="729"/>
      <c r="F78" s="700" t="n">
        <v>0</v>
      </c>
      <c r="G78" s="700" t="n">
        <v>0</v>
      </c>
      <c r="H78" s="701" t="n">
        <f aca="false">F78-G78</f>
        <v>0</v>
      </c>
      <c r="I78" s="700" t="n">
        <v>0</v>
      </c>
      <c r="J78" s="701" t="n">
        <f aca="false">H78-I78</f>
        <v>0</v>
      </c>
      <c r="M78" s="702" t="str">
        <f aca="false">A78</f>
        <v>NC</v>
      </c>
      <c r="N78" s="703" t="str">
        <f aca="false">B78</f>
        <v>Other </v>
      </c>
      <c r="O78" s="702"/>
      <c r="P78" s="729" t="str">
        <f aca="false">D78</f>
        <v>Indirect CF Adj.</v>
      </c>
      <c r="Q78" s="729"/>
      <c r="R78" s="700" t="n">
        <v>0</v>
      </c>
      <c r="S78" s="700" t="n">
        <v>0</v>
      </c>
      <c r="T78" s="700" t="n">
        <v>0</v>
      </c>
      <c r="U78" s="700" t="n">
        <v>0</v>
      </c>
      <c r="V78" s="700" t="n">
        <v>0</v>
      </c>
      <c r="W78" s="700" t="n">
        <v>0</v>
      </c>
      <c r="X78" s="700" t="n">
        <v>0</v>
      </c>
      <c r="Y78" s="700" t="n">
        <v>0</v>
      </c>
      <c r="Z78" s="700" t="n">
        <v>0</v>
      </c>
      <c r="AA78" s="700" t="n">
        <v>0</v>
      </c>
      <c r="AB78" s="700" t="n">
        <v>0</v>
      </c>
      <c r="AC78" s="700" t="n">
        <v>0</v>
      </c>
      <c r="AD78" s="701" t="n">
        <f aca="false">SUM(R78:AC78)</f>
        <v>0</v>
      </c>
      <c r="AE78" s="700" t="n">
        <f aca="false">SUM(R78:Y78)</f>
        <v>0</v>
      </c>
      <c r="AF78" s="701" t="n">
        <f aca="false">AD78-AE78</f>
        <v>0</v>
      </c>
      <c r="AH78" s="705"/>
      <c r="AI78" s="658" t="str">
        <f aca="false">M78</f>
        <v>NC</v>
      </c>
      <c r="AJ78" s="703" t="str">
        <f aca="false">B78</f>
        <v>Other </v>
      </c>
      <c r="AK78" s="702"/>
      <c r="AL78" s="703"/>
      <c r="AM78" s="701" t="n">
        <f aca="false">AD78</f>
        <v>0</v>
      </c>
      <c r="AN78" s="706" t="n">
        <v>0</v>
      </c>
      <c r="AO78" s="706" t="n">
        <v>0</v>
      </c>
      <c r="AP78" s="701" t="n">
        <f aca="false">AM78-AN78</f>
        <v>0</v>
      </c>
      <c r="AQ78" s="701" t="n">
        <f aca="false">AM78-AO78</f>
        <v>0</v>
      </c>
      <c r="AR78" s="673"/>
      <c r="AS78" s="706" t="n">
        <v>0</v>
      </c>
      <c r="AT78" s="706" t="n">
        <v>0</v>
      </c>
      <c r="AU78" s="706" t="n">
        <v>0</v>
      </c>
      <c r="AV78" s="701" t="n">
        <f aca="false">AS78-AT78</f>
        <v>0</v>
      </c>
      <c r="AW78" s="701" t="n">
        <f aca="false">AS78-AU78</f>
        <v>0</v>
      </c>
      <c r="AX78" s="701"/>
      <c r="BO78" s="680"/>
      <c r="BP78" s="680"/>
    </row>
    <row r="79" customFormat="false" ht="12" hidden="false" customHeight="true" outlineLevel="0" collapsed="false">
      <c r="A79" s="697" t="s">
        <v>794</v>
      </c>
      <c r="B79" s="698" t="s">
        <v>874</v>
      </c>
      <c r="C79" s="699"/>
      <c r="F79" s="717" t="n">
        <v>0</v>
      </c>
      <c r="G79" s="717" t="n">
        <v>0</v>
      </c>
      <c r="H79" s="718" t="n">
        <f aca="false">F79-G79</f>
        <v>0</v>
      </c>
      <c r="I79" s="717" t="n">
        <v>0</v>
      </c>
      <c r="J79" s="718" t="n">
        <f aca="false">H79-I79</f>
        <v>0</v>
      </c>
      <c r="K79" s="721"/>
      <c r="L79" s="721"/>
      <c r="M79" s="702" t="str">
        <f aca="false">A79</f>
        <v>NC</v>
      </c>
      <c r="N79" s="703" t="str">
        <f aca="false">B79</f>
        <v>Hyperion Entry / Reversal</v>
      </c>
      <c r="O79" s="702"/>
      <c r="P79" s="721"/>
      <c r="Q79" s="721"/>
      <c r="R79" s="717" t="n">
        <v>0</v>
      </c>
      <c r="S79" s="717" t="n">
        <v>0</v>
      </c>
      <c r="T79" s="717" t="n">
        <v>0</v>
      </c>
      <c r="U79" s="717" t="n">
        <v>0</v>
      </c>
      <c r="V79" s="717" t="n">
        <v>0</v>
      </c>
      <c r="W79" s="717" t="n">
        <v>0</v>
      </c>
      <c r="X79" s="717" t="n">
        <v>0</v>
      </c>
      <c r="Y79" s="717" t="n">
        <v>0</v>
      </c>
      <c r="Z79" s="717" t="n">
        <v>0</v>
      </c>
      <c r="AA79" s="717" t="n">
        <v>0</v>
      </c>
      <c r="AB79" s="717" t="n">
        <v>0</v>
      </c>
      <c r="AC79" s="717" t="n">
        <v>0</v>
      </c>
      <c r="AD79" s="718" t="n">
        <f aca="false">SUM(R79:AC79)</f>
        <v>0</v>
      </c>
      <c r="AE79" s="717" t="n">
        <f aca="false">SUM(R79:Y79)</f>
        <v>0</v>
      </c>
      <c r="AF79" s="718" t="n">
        <f aca="false">AD79-AE79</f>
        <v>0</v>
      </c>
      <c r="AI79" s="658" t="str">
        <f aca="false">M79</f>
        <v>NC</v>
      </c>
      <c r="AJ79" s="703" t="str">
        <f aca="false">B79</f>
        <v>Hyperion Entry / Reversal</v>
      </c>
      <c r="AK79" s="702"/>
      <c r="AL79" s="703"/>
      <c r="AM79" s="718" t="n">
        <f aca="false">AD79</f>
        <v>0</v>
      </c>
      <c r="AN79" s="720" t="n">
        <v>0</v>
      </c>
      <c r="AO79" s="720" t="n">
        <v>0</v>
      </c>
      <c r="AP79" s="718" t="n">
        <f aca="false">AM79-AN79</f>
        <v>0</v>
      </c>
      <c r="AQ79" s="718" t="n">
        <f aca="false">AM79-AO79</f>
        <v>0</v>
      </c>
      <c r="AS79" s="720" t="n">
        <v>0</v>
      </c>
      <c r="AT79" s="720" t="n">
        <v>0</v>
      </c>
      <c r="AU79" s="720" t="n">
        <v>0</v>
      </c>
      <c r="AV79" s="718" t="n">
        <f aca="false">AS79-AT79</f>
        <v>0</v>
      </c>
      <c r="AW79" s="718" t="n">
        <f aca="false">AS79-AU79</f>
        <v>0</v>
      </c>
      <c r="BO79" s="680"/>
      <c r="BP79" s="680"/>
    </row>
    <row r="80" customFormat="false" ht="3.95" hidden="false" customHeight="true" outlineLevel="0" collapsed="false">
      <c r="B80" s="673"/>
      <c r="C80" s="699"/>
      <c r="D80" s="673"/>
      <c r="F80" s="672"/>
      <c r="G80" s="672"/>
      <c r="I80" s="672"/>
      <c r="N80" s="703"/>
      <c r="O80" s="702"/>
      <c r="P80" s="673"/>
      <c r="R80" s="701"/>
      <c r="S80" s="701"/>
      <c r="T80" s="701"/>
      <c r="U80" s="701"/>
      <c r="V80" s="701"/>
      <c r="W80" s="701"/>
      <c r="X80" s="701"/>
      <c r="Y80" s="701"/>
      <c r="Z80" s="701"/>
      <c r="AA80" s="701"/>
      <c r="AB80" s="701"/>
      <c r="AC80" s="701"/>
      <c r="AD80" s="701"/>
      <c r="AE80" s="701"/>
      <c r="AF80" s="701"/>
      <c r="AJ80" s="673"/>
      <c r="AK80" s="699"/>
      <c r="AL80" s="673"/>
      <c r="AM80" s="701"/>
      <c r="AN80" s="701"/>
      <c r="AO80" s="701"/>
      <c r="AP80" s="701"/>
      <c r="AQ80" s="701"/>
      <c r="AR80" s="673"/>
      <c r="AS80" s="701"/>
      <c r="AT80" s="701"/>
      <c r="AU80" s="701"/>
      <c r="AV80" s="701"/>
      <c r="AW80" s="701"/>
      <c r="AX80" s="701"/>
      <c r="BO80" s="680"/>
      <c r="BP80" s="680"/>
    </row>
    <row r="81" customFormat="false" ht="12" hidden="false" customHeight="true" outlineLevel="0" collapsed="false">
      <c r="B81" s="730" t="s">
        <v>875</v>
      </c>
      <c r="C81" s="661"/>
      <c r="D81" s="660"/>
      <c r="E81" s="665"/>
      <c r="F81" s="731" t="n">
        <f aca="false">F68+SUM(F71:F79)</f>
        <v>-3028</v>
      </c>
      <c r="G81" s="731" t="n">
        <f aca="false">G68+SUM(G71:G79)</f>
        <v>-3128</v>
      </c>
      <c r="H81" s="731" t="n">
        <f aca="false">H68+SUM(H71:H79)</f>
        <v>100</v>
      </c>
      <c r="I81" s="731" t="n">
        <f aca="false">I68+SUM(I71:I79)</f>
        <v>0</v>
      </c>
      <c r="J81" s="731" t="n">
        <f aca="false">J68+SUM(J71:J79)</f>
        <v>100</v>
      </c>
      <c r="K81" s="732"/>
      <c r="L81" s="732"/>
      <c r="M81" s="732"/>
      <c r="N81" s="733" t="str">
        <f aca="false">B81</f>
        <v>      TOTAL DEFERRED TAXES</v>
      </c>
      <c r="O81" s="734"/>
      <c r="P81" s="735"/>
      <c r="Q81" s="732"/>
      <c r="R81" s="731" t="n">
        <f aca="false">ROUND(R68+SUM(R71:R79),0)</f>
        <v>150</v>
      </c>
      <c r="S81" s="731" t="n">
        <f aca="false">ROUND(S68+SUM(S71:S79),0)</f>
        <v>92</v>
      </c>
      <c r="T81" s="731" t="n">
        <f aca="false">ROUND(T68+SUM(T71:T79),0)</f>
        <v>-4693</v>
      </c>
      <c r="U81" s="731" t="n">
        <f aca="false">ROUND(U68+SUM(U71:U79),0)</f>
        <v>802</v>
      </c>
      <c r="V81" s="731" t="n">
        <f aca="false">ROUND(V68+SUM(V71:V79),0)</f>
        <v>259</v>
      </c>
      <c r="W81" s="731" t="n">
        <f aca="false">ROUND(W68+SUM(W71:W79),0)</f>
        <v>6</v>
      </c>
      <c r="X81" s="731" t="n">
        <f aca="false">ROUND(X68+SUM(X71:X79),0)</f>
        <v>256</v>
      </c>
      <c r="Y81" s="731" t="n">
        <f aca="false">ROUND(Y68+SUM(Y71:Y79),0)</f>
        <v>100</v>
      </c>
      <c r="Z81" s="731" t="n">
        <f aca="false">ROUND(Z68+SUM(Z71:Z79),0)</f>
        <v>747</v>
      </c>
      <c r="AA81" s="731" t="n">
        <f aca="false">ROUND(AA68+SUM(AA71:AA79),0)</f>
        <v>3257</v>
      </c>
      <c r="AB81" s="731" t="n">
        <f aca="false">ROUND(AB68+SUM(AB71:AB79),0)</f>
        <v>-753</v>
      </c>
      <c r="AC81" s="731" t="n">
        <f aca="false">ROUND(AC68+SUM(AC71:AC79),0)</f>
        <v>-60</v>
      </c>
      <c r="AD81" s="731" t="n">
        <f aca="false">ROUND(AD68+SUM(AD71:AD79),0)</f>
        <v>163</v>
      </c>
      <c r="AE81" s="731" t="n">
        <f aca="false">ROUND(AE68+SUM(AE71:AE79),0)</f>
        <v>-3028</v>
      </c>
      <c r="AF81" s="731" t="n">
        <f aca="false">ROUND(AF68+SUM(AF71:AF79),0)</f>
        <v>3191</v>
      </c>
      <c r="AG81" s="736"/>
      <c r="AH81" s="736"/>
      <c r="AI81" s="732"/>
      <c r="AJ81" s="733" t="str">
        <f aca="false">B81</f>
        <v>      TOTAL DEFERRED TAXES</v>
      </c>
      <c r="AK81" s="734"/>
      <c r="AL81" s="733"/>
      <c r="AM81" s="731" t="n">
        <f aca="false">AM68+SUM(AM71:AM79)</f>
        <v>163</v>
      </c>
      <c r="AN81" s="731" t="n">
        <f aca="false">AN68+SUM(AN71:AN79)</f>
        <v>4799</v>
      </c>
      <c r="AO81" s="731" t="n">
        <f aca="false">AO68+SUM(AO71:AO79)</f>
        <v>298</v>
      </c>
      <c r="AP81" s="731" t="n">
        <f aca="false">AP68+SUM(AP71:AP79)</f>
        <v>-4636</v>
      </c>
      <c r="AQ81" s="731" t="n">
        <f aca="false">AQ68+SUM(AQ71:AQ79)</f>
        <v>-135</v>
      </c>
      <c r="AR81" s="735"/>
      <c r="AS81" s="731" t="n">
        <f aca="false">AS68+SUM(AS71:AS79)</f>
        <v>0</v>
      </c>
      <c r="AT81" s="731" t="n">
        <f aca="false">AT68+SUM(AT71:AT79)</f>
        <v>0</v>
      </c>
      <c r="AU81" s="731" t="n">
        <f aca="false">AU68+SUM(AU71:AU79)</f>
        <v>0</v>
      </c>
      <c r="AV81" s="731" t="n">
        <f aca="false">AV68+SUM(AV71:AV79)</f>
        <v>0</v>
      </c>
      <c r="AW81" s="731" t="n">
        <f aca="false">AW68+SUM(AW71:AW79)</f>
        <v>0</v>
      </c>
      <c r="AX81" s="737"/>
      <c r="AY81" s="665"/>
      <c r="AZ81" s="665"/>
      <c r="BA81" s="665"/>
      <c r="BB81" s="665"/>
      <c r="BC81" s="665"/>
      <c r="BI81" s="705"/>
      <c r="BJ81" s="705"/>
      <c r="BO81" s="680"/>
      <c r="BP81" s="680"/>
    </row>
    <row r="82" customFormat="false" ht="8.1" hidden="false" customHeight="true" outlineLevel="0" collapsed="false">
      <c r="B82" s="675"/>
      <c r="C82" s="674"/>
      <c r="D82" s="665"/>
      <c r="E82" s="665"/>
      <c r="F82" s="738"/>
      <c r="G82" s="738"/>
      <c r="H82" s="737"/>
      <c r="I82" s="738"/>
      <c r="J82" s="737"/>
      <c r="K82" s="665"/>
      <c r="L82" s="665"/>
      <c r="M82" s="665"/>
      <c r="N82" s="733"/>
      <c r="O82" s="734"/>
      <c r="P82" s="660"/>
      <c r="Q82" s="665"/>
      <c r="R82" s="737"/>
      <c r="S82" s="737"/>
      <c r="T82" s="737"/>
      <c r="U82" s="737"/>
      <c r="V82" s="737"/>
      <c r="W82" s="737"/>
      <c r="X82" s="737"/>
      <c r="Y82" s="737"/>
      <c r="Z82" s="737"/>
      <c r="AA82" s="737"/>
      <c r="AB82" s="737"/>
      <c r="AC82" s="737"/>
      <c r="AD82" s="737"/>
      <c r="AE82" s="737"/>
      <c r="AF82" s="737"/>
      <c r="AG82" s="665"/>
      <c r="AH82" s="665"/>
      <c r="AI82" s="665"/>
      <c r="AJ82" s="660"/>
      <c r="AK82" s="661"/>
      <c r="AL82" s="660"/>
      <c r="AM82" s="737"/>
      <c r="AN82" s="737"/>
      <c r="AO82" s="737"/>
      <c r="AP82" s="737"/>
      <c r="AQ82" s="737"/>
      <c r="AR82" s="660"/>
      <c r="AS82" s="737"/>
      <c r="AT82" s="737"/>
      <c r="AU82" s="737"/>
      <c r="AV82" s="737"/>
      <c r="AW82" s="737"/>
      <c r="AX82" s="737"/>
      <c r="AY82" s="665"/>
      <c r="AZ82" s="665"/>
      <c r="BA82" s="665"/>
      <c r="BB82" s="665"/>
      <c r="BC82" s="665"/>
      <c r="BO82" s="680"/>
      <c r="BP82" s="680"/>
    </row>
    <row r="83" customFormat="false" ht="12" hidden="false" customHeight="true" outlineLevel="0" collapsed="false">
      <c r="B83" s="739" t="s">
        <v>876</v>
      </c>
      <c r="C83" s="740"/>
      <c r="D83" s="665"/>
      <c r="E83" s="665"/>
      <c r="F83" s="737" t="n">
        <f aca="false">F65</f>
        <v>0</v>
      </c>
      <c r="G83" s="737" t="n">
        <f aca="false">G65</f>
        <v>0</v>
      </c>
      <c r="H83" s="737" t="n">
        <f aca="false">H65</f>
        <v>0</v>
      </c>
      <c r="I83" s="737" t="n">
        <f aca="false">I65</f>
        <v>0</v>
      </c>
      <c r="J83" s="737" t="n">
        <f aca="false">J65</f>
        <v>0</v>
      </c>
      <c r="K83" s="665"/>
      <c r="L83" s="665"/>
      <c r="M83" s="665"/>
      <c r="N83" s="733" t="str">
        <f aca="false">B83</f>
        <v>      TOTAL DEFERRED - CURRENT</v>
      </c>
      <c r="O83" s="734"/>
      <c r="P83" s="660"/>
      <c r="Q83" s="665"/>
      <c r="R83" s="737" t="n">
        <f aca="false">ROUND(R65,0)</f>
        <v>0</v>
      </c>
      <c r="S83" s="737" t="n">
        <f aca="false">ROUND(S65,0)</f>
        <v>0</v>
      </c>
      <c r="T83" s="737" t="n">
        <f aca="false">ROUND(T65,0)</f>
        <v>0</v>
      </c>
      <c r="U83" s="737" t="n">
        <f aca="false">ROUND(U65,0)</f>
        <v>0</v>
      </c>
      <c r="V83" s="737" t="n">
        <f aca="false">ROUND(V65,0)</f>
        <v>0</v>
      </c>
      <c r="W83" s="737" t="n">
        <f aca="false">ROUND(W65,0)</f>
        <v>0</v>
      </c>
      <c r="X83" s="737" t="n">
        <f aca="false">ROUND(X65,0)</f>
        <v>0</v>
      </c>
      <c r="Y83" s="737" t="n">
        <f aca="false">ROUND(Y65,0)</f>
        <v>0</v>
      </c>
      <c r="Z83" s="737" t="n">
        <f aca="false">ROUND(Z65,0)</f>
        <v>0</v>
      </c>
      <c r="AA83" s="737" t="n">
        <f aca="false">ROUND(AA65,0)</f>
        <v>0</v>
      </c>
      <c r="AB83" s="737" t="n">
        <f aca="false">ROUND(AB65,0)</f>
        <v>0</v>
      </c>
      <c r="AC83" s="737" t="n">
        <f aca="false">ROUND(AC65,0)</f>
        <v>0</v>
      </c>
      <c r="AD83" s="737" t="n">
        <f aca="false">ROUND(AD65,0)</f>
        <v>0</v>
      </c>
      <c r="AE83" s="737" t="n">
        <f aca="false">ROUND(AE65,0)</f>
        <v>0</v>
      </c>
      <c r="AF83" s="737" t="n">
        <f aca="false">ROUND(AF65,0)</f>
        <v>0</v>
      </c>
      <c r="AG83" s="741"/>
      <c r="AH83" s="741"/>
      <c r="AI83" s="665"/>
      <c r="AJ83" s="733" t="str">
        <f aca="false">B83</f>
        <v>      TOTAL DEFERRED - CURRENT</v>
      </c>
      <c r="AK83" s="734"/>
      <c r="AL83" s="733"/>
      <c r="AM83" s="737" t="n">
        <f aca="false">AM65</f>
        <v>0</v>
      </c>
      <c r="AN83" s="737" t="n">
        <f aca="false">AN65</f>
        <v>0</v>
      </c>
      <c r="AO83" s="737" t="n">
        <f aca="false">AO65</f>
        <v>0</v>
      </c>
      <c r="AP83" s="737" t="n">
        <f aca="false">AP65</f>
        <v>0</v>
      </c>
      <c r="AQ83" s="737" t="n">
        <f aca="false">AQ65</f>
        <v>0</v>
      </c>
      <c r="AR83" s="660"/>
      <c r="AS83" s="737" t="n">
        <f aca="false">AS65</f>
        <v>0</v>
      </c>
      <c r="AT83" s="737" t="n">
        <f aca="false">AT65</f>
        <v>0</v>
      </c>
      <c r="AU83" s="737" t="n">
        <f aca="false">AU65</f>
        <v>0</v>
      </c>
      <c r="AV83" s="737" t="n">
        <f aca="false">AV65</f>
        <v>0</v>
      </c>
      <c r="AW83" s="737" t="n">
        <f aca="false">AW65</f>
        <v>0</v>
      </c>
      <c r="AX83" s="737"/>
      <c r="AY83" s="665"/>
      <c r="AZ83" s="665"/>
      <c r="BA83" s="665"/>
      <c r="BB83" s="665"/>
      <c r="BC83" s="665"/>
      <c r="BI83" s="705"/>
      <c r="BO83" s="680"/>
      <c r="BP83" s="680"/>
    </row>
    <row r="84" customFormat="false" ht="12" hidden="false" customHeight="true" outlineLevel="0" collapsed="false">
      <c r="B84" s="739" t="s">
        <v>877</v>
      </c>
      <c r="C84" s="740"/>
      <c r="D84" s="665"/>
      <c r="E84" s="665"/>
      <c r="F84" s="737" t="n">
        <f aca="false">F66+SUM(F71:F79)</f>
        <v>-3028</v>
      </c>
      <c r="G84" s="737" t="n">
        <f aca="false">G66+SUM(G71:G79)</f>
        <v>-3128</v>
      </c>
      <c r="H84" s="737" t="n">
        <f aca="false">H66+SUM(H71:H79)</f>
        <v>100</v>
      </c>
      <c r="I84" s="737" t="n">
        <f aca="false">I66+SUM(I71:I79)</f>
        <v>0</v>
      </c>
      <c r="J84" s="737" t="n">
        <f aca="false">J66+SUM(J71:J79)</f>
        <v>100</v>
      </c>
      <c r="K84" s="732"/>
      <c r="L84" s="732"/>
      <c r="M84" s="732"/>
      <c r="N84" s="733" t="str">
        <f aca="false">B84</f>
        <v>                                    -  NON-CURRENT</v>
      </c>
      <c r="O84" s="734"/>
      <c r="P84" s="735"/>
      <c r="Q84" s="665"/>
      <c r="R84" s="737" t="n">
        <f aca="false">ROUND(R66+SUM(R71:R79),0)</f>
        <v>150</v>
      </c>
      <c r="S84" s="737" t="n">
        <f aca="false">ROUND(S66+SUM(S71:S79),0)</f>
        <v>92</v>
      </c>
      <c r="T84" s="737" t="n">
        <f aca="false">ROUND(T66+SUM(T71:T79),0)</f>
        <v>-4693</v>
      </c>
      <c r="U84" s="737" t="n">
        <f aca="false">ROUND(U66+SUM(U71:U79),0)</f>
        <v>802</v>
      </c>
      <c r="V84" s="737" t="n">
        <f aca="false">ROUND(V66+SUM(V71:V79),0)</f>
        <v>259</v>
      </c>
      <c r="W84" s="737" t="n">
        <f aca="false">ROUND(W66+SUM(W71:W79),0)</f>
        <v>6</v>
      </c>
      <c r="X84" s="737" t="n">
        <f aca="false">ROUND(X66+SUM(X71:X79),0)</f>
        <v>256</v>
      </c>
      <c r="Y84" s="737" t="n">
        <f aca="false">ROUND(Y66+SUM(Y71:Y79),0)</f>
        <v>100</v>
      </c>
      <c r="Z84" s="737" t="n">
        <f aca="false">ROUND(Z66+SUM(Z71:Z79),0)</f>
        <v>747</v>
      </c>
      <c r="AA84" s="737" t="n">
        <f aca="false">ROUND(AA66+SUM(AA71:AA79),0)</f>
        <v>3257</v>
      </c>
      <c r="AB84" s="737" t="n">
        <f aca="false">ROUND(AB66+SUM(AB71:AB79),0)</f>
        <v>-753</v>
      </c>
      <c r="AC84" s="737" t="n">
        <f aca="false">ROUND(AC66+SUM(AC71:AC79),0)</f>
        <v>-60</v>
      </c>
      <c r="AD84" s="737" t="n">
        <f aca="false">ROUND(AD66+SUM(AD71:AD79),0)</f>
        <v>163</v>
      </c>
      <c r="AE84" s="737" t="n">
        <f aca="false">ROUND(AE66+SUM(AE71:AE79),0)</f>
        <v>-3028</v>
      </c>
      <c r="AF84" s="737" t="n">
        <f aca="false">ROUND(AF66+SUM(AF71:AF79),0)</f>
        <v>3191</v>
      </c>
      <c r="AG84" s="736"/>
      <c r="AH84" s="736"/>
      <c r="AI84" s="732"/>
      <c r="AJ84" s="733" t="str">
        <f aca="false">B84</f>
        <v>                                    -  NON-CURRENT</v>
      </c>
      <c r="AK84" s="734"/>
      <c r="AL84" s="733"/>
      <c r="AM84" s="737" t="n">
        <f aca="false">AM66+SUM(AM71:AM79)</f>
        <v>163</v>
      </c>
      <c r="AN84" s="737" t="n">
        <f aca="false">AN66+SUM(AN71:AN79)</f>
        <v>4799</v>
      </c>
      <c r="AO84" s="737" t="n">
        <f aca="false">AO66+SUM(AO71:AO79)</f>
        <v>298</v>
      </c>
      <c r="AP84" s="737" t="n">
        <f aca="false">AP66+SUM(AP71:AP79)</f>
        <v>-4636</v>
      </c>
      <c r="AQ84" s="737" t="n">
        <f aca="false">AQ66+SUM(AQ71:AQ79)</f>
        <v>-135</v>
      </c>
      <c r="AR84" s="735"/>
      <c r="AS84" s="737" t="n">
        <f aca="false">AS66+SUM(AS71:AS79)</f>
        <v>0</v>
      </c>
      <c r="AT84" s="737" t="n">
        <f aca="false">AT66+SUM(AT71:AT79)</f>
        <v>0</v>
      </c>
      <c r="AU84" s="737" t="n">
        <f aca="false">AU66+SUM(AU71:AU79)</f>
        <v>0</v>
      </c>
      <c r="AV84" s="737" t="n">
        <f aca="false">AV66+SUM(AV71:AV79)</f>
        <v>0</v>
      </c>
      <c r="AW84" s="737" t="n">
        <f aca="false">AW66+SUM(AW71:AW79)</f>
        <v>0</v>
      </c>
      <c r="AX84" s="737"/>
      <c r="AY84" s="665"/>
      <c r="AZ84" s="665"/>
      <c r="BA84" s="665"/>
      <c r="BB84" s="665"/>
      <c r="BC84" s="665"/>
      <c r="BI84" s="705"/>
      <c r="BO84" s="680"/>
      <c r="BP84" s="680"/>
    </row>
    <row r="85" customFormat="false" ht="8.1" hidden="false" customHeight="true" outlineLevel="0" collapsed="false">
      <c r="F85" s="700"/>
      <c r="G85" s="700"/>
      <c r="H85" s="701"/>
      <c r="I85" s="700"/>
      <c r="J85" s="701"/>
      <c r="N85" s="673"/>
      <c r="O85" s="699"/>
      <c r="P85" s="673"/>
      <c r="R85" s="701"/>
      <c r="S85" s="701"/>
      <c r="T85" s="701"/>
      <c r="U85" s="701"/>
      <c r="V85" s="701"/>
      <c r="W85" s="701"/>
      <c r="X85" s="701"/>
      <c r="Y85" s="701"/>
      <c r="Z85" s="701"/>
      <c r="AA85" s="701"/>
      <c r="AB85" s="701"/>
      <c r="AC85" s="701"/>
      <c r="AD85" s="701"/>
      <c r="AE85" s="701"/>
      <c r="AF85" s="701"/>
      <c r="AJ85" s="673"/>
      <c r="AK85" s="699"/>
      <c r="AL85" s="673"/>
      <c r="AM85" s="701"/>
      <c r="AN85" s="701"/>
      <c r="AO85" s="701"/>
      <c r="AP85" s="701"/>
      <c r="AQ85" s="701"/>
      <c r="AR85" s="673"/>
      <c r="AS85" s="701"/>
      <c r="AT85" s="701"/>
      <c r="AU85" s="701"/>
      <c r="AV85" s="701"/>
      <c r="AW85" s="701"/>
      <c r="AX85" s="701"/>
      <c r="BO85" s="680"/>
      <c r="BP85" s="680"/>
    </row>
    <row r="86" customFormat="false" ht="12" hidden="false" customHeight="true" outlineLevel="0" collapsed="false">
      <c r="A86" s="680"/>
      <c r="B86" s="680"/>
      <c r="C86" s="742"/>
      <c r="D86" s="680"/>
      <c r="E86" s="680"/>
      <c r="F86" s="680"/>
      <c r="G86" s="680"/>
      <c r="H86" s="680"/>
      <c r="I86" s="680"/>
      <c r="J86" s="680"/>
      <c r="K86" s="680"/>
      <c r="L86" s="680"/>
      <c r="M86" s="0"/>
      <c r="N86" s="0"/>
      <c r="O86" s="427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I86" s="680"/>
      <c r="AJ86" s="680"/>
      <c r="AK86" s="742"/>
      <c r="AL86" s="680"/>
      <c r="AM86" s="680"/>
      <c r="AN86" s="680"/>
      <c r="AO86" s="680"/>
      <c r="AP86" s="680"/>
      <c r="AQ86" s="680"/>
      <c r="AR86" s="680"/>
      <c r="AS86" s="680"/>
      <c r="AT86" s="680"/>
      <c r="AU86" s="680"/>
      <c r="AV86" s="680"/>
      <c r="AW86" s="680"/>
      <c r="AX86" s="680"/>
      <c r="AY86" s="680"/>
      <c r="AZ86" s="680"/>
      <c r="BA86" s="680"/>
      <c r="BB86" s="680"/>
      <c r="BC86" s="680"/>
      <c r="BD86" s="680"/>
      <c r="BE86" s="680"/>
      <c r="BF86" s="680"/>
      <c r="BG86" s="680"/>
      <c r="BH86" s="680"/>
      <c r="BI86" s="680"/>
      <c r="BJ86" s="680"/>
      <c r="BK86" s="680"/>
      <c r="BL86" s="680"/>
      <c r="BM86" s="680"/>
      <c r="BN86" s="680"/>
      <c r="BO86" s="680"/>
      <c r="BP86" s="680"/>
    </row>
    <row r="87" customFormat="false" ht="15" hidden="false" customHeight="false" outlineLevel="0" collapsed="false">
      <c r="A87" s="680"/>
      <c r="B87" s="680"/>
      <c r="C87" s="742"/>
      <c r="D87" s="680"/>
      <c r="E87" s="680"/>
      <c r="F87" s="680"/>
      <c r="G87" s="680"/>
      <c r="H87" s="680"/>
      <c r="I87" s="680"/>
      <c r="J87" s="680"/>
      <c r="K87" s="680"/>
      <c r="L87" s="680"/>
      <c r="R87" s="682" t="str">
        <f aca="false">R7</f>
        <v>ACT.</v>
      </c>
      <c r="S87" s="682" t="str">
        <f aca="false">S7</f>
        <v>ACT.</v>
      </c>
      <c r="T87" s="682" t="str">
        <f aca="false">T7</f>
        <v>ACT.</v>
      </c>
      <c r="U87" s="682" t="str">
        <f aca="false">U7</f>
        <v>ACT.</v>
      </c>
      <c r="V87" s="682" t="str">
        <f aca="false">V7</f>
        <v>ACT.</v>
      </c>
      <c r="W87" s="682" t="str">
        <f aca="false">W7</f>
        <v>ACT.</v>
      </c>
      <c r="X87" s="682" t="str">
        <f aca="false">X7</f>
        <v>ACT.</v>
      </c>
      <c r="Y87" s="682" t="str">
        <f aca="false">Y7</f>
        <v>ACT.</v>
      </c>
      <c r="Z87" s="682" t="str">
        <f aca="false">Z7</f>
        <v>3rd CE</v>
      </c>
      <c r="AA87" s="682" t="str">
        <f aca="false">AA7</f>
        <v>3rd CE</v>
      </c>
      <c r="AB87" s="682" t="str">
        <f aca="false">AB7</f>
        <v>3rd CE</v>
      </c>
      <c r="AC87" s="682" t="str">
        <f aca="false">AC7</f>
        <v>3rd CE</v>
      </c>
      <c r="AD87" s="682" t="str">
        <f aca="false">AD7</f>
        <v>TOTAL</v>
      </c>
      <c r="AE87" s="682" t="str">
        <f aca="false">AE7</f>
        <v>AUGUST</v>
      </c>
      <c r="AF87" s="682" t="str">
        <f aca="false">AF7</f>
        <v>ESTIMATE</v>
      </c>
      <c r="AI87" s="680"/>
      <c r="AJ87" s="680"/>
      <c r="AK87" s="742"/>
      <c r="AL87" s="680"/>
      <c r="AM87" s="680"/>
      <c r="AN87" s="680"/>
      <c r="AO87" s="680"/>
      <c r="AP87" s="680"/>
      <c r="AQ87" s="680"/>
      <c r="AR87" s="680"/>
      <c r="AS87" s="680"/>
      <c r="AT87" s="680"/>
      <c r="AU87" s="680"/>
      <c r="AV87" s="680"/>
      <c r="AW87" s="680"/>
      <c r="AX87" s="680"/>
      <c r="AY87" s="680"/>
      <c r="AZ87" s="680"/>
      <c r="BA87" s="680"/>
      <c r="BB87" s="680"/>
      <c r="BC87" s="680"/>
      <c r="BD87" s="680"/>
      <c r="BE87" s="680"/>
      <c r="BF87" s="680"/>
      <c r="BG87" s="680"/>
      <c r="BH87" s="680"/>
      <c r="BI87" s="680"/>
      <c r="BJ87" s="680"/>
      <c r="BK87" s="680"/>
      <c r="BL87" s="680"/>
      <c r="BM87" s="680"/>
      <c r="BN87" s="680"/>
      <c r="BO87" s="680"/>
      <c r="BP87" s="680"/>
    </row>
    <row r="88" customFormat="false" ht="15" hidden="false" customHeight="false" outlineLevel="0" collapsed="false">
      <c r="A88" s="680"/>
      <c r="B88" s="680"/>
      <c r="C88" s="742"/>
      <c r="D88" s="680"/>
      <c r="E88" s="680"/>
      <c r="F88" s="680"/>
      <c r="G88" s="680"/>
      <c r="H88" s="680"/>
      <c r="I88" s="680"/>
      <c r="J88" s="680"/>
      <c r="K88" s="680"/>
      <c r="L88" s="680"/>
      <c r="M88" s="743" t="s">
        <v>878</v>
      </c>
      <c r="N88" s="663"/>
      <c r="R88" s="744" t="str">
        <f aca="false">R8</f>
        <v>JAN</v>
      </c>
      <c r="S88" s="744" t="str">
        <f aca="false">S8</f>
        <v>FEB</v>
      </c>
      <c r="T88" s="744" t="str">
        <f aca="false">T8</f>
        <v>MAR</v>
      </c>
      <c r="U88" s="744" t="str">
        <f aca="false">U8</f>
        <v>APR</v>
      </c>
      <c r="V88" s="744" t="str">
        <f aca="false">V8</f>
        <v>MAY</v>
      </c>
      <c r="W88" s="744" t="str">
        <f aca="false">W8</f>
        <v>JUN</v>
      </c>
      <c r="X88" s="744" t="str">
        <f aca="false">X8</f>
        <v>JUL</v>
      </c>
      <c r="Y88" s="744" t="str">
        <f aca="false">Y8</f>
        <v>AUG</v>
      </c>
      <c r="Z88" s="744" t="str">
        <f aca="false">Z8</f>
        <v>SEP</v>
      </c>
      <c r="AA88" s="744" t="str">
        <f aca="false">AA8</f>
        <v>OCT</v>
      </c>
      <c r="AB88" s="744" t="str">
        <f aca="false">AB8</f>
        <v>NOV</v>
      </c>
      <c r="AC88" s="744" t="str">
        <f aca="false">AC8</f>
        <v>DEC</v>
      </c>
      <c r="AD88" s="744" t="n">
        <f aca="false">AD8</f>
        <v>2001</v>
      </c>
      <c r="AE88" s="744" t="str">
        <f aca="false">AE8</f>
        <v>Y-T-D</v>
      </c>
      <c r="AF88" s="744" t="str">
        <f aca="false">AF8</f>
        <v>R.M.</v>
      </c>
      <c r="AI88" s="680"/>
      <c r="AJ88" s="680"/>
      <c r="AK88" s="742"/>
      <c r="AL88" s="680"/>
      <c r="AM88" s="680"/>
      <c r="AN88" s="680"/>
      <c r="AO88" s="680"/>
      <c r="AP88" s="680"/>
      <c r="AQ88" s="680"/>
      <c r="AR88" s="680"/>
      <c r="AS88" s="680"/>
      <c r="AT88" s="680"/>
      <c r="AU88" s="680"/>
      <c r="AV88" s="680"/>
      <c r="AW88" s="680"/>
      <c r="AX88" s="680"/>
      <c r="AY88" s="680"/>
      <c r="AZ88" s="680"/>
      <c r="BA88" s="680"/>
      <c r="BB88" s="680"/>
      <c r="BC88" s="680"/>
      <c r="BD88" s="680"/>
      <c r="BE88" s="680"/>
      <c r="BF88" s="680"/>
      <c r="BG88" s="680"/>
      <c r="BH88" s="680"/>
      <c r="BI88" s="680"/>
      <c r="BJ88" s="680"/>
      <c r="BK88" s="680"/>
      <c r="BL88" s="680"/>
      <c r="BM88" s="680"/>
      <c r="BN88" s="680"/>
      <c r="BO88" s="680"/>
      <c r="BP88" s="680"/>
    </row>
    <row r="89" customFormat="false" ht="12" hidden="false" customHeight="true" outlineLevel="0" collapsed="false">
      <c r="A89" s="680"/>
      <c r="B89" s="680"/>
      <c r="C89" s="742"/>
      <c r="D89" s="680"/>
      <c r="E89" s="680"/>
      <c r="F89" s="680"/>
      <c r="G89" s="680"/>
      <c r="H89" s="680"/>
      <c r="I89" s="680"/>
      <c r="J89" s="680"/>
      <c r="K89" s="680"/>
      <c r="L89" s="680"/>
      <c r="M89" s="743" t="s">
        <v>879</v>
      </c>
      <c r="N89" s="663"/>
      <c r="AI89" s="680"/>
      <c r="AJ89" s="680"/>
      <c r="AK89" s="742"/>
      <c r="AL89" s="680"/>
      <c r="AM89" s="680"/>
      <c r="AN89" s="680"/>
      <c r="AO89" s="680"/>
      <c r="AP89" s="680"/>
      <c r="AQ89" s="680"/>
      <c r="AR89" s="680"/>
      <c r="AS89" s="680"/>
      <c r="AT89" s="680"/>
      <c r="AU89" s="680"/>
      <c r="AV89" s="680"/>
      <c r="AW89" s="680"/>
      <c r="AX89" s="680"/>
      <c r="AY89" s="680"/>
      <c r="AZ89" s="680"/>
      <c r="BA89" s="680"/>
      <c r="BB89" s="680"/>
      <c r="BC89" s="680"/>
      <c r="BD89" s="680"/>
      <c r="BE89" s="680"/>
      <c r="BF89" s="680"/>
      <c r="BG89" s="680"/>
      <c r="BH89" s="680"/>
      <c r="BI89" s="680"/>
      <c r="BJ89" s="680"/>
      <c r="BK89" s="680"/>
      <c r="BL89" s="680"/>
      <c r="BM89" s="680"/>
      <c r="BN89" s="680"/>
      <c r="BO89" s="680"/>
      <c r="BP89" s="680"/>
    </row>
    <row r="90" customFormat="false" ht="12" hidden="false" customHeight="true" outlineLevel="0" collapsed="false">
      <c r="A90" s="680"/>
      <c r="B90" s="680"/>
      <c r="C90" s="742"/>
      <c r="D90" s="680"/>
      <c r="E90" s="680"/>
      <c r="F90" s="680"/>
      <c r="G90" s="680"/>
      <c r="H90" s="680"/>
      <c r="I90" s="680"/>
      <c r="J90" s="680"/>
      <c r="K90" s="680"/>
      <c r="L90" s="680"/>
      <c r="M90" s="745"/>
      <c r="N90" s="746" t="s">
        <v>880</v>
      </c>
      <c r="R90" s="701" t="n">
        <f aca="false">-RegAmort!C40</f>
        <v>-30</v>
      </c>
      <c r="S90" s="701" t="n">
        <f aca="false">-RegAmort!D40</f>
        <v>-30</v>
      </c>
      <c r="T90" s="701" t="n">
        <f aca="false">-RegAmort!E40</f>
        <v>-31</v>
      </c>
      <c r="U90" s="701" t="n">
        <f aca="false">-RegAmort!F40</f>
        <v>-30</v>
      </c>
      <c r="V90" s="701" t="n">
        <f aca="false">-RegAmort!G40</f>
        <v>-30</v>
      </c>
      <c r="W90" s="701" t="n">
        <f aca="false">-RegAmort!H40</f>
        <v>-30</v>
      </c>
      <c r="X90" s="701" t="n">
        <f aca="false">-RegAmort!I40</f>
        <v>-30</v>
      </c>
      <c r="Y90" s="701" t="n">
        <f aca="false">-RegAmort!J40</f>
        <v>-30</v>
      </c>
      <c r="Z90" s="701" t="n">
        <f aca="false">-RegAmort!K40</f>
        <v>-30</v>
      </c>
      <c r="AA90" s="701" t="n">
        <f aca="false">-RegAmort!L40</f>
        <v>-30</v>
      </c>
      <c r="AB90" s="701" t="n">
        <f aca="false">-RegAmort!M40</f>
        <v>-30</v>
      </c>
      <c r="AC90" s="701" t="n">
        <f aca="false">-RegAmort!N40</f>
        <v>-30</v>
      </c>
      <c r="AD90" s="701" t="n">
        <f aca="false">SUM(R90:AC90)</f>
        <v>-361</v>
      </c>
      <c r="AE90" s="701"/>
      <c r="AF90" s="701"/>
      <c r="AI90" s="680"/>
      <c r="AJ90" s="680"/>
      <c r="AK90" s="742"/>
      <c r="AL90" s="680"/>
      <c r="AM90" s="680"/>
      <c r="AN90" s="680"/>
      <c r="AO90" s="680"/>
      <c r="AP90" s="680"/>
      <c r="AQ90" s="680"/>
      <c r="AR90" s="680"/>
      <c r="AS90" s="680"/>
      <c r="AT90" s="680"/>
      <c r="AU90" s="680"/>
      <c r="AV90" s="680"/>
      <c r="AW90" s="680"/>
      <c r="AX90" s="680"/>
      <c r="AY90" s="680"/>
      <c r="AZ90" s="680"/>
      <c r="BA90" s="680"/>
      <c r="BB90" s="680"/>
      <c r="BC90" s="680"/>
      <c r="BD90" s="680"/>
      <c r="BE90" s="680"/>
      <c r="BF90" s="680"/>
      <c r="BG90" s="680"/>
      <c r="BH90" s="680"/>
      <c r="BI90" s="680"/>
      <c r="BJ90" s="680"/>
      <c r="BK90" s="680"/>
      <c r="BL90" s="680"/>
      <c r="BM90" s="680"/>
      <c r="BN90" s="680"/>
      <c r="BO90" s="680"/>
      <c r="BP90" s="680"/>
    </row>
    <row r="91" customFormat="false" ht="12" hidden="false" customHeight="true" outlineLevel="0" collapsed="false">
      <c r="A91" s="680"/>
      <c r="B91" s="680"/>
      <c r="C91" s="742"/>
      <c r="D91" s="680"/>
      <c r="E91" s="680"/>
      <c r="F91" s="680"/>
      <c r="G91" s="680"/>
      <c r="H91" s="680"/>
      <c r="I91" s="680"/>
      <c r="J91" s="680"/>
      <c r="K91" s="680"/>
      <c r="L91" s="680"/>
      <c r="M91" s="745"/>
      <c r="N91" s="712" t="s">
        <v>881</v>
      </c>
      <c r="R91" s="717" t="n">
        <v>0</v>
      </c>
      <c r="S91" s="717" t="n">
        <v>0</v>
      </c>
      <c r="T91" s="717" t="n">
        <v>0</v>
      </c>
      <c r="U91" s="717" t="n">
        <v>0</v>
      </c>
      <c r="V91" s="717" t="n">
        <v>0</v>
      </c>
      <c r="W91" s="717" t="n">
        <v>0</v>
      </c>
      <c r="X91" s="717" t="n">
        <v>0</v>
      </c>
      <c r="Y91" s="717" t="n">
        <v>-1</v>
      </c>
      <c r="Z91" s="717" t="n">
        <v>0</v>
      </c>
      <c r="AA91" s="717" t="n">
        <v>0</v>
      </c>
      <c r="AB91" s="717" t="n">
        <v>0</v>
      </c>
      <c r="AC91" s="717" t="n">
        <v>0</v>
      </c>
      <c r="AD91" s="718" t="n">
        <f aca="false">SUM(R91:AC91)</f>
        <v>-1</v>
      </c>
      <c r="AI91" s="680"/>
      <c r="AJ91" s="680"/>
      <c r="AK91" s="742"/>
      <c r="AL91" s="680"/>
      <c r="AM91" s="680"/>
      <c r="AN91" s="680"/>
      <c r="AO91" s="680"/>
      <c r="AP91" s="680"/>
      <c r="AQ91" s="680"/>
      <c r="AR91" s="680"/>
      <c r="AS91" s="680"/>
      <c r="AT91" s="680"/>
      <c r="AU91" s="680"/>
      <c r="AV91" s="680"/>
      <c r="AW91" s="680"/>
      <c r="AX91" s="680"/>
      <c r="AY91" s="680"/>
      <c r="AZ91" s="680"/>
      <c r="BA91" s="680"/>
      <c r="BB91" s="680"/>
      <c r="BC91" s="680"/>
      <c r="BD91" s="680"/>
      <c r="BE91" s="680"/>
      <c r="BF91" s="680"/>
      <c r="BG91" s="680"/>
      <c r="BH91" s="680"/>
      <c r="BI91" s="680"/>
      <c r="BJ91" s="680"/>
      <c r="BK91" s="680"/>
      <c r="BL91" s="680"/>
      <c r="BM91" s="680"/>
      <c r="BN91" s="680"/>
      <c r="BO91" s="680"/>
      <c r="BP91" s="680"/>
    </row>
    <row r="92" customFormat="false" ht="12" hidden="false" customHeight="true" outlineLevel="0" collapsed="false">
      <c r="A92" s="680"/>
      <c r="B92" s="680"/>
      <c r="C92" s="742"/>
      <c r="D92" s="680"/>
      <c r="E92" s="680"/>
      <c r="F92" s="680"/>
      <c r="G92" s="680"/>
      <c r="H92" s="680"/>
      <c r="I92" s="680"/>
      <c r="J92" s="680"/>
      <c r="K92" s="680"/>
      <c r="L92" s="680"/>
      <c r="M92" s="663"/>
      <c r="N92" s="746" t="s">
        <v>882</v>
      </c>
      <c r="R92" s="718" t="n">
        <f aca="false">SUM(R90:R91)</f>
        <v>-30</v>
      </c>
      <c r="S92" s="718" t="n">
        <f aca="false">SUM(S90:S91)</f>
        <v>-30</v>
      </c>
      <c r="T92" s="718" t="n">
        <f aca="false">SUM(T90:T91)</f>
        <v>-31</v>
      </c>
      <c r="U92" s="718" t="n">
        <f aca="false">SUM(U90:U91)</f>
        <v>-30</v>
      </c>
      <c r="V92" s="718" t="n">
        <f aca="false">SUM(V90:V91)</f>
        <v>-30</v>
      </c>
      <c r="W92" s="718" t="n">
        <f aca="false">SUM(W90:W91)</f>
        <v>-30</v>
      </c>
      <c r="X92" s="718" t="n">
        <f aca="false">SUM(X90:X91)</f>
        <v>-30</v>
      </c>
      <c r="Y92" s="718" t="n">
        <f aca="false">SUM(Y90:Y91)</f>
        <v>-31</v>
      </c>
      <c r="Z92" s="718" t="n">
        <f aca="false">SUM(Z90:Z91)</f>
        <v>-30</v>
      </c>
      <c r="AA92" s="718" t="n">
        <f aca="false">SUM(AA90:AA91)</f>
        <v>-30</v>
      </c>
      <c r="AB92" s="718" t="n">
        <f aca="false">SUM(AB90:AB91)</f>
        <v>-30</v>
      </c>
      <c r="AC92" s="718" t="n">
        <f aca="false">SUM(AC90:AC91)</f>
        <v>-30</v>
      </c>
      <c r="AD92" s="718" t="n">
        <f aca="false">SUM(AD90:AD91)</f>
        <v>-362</v>
      </c>
      <c r="AI92" s="680"/>
      <c r="AJ92" s="680"/>
      <c r="AK92" s="742"/>
      <c r="AL92" s="680"/>
      <c r="AM92" s="680"/>
      <c r="AN92" s="680"/>
      <c r="AO92" s="680"/>
      <c r="AP92" s="680"/>
      <c r="AQ92" s="680"/>
      <c r="AR92" s="680"/>
      <c r="AS92" s="680"/>
      <c r="AT92" s="680"/>
      <c r="AU92" s="680"/>
      <c r="AV92" s="680"/>
      <c r="AW92" s="680"/>
      <c r="AX92" s="680"/>
      <c r="AY92" s="680"/>
      <c r="AZ92" s="680"/>
      <c r="BA92" s="680"/>
      <c r="BB92" s="680"/>
      <c r="BC92" s="680"/>
      <c r="BD92" s="680"/>
      <c r="BE92" s="680"/>
      <c r="BF92" s="680"/>
      <c r="BG92" s="680"/>
      <c r="BH92" s="680"/>
      <c r="BI92" s="680"/>
      <c r="BJ92" s="680"/>
      <c r="BK92" s="680"/>
      <c r="BL92" s="680"/>
      <c r="BM92" s="680"/>
      <c r="BN92" s="680"/>
      <c r="BO92" s="680"/>
      <c r="BP92" s="680"/>
    </row>
    <row r="93" customFormat="false" ht="6" hidden="false" customHeight="true" outlineLevel="0" collapsed="false">
      <c r="A93" s="680"/>
      <c r="B93" s="680"/>
      <c r="C93" s="742"/>
      <c r="D93" s="680"/>
      <c r="E93" s="680"/>
      <c r="F93" s="680"/>
      <c r="G93" s="680"/>
      <c r="H93" s="680"/>
      <c r="I93" s="680"/>
      <c r="J93" s="680"/>
      <c r="K93" s="680"/>
      <c r="L93" s="680"/>
      <c r="M93" s="663"/>
      <c r="N93" s="663"/>
      <c r="AI93" s="680"/>
      <c r="AJ93" s="680"/>
      <c r="AK93" s="742"/>
      <c r="AL93" s="680"/>
      <c r="AM93" s="680"/>
      <c r="AN93" s="680"/>
      <c r="AO93" s="680"/>
      <c r="AP93" s="680"/>
      <c r="AQ93" s="680"/>
      <c r="AR93" s="680"/>
      <c r="AS93" s="680"/>
      <c r="AT93" s="680"/>
      <c r="AU93" s="680"/>
      <c r="AV93" s="680"/>
      <c r="AW93" s="680"/>
      <c r="AX93" s="680"/>
      <c r="AY93" s="680"/>
      <c r="AZ93" s="680"/>
      <c r="BA93" s="680"/>
      <c r="BB93" s="680"/>
      <c r="BC93" s="680"/>
      <c r="BD93" s="680"/>
      <c r="BE93" s="680"/>
      <c r="BF93" s="680"/>
      <c r="BG93" s="680"/>
      <c r="BH93" s="680"/>
      <c r="BI93" s="680"/>
      <c r="BJ93" s="680"/>
      <c r="BK93" s="680"/>
      <c r="BL93" s="680"/>
      <c r="BM93" s="680"/>
      <c r="BN93" s="680"/>
      <c r="BO93" s="680"/>
      <c r="BP93" s="680"/>
    </row>
    <row r="94" customFormat="false" ht="12" hidden="false" customHeight="true" outlineLevel="0" collapsed="false">
      <c r="A94" s="680"/>
      <c r="B94" s="680"/>
      <c r="C94" s="742"/>
      <c r="D94" s="680"/>
      <c r="E94" s="680"/>
      <c r="F94" s="680"/>
      <c r="G94" s="680"/>
      <c r="H94" s="680"/>
      <c r="I94" s="680"/>
      <c r="J94" s="680"/>
      <c r="K94" s="680"/>
      <c r="L94" s="680"/>
      <c r="M94" s="746"/>
      <c r="N94" s="746" t="s">
        <v>883</v>
      </c>
      <c r="R94" s="701" t="n">
        <f aca="false">-RegAmort!C41</f>
        <v>-42</v>
      </c>
      <c r="S94" s="701" t="n">
        <f aca="false">-RegAmort!D41</f>
        <v>-42</v>
      </c>
      <c r="T94" s="701" t="n">
        <f aca="false">-RegAmort!E41</f>
        <v>-42</v>
      </c>
      <c r="U94" s="701" t="n">
        <f aca="false">-RegAmort!F41</f>
        <v>-42</v>
      </c>
      <c r="V94" s="701" t="n">
        <f aca="false">-RegAmort!G41</f>
        <v>-42</v>
      </c>
      <c r="W94" s="701" t="n">
        <f aca="false">-RegAmort!H41</f>
        <v>-42</v>
      </c>
      <c r="X94" s="701" t="n">
        <f aca="false">-RegAmort!I41</f>
        <v>-42</v>
      </c>
      <c r="Y94" s="701" t="n">
        <f aca="false">-RegAmort!J41</f>
        <v>-43</v>
      </c>
      <c r="Z94" s="701" t="n">
        <f aca="false">-RegAmort!K41</f>
        <v>-42</v>
      </c>
      <c r="AA94" s="701" t="n">
        <f aca="false">-RegAmort!L41</f>
        <v>-43</v>
      </c>
      <c r="AB94" s="701" t="n">
        <f aca="false">-RegAmort!M41</f>
        <v>-43</v>
      </c>
      <c r="AC94" s="701" t="n">
        <f aca="false">-RegAmort!N41</f>
        <v>-43</v>
      </c>
      <c r="AD94" s="701" t="n">
        <f aca="false">SUM(R94:AC94)</f>
        <v>-508</v>
      </c>
      <c r="AI94" s="680"/>
      <c r="AJ94" s="680"/>
      <c r="AK94" s="742"/>
      <c r="AL94" s="680"/>
      <c r="AM94" s="680"/>
      <c r="AN94" s="680"/>
      <c r="AO94" s="680"/>
      <c r="AP94" s="680"/>
      <c r="AQ94" s="680"/>
      <c r="AR94" s="680"/>
      <c r="AS94" s="680"/>
      <c r="AT94" s="680"/>
      <c r="AU94" s="680"/>
      <c r="AV94" s="680"/>
      <c r="AW94" s="680"/>
      <c r="AX94" s="680"/>
      <c r="AY94" s="680"/>
      <c r="AZ94" s="680"/>
      <c r="BA94" s="680"/>
      <c r="BB94" s="680"/>
      <c r="BC94" s="680"/>
      <c r="BD94" s="680"/>
      <c r="BE94" s="680"/>
      <c r="BF94" s="680"/>
      <c r="BG94" s="680"/>
      <c r="BH94" s="680"/>
      <c r="BI94" s="680"/>
      <c r="BJ94" s="680"/>
      <c r="BK94" s="680"/>
      <c r="BL94" s="680"/>
      <c r="BM94" s="680"/>
      <c r="BN94" s="680"/>
      <c r="BO94" s="680"/>
      <c r="BP94" s="680"/>
    </row>
    <row r="95" customFormat="false" ht="12" hidden="false" customHeight="true" outlineLevel="0" collapsed="false">
      <c r="A95" s="680"/>
      <c r="B95" s="680"/>
      <c r="C95" s="742"/>
      <c r="D95" s="680"/>
      <c r="E95" s="680"/>
      <c r="F95" s="680"/>
      <c r="G95" s="680"/>
      <c r="H95" s="680"/>
      <c r="I95" s="680"/>
      <c r="J95" s="680"/>
      <c r="K95" s="680"/>
      <c r="L95" s="680"/>
      <c r="M95" s="712"/>
      <c r="N95" s="712" t="s">
        <v>884</v>
      </c>
      <c r="O95" s="697"/>
      <c r="R95" s="717" t="n">
        <v>0</v>
      </c>
      <c r="S95" s="717" t="n">
        <v>0</v>
      </c>
      <c r="T95" s="717" t="n">
        <v>0</v>
      </c>
      <c r="U95" s="717" t="n">
        <v>0</v>
      </c>
      <c r="V95" s="717" t="n">
        <v>0</v>
      </c>
      <c r="W95" s="717" t="n">
        <v>0</v>
      </c>
      <c r="X95" s="717" t="n">
        <v>0</v>
      </c>
      <c r="Y95" s="717" t="n">
        <v>1</v>
      </c>
      <c r="Z95" s="717" t="n">
        <v>0</v>
      </c>
      <c r="AA95" s="717" t="n">
        <v>0</v>
      </c>
      <c r="AB95" s="717" t="n">
        <v>0</v>
      </c>
      <c r="AC95" s="717" t="n">
        <v>0</v>
      </c>
      <c r="AD95" s="718" t="n">
        <f aca="false">SUM(R95:AC95)</f>
        <v>1</v>
      </c>
      <c r="AI95" s="680"/>
      <c r="AJ95" s="680"/>
      <c r="AK95" s="742"/>
      <c r="AL95" s="680"/>
      <c r="AM95" s="680"/>
      <c r="AN95" s="680"/>
      <c r="AO95" s="680"/>
      <c r="AP95" s="680"/>
      <c r="AQ95" s="680"/>
      <c r="AR95" s="680"/>
      <c r="AS95" s="680"/>
      <c r="AT95" s="680"/>
      <c r="AU95" s="680"/>
      <c r="AV95" s="680"/>
      <c r="AW95" s="680"/>
      <c r="AX95" s="680"/>
      <c r="AY95" s="680"/>
      <c r="AZ95" s="680"/>
      <c r="BA95" s="680"/>
      <c r="BB95" s="680"/>
      <c r="BC95" s="680"/>
      <c r="BD95" s="680"/>
      <c r="BE95" s="680"/>
      <c r="BF95" s="680"/>
      <c r="BG95" s="680"/>
      <c r="BH95" s="680"/>
      <c r="BI95" s="680"/>
      <c r="BJ95" s="680"/>
      <c r="BK95" s="680"/>
      <c r="BL95" s="680"/>
      <c r="BM95" s="680"/>
      <c r="BN95" s="680"/>
      <c r="BO95" s="680"/>
      <c r="BP95" s="680"/>
    </row>
    <row r="96" customFormat="false" ht="12" hidden="false" customHeight="true" outlineLevel="0" collapsed="false">
      <c r="A96" s="680"/>
      <c r="B96" s="680"/>
      <c r="C96" s="742"/>
      <c r="D96" s="680"/>
      <c r="E96" s="680"/>
      <c r="F96" s="680"/>
      <c r="G96" s="680"/>
      <c r="H96" s="680"/>
      <c r="I96" s="680"/>
      <c r="J96" s="680"/>
      <c r="K96" s="680"/>
      <c r="L96" s="680"/>
      <c r="M96" s="663"/>
      <c r="N96" s="746" t="s">
        <v>885</v>
      </c>
      <c r="R96" s="718" t="n">
        <f aca="false">SUM(R94:R95)</f>
        <v>-42</v>
      </c>
      <c r="S96" s="718" t="n">
        <f aca="false">SUM(S94:S95)</f>
        <v>-42</v>
      </c>
      <c r="T96" s="718" t="n">
        <f aca="false">SUM(T94:T95)</f>
        <v>-42</v>
      </c>
      <c r="U96" s="718" t="n">
        <f aca="false">SUM(U94:U95)</f>
        <v>-42</v>
      </c>
      <c r="V96" s="718" t="n">
        <f aca="false">SUM(V94:V95)</f>
        <v>-42</v>
      </c>
      <c r="W96" s="718" t="n">
        <f aca="false">SUM(W94:W95)</f>
        <v>-42</v>
      </c>
      <c r="X96" s="718" t="n">
        <f aca="false">SUM(X94:X95)</f>
        <v>-42</v>
      </c>
      <c r="Y96" s="718" t="n">
        <f aca="false">SUM(Y94:Y95)</f>
        <v>-42</v>
      </c>
      <c r="Z96" s="718" t="n">
        <f aca="false">SUM(Z94:Z95)</f>
        <v>-42</v>
      </c>
      <c r="AA96" s="718" t="n">
        <f aca="false">SUM(AA94:AA95)</f>
        <v>-43</v>
      </c>
      <c r="AB96" s="718" t="n">
        <f aca="false">SUM(AB94:AB95)</f>
        <v>-43</v>
      </c>
      <c r="AC96" s="718" t="n">
        <f aca="false">SUM(AC94:AC95)</f>
        <v>-43</v>
      </c>
      <c r="AD96" s="718" t="n">
        <f aca="false">SUM(AD94:AD95)</f>
        <v>-507</v>
      </c>
      <c r="AI96" s="680"/>
      <c r="AJ96" s="680"/>
      <c r="AK96" s="742"/>
      <c r="AL96" s="680"/>
      <c r="AM96" s="680"/>
      <c r="AN96" s="680"/>
      <c r="AO96" s="680"/>
      <c r="AP96" s="680"/>
      <c r="AQ96" s="680"/>
      <c r="AR96" s="680"/>
      <c r="AS96" s="680"/>
      <c r="AT96" s="680"/>
      <c r="AU96" s="680"/>
      <c r="AV96" s="680"/>
      <c r="AW96" s="680"/>
      <c r="AX96" s="680"/>
      <c r="AY96" s="680"/>
      <c r="AZ96" s="680"/>
      <c r="BA96" s="680"/>
      <c r="BB96" s="680"/>
      <c r="BC96" s="680"/>
      <c r="BD96" s="680"/>
      <c r="BE96" s="680"/>
      <c r="BF96" s="680"/>
      <c r="BG96" s="680"/>
      <c r="BH96" s="680"/>
      <c r="BI96" s="680"/>
      <c r="BJ96" s="680"/>
      <c r="BK96" s="680"/>
      <c r="BL96" s="680"/>
      <c r="BM96" s="680"/>
      <c r="BN96" s="680"/>
      <c r="BO96" s="680"/>
      <c r="BP96" s="680"/>
    </row>
    <row r="97" customFormat="false" ht="6" hidden="false" customHeight="true" outlineLevel="0" collapsed="false">
      <c r="A97" s="680"/>
      <c r="B97" s="680"/>
      <c r="C97" s="742"/>
      <c r="D97" s="680"/>
      <c r="E97" s="680"/>
      <c r="F97" s="680"/>
      <c r="G97" s="680"/>
      <c r="H97" s="680"/>
      <c r="I97" s="680"/>
      <c r="J97" s="680"/>
      <c r="K97" s="680"/>
      <c r="L97" s="680"/>
      <c r="M97" s="663"/>
      <c r="N97" s="663"/>
      <c r="AI97" s="680"/>
      <c r="AJ97" s="680"/>
      <c r="AK97" s="742"/>
      <c r="AL97" s="680"/>
      <c r="AM97" s="680"/>
      <c r="AN97" s="680"/>
      <c r="AO97" s="680"/>
      <c r="AP97" s="680"/>
      <c r="AQ97" s="680"/>
      <c r="AR97" s="680"/>
      <c r="AS97" s="680"/>
      <c r="AT97" s="680"/>
      <c r="AU97" s="680"/>
      <c r="AV97" s="680"/>
      <c r="AW97" s="680"/>
      <c r="AX97" s="680"/>
      <c r="AY97" s="680"/>
      <c r="AZ97" s="680"/>
      <c r="BA97" s="680"/>
      <c r="BB97" s="680"/>
      <c r="BC97" s="680"/>
      <c r="BD97" s="680"/>
      <c r="BE97" s="680"/>
      <c r="BF97" s="680"/>
      <c r="BG97" s="680"/>
      <c r="BH97" s="680"/>
      <c r="BI97" s="680"/>
      <c r="BJ97" s="680"/>
      <c r="BK97" s="680"/>
      <c r="BL97" s="680"/>
      <c r="BM97" s="680"/>
      <c r="BN97" s="680"/>
      <c r="BO97" s="680"/>
      <c r="BP97" s="680"/>
    </row>
    <row r="98" customFormat="false" ht="12" hidden="false" customHeight="true" outlineLevel="0" collapsed="false">
      <c r="A98" s="680"/>
      <c r="B98" s="680"/>
      <c r="C98" s="742"/>
      <c r="D98" s="680"/>
      <c r="E98" s="680"/>
      <c r="F98" s="680"/>
      <c r="G98" s="680"/>
      <c r="H98" s="680"/>
      <c r="I98" s="680"/>
      <c r="J98" s="680"/>
      <c r="K98" s="680"/>
      <c r="L98" s="680"/>
      <c r="M98" s="746"/>
      <c r="N98" s="746" t="s">
        <v>886</v>
      </c>
      <c r="R98" s="701" t="n">
        <f aca="false">-RegAmort!C42</f>
        <v>-10</v>
      </c>
      <c r="S98" s="701" t="n">
        <f aca="false">-RegAmort!D42</f>
        <v>-10</v>
      </c>
      <c r="T98" s="701" t="n">
        <f aca="false">-RegAmort!E42</f>
        <v>-10</v>
      </c>
      <c r="U98" s="701" t="n">
        <f aca="false">-RegAmort!F42</f>
        <v>-10</v>
      </c>
      <c r="V98" s="701" t="n">
        <f aca="false">-RegAmort!G42</f>
        <v>-10</v>
      </c>
      <c r="W98" s="701" t="n">
        <f aca="false">-RegAmort!H42</f>
        <v>-10</v>
      </c>
      <c r="X98" s="701" t="n">
        <f aca="false">-RegAmort!I42</f>
        <v>-10</v>
      </c>
      <c r="Y98" s="701" t="n">
        <f aca="false">-RegAmort!J42</f>
        <v>-10</v>
      </c>
      <c r="Z98" s="701" t="n">
        <f aca="false">-RegAmort!K42</f>
        <v>-11</v>
      </c>
      <c r="AA98" s="701" t="n">
        <f aca="false">-RegAmort!L42</f>
        <v>-10</v>
      </c>
      <c r="AB98" s="701" t="n">
        <f aca="false">-RegAmort!M42</f>
        <v>-11</v>
      </c>
      <c r="AC98" s="701" t="n">
        <f aca="false">-RegAmort!N42</f>
        <v>-10</v>
      </c>
      <c r="AD98" s="701" t="n">
        <f aca="false">SUM(R98:AC98)</f>
        <v>-122</v>
      </c>
      <c r="AI98" s="680"/>
      <c r="AJ98" s="680"/>
      <c r="AK98" s="742"/>
      <c r="AL98" s="680"/>
      <c r="AM98" s="680"/>
      <c r="AN98" s="680"/>
      <c r="AO98" s="680"/>
      <c r="AP98" s="680"/>
      <c r="AQ98" s="680"/>
      <c r="AR98" s="680"/>
      <c r="AS98" s="680"/>
      <c r="AT98" s="680"/>
      <c r="AU98" s="680"/>
      <c r="AV98" s="680"/>
      <c r="AW98" s="680"/>
      <c r="AX98" s="680"/>
      <c r="AY98" s="680"/>
      <c r="AZ98" s="680"/>
      <c r="BA98" s="680"/>
      <c r="BB98" s="680"/>
      <c r="BC98" s="680"/>
      <c r="BD98" s="680"/>
      <c r="BE98" s="680"/>
      <c r="BF98" s="680"/>
      <c r="BG98" s="680"/>
      <c r="BH98" s="680"/>
      <c r="BI98" s="680"/>
      <c r="BJ98" s="680"/>
      <c r="BK98" s="680"/>
      <c r="BL98" s="680"/>
      <c r="BM98" s="680"/>
      <c r="BN98" s="680"/>
      <c r="BO98" s="680"/>
      <c r="BP98" s="680"/>
    </row>
    <row r="99" customFormat="false" ht="12" hidden="false" customHeight="true" outlineLevel="0" collapsed="false">
      <c r="A99" s="680"/>
      <c r="B99" s="680"/>
      <c r="C99" s="742"/>
      <c r="D99" s="680"/>
      <c r="E99" s="680"/>
      <c r="F99" s="680"/>
      <c r="G99" s="680"/>
      <c r="H99" s="680"/>
      <c r="I99" s="680"/>
      <c r="J99" s="680"/>
      <c r="K99" s="680"/>
      <c r="L99" s="680"/>
      <c r="M99" s="712"/>
      <c r="N99" s="712" t="s">
        <v>887</v>
      </c>
      <c r="O99" s="697"/>
      <c r="R99" s="717" t="n">
        <v>0</v>
      </c>
      <c r="S99" s="717" t="n">
        <v>-1</v>
      </c>
      <c r="T99" s="717" t="n">
        <v>-1</v>
      </c>
      <c r="U99" s="717" t="n">
        <v>0</v>
      </c>
      <c r="V99" s="717" t="n">
        <v>0</v>
      </c>
      <c r="W99" s="717" t="n">
        <v>-1</v>
      </c>
      <c r="X99" s="717" t="n">
        <v>0</v>
      </c>
      <c r="Y99" s="717" t="n">
        <v>-1</v>
      </c>
      <c r="Z99" s="717" t="n">
        <v>0</v>
      </c>
      <c r="AA99" s="717" t="n">
        <v>0</v>
      </c>
      <c r="AB99" s="717" t="n">
        <v>0</v>
      </c>
      <c r="AC99" s="717" t="n">
        <v>0</v>
      </c>
      <c r="AD99" s="718" t="n">
        <f aca="false">SUM(R99:AC99)</f>
        <v>-4</v>
      </c>
      <c r="AI99" s="680"/>
      <c r="AJ99" s="680"/>
      <c r="AK99" s="742"/>
      <c r="AL99" s="680"/>
      <c r="AM99" s="680"/>
      <c r="AN99" s="680"/>
      <c r="AO99" s="680"/>
      <c r="AP99" s="680"/>
      <c r="AQ99" s="680"/>
      <c r="AR99" s="680"/>
      <c r="AS99" s="680"/>
      <c r="AT99" s="680"/>
      <c r="AU99" s="680"/>
      <c r="AV99" s="680"/>
      <c r="AW99" s="680"/>
      <c r="AX99" s="680"/>
      <c r="AY99" s="680"/>
      <c r="AZ99" s="680"/>
      <c r="BA99" s="680"/>
      <c r="BB99" s="680"/>
      <c r="BC99" s="680"/>
      <c r="BD99" s="680"/>
      <c r="BE99" s="680"/>
      <c r="BF99" s="680"/>
      <c r="BG99" s="680"/>
      <c r="BH99" s="680"/>
      <c r="BI99" s="680"/>
      <c r="BJ99" s="680"/>
      <c r="BK99" s="680"/>
      <c r="BL99" s="680"/>
      <c r="BM99" s="680"/>
      <c r="BN99" s="680"/>
      <c r="BO99" s="680"/>
      <c r="BP99" s="680"/>
    </row>
    <row r="100" customFormat="false" ht="12" hidden="false" customHeight="true" outlineLevel="0" collapsed="false">
      <c r="A100" s="680"/>
      <c r="B100" s="680"/>
      <c r="C100" s="742"/>
      <c r="D100" s="680"/>
      <c r="E100" s="680"/>
      <c r="F100" s="680"/>
      <c r="G100" s="680"/>
      <c r="H100" s="680"/>
      <c r="I100" s="680"/>
      <c r="J100" s="680"/>
      <c r="K100" s="680"/>
      <c r="L100" s="680"/>
      <c r="M100" s="663"/>
      <c r="N100" s="746" t="s">
        <v>888</v>
      </c>
      <c r="R100" s="718" t="n">
        <f aca="false">SUM(R98:R99)</f>
        <v>-10</v>
      </c>
      <c r="S100" s="718" t="n">
        <f aca="false">SUM(S98:S99)</f>
        <v>-11</v>
      </c>
      <c r="T100" s="718" t="n">
        <f aca="false">SUM(T98:T99)</f>
        <v>-11</v>
      </c>
      <c r="U100" s="718" t="n">
        <f aca="false">SUM(U98:U99)</f>
        <v>-10</v>
      </c>
      <c r="V100" s="718" t="n">
        <f aca="false">SUM(V98:V99)</f>
        <v>-10</v>
      </c>
      <c r="W100" s="718" t="n">
        <f aca="false">SUM(W98:W99)</f>
        <v>-11</v>
      </c>
      <c r="X100" s="718" t="n">
        <f aca="false">SUM(X98:X99)</f>
        <v>-10</v>
      </c>
      <c r="Y100" s="718" t="n">
        <f aca="false">SUM(Y98:Y99)</f>
        <v>-11</v>
      </c>
      <c r="Z100" s="718" t="n">
        <f aca="false">SUM(Z98:Z99)</f>
        <v>-11</v>
      </c>
      <c r="AA100" s="718" t="n">
        <f aca="false">SUM(AA98:AA99)</f>
        <v>-10</v>
      </c>
      <c r="AB100" s="718" t="n">
        <f aca="false">SUM(AB98:AB99)</f>
        <v>-11</v>
      </c>
      <c r="AC100" s="718" t="n">
        <f aca="false">SUM(AC98:AC99)</f>
        <v>-10</v>
      </c>
      <c r="AD100" s="718" t="n">
        <f aca="false">SUM(AD98:AD99)</f>
        <v>-126</v>
      </c>
      <c r="AI100" s="680"/>
      <c r="AJ100" s="680"/>
      <c r="AK100" s="742"/>
      <c r="AL100" s="680"/>
      <c r="AM100" s="680"/>
      <c r="AN100" s="680"/>
      <c r="AO100" s="680"/>
      <c r="AP100" s="680"/>
      <c r="AQ100" s="680"/>
      <c r="AR100" s="680"/>
      <c r="AS100" s="680"/>
      <c r="AT100" s="680"/>
      <c r="AU100" s="680"/>
      <c r="AV100" s="680"/>
      <c r="AW100" s="680"/>
      <c r="AX100" s="680"/>
      <c r="AY100" s="680"/>
      <c r="AZ100" s="680"/>
      <c r="BA100" s="680"/>
      <c r="BB100" s="680"/>
      <c r="BC100" s="680"/>
      <c r="BD100" s="680"/>
      <c r="BE100" s="680"/>
      <c r="BF100" s="680"/>
      <c r="BG100" s="680"/>
      <c r="BH100" s="680"/>
      <c r="BI100" s="680"/>
      <c r="BJ100" s="680"/>
      <c r="BK100" s="680"/>
      <c r="BL100" s="680"/>
      <c r="BM100" s="680"/>
      <c r="BN100" s="680"/>
      <c r="BO100" s="680"/>
      <c r="BP100" s="680"/>
    </row>
    <row r="101" customFormat="false" ht="6" hidden="false" customHeight="true" outlineLevel="0" collapsed="false">
      <c r="A101" s="680"/>
      <c r="B101" s="680"/>
      <c r="C101" s="742"/>
      <c r="D101" s="680"/>
      <c r="E101" s="680"/>
      <c r="F101" s="680"/>
      <c r="G101" s="680"/>
      <c r="H101" s="680"/>
      <c r="I101" s="680"/>
      <c r="J101" s="680"/>
      <c r="K101" s="680"/>
      <c r="L101" s="680"/>
      <c r="M101" s="663"/>
      <c r="N101" s="663"/>
      <c r="AI101" s="680"/>
      <c r="AJ101" s="680"/>
      <c r="AK101" s="742"/>
      <c r="AL101" s="680"/>
      <c r="AM101" s="680"/>
      <c r="AN101" s="680"/>
      <c r="AO101" s="680"/>
      <c r="AP101" s="680"/>
      <c r="AQ101" s="680"/>
      <c r="AR101" s="680"/>
      <c r="AS101" s="680"/>
      <c r="AT101" s="680"/>
      <c r="AU101" s="680"/>
      <c r="AV101" s="680"/>
      <c r="AW101" s="680"/>
      <c r="AX101" s="680"/>
      <c r="AY101" s="680"/>
      <c r="AZ101" s="680"/>
      <c r="BA101" s="680"/>
      <c r="BB101" s="680"/>
      <c r="BC101" s="680"/>
      <c r="BD101" s="680"/>
      <c r="BE101" s="680"/>
      <c r="BF101" s="680"/>
      <c r="BG101" s="680"/>
      <c r="BH101" s="680"/>
      <c r="BI101" s="680"/>
      <c r="BJ101" s="680"/>
      <c r="BK101" s="680"/>
      <c r="BL101" s="680"/>
      <c r="BM101" s="680"/>
      <c r="BN101" s="680"/>
      <c r="BO101" s="680"/>
      <c r="BP101" s="680"/>
    </row>
    <row r="102" customFormat="false" ht="12" hidden="false" customHeight="true" outlineLevel="0" collapsed="false">
      <c r="A102" s="680"/>
      <c r="B102" s="680"/>
      <c r="C102" s="742"/>
      <c r="D102" s="680"/>
      <c r="E102" s="680"/>
      <c r="F102" s="680"/>
      <c r="G102" s="680"/>
      <c r="H102" s="680"/>
      <c r="I102" s="680"/>
      <c r="J102" s="680"/>
      <c r="K102" s="680"/>
      <c r="L102" s="680"/>
      <c r="M102" s="746"/>
      <c r="N102" s="746" t="s">
        <v>889</v>
      </c>
      <c r="R102" s="701" t="n">
        <f aca="false">-RegAmort!C43</f>
        <v>-31</v>
      </c>
      <c r="S102" s="701" t="n">
        <f aca="false">-RegAmort!D43</f>
        <v>-31</v>
      </c>
      <c r="T102" s="701" t="n">
        <f aca="false">-RegAmort!E43</f>
        <v>-31</v>
      </c>
      <c r="U102" s="701" t="n">
        <f aca="false">-RegAmort!F43</f>
        <v>-31</v>
      </c>
      <c r="V102" s="701" t="n">
        <f aca="false">-RegAmort!G43</f>
        <v>-31</v>
      </c>
      <c r="W102" s="701" t="n">
        <f aca="false">-RegAmort!H43</f>
        <v>-31</v>
      </c>
      <c r="X102" s="701" t="n">
        <f aca="false">-RegAmort!I43</f>
        <v>-31</v>
      </c>
      <c r="Y102" s="701" t="n">
        <f aca="false">-RegAmort!J43</f>
        <v>-32</v>
      </c>
      <c r="Z102" s="701" t="n">
        <f aca="false">-RegAmort!K43</f>
        <v>-31</v>
      </c>
      <c r="AA102" s="701" t="n">
        <f aca="false">-RegAmort!L43</f>
        <v>-32</v>
      </c>
      <c r="AB102" s="701" t="n">
        <f aca="false">-RegAmort!M43</f>
        <v>-31</v>
      </c>
      <c r="AC102" s="701" t="n">
        <f aca="false">-RegAmort!N43</f>
        <v>-32</v>
      </c>
      <c r="AD102" s="701" t="n">
        <f aca="false">SUM(R102:AC102)</f>
        <v>-375</v>
      </c>
      <c r="AE102" s="701"/>
      <c r="AF102" s="701"/>
      <c r="AI102" s="680"/>
      <c r="AJ102" s="680"/>
      <c r="AK102" s="742"/>
      <c r="AL102" s="680"/>
      <c r="AM102" s="680"/>
      <c r="AN102" s="680"/>
      <c r="AO102" s="680"/>
      <c r="AP102" s="680"/>
      <c r="AQ102" s="680"/>
      <c r="AR102" s="680"/>
      <c r="AS102" s="680"/>
      <c r="AT102" s="680"/>
      <c r="AU102" s="680"/>
      <c r="AV102" s="680"/>
      <c r="AW102" s="680"/>
      <c r="AX102" s="680"/>
      <c r="AY102" s="680"/>
      <c r="AZ102" s="680"/>
      <c r="BA102" s="680"/>
      <c r="BB102" s="680"/>
      <c r="BC102" s="680"/>
      <c r="BD102" s="680"/>
      <c r="BE102" s="680"/>
      <c r="BF102" s="680"/>
      <c r="BG102" s="680"/>
      <c r="BH102" s="680"/>
      <c r="BI102" s="680"/>
      <c r="BJ102" s="680"/>
      <c r="BK102" s="680"/>
      <c r="BL102" s="680"/>
      <c r="BM102" s="680"/>
      <c r="BN102" s="680"/>
      <c r="BO102" s="680"/>
      <c r="BP102" s="680"/>
    </row>
    <row r="103" customFormat="false" ht="12" hidden="false" customHeight="true" outlineLevel="0" collapsed="false">
      <c r="A103" s="680"/>
      <c r="B103" s="680"/>
      <c r="C103" s="742"/>
      <c r="D103" s="680"/>
      <c r="E103" s="680"/>
      <c r="F103" s="680"/>
      <c r="G103" s="680"/>
      <c r="H103" s="680"/>
      <c r="I103" s="680"/>
      <c r="J103" s="680"/>
      <c r="K103" s="680"/>
      <c r="L103" s="680"/>
      <c r="M103" s="712"/>
      <c r="N103" s="712" t="s">
        <v>890</v>
      </c>
      <c r="O103" s="697"/>
      <c r="R103" s="717" t="n">
        <v>-1</v>
      </c>
      <c r="S103" s="717" t="n">
        <v>0</v>
      </c>
      <c r="T103" s="717" t="n">
        <v>-1</v>
      </c>
      <c r="U103" s="717" t="n">
        <v>0</v>
      </c>
      <c r="V103" s="717" t="n">
        <v>-1</v>
      </c>
      <c r="W103" s="717" t="n">
        <v>0</v>
      </c>
      <c r="X103" s="717" t="n">
        <v>0</v>
      </c>
      <c r="Y103" s="717" t="n">
        <v>0</v>
      </c>
      <c r="Z103" s="717" t="n">
        <v>0</v>
      </c>
      <c r="AA103" s="717" t="n">
        <v>0</v>
      </c>
      <c r="AB103" s="717" t="n">
        <v>0</v>
      </c>
      <c r="AC103" s="717" t="n">
        <v>0</v>
      </c>
      <c r="AD103" s="718" t="n">
        <f aca="false">SUM(R103:AC103)</f>
        <v>-3</v>
      </c>
      <c r="AI103" s="680"/>
      <c r="AJ103" s="680"/>
      <c r="AK103" s="742"/>
      <c r="AL103" s="680"/>
      <c r="AM103" s="680"/>
      <c r="AN103" s="680"/>
      <c r="AO103" s="680"/>
      <c r="AP103" s="680"/>
      <c r="AQ103" s="680"/>
      <c r="AR103" s="680"/>
      <c r="AS103" s="680"/>
      <c r="AT103" s="680"/>
      <c r="AU103" s="680"/>
      <c r="AV103" s="680"/>
      <c r="AW103" s="680"/>
      <c r="AX103" s="680"/>
      <c r="AY103" s="680"/>
      <c r="AZ103" s="680"/>
      <c r="BA103" s="680"/>
      <c r="BB103" s="680"/>
      <c r="BC103" s="680"/>
      <c r="BD103" s="680"/>
      <c r="BE103" s="680"/>
      <c r="BF103" s="680"/>
      <c r="BG103" s="680"/>
      <c r="BH103" s="680"/>
      <c r="BI103" s="680"/>
      <c r="BJ103" s="680"/>
      <c r="BK103" s="680"/>
      <c r="BL103" s="680"/>
      <c r="BM103" s="680"/>
      <c r="BN103" s="680"/>
      <c r="BO103" s="680"/>
      <c r="BP103" s="680"/>
    </row>
    <row r="104" customFormat="false" ht="12" hidden="false" customHeight="true" outlineLevel="0" collapsed="false">
      <c r="A104" s="680"/>
      <c r="B104" s="680"/>
      <c r="C104" s="742"/>
      <c r="D104" s="680"/>
      <c r="E104" s="680"/>
      <c r="F104" s="680"/>
      <c r="G104" s="680"/>
      <c r="H104" s="680"/>
      <c r="I104" s="680"/>
      <c r="J104" s="680"/>
      <c r="K104" s="680"/>
      <c r="L104" s="680"/>
      <c r="M104" s="663"/>
      <c r="N104" s="746" t="s">
        <v>891</v>
      </c>
      <c r="R104" s="718" t="n">
        <f aca="false">SUM(R102:R103)</f>
        <v>-32</v>
      </c>
      <c r="S104" s="718" t="n">
        <f aca="false">SUM(S102:S103)</f>
        <v>-31</v>
      </c>
      <c r="T104" s="718" t="n">
        <f aca="false">SUM(T102:T103)</f>
        <v>-32</v>
      </c>
      <c r="U104" s="718" t="n">
        <f aca="false">SUM(U102:U103)</f>
        <v>-31</v>
      </c>
      <c r="V104" s="718" t="n">
        <f aca="false">SUM(V102:V103)</f>
        <v>-32</v>
      </c>
      <c r="W104" s="718" t="n">
        <f aca="false">SUM(W102:W103)</f>
        <v>-31</v>
      </c>
      <c r="X104" s="718" t="n">
        <f aca="false">SUM(X102:X103)</f>
        <v>-31</v>
      </c>
      <c r="Y104" s="718" t="n">
        <f aca="false">SUM(Y102:Y103)</f>
        <v>-32</v>
      </c>
      <c r="Z104" s="718" t="n">
        <f aca="false">SUM(Z102:Z103)</f>
        <v>-31</v>
      </c>
      <c r="AA104" s="718" t="n">
        <f aca="false">SUM(AA102:AA103)</f>
        <v>-32</v>
      </c>
      <c r="AB104" s="718" t="n">
        <f aca="false">SUM(AB102:AB103)</f>
        <v>-31</v>
      </c>
      <c r="AC104" s="718" t="n">
        <f aca="false">SUM(AC102:AC103)</f>
        <v>-32</v>
      </c>
      <c r="AD104" s="718" t="n">
        <f aca="false">SUM(AD102:AD103)</f>
        <v>-378</v>
      </c>
      <c r="AI104" s="680"/>
      <c r="AJ104" s="680"/>
      <c r="AK104" s="742"/>
      <c r="AL104" s="680"/>
      <c r="AM104" s="680"/>
      <c r="AN104" s="680"/>
      <c r="AO104" s="680"/>
      <c r="AP104" s="680"/>
      <c r="AQ104" s="680"/>
      <c r="AR104" s="680"/>
      <c r="AS104" s="680"/>
      <c r="AT104" s="680"/>
      <c r="AU104" s="680"/>
      <c r="AV104" s="680"/>
      <c r="AW104" s="680"/>
      <c r="AX104" s="680"/>
      <c r="AY104" s="680"/>
      <c r="AZ104" s="680"/>
      <c r="BA104" s="680"/>
      <c r="BB104" s="680"/>
      <c r="BC104" s="680"/>
      <c r="BD104" s="680"/>
      <c r="BE104" s="680"/>
      <c r="BF104" s="680"/>
      <c r="BG104" s="680"/>
      <c r="BH104" s="680"/>
      <c r="BI104" s="680"/>
      <c r="BJ104" s="680"/>
      <c r="BK104" s="680"/>
      <c r="BL104" s="680"/>
      <c r="BM104" s="680"/>
      <c r="BN104" s="680"/>
      <c r="BO104" s="680"/>
      <c r="BP104" s="680"/>
    </row>
    <row r="105" customFormat="false" ht="6" hidden="false" customHeight="true" outlineLevel="0" collapsed="false">
      <c r="A105" s="680"/>
      <c r="B105" s="680"/>
      <c r="C105" s="742"/>
      <c r="D105" s="680"/>
      <c r="E105" s="680"/>
      <c r="F105" s="680"/>
      <c r="G105" s="680"/>
      <c r="H105" s="680"/>
      <c r="I105" s="680"/>
      <c r="J105" s="680"/>
      <c r="K105" s="680"/>
      <c r="L105" s="680"/>
      <c r="M105" s="663"/>
      <c r="N105" s="663"/>
      <c r="AI105" s="680"/>
      <c r="AJ105" s="680"/>
      <c r="AK105" s="742"/>
      <c r="AL105" s="680"/>
      <c r="AM105" s="680"/>
      <c r="AN105" s="680"/>
      <c r="AO105" s="680"/>
      <c r="AP105" s="680"/>
      <c r="AQ105" s="680"/>
      <c r="AR105" s="680"/>
      <c r="AS105" s="680"/>
      <c r="AT105" s="680"/>
      <c r="AU105" s="680"/>
      <c r="AV105" s="680"/>
      <c r="AW105" s="680"/>
      <c r="AX105" s="680"/>
      <c r="AY105" s="680"/>
      <c r="AZ105" s="680"/>
      <c r="BA105" s="680"/>
      <c r="BB105" s="680"/>
      <c r="BC105" s="680"/>
      <c r="BD105" s="680"/>
      <c r="BE105" s="680"/>
      <c r="BF105" s="680"/>
      <c r="BG105" s="680"/>
      <c r="BH105" s="680"/>
      <c r="BI105" s="680"/>
      <c r="BJ105" s="680"/>
      <c r="BK105" s="680"/>
      <c r="BL105" s="680"/>
      <c r="BM105" s="680"/>
      <c r="BN105" s="680"/>
      <c r="BO105" s="680"/>
      <c r="BP105" s="680"/>
    </row>
    <row r="106" customFormat="false" ht="12" hidden="false" customHeight="true" outlineLevel="0" collapsed="false">
      <c r="A106" s="680"/>
      <c r="B106" s="680"/>
      <c r="C106" s="742"/>
      <c r="D106" s="680"/>
      <c r="E106" s="680"/>
      <c r="F106" s="680"/>
      <c r="G106" s="680"/>
      <c r="H106" s="680"/>
      <c r="I106" s="680"/>
      <c r="J106" s="680"/>
      <c r="K106" s="680"/>
      <c r="L106" s="680"/>
      <c r="M106" s="746"/>
      <c r="N106" s="746" t="s">
        <v>892</v>
      </c>
      <c r="R106" s="701" t="n">
        <f aca="false">-RegAmort!C44</f>
        <v>-45</v>
      </c>
      <c r="S106" s="701" t="n">
        <f aca="false">-RegAmort!D44</f>
        <v>-45</v>
      </c>
      <c r="T106" s="701" t="n">
        <f aca="false">-RegAmort!E44</f>
        <v>-45</v>
      </c>
      <c r="U106" s="701" t="n">
        <f aca="false">-RegAmort!F44</f>
        <v>-45</v>
      </c>
      <c r="V106" s="701" t="n">
        <f aca="false">-RegAmort!G44</f>
        <v>-45</v>
      </c>
      <c r="W106" s="701" t="n">
        <f aca="false">-RegAmort!H44</f>
        <v>-45</v>
      </c>
      <c r="X106" s="701" t="n">
        <f aca="false">-RegAmort!I44</f>
        <v>-45</v>
      </c>
      <c r="Y106" s="701" t="n">
        <f aca="false">-RegAmort!J44</f>
        <v>-45</v>
      </c>
      <c r="Z106" s="701" t="n">
        <f aca="false">-RegAmort!K44</f>
        <v>-45</v>
      </c>
      <c r="AA106" s="701" t="n">
        <f aca="false">-RegAmort!L44</f>
        <v>-45</v>
      </c>
      <c r="AB106" s="701" t="n">
        <f aca="false">-RegAmort!M44</f>
        <v>-44</v>
      </c>
      <c r="AC106" s="701" t="n">
        <f aca="false">-RegAmort!N44</f>
        <v>-45</v>
      </c>
      <c r="AD106" s="701" t="n">
        <f aca="false">SUM(R106:AC106)</f>
        <v>-539</v>
      </c>
      <c r="AE106" s="701"/>
      <c r="AF106" s="701"/>
      <c r="AI106" s="680"/>
      <c r="AJ106" s="680"/>
      <c r="AK106" s="742"/>
      <c r="AL106" s="680"/>
      <c r="AM106" s="680"/>
      <c r="AN106" s="680"/>
      <c r="AO106" s="680"/>
      <c r="AP106" s="680"/>
      <c r="AQ106" s="680"/>
      <c r="AR106" s="680"/>
      <c r="AS106" s="680"/>
      <c r="AT106" s="680"/>
      <c r="AU106" s="680"/>
      <c r="AV106" s="680"/>
      <c r="AW106" s="680"/>
      <c r="AX106" s="680"/>
      <c r="AY106" s="680"/>
      <c r="AZ106" s="680"/>
      <c r="BA106" s="680"/>
      <c r="BB106" s="680"/>
      <c r="BC106" s="680"/>
      <c r="BD106" s="680"/>
      <c r="BE106" s="680"/>
      <c r="BF106" s="680"/>
      <c r="BG106" s="680"/>
      <c r="BH106" s="680"/>
      <c r="BI106" s="680"/>
      <c r="BJ106" s="680"/>
      <c r="BK106" s="680"/>
      <c r="BL106" s="680"/>
      <c r="BM106" s="680"/>
      <c r="BN106" s="680"/>
      <c r="BO106" s="680"/>
      <c r="BP106" s="680"/>
    </row>
    <row r="107" customFormat="false" ht="12" hidden="false" customHeight="true" outlineLevel="0" collapsed="false">
      <c r="A107" s="680"/>
      <c r="B107" s="680"/>
      <c r="C107" s="742"/>
      <c r="D107" s="680"/>
      <c r="E107" s="680"/>
      <c r="F107" s="680"/>
      <c r="G107" s="680"/>
      <c r="H107" s="680"/>
      <c r="I107" s="680"/>
      <c r="J107" s="680"/>
      <c r="K107" s="680"/>
      <c r="L107" s="680"/>
      <c r="M107" s="712"/>
      <c r="N107" s="712" t="s">
        <v>893</v>
      </c>
      <c r="O107" s="697"/>
      <c r="R107" s="717" t="n">
        <v>0</v>
      </c>
      <c r="S107" s="717" t="n">
        <v>0</v>
      </c>
      <c r="T107" s="717" t="n">
        <v>1</v>
      </c>
      <c r="U107" s="717" t="n">
        <v>0</v>
      </c>
      <c r="V107" s="717" t="n">
        <v>0</v>
      </c>
      <c r="W107" s="717" t="n">
        <v>1</v>
      </c>
      <c r="X107" s="717" t="n">
        <v>0</v>
      </c>
      <c r="Y107" s="717" t="n">
        <v>0</v>
      </c>
      <c r="Z107" s="717" t="n">
        <v>0</v>
      </c>
      <c r="AA107" s="717" t="n">
        <v>0</v>
      </c>
      <c r="AB107" s="717" t="n">
        <v>0</v>
      </c>
      <c r="AC107" s="717" t="n">
        <v>0</v>
      </c>
      <c r="AD107" s="718" t="n">
        <f aca="false">SUM(R107:AC107)</f>
        <v>2</v>
      </c>
      <c r="AI107" s="680"/>
      <c r="AJ107" s="680"/>
      <c r="AK107" s="742"/>
      <c r="AL107" s="680"/>
      <c r="AM107" s="680"/>
      <c r="AN107" s="680"/>
      <c r="AO107" s="680"/>
      <c r="AP107" s="680"/>
      <c r="AQ107" s="680"/>
      <c r="AR107" s="680"/>
      <c r="AS107" s="680"/>
      <c r="AT107" s="680"/>
      <c r="AU107" s="680"/>
      <c r="AV107" s="680"/>
      <c r="AW107" s="680"/>
      <c r="AX107" s="680"/>
      <c r="AY107" s="680"/>
      <c r="AZ107" s="680"/>
      <c r="BA107" s="680"/>
      <c r="BB107" s="680"/>
      <c r="BC107" s="680"/>
      <c r="BD107" s="680"/>
      <c r="BE107" s="680"/>
      <c r="BF107" s="680"/>
      <c r="BG107" s="680"/>
      <c r="BH107" s="680"/>
      <c r="BI107" s="680"/>
      <c r="BJ107" s="680"/>
      <c r="BK107" s="680"/>
      <c r="BL107" s="680"/>
      <c r="BM107" s="680"/>
      <c r="BN107" s="680"/>
      <c r="BO107" s="680"/>
      <c r="BP107" s="680"/>
    </row>
    <row r="108" customFormat="false" ht="12" hidden="false" customHeight="true" outlineLevel="0" collapsed="false">
      <c r="A108" s="680"/>
      <c r="B108" s="680"/>
      <c r="C108" s="742"/>
      <c r="D108" s="680"/>
      <c r="E108" s="680"/>
      <c r="F108" s="680"/>
      <c r="G108" s="680"/>
      <c r="H108" s="680"/>
      <c r="I108" s="680"/>
      <c r="J108" s="680"/>
      <c r="K108" s="680"/>
      <c r="L108" s="680"/>
      <c r="M108" s="663"/>
      <c r="N108" s="746" t="s">
        <v>894</v>
      </c>
      <c r="R108" s="718" t="n">
        <f aca="false">SUM(R106:R107)</f>
        <v>-45</v>
      </c>
      <c r="S108" s="718" t="n">
        <f aca="false">SUM(S106:S107)</f>
        <v>-45</v>
      </c>
      <c r="T108" s="718" t="n">
        <f aca="false">SUM(T106:T107)</f>
        <v>-44</v>
      </c>
      <c r="U108" s="718" t="n">
        <f aca="false">SUM(U106:U107)</f>
        <v>-45</v>
      </c>
      <c r="V108" s="718" t="n">
        <f aca="false">SUM(V106:V107)</f>
        <v>-45</v>
      </c>
      <c r="W108" s="718" t="n">
        <f aca="false">SUM(W106:W107)</f>
        <v>-44</v>
      </c>
      <c r="X108" s="718" t="n">
        <f aca="false">SUM(X106:X107)</f>
        <v>-45</v>
      </c>
      <c r="Y108" s="718" t="n">
        <f aca="false">SUM(Y106:Y107)</f>
        <v>-45</v>
      </c>
      <c r="Z108" s="718" t="n">
        <f aca="false">SUM(Z106:Z107)</f>
        <v>-45</v>
      </c>
      <c r="AA108" s="718" t="n">
        <f aca="false">SUM(AA106:AA107)</f>
        <v>-45</v>
      </c>
      <c r="AB108" s="718" t="n">
        <f aca="false">SUM(AB106:AB107)</f>
        <v>-44</v>
      </c>
      <c r="AC108" s="718" t="n">
        <f aca="false">SUM(AC106:AC107)</f>
        <v>-45</v>
      </c>
      <c r="AD108" s="718" t="n">
        <f aca="false">SUM(AD106:AD107)</f>
        <v>-537</v>
      </c>
      <c r="AI108" s="680"/>
      <c r="AJ108" s="680"/>
      <c r="AK108" s="742"/>
      <c r="AL108" s="680"/>
      <c r="AM108" s="680"/>
      <c r="AN108" s="680"/>
      <c r="AO108" s="680"/>
      <c r="AP108" s="680"/>
      <c r="AQ108" s="680"/>
      <c r="AR108" s="680"/>
      <c r="AS108" s="680"/>
      <c r="AT108" s="680"/>
      <c r="AU108" s="680"/>
      <c r="AV108" s="680"/>
      <c r="AW108" s="680"/>
      <c r="AX108" s="680"/>
      <c r="AY108" s="680"/>
      <c r="AZ108" s="680"/>
      <c r="BA108" s="680"/>
      <c r="BB108" s="680"/>
      <c r="BC108" s="680"/>
      <c r="BD108" s="680"/>
      <c r="BE108" s="680"/>
      <c r="BF108" s="680"/>
      <c r="BG108" s="680"/>
      <c r="BH108" s="680"/>
      <c r="BI108" s="680"/>
      <c r="BJ108" s="680"/>
      <c r="BK108" s="680"/>
      <c r="BL108" s="680"/>
      <c r="BM108" s="680"/>
      <c r="BN108" s="680"/>
      <c r="BO108" s="680"/>
      <c r="BP108" s="680"/>
    </row>
    <row r="109" customFormat="false" ht="6" hidden="false" customHeight="true" outlineLevel="0" collapsed="false">
      <c r="A109" s="680"/>
      <c r="B109" s="680"/>
      <c r="C109" s="742"/>
      <c r="D109" s="680"/>
      <c r="E109" s="680"/>
      <c r="F109" s="680"/>
      <c r="G109" s="680"/>
      <c r="H109" s="680"/>
      <c r="I109" s="680"/>
      <c r="J109" s="680"/>
      <c r="K109" s="680"/>
      <c r="L109" s="680"/>
      <c r="M109" s="663"/>
      <c r="N109" s="663"/>
      <c r="AI109" s="680"/>
      <c r="AJ109" s="680"/>
      <c r="AK109" s="742"/>
      <c r="AL109" s="680"/>
      <c r="AM109" s="680"/>
      <c r="AN109" s="680"/>
      <c r="AO109" s="680"/>
      <c r="AP109" s="680"/>
      <c r="AQ109" s="680"/>
      <c r="AR109" s="680"/>
      <c r="AS109" s="680"/>
      <c r="AT109" s="680"/>
      <c r="AU109" s="680"/>
      <c r="AV109" s="680"/>
      <c r="AW109" s="680"/>
      <c r="AX109" s="680"/>
      <c r="AY109" s="680"/>
      <c r="AZ109" s="680"/>
      <c r="BA109" s="680"/>
      <c r="BB109" s="680"/>
      <c r="BC109" s="680"/>
      <c r="BD109" s="680"/>
      <c r="BE109" s="680"/>
      <c r="BF109" s="680"/>
      <c r="BG109" s="680"/>
      <c r="BH109" s="680"/>
      <c r="BI109" s="680"/>
      <c r="BJ109" s="680"/>
      <c r="BK109" s="680"/>
      <c r="BL109" s="680"/>
      <c r="BM109" s="680"/>
      <c r="BN109" s="680"/>
      <c r="BO109" s="680"/>
      <c r="BP109" s="680"/>
    </row>
    <row r="110" customFormat="false" ht="12" hidden="false" customHeight="true" outlineLevel="0" collapsed="false">
      <c r="A110" s="680"/>
      <c r="B110" s="680"/>
      <c r="C110" s="742"/>
      <c r="D110" s="680"/>
      <c r="E110" s="680"/>
      <c r="F110" s="680"/>
      <c r="G110" s="680"/>
      <c r="H110" s="680"/>
      <c r="I110" s="680"/>
      <c r="J110" s="680"/>
      <c r="K110" s="680"/>
      <c r="L110" s="680"/>
      <c r="M110" s="746"/>
      <c r="N110" s="746" t="s">
        <v>895</v>
      </c>
      <c r="R110" s="701" t="n">
        <f aca="false">-RegAmort!C45</f>
        <v>-53</v>
      </c>
      <c r="S110" s="701" t="n">
        <f aca="false">-RegAmort!D45</f>
        <v>-53</v>
      </c>
      <c r="T110" s="701" t="n">
        <f aca="false">-RegAmort!E45</f>
        <v>-53</v>
      </c>
      <c r="U110" s="701" t="n">
        <f aca="false">-RegAmort!F45</f>
        <v>-53</v>
      </c>
      <c r="V110" s="701" t="n">
        <f aca="false">-RegAmort!G45</f>
        <v>-53</v>
      </c>
      <c r="W110" s="701" t="n">
        <f aca="false">-RegAmort!H45</f>
        <v>-53</v>
      </c>
      <c r="X110" s="701" t="n">
        <f aca="false">-RegAmort!I45</f>
        <v>-53</v>
      </c>
      <c r="Y110" s="701" t="n">
        <f aca="false">-RegAmort!J45</f>
        <v>-52</v>
      </c>
      <c r="Z110" s="701" t="n">
        <f aca="false">-RegAmort!K45</f>
        <v>-53</v>
      </c>
      <c r="AA110" s="701" t="n">
        <f aca="false">-RegAmort!L45</f>
        <v>-53</v>
      </c>
      <c r="AB110" s="701" t="n">
        <f aca="false">-RegAmort!M45</f>
        <v>-52</v>
      </c>
      <c r="AC110" s="701" t="n">
        <f aca="false">-RegAmort!N45</f>
        <v>-53</v>
      </c>
      <c r="AD110" s="701" t="n">
        <f aca="false">SUM(R110:AC110)</f>
        <v>-634</v>
      </c>
      <c r="AI110" s="680"/>
      <c r="AJ110" s="680"/>
      <c r="AK110" s="742"/>
      <c r="AL110" s="680"/>
      <c r="AM110" s="680"/>
      <c r="AN110" s="680"/>
      <c r="AO110" s="680"/>
      <c r="AP110" s="680"/>
      <c r="AQ110" s="680"/>
      <c r="AR110" s="680"/>
      <c r="AS110" s="680"/>
      <c r="AT110" s="680"/>
      <c r="AU110" s="680"/>
      <c r="AV110" s="680"/>
      <c r="AW110" s="680"/>
      <c r="AX110" s="680"/>
      <c r="AY110" s="680"/>
      <c r="AZ110" s="680"/>
      <c r="BA110" s="680"/>
      <c r="BB110" s="680"/>
      <c r="BC110" s="680"/>
      <c r="BD110" s="680"/>
      <c r="BE110" s="680"/>
      <c r="BF110" s="680"/>
      <c r="BG110" s="680"/>
      <c r="BH110" s="680"/>
      <c r="BI110" s="680"/>
      <c r="BJ110" s="680"/>
      <c r="BK110" s="680"/>
      <c r="BL110" s="680"/>
      <c r="BM110" s="680"/>
      <c r="BN110" s="680"/>
      <c r="BO110" s="680"/>
      <c r="BP110" s="680"/>
    </row>
    <row r="111" customFormat="false" ht="12" hidden="false" customHeight="true" outlineLevel="0" collapsed="false">
      <c r="A111" s="680"/>
      <c r="B111" s="680"/>
      <c r="C111" s="742"/>
      <c r="D111" s="680"/>
      <c r="E111" s="680"/>
      <c r="F111" s="680"/>
      <c r="G111" s="680"/>
      <c r="H111" s="680"/>
      <c r="I111" s="680"/>
      <c r="J111" s="680"/>
      <c r="K111" s="680"/>
      <c r="L111" s="680"/>
      <c r="M111" s="712"/>
      <c r="N111" s="712" t="s">
        <v>896</v>
      </c>
      <c r="R111" s="717" t="n">
        <v>0</v>
      </c>
      <c r="S111" s="717" t="n">
        <v>1</v>
      </c>
      <c r="T111" s="717" t="n">
        <v>0</v>
      </c>
      <c r="U111" s="717" t="n">
        <v>0</v>
      </c>
      <c r="V111" s="717" t="n">
        <v>1</v>
      </c>
      <c r="W111" s="717" t="n">
        <v>0</v>
      </c>
      <c r="X111" s="717" t="n">
        <v>0</v>
      </c>
      <c r="Y111" s="717" t="n">
        <v>-1</v>
      </c>
      <c r="Z111" s="717" t="n">
        <v>0</v>
      </c>
      <c r="AA111" s="717" t="n">
        <v>0</v>
      </c>
      <c r="AB111" s="717" t="n">
        <v>0</v>
      </c>
      <c r="AC111" s="717" t="n">
        <v>0</v>
      </c>
      <c r="AD111" s="718" t="n">
        <f aca="false">SUM(R111:AC111)</f>
        <v>1</v>
      </c>
      <c r="AI111" s="680"/>
      <c r="AJ111" s="680"/>
      <c r="AK111" s="742"/>
      <c r="AL111" s="680"/>
      <c r="AM111" s="680"/>
      <c r="AN111" s="680"/>
      <c r="AO111" s="680"/>
      <c r="AP111" s="680"/>
      <c r="AQ111" s="680"/>
      <c r="AR111" s="680"/>
      <c r="AS111" s="680"/>
      <c r="AT111" s="680"/>
      <c r="AU111" s="680"/>
      <c r="AV111" s="680"/>
      <c r="AW111" s="680"/>
      <c r="AX111" s="680"/>
      <c r="AY111" s="680"/>
      <c r="AZ111" s="680"/>
      <c r="BA111" s="680"/>
      <c r="BB111" s="680"/>
      <c r="BC111" s="680"/>
      <c r="BD111" s="680"/>
      <c r="BE111" s="680"/>
      <c r="BF111" s="680"/>
      <c r="BG111" s="680"/>
      <c r="BH111" s="680"/>
      <c r="BI111" s="680"/>
      <c r="BJ111" s="680"/>
      <c r="BK111" s="680"/>
      <c r="BL111" s="680"/>
      <c r="BM111" s="680"/>
      <c r="BN111" s="680"/>
      <c r="BO111" s="680"/>
      <c r="BP111" s="680"/>
    </row>
    <row r="112" customFormat="false" ht="12" hidden="false" customHeight="true" outlineLevel="0" collapsed="false">
      <c r="A112" s="680"/>
      <c r="B112" s="680"/>
      <c r="C112" s="742"/>
      <c r="D112" s="680"/>
      <c r="E112" s="680"/>
      <c r="F112" s="680"/>
      <c r="G112" s="680"/>
      <c r="H112" s="680"/>
      <c r="I112" s="680"/>
      <c r="J112" s="680"/>
      <c r="K112" s="680"/>
      <c r="L112" s="680"/>
      <c r="M112" s="663"/>
      <c r="N112" s="746" t="s">
        <v>897</v>
      </c>
      <c r="R112" s="718" t="n">
        <f aca="false">SUM(R110:R111)</f>
        <v>-53</v>
      </c>
      <c r="S112" s="718" t="n">
        <f aca="false">SUM(S110:S111)</f>
        <v>-52</v>
      </c>
      <c r="T112" s="718" t="n">
        <f aca="false">SUM(T110:T111)</f>
        <v>-53</v>
      </c>
      <c r="U112" s="718" t="n">
        <f aca="false">SUM(U110:U111)</f>
        <v>-53</v>
      </c>
      <c r="V112" s="718" t="n">
        <f aca="false">SUM(V110:V111)</f>
        <v>-52</v>
      </c>
      <c r="W112" s="718" t="n">
        <f aca="false">SUM(W110:W111)</f>
        <v>-53</v>
      </c>
      <c r="X112" s="718" t="n">
        <f aca="false">SUM(X110:X111)</f>
        <v>-53</v>
      </c>
      <c r="Y112" s="718" t="n">
        <f aca="false">SUM(Y110:Y111)</f>
        <v>-53</v>
      </c>
      <c r="Z112" s="718" t="n">
        <f aca="false">SUM(Z110:Z111)</f>
        <v>-53</v>
      </c>
      <c r="AA112" s="718" t="n">
        <f aca="false">SUM(AA110:AA111)</f>
        <v>-53</v>
      </c>
      <c r="AB112" s="718" t="n">
        <f aca="false">SUM(AB110:AB111)</f>
        <v>-52</v>
      </c>
      <c r="AC112" s="718" t="n">
        <f aca="false">SUM(AC110:AC111)</f>
        <v>-53</v>
      </c>
      <c r="AD112" s="718" t="n">
        <f aca="false">SUM(AD110:AD111)</f>
        <v>-633</v>
      </c>
      <c r="AI112" s="680"/>
      <c r="AJ112" s="680"/>
      <c r="AK112" s="742"/>
      <c r="AL112" s="680"/>
      <c r="AM112" s="680"/>
      <c r="AN112" s="680"/>
      <c r="AO112" s="680"/>
      <c r="AP112" s="680"/>
      <c r="AQ112" s="680"/>
      <c r="AR112" s="680"/>
      <c r="AS112" s="680"/>
      <c r="AT112" s="680"/>
      <c r="AU112" s="680"/>
      <c r="AV112" s="680"/>
      <c r="AW112" s="680"/>
      <c r="AX112" s="680"/>
      <c r="AY112" s="680"/>
      <c r="AZ112" s="680"/>
      <c r="BA112" s="680"/>
      <c r="BB112" s="680"/>
      <c r="BC112" s="680"/>
      <c r="BD112" s="680"/>
      <c r="BE112" s="680"/>
      <c r="BF112" s="680"/>
      <c r="BG112" s="680"/>
      <c r="BH112" s="680"/>
      <c r="BI112" s="680"/>
      <c r="BJ112" s="680"/>
      <c r="BK112" s="680"/>
      <c r="BL112" s="680"/>
      <c r="BM112" s="680"/>
      <c r="BN112" s="680"/>
      <c r="BO112" s="680"/>
      <c r="BP112" s="680"/>
    </row>
    <row r="113" customFormat="false" ht="6" hidden="false" customHeight="true" outlineLevel="0" collapsed="false">
      <c r="A113" s="680"/>
      <c r="B113" s="680"/>
      <c r="C113" s="742"/>
      <c r="D113" s="680"/>
      <c r="E113" s="680"/>
      <c r="F113" s="680"/>
      <c r="G113" s="680"/>
      <c r="H113" s="680"/>
      <c r="I113" s="680"/>
      <c r="J113" s="680"/>
      <c r="K113" s="680"/>
      <c r="L113" s="680"/>
      <c r="M113" s="663"/>
      <c r="N113" s="663"/>
      <c r="AI113" s="680"/>
      <c r="AJ113" s="680"/>
      <c r="AK113" s="742"/>
      <c r="AL113" s="680"/>
      <c r="AM113" s="680"/>
      <c r="AN113" s="680"/>
      <c r="AO113" s="680"/>
      <c r="AP113" s="680"/>
      <c r="AQ113" s="680"/>
      <c r="AR113" s="680"/>
      <c r="AS113" s="680"/>
      <c r="AT113" s="680"/>
      <c r="AU113" s="680"/>
      <c r="AV113" s="680"/>
      <c r="AW113" s="680"/>
      <c r="AX113" s="680"/>
      <c r="AY113" s="680"/>
      <c r="AZ113" s="680"/>
      <c r="BA113" s="680"/>
      <c r="BB113" s="680"/>
      <c r="BC113" s="680"/>
      <c r="BD113" s="680"/>
      <c r="BE113" s="680"/>
      <c r="BF113" s="680"/>
      <c r="BG113" s="680"/>
      <c r="BH113" s="680"/>
      <c r="BI113" s="680"/>
      <c r="BJ113" s="680"/>
      <c r="BK113" s="680"/>
      <c r="BL113" s="680"/>
      <c r="BM113" s="680"/>
      <c r="BN113" s="680"/>
      <c r="BO113" s="680"/>
      <c r="BP113" s="680"/>
    </row>
    <row r="114" customFormat="false" ht="12" hidden="false" customHeight="true" outlineLevel="0" collapsed="false">
      <c r="A114" s="680"/>
      <c r="B114" s="680"/>
      <c r="C114" s="742"/>
      <c r="D114" s="680"/>
      <c r="E114" s="680"/>
      <c r="F114" s="680"/>
      <c r="G114" s="680"/>
      <c r="H114" s="680"/>
      <c r="I114" s="680"/>
      <c r="J114" s="680"/>
      <c r="K114" s="680"/>
      <c r="L114" s="680"/>
      <c r="M114" s="746"/>
      <c r="N114" s="746" t="s">
        <v>898</v>
      </c>
      <c r="R114" s="701" t="n">
        <f aca="false">-RegAmort!C46</f>
        <v>-11</v>
      </c>
      <c r="S114" s="701" t="n">
        <f aca="false">-RegAmort!D46</f>
        <v>-11</v>
      </c>
      <c r="T114" s="701" t="n">
        <f aca="false">-RegAmort!E46</f>
        <v>-11</v>
      </c>
      <c r="U114" s="701" t="n">
        <f aca="false">-RegAmort!F46</f>
        <v>-11</v>
      </c>
      <c r="V114" s="701" t="n">
        <f aca="false">-RegAmort!G46</f>
        <v>-11</v>
      </c>
      <c r="W114" s="701" t="n">
        <f aca="false">-RegAmort!H46</f>
        <v>-11</v>
      </c>
      <c r="X114" s="701" t="n">
        <f aca="false">-RegAmort!I46</f>
        <v>-11</v>
      </c>
      <c r="Y114" s="701" t="n">
        <f aca="false">-RegAmort!J46</f>
        <v>-11</v>
      </c>
      <c r="Z114" s="701" t="n">
        <f aca="false">-RegAmort!K46</f>
        <v>-10</v>
      </c>
      <c r="AA114" s="701" t="n">
        <f aca="false">-RegAmort!L46</f>
        <v>-11</v>
      </c>
      <c r="AB114" s="701" t="n">
        <f aca="false">-RegAmort!M46</f>
        <v>-11</v>
      </c>
      <c r="AC114" s="701" t="n">
        <f aca="false">-RegAmort!N46</f>
        <v>-10</v>
      </c>
      <c r="AD114" s="701" t="n">
        <f aca="false">SUM(R114:AC114)</f>
        <v>-130</v>
      </c>
      <c r="AE114" s="701"/>
      <c r="AF114" s="701"/>
      <c r="AI114" s="680"/>
      <c r="AJ114" s="680"/>
      <c r="AK114" s="742"/>
      <c r="AL114" s="680"/>
      <c r="AM114" s="680"/>
      <c r="AN114" s="680"/>
      <c r="AO114" s="680"/>
      <c r="AP114" s="680"/>
      <c r="AQ114" s="680"/>
      <c r="AR114" s="680"/>
      <c r="AS114" s="680"/>
      <c r="AT114" s="680"/>
      <c r="AU114" s="680"/>
      <c r="AV114" s="680"/>
      <c r="AW114" s="680"/>
      <c r="AX114" s="680"/>
      <c r="AY114" s="680"/>
      <c r="AZ114" s="680"/>
      <c r="BA114" s="680"/>
      <c r="BB114" s="680"/>
      <c r="BC114" s="680"/>
      <c r="BD114" s="680"/>
      <c r="BE114" s="680"/>
      <c r="BF114" s="680"/>
      <c r="BG114" s="680"/>
      <c r="BH114" s="680"/>
      <c r="BI114" s="680"/>
      <c r="BJ114" s="680"/>
      <c r="BK114" s="680"/>
      <c r="BL114" s="680"/>
      <c r="BM114" s="680"/>
      <c r="BN114" s="680"/>
      <c r="BO114" s="680"/>
      <c r="BP114" s="680"/>
    </row>
    <row r="115" customFormat="false" ht="12" hidden="false" customHeight="true" outlineLevel="0" collapsed="false">
      <c r="A115" s="680"/>
      <c r="B115" s="680"/>
      <c r="C115" s="742"/>
      <c r="D115" s="680"/>
      <c r="E115" s="680"/>
      <c r="F115" s="680"/>
      <c r="G115" s="680"/>
      <c r="H115" s="680"/>
      <c r="I115" s="680"/>
      <c r="J115" s="680"/>
      <c r="K115" s="680"/>
      <c r="L115" s="680"/>
      <c r="M115" s="712"/>
      <c r="N115" s="712" t="s">
        <v>899</v>
      </c>
      <c r="O115" s="697"/>
      <c r="R115" s="717" t="n">
        <v>0</v>
      </c>
      <c r="S115" s="717" t="n">
        <v>1</v>
      </c>
      <c r="T115" s="717" t="n">
        <v>0</v>
      </c>
      <c r="U115" s="717" t="n">
        <v>0</v>
      </c>
      <c r="V115" s="717" t="n">
        <v>1</v>
      </c>
      <c r="W115" s="717" t="n">
        <v>0</v>
      </c>
      <c r="X115" s="717" t="n">
        <v>0</v>
      </c>
      <c r="Y115" s="717" t="n">
        <v>1</v>
      </c>
      <c r="Z115" s="717" t="n">
        <v>0</v>
      </c>
      <c r="AA115" s="717" t="n">
        <v>0</v>
      </c>
      <c r="AB115" s="717" t="n">
        <v>0</v>
      </c>
      <c r="AC115" s="717" t="n">
        <v>0</v>
      </c>
      <c r="AD115" s="718" t="n">
        <f aca="false">SUM(R115:AC115)</f>
        <v>3</v>
      </c>
      <c r="AI115" s="680"/>
      <c r="AJ115" s="680"/>
      <c r="AK115" s="742"/>
      <c r="AL115" s="680"/>
      <c r="AM115" s="680"/>
      <c r="AN115" s="680"/>
      <c r="AO115" s="680"/>
      <c r="AP115" s="680"/>
      <c r="AQ115" s="680"/>
      <c r="AR115" s="680"/>
      <c r="AS115" s="680"/>
      <c r="AT115" s="680"/>
      <c r="AU115" s="680"/>
      <c r="AV115" s="680"/>
      <c r="AW115" s="680"/>
      <c r="AX115" s="680"/>
      <c r="AY115" s="680"/>
      <c r="AZ115" s="680"/>
      <c r="BA115" s="680"/>
      <c r="BB115" s="680"/>
      <c r="BC115" s="680"/>
      <c r="BD115" s="680"/>
      <c r="BE115" s="680"/>
      <c r="BF115" s="680"/>
      <c r="BG115" s="680"/>
      <c r="BH115" s="680"/>
      <c r="BI115" s="680"/>
      <c r="BJ115" s="680"/>
      <c r="BK115" s="680"/>
      <c r="BL115" s="680"/>
      <c r="BM115" s="680"/>
      <c r="BN115" s="680"/>
      <c r="BO115" s="680"/>
      <c r="BP115" s="680"/>
    </row>
    <row r="116" customFormat="false" ht="12" hidden="false" customHeight="true" outlineLevel="0" collapsed="false">
      <c r="A116" s="680"/>
      <c r="B116" s="680"/>
      <c r="C116" s="742"/>
      <c r="D116" s="680"/>
      <c r="E116" s="680"/>
      <c r="F116" s="680"/>
      <c r="G116" s="680"/>
      <c r="H116" s="680"/>
      <c r="I116" s="680"/>
      <c r="J116" s="680"/>
      <c r="K116" s="680"/>
      <c r="L116" s="680"/>
      <c r="M116" s="663"/>
      <c r="N116" s="746" t="s">
        <v>900</v>
      </c>
      <c r="R116" s="718" t="n">
        <f aca="false">SUM(R114:R115)</f>
        <v>-11</v>
      </c>
      <c r="S116" s="718" t="n">
        <f aca="false">SUM(S114:S115)</f>
        <v>-10</v>
      </c>
      <c r="T116" s="718" t="n">
        <f aca="false">SUM(T114:T115)</f>
        <v>-11</v>
      </c>
      <c r="U116" s="718" t="n">
        <f aca="false">SUM(U114:U115)</f>
        <v>-11</v>
      </c>
      <c r="V116" s="718" t="n">
        <f aca="false">SUM(V114:V115)</f>
        <v>-10</v>
      </c>
      <c r="W116" s="718" t="n">
        <f aca="false">SUM(W114:W115)</f>
        <v>-11</v>
      </c>
      <c r="X116" s="718" t="n">
        <f aca="false">SUM(X114:X115)</f>
        <v>-11</v>
      </c>
      <c r="Y116" s="718" t="n">
        <f aca="false">SUM(Y114:Y115)</f>
        <v>-10</v>
      </c>
      <c r="Z116" s="718" t="n">
        <f aca="false">SUM(Z114:Z115)</f>
        <v>-10</v>
      </c>
      <c r="AA116" s="718" t="n">
        <f aca="false">SUM(AA114:AA115)</f>
        <v>-11</v>
      </c>
      <c r="AB116" s="718" t="n">
        <f aca="false">SUM(AB114:AB115)</f>
        <v>-11</v>
      </c>
      <c r="AC116" s="718" t="n">
        <f aca="false">SUM(AC114:AC115)</f>
        <v>-10</v>
      </c>
      <c r="AD116" s="718" t="n">
        <f aca="false">SUM(AD114:AD115)</f>
        <v>-127</v>
      </c>
      <c r="AI116" s="680"/>
      <c r="AJ116" s="680"/>
      <c r="AK116" s="742"/>
      <c r="AL116" s="680"/>
      <c r="AM116" s="680"/>
      <c r="AN116" s="680"/>
      <c r="AO116" s="680"/>
      <c r="AP116" s="680"/>
      <c r="AQ116" s="680"/>
      <c r="AR116" s="680"/>
      <c r="AS116" s="680"/>
      <c r="AT116" s="680"/>
      <c r="AU116" s="680"/>
      <c r="AV116" s="680"/>
      <c r="AW116" s="680"/>
      <c r="AX116" s="680"/>
      <c r="AY116" s="680"/>
      <c r="AZ116" s="680"/>
      <c r="BA116" s="680"/>
      <c r="BB116" s="680"/>
      <c r="BC116" s="680"/>
      <c r="BD116" s="680"/>
      <c r="BE116" s="680"/>
      <c r="BF116" s="680"/>
      <c r="BG116" s="680"/>
      <c r="BH116" s="680"/>
      <c r="BI116" s="680"/>
      <c r="BJ116" s="680"/>
      <c r="BK116" s="680"/>
      <c r="BL116" s="680"/>
      <c r="BM116" s="680"/>
      <c r="BN116" s="680"/>
      <c r="BO116" s="680"/>
      <c r="BP116" s="680"/>
    </row>
    <row r="117" customFormat="false" ht="6" hidden="false" customHeight="true" outlineLevel="0" collapsed="false">
      <c r="A117" s="680"/>
      <c r="B117" s="680"/>
      <c r="C117" s="742"/>
      <c r="D117" s="680"/>
      <c r="E117" s="680"/>
      <c r="F117" s="680"/>
      <c r="G117" s="680"/>
      <c r="H117" s="680"/>
      <c r="I117" s="680"/>
      <c r="J117" s="680"/>
      <c r="K117" s="680"/>
      <c r="L117" s="680"/>
      <c r="M117" s="663"/>
      <c r="N117" s="663"/>
      <c r="AI117" s="680"/>
      <c r="AJ117" s="680"/>
      <c r="AK117" s="742"/>
      <c r="AL117" s="680"/>
      <c r="AM117" s="680"/>
      <c r="AN117" s="680"/>
      <c r="AO117" s="680"/>
      <c r="AP117" s="680"/>
      <c r="AQ117" s="680"/>
      <c r="AR117" s="680"/>
      <c r="AS117" s="680"/>
      <c r="AT117" s="680"/>
      <c r="AU117" s="680"/>
      <c r="AV117" s="680"/>
      <c r="AW117" s="680"/>
      <c r="AX117" s="680"/>
      <c r="AY117" s="680"/>
      <c r="AZ117" s="680"/>
      <c r="BA117" s="680"/>
      <c r="BB117" s="680"/>
      <c r="BC117" s="680"/>
      <c r="BD117" s="680"/>
      <c r="BE117" s="680"/>
      <c r="BF117" s="680"/>
      <c r="BG117" s="680"/>
      <c r="BH117" s="680"/>
      <c r="BI117" s="680"/>
      <c r="BJ117" s="680"/>
      <c r="BK117" s="680"/>
      <c r="BL117" s="680"/>
      <c r="BM117" s="680"/>
      <c r="BN117" s="680"/>
      <c r="BO117" s="680"/>
      <c r="BP117" s="680"/>
    </row>
    <row r="118" customFormat="false" ht="12" hidden="false" customHeight="true" outlineLevel="0" collapsed="false">
      <c r="A118" s="680"/>
      <c r="B118" s="680"/>
      <c r="C118" s="742"/>
      <c r="D118" s="680"/>
      <c r="E118" s="680"/>
      <c r="F118" s="680"/>
      <c r="G118" s="680"/>
      <c r="H118" s="680"/>
      <c r="I118" s="680"/>
      <c r="J118" s="680"/>
      <c r="K118" s="680"/>
      <c r="L118" s="680"/>
      <c r="M118" s="746"/>
      <c r="N118" s="746" t="s">
        <v>901</v>
      </c>
      <c r="P118" s="747"/>
      <c r="R118" s="701" t="n">
        <f aca="false">-RegAmort!C47</f>
        <v>-7</v>
      </c>
      <c r="S118" s="701" t="n">
        <f aca="false">-RegAmort!D47</f>
        <v>-7</v>
      </c>
      <c r="T118" s="701" t="n">
        <f aca="false">-RegAmort!E47</f>
        <v>-7</v>
      </c>
      <c r="U118" s="701" t="n">
        <f aca="false">-RegAmort!F47</f>
        <v>-7</v>
      </c>
      <c r="V118" s="701" t="n">
        <f aca="false">-RegAmort!G47</f>
        <v>-7</v>
      </c>
      <c r="W118" s="701" t="n">
        <f aca="false">-RegAmort!H47</f>
        <v>-7</v>
      </c>
      <c r="X118" s="701" t="n">
        <f aca="false">-RegAmort!I47</f>
        <v>-7</v>
      </c>
      <c r="Y118" s="701" t="n">
        <f aca="false">-RegAmort!J47</f>
        <v>-7</v>
      </c>
      <c r="Z118" s="701" t="n">
        <f aca="false">-RegAmort!K47</f>
        <v>-7</v>
      </c>
      <c r="AA118" s="701" t="n">
        <f aca="false">-RegAmort!L47</f>
        <v>-7</v>
      </c>
      <c r="AB118" s="701" t="n">
        <f aca="false">-RegAmort!M47</f>
        <v>-7</v>
      </c>
      <c r="AC118" s="701" t="n">
        <f aca="false">-RegAmort!N47</f>
        <v>-7</v>
      </c>
      <c r="AD118" s="701" t="n">
        <f aca="false">SUM(R118:AC118)</f>
        <v>-84</v>
      </c>
      <c r="AI118" s="680"/>
      <c r="AJ118" s="680"/>
      <c r="AK118" s="742"/>
      <c r="AL118" s="680"/>
      <c r="AM118" s="680"/>
      <c r="AN118" s="680"/>
      <c r="AO118" s="680"/>
      <c r="AP118" s="680"/>
      <c r="AQ118" s="680"/>
      <c r="AR118" s="680"/>
      <c r="AS118" s="680"/>
      <c r="AT118" s="680"/>
      <c r="AU118" s="680"/>
      <c r="AV118" s="680"/>
      <c r="AW118" s="680"/>
      <c r="AX118" s="680"/>
      <c r="AY118" s="680"/>
      <c r="AZ118" s="680"/>
      <c r="BA118" s="680"/>
      <c r="BB118" s="680"/>
      <c r="BC118" s="680"/>
      <c r="BD118" s="680"/>
      <c r="BE118" s="680"/>
      <c r="BF118" s="680"/>
      <c r="BG118" s="680"/>
      <c r="BH118" s="680"/>
      <c r="BI118" s="680"/>
      <c r="BJ118" s="680"/>
      <c r="BK118" s="680"/>
      <c r="BL118" s="680"/>
      <c r="BM118" s="680"/>
      <c r="BN118" s="680"/>
      <c r="BO118" s="680"/>
      <c r="BP118" s="680"/>
    </row>
    <row r="119" customFormat="false" ht="12" hidden="false" customHeight="true" outlineLevel="0" collapsed="false">
      <c r="A119" s="680"/>
      <c r="B119" s="680"/>
      <c r="C119" s="742"/>
      <c r="D119" s="680"/>
      <c r="E119" s="680"/>
      <c r="F119" s="680"/>
      <c r="G119" s="680"/>
      <c r="H119" s="680"/>
      <c r="I119" s="680"/>
      <c r="J119" s="680"/>
      <c r="K119" s="680"/>
      <c r="L119" s="680"/>
      <c r="M119" s="712"/>
      <c r="N119" s="712" t="s">
        <v>902</v>
      </c>
      <c r="O119" s="697"/>
      <c r="R119" s="717" t="n">
        <v>0</v>
      </c>
      <c r="S119" s="717" t="n">
        <v>0</v>
      </c>
      <c r="T119" s="717" t="n">
        <v>0</v>
      </c>
      <c r="U119" s="717" t="n">
        <v>0</v>
      </c>
      <c r="V119" s="717" t="n">
        <v>0</v>
      </c>
      <c r="W119" s="717" t="n">
        <v>0</v>
      </c>
      <c r="X119" s="717" t="n">
        <v>0</v>
      </c>
      <c r="Y119" s="717" t="n">
        <v>0</v>
      </c>
      <c r="Z119" s="717" t="n">
        <v>0</v>
      </c>
      <c r="AA119" s="717" t="n">
        <v>0</v>
      </c>
      <c r="AB119" s="717" t="n">
        <v>0</v>
      </c>
      <c r="AC119" s="717" t="n">
        <v>0</v>
      </c>
      <c r="AD119" s="718" t="n">
        <f aca="false">SUM(R119:AC119)</f>
        <v>0</v>
      </c>
      <c r="AE119" s="721"/>
      <c r="AF119" s="721"/>
      <c r="AG119" s="721"/>
      <c r="AH119" s="721"/>
      <c r="AI119" s="680"/>
      <c r="AJ119" s="680"/>
      <c r="AK119" s="742"/>
      <c r="AL119" s="680"/>
      <c r="AM119" s="680"/>
      <c r="AN119" s="680"/>
      <c r="AO119" s="680"/>
      <c r="AP119" s="680"/>
      <c r="AQ119" s="680"/>
      <c r="AR119" s="680"/>
      <c r="AS119" s="680"/>
      <c r="AT119" s="680"/>
      <c r="AU119" s="680"/>
      <c r="AV119" s="680"/>
      <c r="AW119" s="680"/>
      <c r="AX119" s="680"/>
      <c r="AY119" s="680"/>
      <c r="AZ119" s="680"/>
      <c r="BA119" s="680"/>
      <c r="BB119" s="680"/>
      <c r="BC119" s="680"/>
      <c r="BD119" s="680"/>
      <c r="BE119" s="680"/>
      <c r="BF119" s="680"/>
      <c r="BG119" s="680"/>
      <c r="BH119" s="680"/>
      <c r="BI119" s="680"/>
      <c r="BJ119" s="680"/>
      <c r="BK119" s="680"/>
      <c r="BL119" s="680"/>
      <c r="BM119" s="680"/>
      <c r="BN119" s="680"/>
      <c r="BO119" s="680"/>
      <c r="BP119" s="680"/>
    </row>
    <row r="120" customFormat="false" ht="12" hidden="false" customHeight="true" outlineLevel="0" collapsed="false">
      <c r="A120" s="680"/>
      <c r="B120" s="680"/>
      <c r="C120" s="742"/>
      <c r="D120" s="680"/>
      <c r="E120" s="680"/>
      <c r="F120" s="680"/>
      <c r="G120" s="680"/>
      <c r="H120" s="680"/>
      <c r="I120" s="680"/>
      <c r="J120" s="680"/>
      <c r="K120" s="680"/>
      <c r="L120" s="680"/>
      <c r="M120" s="663"/>
      <c r="N120" s="746" t="s">
        <v>903</v>
      </c>
      <c r="R120" s="718" t="n">
        <f aca="false">SUM(R118:R119)</f>
        <v>-7</v>
      </c>
      <c r="S120" s="718" t="n">
        <f aca="false">SUM(S118:S119)</f>
        <v>-7</v>
      </c>
      <c r="T120" s="718" t="n">
        <f aca="false">SUM(T118:T119)</f>
        <v>-7</v>
      </c>
      <c r="U120" s="718" t="n">
        <f aca="false">SUM(U118:U119)</f>
        <v>-7</v>
      </c>
      <c r="V120" s="718" t="n">
        <f aca="false">SUM(V118:V119)</f>
        <v>-7</v>
      </c>
      <c r="W120" s="718" t="n">
        <f aca="false">SUM(W118:W119)</f>
        <v>-7</v>
      </c>
      <c r="X120" s="718" t="n">
        <f aca="false">SUM(X118:X119)</f>
        <v>-7</v>
      </c>
      <c r="Y120" s="718" t="n">
        <f aca="false">SUM(Y118:Y119)</f>
        <v>-7</v>
      </c>
      <c r="Z120" s="718" t="n">
        <f aca="false">SUM(Z118:Z119)</f>
        <v>-7</v>
      </c>
      <c r="AA120" s="718" t="n">
        <f aca="false">SUM(AA118:AA119)</f>
        <v>-7</v>
      </c>
      <c r="AB120" s="718" t="n">
        <f aca="false">SUM(AB118:AB119)</f>
        <v>-7</v>
      </c>
      <c r="AC120" s="718" t="n">
        <f aca="false">SUM(AC118:AC119)</f>
        <v>-7</v>
      </c>
      <c r="AD120" s="718" t="n">
        <f aca="false">SUM(AD118:AD119)</f>
        <v>-84</v>
      </c>
      <c r="AI120" s="680"/>
      <c r="AJ120" s="680"/>
      <c r="AK120" s="742"/>
      <c r="AL120" s="680"/>
      <c r="AM120" s="680"/>
      <c r="AN120" s="680"/>
      <c r="AO120" s="680"/>
      <c r="AP120" s="680"/>
      <c r="AQ120" s="680"/>
      <c r="AR120" s="680"/>
      <c r="AS120" s="680"/>
      <c r="AT120" s="680"/>
      <c r="AU120" s="680"/>
      <c r="AV120" s="680"/>
      <c r="AW120" s="680"/>
      <c r="AX120" s="680"/>
      <c r="AY120" s="680"/>
      <c r="AZ120" s="680"/>
      <c r="BA120" s="680"/>
      <c r="BB120" s="680"/>
      <c r="BC120" s="680"/>
      <c r="BD120" s="680"/>
      <c r="BE120" s="680"/>
      <c r="BF120" s="680"/>
      <c r="BG120" s="680"/>
      <c r="BH120" s="680"/>
      <c r="BI120" s="680"/>
      <c r="BJ120" s="680"/>
      <c r="BK120" s="680"/>
      <c r="BL120" s="680"/>
      <c r="BM120" s="680"/>
      <c r="BN120" s="680"/>
      <c r="BO120" s="680"/>
      <c r="BP120" s="680"/>
    </row>
    <row r="121" customFormat="false" ht="6" hidden="false" customHeight="true" outlineLevel="0" collapsed="false">
      <c r="A121" s="680"/>
      <c r="B121" s="680"/>
      <c r="C121" s="742"/>
      <c r="D121" s="680"/>
      <c r="E121" s="680"/>
      <c r="F121" s="680"/>
      <c r="G121" s="680"/>
      <c r="H121" s="680"/>
      <c r="I121" s="680"/>
      <c r="J121" s="680"/>
      <c r="K121" s="680"/>
      <c r="L121" s="680"/>
      <c r="M121" s="663"/>
      <c r="N121" s="663"/>
      <c r="AI121" s="680"/>
      <c r="AJ121" s="680"/>
      <c r="AK121" s="742"/>
      <c r="AL121" s="680"/>
      <c r="AM121" s="680"/>
      <c r="AN121" s="680"/>
      <c r="AO121" s="680"/>
      <c r="AP121" s="680"/>
      <c r="AQ121" s="680"/>
      <c r="AR121" s="680"/>
      <c r="AS121" s="680"/>
      <c r="AT121" s="680"/>
      <c r="AU121" s="680"/>
      <c r="AV121" s="680"/>
      <c r="AW121" s="680"/>
      <c r="AX121" s="680"/>
      <c r="AY121" s="680"/>
      <c r="AZ121" s="680"/>
      <c r="BA121" s="680"/>
      <c r="BB121" s="680"/>
      <c r="BC121" s="680"/>
      <c r="BD121" s="680"/>
      <c r="BE121" s="680"/>
      <c r="BF121" s="680"/>
      <c r="BG121" s="680"/>
      <c r="BH121" s="680"/>
      <c r="BI121" s="680"/>
      <c r="BJ121" s="680"/>
      <c r="BK121" s="680"/>
      <c r="BL121" s="680"/>
      <c r="BM121" s="680"/>
      <c r="BN121" s="680"/>
      <c r="BO121" s="680"/>
      <c r="BP121" s="680"/>
    </row>
    <row r="122" customFormat="false" ht="12" hidden="false" customHeight="true" outlineLevel="0" collapsed="false">
      <c r="A122" s="680"/>
      <c r="B122" s="680"/>
      <c r="C122" s="742"/>
      <c r="D122" s="680"/>
      <c r="E122" s="680"/>
      <c r="F122" s="680"/>
      <c r="G122" s="680"/>
      <c r="H122" s="680"/>
      <c r="I122" s="680"/>
      <c r="J122" s="680"/>
      <c r="K122" s="680"/>
      <c r="L122" s="680"/>
      <c r="M122" s="748" t="s">
        <v>904</v>
      </c>
      <c r="N122" s="663"/>
      <c r="AI122" s="680"/>
      <c r="AJ122" s="680"/>
      <c r="AK122" s="742"/>
      <c r="AL122" s="680"/>
      <c r="AM122" s="680"/>
      <c r="AN122" s="680"/>
      <c r="AO122" s="680"/>
      <c r="AP122" s="680"/>
      <c r="AQ122" s="680"/>
      <c r="AR122" s="680"/>
      <c r="AS122" s="680"/>
      <c r="AT122" s="680"/>
      <c r="AU122" s="680"/>
      <c r="AV122" s="680"/>
      <c r="AW122" s="680"/>
      <c r="AX122" s="680"/>
      <c r="AY122" s="680"/>
      <c r="AZ122" s="680"/>
      <c r="BA122" s="680"/>
      <c r="BB122" s="680"/>
      <c r="BC122" s="680"/>
      <c r="BD122" s="680"/>
      <c r="BE122" s="680"/>
      <c r="BF122" s="680"/>
      <c r="BG122" s="680"/>
      <c r="BH122" s="680"/>
      <c r="BI122" s="680"/>
      <c r="BJ122" s="680"/>
      <c r="BK122" s="680"/>
      <c r="BL122" s="680"/>
      <c r="BM122" s="680"/>
      <c r="BN122" s="680"/>
      <c r="BO122" s="680"/>
      <c r="BP122" s="680"/>
    </row>
    <row r="123" customFormat="false" ht="12" hidden="false" customHeight="true" outlineLevel="0" collapsed="false">
      <c r="A123" s="749"/>
      <c r="B123" s="680"/>
      <c r="C123" s="742"/>
      <c r="D123" s="680"/>
      <c r="E123" s="680"/>
      <c r="F123" s="680"/>
      <c r="G123" s="680"/>
      <c r="H123" s="680"/>
      <c r="I123" s="680"/>
      <c r="J123" s="680"/>
      <c r="K123" s="680"/>
      <c r="L123" s="680"/>
      <c r="M123" s="0"/>
      <c r="N123" s="746" t="s">
        <v>905</v>
      </c>
      <c r="P123" s="747"/>
      <c r="R123" s="701" t="n">
        <f aca="false">'Transport-OtherRev'!C30</f>
        <v>0</v>
      </c>
      <c r="S123" s="701" t="n">
        <f aca="false">'Transport-OtherRev'!D30</f>
        <v>0</v>
      </c>
      <c r="T123" s="701" t="n">
        <f aca="false">'Transport-OtherRev'!E30</f>
        <v>0</v>
      </c>
      <c r="U123" s="750" t="n">
        <f aca="false">'Transport-OtherRev'!F30</f>
        <v>0</v>
      </c>
      <c r="V123" s="750" t="n">
        <f aca="false">'Transport-OtherRev'!G30</f>
        <v>0</v>
      </c>
      <c r="W123" s="701" t="n">
        <f aca="false">'Transport-OtherRev'!H30</f>
        <v>0</v>
      </c>
      <c r="X123" s="701" t="n">
        <f aca="false">'Transport-OtherRev'!I30</f>
        <v>0</v>
      </c>
      <c r="Y123" s="701" t="n">
        <f aca="false">'Transport-OtherRev'!J30</f>
        <v>0</v>
      </c>
      <c r="Z123" s="701" t="n">
        <f aca="false">'Transport-OtherRev'!K30</f>
        <v>0</v>
      </c>
      <c r="AA123" s="701" t="n">
        <f aca="false">'Transport-OtherRev'!L30</f>
        <v>0</v>
      </c>
      <c r="AB123" s="701" t="n">
        <f aca="false">'Transport-OtherRev'!M30</f>
        <v>0</v>
      </c>
      <c r="AC123" s="701" t="n">
        <f aca="false">'Transport-OtherRev'!N30</f>
        <v>0</v>
      </c>
      <c r="AD123" s="701" t="n">
        <f aca="false">SUM(R123:AC123)</f>
        <v>0</v>
      </c>
      <c r="AI123" s="680"/>
      <c r="AJ123" s="680"/>
      <c r="AK123" s="742"/>
      <c r="AL123" s="680"/>
      <c r="AM123" s="680"/>
      <c r="AN123" s="680"/>
      <c r="AO123" s="680"/>
      <c r="AP123" s="680"/>
      <c r="AQ123" s="680"/>
      <c r="AR123" s="680"/>
      <c r="AS123" s="680"/>
      <c r="AT123" s="680"/>
      <c r="AU123" s="680"/>
      <c r="AV123" s="680"/>
      <c r="AW123" s="680"/>
      <c r="AX123" s="680"/>
      <c r="AY123" s="680"/>
      <c r="AZ123" s="680"/>
      <c r="BA123" s="680"/>
      <c r="BB123" s="680"/>
      <c r="BC123" s="680"/>
      <c r="BD123" s="680"/>
      <c r="BE123" s="680"/>
      <c r="BF123" s="680"/>
      <c r="BG123" s="680"/>
      <c r="BH123" s="680"/>
      <c r="BI123" s="680"/>
      <c r="BJ123" s="680"/>
      <c r="BK123" s="680"/>
      <c r="BL123" s="680"/>
      <c r="BM123" s="680"/>
      <c r="BN123" s="680"/>
      <c r="BO123" s="680"/>
      <c r="BP123" s="680"/>
    </row>
    <row r="124" customFormat="false" ht="6" hidden="false" customHeight="true" outlineLevel="0" collapsed="false">
      <c r="A124" s="749"/>
      <c r="B124" s="680"/>
      <c r="C124" s="742"/>
      <c r="D124" s="680"/>
      <c r="E124" s="680"/>
      <c r="F124" s="680"/>
      <c r="G124" s="680"/>
      <c r="H124" s="680"/>
      <c r="I124" s="680"/>
      <c r="J124" s="680"/>
      <c r="K124" s="680"/>
      <c r="L124" s="680"/>
      <c r="M124" s="0"/>
      <c r="N124" s="746"/>
      <c r="R124" s="701"/>
      <c r="S124" s="701"/>
      <c r="T124" s="701"/>
      <c r="U124" s="701"/>
      <c r="V124" s="701"/>
      <c r="W124" s="701"/>
      <c r="X124" s="701"/>
      <c r="Y124" s="701"/>
      <c r="Z124" s="701"/>
      <c r="AA124" s="701"/>
      <c r="AB124" s="701"/>
      <c r="AC124" s="701"/>
      <c r="AD124" s="701"/>
      <c r="AI124" s="680"/>
      <c r="AJ124" s="680"/>
      <c r="AK124" s="742"/>
      <c r="AL124" s="680"/>
      <c r="AM124" s="680"/>
      <c r="AN124" s="680"/>
      <c r="AO124" s="680"/>
      <c r="AP124" s="680"/>
      <c r="AQ124" s="680"/>
      <c r="AR124" s="680"/>
      <c r="AS124" s="680"/>
      <c r="AT124" s="680"/>
      <c r="AU124" s="680"/>
      <c r="AV124" s="680"/>
      <c r="AW124" s="680"/>
      <c r="AX124" s="680"/>
      <c r="AY124" s="680"/>
      <c r="AZ124" s="680"/>
      <c r="BA124" s="680"/>
      <c r="BB124" s="680"/>
      <c r="BC124" s="680"/>
      <c r="BD124" s="680"/>
      <c r="BE124" s="680"/>
      <c r="BF124" s="680"/>
      <c r="BG124" s="680"/>
      <c r="BH124" s="680"/>
      <c r="BI124" s="680"/>
      <c r="BJ124" s="680"/>
      <c r="BK124" s="680"/>
      <c r="BL124" s="680"/>
      <c r="BM124" s="680"/>
      <c r="BN124" s="680"/>
      <c r="BO124" s="680"/>
      <c r="BP124" s="680"/>
    </row>
    <row r="125" customFormat="false" ht="12" hidden="false" customHeight="true" outlineLevel="0" collapsed="false">
      <c r="A125" s="749"/>
      <c r="B125" s="680"/>
      <c r="C125" s="742"/>
      <c r="D125" s="680"/>
      <c r="E125" s="680"/>
      <c r="F125" s="680"/>
      <c r="G125" s="680"/>
      <c r="H125" s="680"/>
      <c r="I125" s="680"/>
      <c r="J125" s="680"/>
      <c r="K125" s="680"/>
      <c r="L125" s="680"/>
      <c r="M125" s="0"/>
      <c r="N125" s="746" t="s">
        <v>906</v>
      </c>
      <c r="P125" s="747"/>
      <c r="R125" s="751" t="n">
        <f aca="false">'Transport-OtherRev'!C31+'Transport-OtherRev'!C32</f>
        <v>0</v>
      </c>
      <c r="S125" s="751" t="n">
        <f aca="false">'Transport-OtherRev'!D31+'Transport-OtherRev'!D32</f>
        <v>0</v>
      </c>
      <c r="T125" s="751" t="n">
        <f aca="false">'Transport-OtherRev'!E31+'Transport-OtherRev'!E32</f>
        <v>-11540</v>
      </c>
      <c r="U125" s="752" t="n">
        <f aca="false">'Transport-OtherRev'!F31+'Transport-OtherRev'!F32</f>
        <v>-415</v>
      </c>
      <c r="V125" s="752" t="n">
        <f aca="false">'Transport-OtherRev'!G31+'Transport-OtherRev'!G32</f>
        <v>0</v>
      </c>
      <c r="W125" s="751" t="n">
        <f aca="false">'Transport-OtherRev'!H31+'Transport-OtherRev'!H32</f>
        <v>-325</v>
      </c>
      <c r="X125" s="751" t="n">
        <f aca="false">'Transport-OtherRev'!I31+'Transport-OtherRev'!I32</f>
        <v>-8</v>
      </c>
      <c r="Y125" s="751" t="n">
        <f aca="false">'Transport-OtherRev'!J31+'Transport-OtherRev'!J32</f>
        <v>-244</v>
      </c>
      <c r="Z125" s="751" t="n">
        <f aca="false">'Transport-OtherRev'!K31+'Transport-OtherRev'!K32</f>
        <v>244</v>
      </c>
      <c r="AA125" s="751" t="n">
        <f aca="false">'Transport-OtherRev'!L31+'Transport-OtherRev'!L32</f>
        <v>0</v>
      </c>
      <c r="AB125" s="751" t="n">
        <f aca="false">'Transport-OtherRev'!M31+'Transport-OtherRev'!M32</f>
        <v>0</v>
      </c>
      <c r="AC125" s="751" t="n">
        <f aca="false">'Transport-OtherRev'!N31+'Transport-OtherRev'!N32</f>
        <v>-161</v>
      </c>
      <c r="AD125" s="701" t="n">
        <f aca="false">SUM(R125:AC125)</f>
        <v>-12449</v>
      </c>
      <c r="AI125" s="680"/>
      <c r="AJ125" s="680"/>
      <c r="AK125" s="742"/>
      <c r="AL125" s="680"/>
      <c r="AM125" s="680"/>
      <c r="AN125" s="680"/>
      <c r="AO125" s="680"/>
      <c r="AP125" s="680"/>
      <c r="AQ125" s="680"/>
      <c r="AR125" s="680"/>
      <c r="AS125" s="680"/>
      <c r="AT125" s="680"/>
      <c r="AU125" s="680"/>
      <c r="AV125" s="680"/>
      <c r="AW125" s="680"/>
      <c r="AX125" s="680"/>
      <c r="AY125" s="680"/>
      <c r="AZ125" s="680"/>
      <c r="BA125" s="680"/>
      <c r="BB125" s="680"/>
      <c r="BC125" s="680"/>
      <c r="BD125" s="680"/>
      <c r="BE125" s="680"/>
      <c r="BF125" s="680"/>
      <c r="BG125" s="680"/>
      <c r="BH125" s="680"/>
      <c r="BI125" s="680"/>
      <c r="BJ125" s="680"/>
      <c r="BK125" s="680"/>
      <c r="BL125" s="680"/>
      <c r="BM125" s="680"/>
      <c r="BN125" s="680"/>
      <c r="BO125" s="680"/>
      <c r="BP125" s="680"/>
    </row>
    <row r="126" customFormat="false" ht="6" hidden="false" customHeight="true" outlineLevel="0" collapsed="false">
      <c r="A126" s="749"/>
      <c r="B126" s="680"/>
      <c r="C126" s="742"/>
      <c r="D126" s="680"/>
      <c r="E126" s="680"/>
      <c r="F126" s="680"/>
      <c r="G126" s="680"/>
      <c r="H126" s="680"/>
      <c r="I126" s="680"/>
      <c r="J126" s="680"/>
      <c r="K126" s="680"/>
      <c r="L126" s="680"/>
      <c r="M126" s="0"/>
      <c r="N126" s="746"/>
      <c r="P126" s="747"/>
      <c r="R126" s="701"/>
      <c r="S126" s="706"/>
      <c r="T126" s="706"/>
      <c r="U126" s="706"/>
      <c r="V126" s="706"/>
      <c r="W126" s="706"/>
      <c r="X126" s="706"/>
      <c r="Y126" s="706"/>
      <c r="Z126" s="706"/>
      <c r="AA126" s="706"/>
      <c r="AB126" s="706"/>
      <c r="AC126" s="706"/>
      <c r="AD126" s="701"/>
      <c r="AI126" s="680"/>
      <c r="AJ126" s="680"/>
      <c r="AK126" s="742"/>
      <c r="AL126" s="680"/>
      <c r="AM126" s="680"/>
      <c r="AN126" s="680"/>
      <c r="AO126" s="680"/>
      <c r="AP126" s="680"/>
      <c r="AQ126" s="680"/>
      <c r="AR126" s="680"/>
      <c r="AS126" s="680"/>
      <c r="AT126" s="680"/>
      <c r="AU126" s="680"/>
      <c r="AV126" s="680"/>
      <c r="AW126" s="680"/>
      <c r="AX126" s="680"/>
      <c r="AY126" s="680"/>
      <c r="AZ126" s="680"/>
      <c r="BA126" s="680"/>
      <c r="BB126" s="680"/>
      <c r="BC126" s="680"/>
      <c r="BD126" s="680"/>
      <c r="BE126" s="680"/>
      <c r="BF126" s="680"/>
      <c r="BG126" s="680"/>
      <c r="BH126" s="680"/>
      <c r="BI126" s="680"/>
      <c r="BJ126" s="680"/>
      <c r="BK126" s="680"/>
      <c r="BL126" s="680"/>
      <c r="BM126" s="680"/>
      <c r="BN126" s="680"/>
      <c r="BO126" s="680"/>
      <c r="BP126" s="680"/>
    </row>
    <row r="127" customFormat="false" ht="12" hidden="false" customHeight="true" outlineLevel="0" collapsed="false">
      <c r="A127" s="680"/>
      <c r="B127" s="680"/>
      <c r="C127" s="742"/>
      <c r="D127" s="680"/>
      <c r="E127" s="680"/>
      <c r="F127" s="680"/>
      <c r="G127" s="680"/>
      <c r="H127" s="680"/>
      <c r="I127" s="680"/>
      <c r="J127" s="680"/>
      <c r="K127" s="680"/>
      <c r="L127" s="680"/>
      <c r="M127" s="0"/>
      <c r="N127" s="746" t="s">
        <v>907</v>
      </c>
      <c r="R127" s="701" t="n">
        <f aca="false">-IntDeduct!C41</f>
        <v>-0</v>
      </c>
      <c r="S127" s="701" t="n">
        <f aca="false">-IntDeduct!D41</f>
        <v>-0</v>
      </c>
      <c r="T127" s="701" t="n">
        <f aca="false">-IntDeduct!E41</f>
        <v>-0</v>
      </c>
      <c r="U127" s="701" t="n">
        <f aca="false">-IntDeduct!F41</f>
        <v>-0</v>
      </c>
      <c r="V127" s="701" t="n">
        <f aca="false">-IntDeduct!G41</f>
        <v>-0</v>
      </c>
      <c r="W127" s="701" t="n">
        <f aca="false">-IntDeduct!H41</f>
        <v>-0</v>
      </c>
      <c r="X127" s="701" t="n">
        <f aca="false">-IntDeduct!I41</f>
        <v>-0</v>
      </c>
      <c r="Y127" s="701" t="n">
        <f aca="false">-IntDeduct!J41</f>
        <v>-0</v>
      </c>
      <c r="Z127" s="701" t="n">
        <f aca="false">-IntDeduct!K41</f>
        <v>-0</v>
      </c>
      <c r="AA127" s="701" t="n">
        <f aca="false">-IntDeduct!L41</f>
        <v>-0</v>
      </c>
      <c r="AB127" s="701" t="n">
        <f aca="false">-IntDeduct!M41</f>
        <v>-0</v>
      </c>
      <c r="AC127" s="701" t="n">
        <f aca="false">-IntDeduct!N41</f>
        <v>-0</v>
      </c>
      <c r="AD127" s="701" t="n">
        <f aca="false">SUM(R127:AC127)</f>
        <v>0</v>
      </c>
      <c r="AI127" s="680"/>
      <c r="AJ127" s="680"/>
      <c r="AK127" s="742"/>
      <c r="AL127" s="680"/>
      <c r="AM127" s="680"/>
      <c r="AN127" s="680"/>
      <c r="AO127" s="680"/>
      <c r="AP127" s="680"/>
      <c r="AQ127" s="680"/>
      <c r="AR127" s="680"/>
      <c r="AS127" s="680"/>
      <c r="AT127" s="680"/>
      <c r="AU127" s="680"/>
      <c r="AV127" s="680"/>
      <c r="AW127" s="680"/>
      <c r="AX127" s="680"/>
      <c r="AY127" s="680"/>
      <c r="AZ127" s="680"/>
      <c r="BA127" s="680"/>
      <c r="BB127" s="680"/>
      <c r="BC127" s="680"/>
      <c r="BD127" s="680"/>
      <c r="BE127" s="680"/>
      <c r="BF127" s="680"/>
      <c r="BG127" s="680"/>
      <c r="BH127" s="680"/>
      <c r="BI127" s="680"/>
      <c r="BJ127" s="680"/>
      <c r="BK127" s="680"/>
      <c r="BL127" s="680"/>
      <c r="BM127" s="680"/>
      <c r="BN127" s="680"/>
      <c r="BO127" s="680"/>
      <c r="BP127" s="680"/>
    </row>
    <row r="128" customFormat="false" ht="12" hidden="false" customHeight="true" outlineLevel="0" collapsed="false">
      <c r="A128" s="749"/>
      <c r="B128" s="680"/>
      <c r="C128" s="742"/>
      <c r="D128" s="680"/>
      <c r="E128" s="680"/>
      <c r="F128" s="680"/>
      <c r="G128" s="680"/>
      <c r="H128" s="680"/>
      <c r="I128" s="680"/>
      <c r="J128" s="680"/>
      <c r="K128" s="680"/>
      <c r="L128" s="680"/>
      <c r="M128" s="0"/>
      <c r="N128" s="746" t="s">
        <v>908</v>
      </c>
      <c r="R128" s="701" t="n">
        <f aca="false">-SUM(IntDeduct!C42:C43)</f>
        <v>-0</v>
      </c>
      <c r="S128" s="701" t="n">
        <f aca="false">-SUM(IntDeduct!D42:D43)</f>
        <v>-0</v>
      </c>
      <c r="T128" s="701" t="n">
        <f aca="false">-SUM(IntDeduct!E42:E43)</f>
        <v>-0</v>
      </c>
      <c r="U128" s="701" t="n">
        <f aca="false">-SUM(IntDeduct!F42:F43)</f>
        <v>-0</v>
      </c>
      <c r="V128" s="701" t="n">
        <f aca="false">-SUM(IntDeduct!G42:G43)</f>
        <v>-0</v>
      </c>
      <c r="W128" s="701" t="n">
        <f aca="false">-SUM(IntDeduct!H42:H43)</f>
        <v>-0</v>
      </c>
      <c r="X128" s="701" t="n">
        <f aca="false">-SUM(IntDeduct!I42:I43)</f>
        <v>-0</v>
      </c>
      <c r="Y128" s="701" t="n">
        <f aca="false">-SUM(IntDeduct!J42:J43)</f>
        <v>-0</v>
      </c>
      <c r="Z128" s="701" t="n">
        <f aca="false">-SUM(IntDeduct!K42:K43)</f>
        <v>-0</v>
      </c>
      <c r="AA128" s="701" t="n">
        <f aca="false">-SUM(IntDeduct!L42:L43)</f>
        <v>-0</v>
      </c>
      <c r="AB128" s="701" t="n">
        <f aca="false">-SUM(IntDeduct!M42:M43)</f>
        <v>-0</v>
      </c>
      <c r="AC128" s="701" t="n">
        <f aca="false">-SUM(IntDeduct!N42:N43)</f>
        <v>-0</v>
      </c>
      <c r="AD128" s="701" t="n">
        <f aca="false">SUM(R128:AC128)</f>
        <v>0</v>
      </c>
      <c r="AE128" s="701"/>
      <c r="AI128" s="680"/>
      <c r="AJ128" s="680"/>
      <c r="AK128" s="742"/>
      <c r="AL128" s="680"/>
      <c r="AM128" s="680"/>
      <c r="AN128" s="680"/>
      <c r="AO128" s="680"/>
      <c r="AP128" s="680"/>
      <c r="AQ128" s="680"/>
      <c r="AR128" s="680"/>
      <c r="AS128" s="680"/>
      <c r="AT128" s="680"/>
      <c r="AU128" s="680"/>
      <c r="AV128" s="680"/>
      <c r="AW128" s="680"/>
      <c r="AX128" s="680"/>
      <c r="AY128" s="680"/>
      <c r="AZ128" s="680"/>
      <c r="BA128" s="680"/>
      <c r="BB128" s="680"/>
      <c r="BC128" s="680"/>
      <c r="BD128" s="680"/>
      <c r="BE128" s="680"/>
      <c r="BF128" s="680"/>
      <c r="BG128" s="680"/>
      <c r="BH128" s="680"/>
      <c r="BI128" s="680"/>
      <c r="BJ128" s="680"/>
      <c r="BK128" s="680"/>
      <c r="BL128" s="680"/>
      <c r="BM128" s="680"/>
      <c r="BN128" s="680"/>
      <c r="BO128" s="680"/>
      <c r="BP128" s="680"/>
    </row>
    <row r="129" customFormat="false" ht="12" hidden="false" customHeight="true" outlineLevel="0" collapsed="false">
      <c r="B129" s="680"/>
      <c r="C129" s="742"/>
      <c r="D129" s="680"/>
      <c r="E129" s="680"/>
      <c r="F129" s="680"/>
      <c r="G129" s="680"/>
      <c r="H129" s="680"/>
      <c r="I129" s="680"/>
      <c r="J129" s="680"/>
      <c r="K129" s="680"/>
      <c r="L129" s="680"/>
      <c r="M129" s="0"/>
      <c r="N129" s="746" t="s">
        <v>909</v>
      </c>
      <c r="P129" s="747" t="s">
        <v>910</v>
      </c>
      <c r="R129" s="700" t="n">
        <v>0</v>
      </c>
      <c r="S129" s="700" t="n">
        <v>0</v>
      </c>
      <c r="T129" s="700" t="n">
        <v>0</v>
      </c>
      <c r="U129" s="700" t="n">
        <v>0</v>
      </c>
      <c r="V129" s="700" t="n">
        <v>0</v>
      </c>
      <c r="W129" s="700" t="n">
        <v>0</v>
      </c>
      <c r="X129" s="700" t="n">
        <v>0</v>
      </c>
      <c r="Y129" s="700" t="n">
        <v>0</v>
      </c>
      <c r="Z129" s="700" t="n">
        <v>0</v>
      </c>
      <c r="AA129" s="700" t="n">
        <v>0</v>
      </c>
      <c r="AB129" s="700" t="n">
        <v>0</v>
      </c>
      <c r="AC129" s="700" t="n">
        <v>0</v>
      </c>
      <c r="AD129" s="701" t="n">
        <f aca="false">SUM(R129:AC129)</f>
        <v>0</v>
      </c>
      <c r="AI129" s="680"/>
      <c r="AJ129" s="680"/>
      <c r="AK129" s="742"/>
      <c r="AL129" s="680"/>
      <c r="AM129" s="680"/>
      <c r="AN129" s="680"/>
      <c r="AO129" s="680"/>
      <c r="AP129" s="680"/>
      <c r="AQ129" s="680"/>
      <c r="AR129" s="680"/>
      <c r="AS129" s="680"/>
      <c r="AT129" s="680"/>
      <c r="AU129" s="680"/>
      <c r="AV129" s="680"/>
      <c r="AW129" s="680"/>
      <c r="AX129" s="680"/>
      <c r="AY129" s="680"/>
      <c r="AZ129" s="680"/>
      <c r="BA129" s="680"/>
      <c r="BB129" s="680"/>
      <c r="BC129" s="680"/>
      <c r="BD129" s="680"/>
      <c r="BE129" s="680"/>
      <c r="BF129" s="680"/>
      <c r="BG129" s="680"/>
      <c r="BH129" s="680"/>
      <c r="BI129" s="680"/>
      <c r="BJ129" s="680"/>
      <c r="BK129" s="680"/>
      <c r="BL129" s="680"/>
      <c r="BM129" s="680"/>
      <c r="BN129" s="680"/>
      <c r="BO129" s="680"/>
      <c r="BP129" s="680"/>
    </row>
    <row r="130" customFormat="false" ht="12" hidden="false" customHeight="true" outlineLevel="0" collapsed="false">
      <c r="B130" s="680"/>
      <c r="C130" s="742"/>
      <c r="D130" s="680"/>
      <c r="E130" s="680"/>
      <c r="F130" s="680"/>
      <c r="G130" s="680"/>
      <c r="H130" s="680"/>
      <c r="I130" s="680"/>
      <c r="J130" s="680"/>
      <c r="K130" s="680"/>
      <c r="L130" s="680"/>
      <c r="M130" s="0"/>
      <c r="N130" s="712" t="s">
        <v>911</v>
      </c>
      <c r="P130" s="747" t="s">
        <v>910</v>
      </c>
      <c r="R130" s="706" t="n">
        <v>0</v>
      </c>
      <c r="S130" s="706" t="n">
        <v>0</v>
      </c>
      <c r="T130" s="706" t="n">
        <v>0</v>
      </c>
      <c r="U130" s="706" t="n">
        <v>0</v>
      </c>
      <c r="V130" s="706" t="n">
        <v>0</v>
      </c>
      <c r="W130" s="706" t="n">
        <v>0</v>
      </c>
      <c r="X130" s="706" t="n">
        <v>0</v>
      </c>
      <c r="Y130" s="706" t="n">
        <v>0</v>
      </c>
      <c r="Z130" s="706" t="n">
        <v>0</v>
      </c>
      <c r="AA130" s="706" t="n">
        <v>0</v>
      </c>
      <c r="AB130" s="706" t="n">
        <v>0</v>
      </c>
      <c r="AC130" s="706" t="n">
        <v>0</v>
      </c>
      <c r="AD130" s="701" t="n">
        <f aca="false">SUM(R130:AC130)</f>
        <v>0</v>
      </c>
      <c r="AI130" s="680"/>
      <c r="AJ130" s="680"/>
      <c r="AK130" s="742"/>
      <c r="AL130" s="680"/>
      <c r="AM130" s="680"/>
      <c r="AN130" s="680"/>
      <c r="AO130" s="680"/>
      <c r="AP130" s="680"/>
      <c r="AQ130" s="680"/>
      <c r="AR130" s="680"/>
      <c r="AS130" s="680"/>
      <c r="AT130" s="680"/>
      <c r="AU130" s="680"/>
      <c r="AV130" s="680"/>
      <c r="AW130" s="680"/>
      <c r="AX130" s="680"/>
      <c r="AY130" s="680"/>
      <c r="AZ130" s="680"/>
      <c r="BA130" s="680"/>
      <c r="BB130" s="680"/>
      <c r="BC130" s="680"/>
      <c r="BD130" s="680"/>
      <c r="BE130" s="680"/>
      <c r="BF130" s="680"/>
      <c r="BG130" s="680"/>
      <c r="BH130" s="680"/>
      <c r="BI130" s="680"/>
      <c r="BJ130" s="680"/>
      <c r="BK130" s="680"/>
      <c r="BL130" s="680"/>
      <c r="BM130" s="680"/>
      <c r="BN130" s="680"/>
      <c r="BO130" s="680"/>
      <c r="BP130" s="680"/>
    </row>
    <row r="131" customFormat="false" ht="12" hidden="false" customHeight="true" outlineLevel="0" collapsed="false">
      <c r="D131" s="680"/>
      <c r="E131" s="680"/>
      <c r="F131" s="680"/>
      <c r="G131" s="680"/>
      <c r="H131" s="680"/>
      <c r="I131" s="680"/>
      <c r="J131" s="680"/>
      <c r="K131" s="680"/>
      <c r="L131" s="680"/>
      <c r="M131" s="0"/>
      <c r="N131" s="712" t="s">
        <v>912</v>
      </c>
      <c r="O131" s="697"/>
      <c r="P131" s="747" t="s">
        <v>910</v>
      </c>
      <c r="R131" s="753" t="n">
        <f aca="false">-9+9</f>
        <v>0</v>
      </c>
      <c r="S131" s="753" t="n">
        <f aca="false">-200+200</f>
        <v>0</v>
      </c>
      <c r="T131" s="753" t="n">
        <f aca="false">-200-84</f>
        <v>-284</v>
      </c>
      <c r="U131" s="717" t="n">
        <v>-340</v>
      </c>
      <c r="V131" s="717" t="n">
        <v>325</v>
      </c>
      <c r="W131" s="717" t="n">
        <v>-1</v>
      </c>
      <c r="X131" s="717" t="n">
        <v>-36</v>
      </c>
      <c r="Y131" s="753" t="n">
        <f aca="false">-5+190</f>
        <v>185</v>
      </c>
      <c r="Z131" s="717" t="n">
        <v>0</v>
      </c>
      <c r="AA131" s="717" t="n">
        <v>0</v>
      </c>
      <c r="AB131" s="717" t="n">
        <v>0</v>
      </c>
      <c r="AC131" s="717" t="n">
        <v>0</v>
      </c>
      <c r="AD131" s="718" t="n">
        <f aca="false">SUM(R131:AC131)</f>
        <v>-151</v>
      </c>
      <c r="AI131" s="680"/>
      <c r="AJ131" s="680"/>
      <c r="AK131" s="742"/>
      <c r="AL131" s="680"/>
      <c r="AM131" s="680"/>
      <c r="AN131" s="680"/>
      <c r="AO131" s="680"/>
      <c r="AP131" s="680"/>
      <c r="AQ131" s="680"/>
      <c r="AR131" s="680"/>
      <c r="AS131" s="680"/>
      <c r="AT131" s="680"/>
      <c r="AU131" s="680"/>
      <c r="AV131" s="680"/>
      <c r="AW131" s="680"/>
      <c r="AX131" s="680"/>
      <c r="AY131" s="680"/>
      <c r="AZ131" s="680"/>
      <c r="BA131" s="680"/>
      <c r="BB131" s="680"/>
      <c r="BC131" s="680"/>
      <c r="BD131" s="680"/>
      <c r="BE131" s="680"/>
      <c r="BF131" s="680"/>
      <c r="BG131" s="680"/>
      <c r="BH131" s="680"/>
      <c r="BI131" s="680"/>
      <c r="BJ131" s="680"/>
      <c r="BK131" s="680"/>
      <c r="BL131" s="680"/>
      <c r="BM131" s="680"/>
      <c r="BN131" s="680"/>
      <c r="BO131" s="680"/>
      <c r="BP131" s="680"/>
    </row>
    <row r="132" customFormat="false" ht="12" hidden="false" customHeight="true" outlineLevel="0" collapsed="false">
      <c r="A132" s="680"/>
      <c r="B132" s="680"/>
      <c r="C132" s="742"/>
      <c r="D132" s="680"/>
      <c r="E132" s="680"/>
      <c r="F132" s="680"/>
      <c r="G132" s="680"/>
      <c r="H132" s="680"/>
      <c r="I132" s="680"/>
      <c r="J132" s="680"/>
      <c r="K132" s="680"/>
      <c r="L132" s="680"/>
      <c r="M132" s="0"/>
      <c r="N132" s="663"/>
      <c r="R132" s="718" t="n">
        <f aca="false">SUM(R126:R131)</f>
        <v>0</v>
      </c>
      <c r="S132" s="718" t="n">
        <f aca="false">SUM(S126:S131)</f>
        <v>0</v>
      </c>
      <c r="T132" s="718" t="n">
        <f aca="false">SUM(T126:T131)</f>
        <v>-284</v>
      </c>
      <c r="U132" s="718" t="n">
        <f aca="false">SUM(U126:U131)</f>
        <v>-340</v>
      </c>
      <c r="V132" s="718" t="n">
        <f aca="false">SUM(V126:V131)</f>
        <v>325</v>
      </c>
      <c r="W132" s="718" t="n">
        <f aca="false">SUM(W126:W131)</f>
        <v>-1</v>
      </c>
      <c r="X132" s="718" t="n">
        <f aca="false">SUM(X126:X131)</f>
        <v>-36</v>
      </c>
      <c r="Y132" s="718" t="n">
        <f aca="false">SUM(Y126:Y131)</f>
        <v>185</v>
      </c>
      <c r="Z132" s="718" t="n">
        <f aca="false">SUM(Z126:Z131)</f>
        <v>0</v>
      </c>
      <c r="AA132" s="718" t="n">
        <f aca="false">SUM(AA126:AA131)</f>
        <v>0</v>
      </c>
      <c r="AB132" s="718" t="n">
        <f aca="false">SUM(AB126:AB131)</f>
        <v>0</v>
      </c>
      <c r="AC132" s="718" t="n">
        <f aca="false">SUM(AC126:AC131)</f>
        <v>0</v>
      </c>
      <c r="AD132" s="718" t="n">
        <f aca="false">SUM(AD126:AD131)</f>
        <v>-151</v>
      </c>
      <c r="AI132" s="680"/>
      <c r="AJ132" s="680"/>
      <c r="AK132" s="742"/>
      <c r="AL132" s="680"/>
      <c r="AM132" s="680"/>
      <c r="AN132" s="680"/>
      <c r="AO132" s="680"/>
      <c r="AP132" s="680"/>
      <c r="AQ132" s="680"/>
      <c r="AR132" s="680"/>
      <c r="AS132" s="680"/>
      <c r="AT132" s="680"/>
      <c r="AU132" s="680"/>
      <c r="AV132" s="680"/>
      <c r="AW132" s="680"/>
      <c r="AX132" s="680"/>
      <c r="AY132" s="680"/>
      <c r="AZ132" s="680"/>
      <c r="BA132" s="680"/>
      <c r="BB132" s="680"/>
      <c r="BC132" s="680"/>
      <c r="BD132" s="680"/>
      <c r="BE132" s="680"/>
      <c r="BF132" s="680"/>
      <c r="BG132" s="680"/>
      <c r="BH132" s="680"/>
      <c r="BI132" s="680"/>
      <c r="BJ132" s="680"/>
      <c r="BK132" s="680"/>
      <c r="BL132" s="680"/>
      <c r="BM132" s="680"/>
      <c r="BN132" s="680"/>
      <c r="BO132" s="680"/>
      <c r="BP132" s="680"/>
    </row>
    <row r="133" customFormat="false" ht="6" hidden="false" customHeight="true" outlineLevel="0" collapsed="false">
      <c r="A133" s="680"/>
      <c r="B133" s="680"/>
      <c r="C133" s="742"/>
      <c r="D133" s="680"/>
      <c r="E133" s="680"/>
      <c r="F133" s="680"/>
      <c r="G133" s="680"/>
      <c r="H133" s="680"/>
      <c r="I133" s="680"/>
      <c r="J133" s="680"/>
      <c r="K133" s="680"/>
      <c r="L133" s="680"/>
      <c r="M133" s="0"/>
      <c r="N133" s="663"/>
      <c r="AI133" s="680"/>
      <c r="AJ133" s="680"/>
      <c r="AK133" s="742"/>
      <c r="AL133" s="680"/>
      <c r="AM133" s="680"/>
      <c r="AN133" s="680"/>
      <c r="AO133" s="680"/>
      <c r="AP133" s="680"/>
      <c r="AQ133" s="680"/>
      <c r="AR133" s="680"/>
      <c r="AS133" s="680"/>
      <c r="AT133" s="680"/>
      <c r="AU133" s="680"/>
      <c r="AV133" s="680"/>
      <c r="AW133" s="680"/>
      <c r="AX133" s="680"/>
      <c r="AY133" s="680"/>
      <c r="AZ133" s="680"/>
      <c r="BA133" s="680"/>
      <c r="BB133" s="680"/>
      <c r="BC133" s="680"/>
      <c r="BD133" s="680"/>
      <c r="BE133" s="680"/>
      <c r="BF133" s="680"/>
      <c r="BG133" s="680"/>
      <c r="BH133" s="680"/>
      <c r="BI133" s="680"/>
      <c r="BJ133" s="680"/>
      <c r="BK133" s="680"/>
      <c r="BL133" s="680"/>
      <c r="BM133" s="680"/>
      <c r="BN133" s="680"/>
      <c r="BO133" s="680"/>
      <c r="BP133" s="680"/>
    </row>
    <row r="134" customFormat="false" ht="12" hidden="false" customHeight="true" outlineLevel="0" collapsed="false">
      <c r="A134" s="680"/>
      <c r="B134" s="680"/>
      <c r="C134" s="742"/>
      <c r="D134" s="680"/>
      <c r="E134" s="680"/>
      <c r="F134" s="680"/>
      <c r="G134" s="680"/>
      <c r="H134" s="680"/>
      <c r="I134" s="680"/>
      <c r="J134" s="680"/>
      <c r="K134" s="680"/>
      <c r="L134" s="680"/>
      <c r="M134" s="748" t="s">
        <v>913</v>
      </c>
      <c r="N134" s="673"/>
      <c r="O134" s="699"/>
      <c r="P134" s="673"/>
      <c r="R134" s="700"/>
      <c r="S134" s="700"/>
      <c r="T134" s="700"/>
      <c r="U134" s="700"/>
      <c r="V134" s="700"/>
      <c r="W134" s="700"/>
      <c r="X134" s="700"/>
      <c r="Y134" s="700"/>
      <c r="Z134" s="700"/>
      <c r="AA134" s="700"/>
      <c r="AB134" s="700"/>
      <c r="AC134" s="700"/>
      <c r="AD134" s="700"/>
      <c r="AG134" s="754"/>
      <c r="AI134" s="680"/>
      <c r="AJ134" s="755"/>
      <c r="AK134" s="756"/>
      <c r="AL134" s="755"/>
      <c r="AM134" s="755"/>
      <c r="AN134" s="755"/>
      <c r="AO134" s="755"/>
      <c r="AP134" s="755"/>
      <c r="AQ134" s="755"/>
      <c r="AR134" s="755"/>
      <c r="AS134" s="757"/>
      <c r="AT134" s="757"/>
      <c r="AU134" s="757"/>
      <c r="AV134" s="757"/>
      <c r="AW134" s="757"/>
      <c r="AX134" s="757"/>
      <c r="AY134" s="680"/>
      <c r="AZ134" s="680"/>
      <c r="BA134" s="680"/>
      <c r="BB134" s="680"/>
      <c r="BC134" s="680"/>
      <c r="BD134" s="680"/>
      <c r="BE134" s="680"/>
      <c r="BF134" s="680"/>
      <c r="BG134" s="680"/>
      <c r="BH134" s="680"/>
      <c r="BI134" s="680"/>
      <c r="BJ134" s="680"/>
      <c r="BK134" s="680"/>
      <c r="BL134" s="680"/>
      <c r="BM134" s="680"/>
      <c r="BN134" s="680"/>
      <c r="BO134" s="680"/>
      <c r="BP134" s="680"/>
    </row>
    <row r="135" customFormat="false" ht="12" hidden="false" customHeight="true" outlineLevel="0" collapsed="false">
      <c r="A135" s="680"/>
      <c r="B135" s="680"/>
      <c r="C135" s="742"/>
      <c r="D135" s="680"/>
      <c r="E135" s="680"/>
      <c r="F135" s="680"/>
      <c r="G135" s="680"/>
      <c r="H135" s="680"/>
      <c r="I135" s="680"/>
      <c r="J135" s="680"/>
      <c r="K135" s="680"/>
      <c r="L135" s="680"/>
      <c r="M135" s="0"/>
      <c r="N135" s="746" t="s">
        <v>914</v>
      </c>
      <c r="O135" s="699"/>
      <c r="P135" s="747"/>
      <c r="R135" s="700" t="n">
        <f aca="false">-RegAmort!C32+1</f>
        <v>-9</v>
      </c>
      <c r="S135" s="715" t="n">
        <f aca="false">-RegAmort!D32</f>
        <v>-10</v>
      </c>
      <c r="T135" s="715" t="n">
        <f aca="false">-RegAmort!E32</f>
        <v>-10</v>
      </c>
      <c r="U135" s="715" t="n">
        <f aca="false">-RegAmort!F32</f>
        <v>-10</v>
      </c>
      <c r="V135" s="715" t="n">
        <f aca="false">-RegAmort!G32+1</f>
        <v>-9</v>
      </c>
      <c r="W135" s="715" t="n">
        <f aca="false">-RegAmort!H32</f>
        <v>-10</v>
      </c>
      <c r="X135" s="715" t="n">
        <f aca="false">-RegAmort!I32</f>
        <v>-10</v>
      </c>
      <c r="Y135" s="715" t="n">
        <f aca="false">-RegAmort!J32+1</f>
        <v>-9</v>
      </c>
      <c r="Z135" s="715" t="n">
        <f aca="false">-RegAmort!K32</f>
        <v>-10</v>
      </c>
      <c r="AA135" s="715" t="n">
        <f aca="false">-RegAmort!L32</f>
        <v>-10</v>
      </c>
      <c r="AB135" s="715" t="n">
        <f aca="false">-RegAmort!M32</f>
        <v>-10</v>
      </c>
      <c r="AC135" s="715" t="n">
        <f aca="false">-RegAmort!N32</f>
        <v>-10</v>
      </c>
      <c r="AD135" s="701" t="n">
        <f aca="false">SUM(R135:AC135)</f>
        <v>-117</v>
      </c>
      <c r="AG135" s="754"/>
      <c r="AI135" s="680"/>
      <c r="AJ135" s="755"/>
      <c r="AK135" s="756"/>
      <c r="AL135" s="755"/>
      <c r="AM135" s="755"/>
      <c r="AN135" s="755"/>
      <c r="AO135" s="755"/>
      <c r="AP135" s="755"/>
      <c r="AQ135" s="755"/>
      <c r="AR135" s="755"/>
      <c r="AS135" s="757"/>
      <c r="AT135" s="757"/>
      <c r="AU135" s="757"/>
      <c r="AV135" s="757"/>
      <c r="AW135" s="757"/>
      <c r="AX135" s="757"/>
      <c r="AY135" s="680"/>
      <c r="AZ135" s="680"/>
      <c r="BA135" s="680"/>
      <c r="BB135" s="680"/>
      <c r="BC135" s="680"/>
      <c r="BD135" s="680"/>
      <c r="BE135" s="680"/>
      <c r="BF135" s="680"/>
      <c r="BG135" s="680"/>
      <c r="BH135" s="680"/>
      <c r="BI135" s="680"/>
      <c r="BJ135" s="680"/>
      <c r="BK135" s="680"/>
      <c r="BL135" s="680"/>
      <c r="BM135" s="680"/>
      <c r="BN135" s="680"/>
      <c r="BO135" s="680"/>
      <c r="BP135" s="680"/>
    </row>
    <row r="136" customFormat="false" ht="12" hidden="false" customHeight="true" outlineLevel="0" collapsed="false">
      <c r="A136" s="680"/>
      <c r="B136" s="680"/>
      <c r="C136" s="742"/>
      <c r="D136" s="680"/>
      <c r="E136" s="680"/>
      <c r="F136" s="680"/>
      <c r="G136" s="680"/>
      <c r="H136" s="680"/>
      <c r="I136" s="680"/>
      <c r="J136" s="680"/>
      <c r="K136" s="680"/>
      <c r="L136" s="680"/>
      <c r="M136" s="0"/>
      <c r="N136" s="746" t="s">
        <v>915</v>
      </c>
      <c r="R136" s="701" t="n">
        <f aca="false">-RegAmort!C33</f>
        <v>-97</v>
      </c>
      <c r="S136" s="701" t="n">
        <f aca="false">-RegAmort!D33</f>
        <v>-97</v>
      </c>
      <c r="T136" s="701" t="n">
        <f aca="false">-RegAmort!E33</f>
        <v>-678</v>
      </c>
      <c r="U136" s="701" t="n">
        <f aca="false">-RegAmort!F33</f>
        <v>0</v>
      </c>
      <c r="V136" s="701" t="n">
        <f aca="false">-RegAmort!G33</f>
        <v>0</v>
      </c>
      <c r="W136" s="701" t="n">
        <f aca="false">-RegAmort!H33</f>
        <v>0</v>
      </c>
      <c r="X136" s="701" t="n">
        <f aca="false">-RegAmort!I33</f>
        <v>0</v>
      </c>
      <c r="Y136" s="701" t="n">
        <f aca="false">-RegAmort!J33</f>
        <v>0</v>
      </c>
      <c r="Z136" s="701" t="n">
        <f aca="false">-RegAmort!K33</f>
        <v>0</v>
      </c>
      <c r="AA136" s="701" t="n">
        <f aca="false">-RegAmort!L33</f>
        <v>-109</v>
      </c>
      <c r="AB136" s="701" t="n">
        <f aca="false">-RegAmort!M33</f>
        <v>-109</v>
      </c>
      <c r="AC136" s="701" t="n">
        <f aca="false">-RegAmort!N33</f>
        <v>-109</v>
      </c>
      <c r="AD136" s="701" t="n">
        <f aca="false">SUM(R136:AC136)</f>
        <v>-1199</v>
      </c>
      <c r="AI136" s="680"/>
      <c r="AJ136" s="680"/>
      <c r="AK136" s="742"/>
      <c r="AL136" s="680"/>
      <c r="AM136" s="680"/>
      <c r="AN136" s="680"/>
      <c r="AO136" s="680"/>
      <c r="AP136" s="680"/>
      <c r="AQ136" s="680"/>
      <c r="AR136" s="680"/>
      <c r="AS136" s="757"/>
      <c r="AT136" s="757"/>
      <c r="AU136" s="757"/>
      <c r="AV136" s="757"/>
      <c r="AW136" s="757"/>
      <c r="AX136" s="757"/>
      <c r="AY136" s="680"/>
      <c r="AZ136" s="680"/>
      <c r="BA136" s="680"/>
      <c r="BB136" s="680"/>
      <c r="BC136" s="680"/>
      <c r="BD136" s="680"/>
      <c r="BE136" s="680"/>
      <c r="BF136" s="680"/>
      <c r="BG136" s="680"/>
      <c r="BH136" s="680"/>
      <c r="BI136" s="680"/>
      <c r="BJ136" s="680"/>
      <c r="BK136" s="680"/>
      <c r="BL136" s="680"/>
      <c r="BM136" s="680"/>
      <c r="BN136" s="680"/>
      <c r="BO136" s="680"/>
      <c r="BP136" s="680"/>
    </row>
    <row r="137" customFormat="false" ht="12" hidden="false" customHeight="true" outlineLevel="0" collapsed="false">
      <c r="A137" s="680"/>
      <c r="B137" s="680"/>
      <c r="C137" s="742"/>
      <c r="D137" s="680"/>
      <c r="E137" s="680"/>
      <c r="F137" s="680"/>
      <c r="G137" s="680"/>
      <c r="H137" s="680"/>
      <c r="I137" s="680"/>
      <c r="J137" s="680"/>
      <c r="K137" s="680"/>
      <c r="L137" s="680"/>
      <c r="M137" s="0"/>
      <c r="N137" s="746" t="s">
        <v>916</v>
      </c>
      <c r="P137" s="747"/>
      <c r="R137" s="701" t="n">
        <f aca="false">-RegAmort!C38</f>
        <v>-107</v>
      </c>
      <c r="S137" s="701" t="n">
        <f aca="false">-RegAmort!D38</f>
        <v>-108</v>
      </c>
      <c r="T137" s="706" t="n">
        <f aca="false">-RegAmort!E38-1</f>
        <v>-108</v>
      </c>
      <c r="U137" s="701" t="n">
        <f aca="false">-RegAmort!F38</f>
        <v>-107</v>
      </c>
      <c r="V137" s="706" t="n">
        <f aca="false">-RegAmort!G38-1</f>
        <v>-108</v>
      </c>
      <c r="W137" s="701" t="n">
        <f aca="false">-RegAmort!H38</f>
        <v>-107</v>
      </c>
      <c r="X137" s="701" t="n">
        <f aca="false">-RegAmort!I38</f>
        <v>-107</v>
      </c>
      <c r="Y137" s="758" t="n">
        <f aca="false">-RegAmort!J38-1</f>
        <v>-108</v>
      </c>
      <c r="Z137" s="701" t="n">
        <f aca="false">-RegAmort!K38</f>
        <v>-107</v>
      </c>
      <c r="AA137" s="701" t="n">
        <f aca="false">-RegAmort!L38</f>
        <v>-107</v>
      </c>
      <c r="AB137" s="701" t="n">
        <f aca="false">-RegAmort!M38</f>
        <v>-107</v>
      </c>
      <c r="AC137" s="701" t="n">
        <f aca="false">-RegAmort!N38</f>
        <v>-107</v>
      </c>
      <c r="AD137" s="701" t="n">
        <f aca="false">SUM(R137:AC137)</f>
        <v>-1288</v>
      </c>
      <c r="AG137" s="705"/>
      <c r="AI137" s="680"/>
      <c r="AJ137" s="680"/>
      <c r="AK137" s="742"/>
      <c r="AL137" s="680"/>
      <c r="AM137" s="680"/>
      <c r="AN137" s="680"/>
      <c r="AO137" s="680"/>
      <c r="AP137" s="680"/>
      <c r="AQ137" s="680"/>
      <c r="AR137" s="680"/>
      <c r="AS137" s="759"/>
      <c r="AT137" s="757"/>
      <c r="AU137" s="759"/>
      <c r="AV137" s="759"/>
      <c r="AW137" s="757"/>
      <c r="AX137" s="757"/>
      <c r="AY137" s="680"/>
      <c r="AZ137" s="680"/>
      <c r="BA137" s="680"/>
      <c r="BB137" s="680"/>
      <c r="BC137" s="680"/>
      <c r="BD137" s="680"/>
      <c r="BE137" s="680"/>
      <c r="BF137" s="680"/>
      <c r="BG137" s="680"/>
      <c r="BH137" s="680"/>
      <c r="BI137" s="680"/>
      <c r="BJ137" s="680"/>
      <c r="BK137" s="680"/>
      <c r="BL137" s="680"/>
      <c r="BM137" s="680"/>
      <c r="BN137" s="680"/>
      <c r="BO137" s="680"/>
      <c r="BP137" s="680"/>
    </row>
    <row r="138" customFormat="false" ht="12" hidden="false" customHeight="true" outlineLevel="0" collapsed="false">
      <c r="A138" s="680"/>
      <c r="B138" s="680"/>
      <c r="C138" s="742"/>
      <c r="D138" s="680"/>
      <c r="E138" s="680"/>
      <c r="F138" s="680"/>
      <c r="G138" s="680"/>
      <c r="H138" s="680"/>
      <c r="I138" s="680"/>
      <c r="J138" s="680"/>
      <c r="K138" s="680"/>
      <c r="L138" s="680"/>
      <c r="M138" s="0"/>
      <c r="N138" s="746" t="s">
        <v>917</v>
      </c>
      <c r="R138" s="701" t="n">
        <f aca="false">-RegAmort!C39</f>
        <v>-4</v>
      </c>
      <c r="S138" s="701" t="n">
        <f aca="false">-RegAmort!D39</f>
        <v>-4</v>
      </c>
      <c r="T138" s="701" t="n">
        <f aca="false">-RegAmort!E39</f>
        <v>-4</v>
      </c>
      <c r="U138" s="701" t="n">
        <f aca="false">-RegAmort!F39</f>
        <v>-4</v>
      </c>
      <c r="V138" s="701" t="n">
        <f aca="false">-RegAmort!G39</f>
        <v>-4</v>
      </c>
      <c r="W138" s="701" t="n">
        <f aca="false">-RegAmort!H39</f>
        <v>-4</v>
      </c>
      <c r="X138" s="701" t="n">
        <f aca="false">-RegAmort!I39</f>
        <v>-4</v>
      </c>
      <c r="Y138" s="701" t="n">
        <f aca="false">-RegAmort!J39</f>
        <v>-4</v>
      </c>
      <c r="Z138" s="701" t="n">
        <f aca="false">-RegAmort!K39</f>
        <v>-4</v>
      </c>
      <c r="AA138" s="701" t="n">
        <f aca="false">-RegAmort!L39</f>
        <v>-4</v>
      </c>
      <c r="AB138" s="701" t="n">
        <f aca="false">-RegAmort!M39</f>
        <v>-4</v>
      </c>
      <c r="AC138" s="701" t="n">
        <f aca="false">-RegAmort!N39</f>
        <v>-4</v>
      </c>
      <c r="AD138" s="701" t="n">
        <f aca="false">SUM(R138:AC138)</f>
        <v>-48</v>
      </c>
      <c r="AI138" s="680"/>
      <c r="AJ138" s="680"/>
      <c r="AK138" s="742"/>
      <c r="AL138" s="680"/>
      <c r="AM138" s="680"/>
      <c r="AN138" s="680"/>
      <c r="AO138" s="680"/>
      <c r="AP138" s="680"/>
      <c r="AQ138" s="680"/>
      <c r="AR138" s="680"/>
      <c r="AS138" s="680"/>
      <c r="AT138" s="680"/>
      <c r="AU138" s="680"/>
      <c r="AV138" s="680"/>
      <c r="AW138" s="680"/>
      <c r="AX138" s="680"/>
      <c r="AY138" s="680"/>
      <c r="AZ138" s="680"/>
      <c r="BA138" s="680"/>
      <c r="BB138" s="680"/>
      <c r="BC138" s="680"/>
      <c r="BD138" s="680"/>
      <c r="BE138" s="680"/>
      <c r="BF138" s="680"/>
      <c r="BG138" s="680"/>
      <c r="BH138" s="680"/>
      <c r="BI138" s="680"/>
      <c r="BJ138" s="680"/>
      <c r="BK138" s="680"/>
      <c r="BL138" s="680"/>
      <c r="BM138" s="680"/>
      <c r="BN138" s="680"/>
      <c r="BO138" s="680"/>
      <c r="BP138" s="680"/>
    </row>
    <row r="139" customFormat="false" ht="12" hidden="false" customHeight="true" outlineLevel="0" collapsed="false">
      <c r="A139" s="680"/>
      <c r="B139" s="680"/>
      <c r="C139" s="742"/>
      <c r="D139" s="680"/>
      <c r="E139" s="680"/>
      <c r="F139" s="680"/>
      <c r="G139" s="680"/>
      <c r="H139" s="680"/>
      <c r="I139" s="680"/>
      <c r="J139" s="680"/>
      <c r="K139" s="680"/>
      <c r="L139" s="680"/>
      <c r="M139" s="0"/>
      <c r="N139" s="746" t="s">
        <v>918</v>
      </c>
      <c r="P139" s="747"/>
      <c r="Q139" s="672"/>
      <c r="R139" s="758" t="n">
        <f aca="false">-RegAmort!C49</f>
        <v>-7</v>
      </c>
      <c r="S139" s="706" t="n">
        <f aca="false">-RegAmort!D49-1</f>
        <v>-8</v>
      </c>
      <c r="T139" s="758" t="n">
        <f aca="false">-RegAmort!E49</f>
        <v>-7</v>
      </c>
      <c r="U139" s="706" t="n">
        <f aca="false">-RegAmort!F49-1</f>
        <v>-8</v>
      </c>
      <c r="V139" s="758" t="n">
        <f aca="false">-RegAmort!G49</f>
        <v>-7</v>
      </c>
      <c r="W139" s="706" t="n">
        <f aca="false">-RegAmort!H49-1</f>
        <v>-8</v>
      </c>
      <c r="X139" s="758" t="n">
        <f aca="false">-RegAmort!I49</f>
        <v>-7</v>
      </c>
      <c r="Y139" s="706" t="n">
        <f aca="false">-RegAmort!J49+1</f>
        <v>-7</v>
      </c>
      <c r="Z139" s="758" t="n">
        <f aca="false">-RegAmort!K49</f>
        <v>-7</v>
      </c>
      <c r="AA139" s="758" t="n">
        <f aca="false">-RegAmort!L49</f>
        <v>-8</v>
      </c>
      <c r="AB139" s="758" t="n">
        <f aca="false">-RegAmort!M49</f>
        <v>-7</v>
      </c>
      <c r="AC139" s="758" t="n">
        <f aca="false">-RegAmort!N49</f>
        <v>-8</v>
      </c>
      <c r="AD139" s="701" t="n">
        <f aca="false">SUM(R139:AC139)</f>
        <v>-89</v>
      </c>
      <c r="AI139" s="680"/>
      <c r="AJ139" s="680"/>
      <c r="AK139" s="742"/>
      <c r="AL139" s="680"/>
      <c r="AM139" s="680"/>
      <c r="AN139" s="680"/>
      <c r="AO139" s="680"/>
      <c r="AP139" s="680"/>
      <c r="AQ139" s="680"/>
      <c r="AR139" s="680"/>
      <c r="AS139" s="680"/>
      <c r="AT139" s="680"/>
      <c r="AU139" s="680"/>
      <c r="AV139" s="680"/>
      <c r="AW139" s="680"/>
      <c r="AX139" s="680"/>
      <c r="AY139" s="680"/>
      <c r="AZ139" s="680"/>
      <c r="BA139" s="680"/>
      <c r="BB139" s="680"/>
      <c r="BC139" s="680"/>
      <c r="BD139" s="680"/>
      <c r="BE139" s="680"/>
      <c r="BF139" s="680"/>
      <c r="BG139" s="680"/>
      <c r="BH139" s="680"/>
      <c r="BI139" s="680"/>
      <c r="BJ139" s="680"/>
      <c r="BK139" s="680"/>
      <c r="BL139" s="680"/>
      <c r="BM139" s="680"/>
      <c r="BN139" s="680"/>
      <c r="BO139" s="680"/>
      <c r="BP139" s="680"/>
    </row>
    <row r="140" customFormat="false" ht="12" hidden="false" customHeight="true" outlineLevel="0" collapsed="false">
      <c r="A140" s="680"/>
      <c r="B140" s="680"/>
      <c r="C140" s="742"/>
      <c r="D140" s="680"/>
      <c r="E140" s="680"/>
      <c r="F140" s="680"/>
      <c r="G140" s="680"/>
      <c r="H140" s="680"/>
      <c r="I140" s="680"/>
      <c r="J140" s="680"/>
      <c r="K140" s="680"/>
      <c r="L140" s="680"/>
      <c r="M140" s="0"/>
      <c r="N140" s="746" t="s">
        <v>919</v>
      </c>
      <c r="P140" s="747"/>
      <c r="Q140" s="672"/>
      <c r="R140" s="758" t="n">
        <f aca="false">-RegAmort!C50</f>
        <v>-38</v>
      </c>
      <c r="S140" s="758" t="n">
        <f aca="false">-RegAmort!D50</f>
        <v>-38</v>
      </c>
      <c r="T140" s="706" t="n">
        <f aca="false">-RegAmort!E50+1</f>
        <v>-37</v>
      </c>
      <c r="U140" s="758" t="n">
        <f aca="false">-RegAmort!F50</f>
        <v>-38</v>
      </c>
      <c r="V140" s="758" t="n">
        <f aca="false">-RegAmort!G50</f>
        <v>-38</v>
      </c>
      <c r="W140" s="758" t="n">
        <f aca="false">-RegAmort!H50</f>
        <v>-38</v>
      </c>
      <c r="X140" s="758" t="n">
        <f aca="false">-RegAmort!I50</f>
        <v>-38</v>
      </c>
      <c r="Y140" s="706" t="n">
        <f aca="false">-RegAmort!J50+1</f>
        <v>-37</v>
      </c>
      <c r="Z140" s="758" t="n">
        <f aca="false">-RegAmort!K50</f>
        <v>-38</v>
      </c>
      <c r="AA140" s="758" t="n">
        <f aca="false">-RegAmort!L50</f>
        <v>-38</v>
      </c>
      <c r="AB140" s="758" t="n">
        <f aca="false">-RegAmort!M50</f>
        <v>-38</v>
      </c>
      <c r="AC140" s="758" t="n">
        <f aca="false">-RegAmort!N50</f>
        <v>-37</v>
      </c>
      <c r="AD140" s="701" t="n">
        <f aca="false">SUM(R140:AC140)</f>
        <v>-453</v>
      </c>
      <c r="AI140" s="680"/>
      <c r="AJ140" s="680"/>
      <c r="AK140" s="742"/>
      <c r="AL140" s="680"/>
      <c r="AM140" s="680"/>
      <c r="AN140" s="680"/>
      <c r="AO140" s="680"/>
      <c r="AP140" s="680"/>
      <c r="AQ140" s="680"/>
      <c r="AR140" s="680"/>
      <c r="AS140" s="680"/>
      <c r="AT140" s="680"/>
      <c r="AU140" s="680"/>
      <c r="AV140" s="680"/>
      <c r="AW140" s="680"/>
      <c r="AX140" s="680"/>
      <c r="AY140" s="680"/>
      <c r="AZ140" s="680"/>
      <c r="BA140" s="680"/>
      <c r="BB140" s="680"/>
      <c r="BC140" s="680"/>
      <c r="BD140" s="680"/>
      <c r="BE140" s="680"/>
      <c r="BF140" s="680"/>
      <c r="BG140" s="680"/>
      <c r="BH140" s="680"/>
      <c r="BI140" s="680"/>
      <c r="BJ140" s="680"/>
      <c r="BK140" s="680"/>
      <c r="BL140" s="680"/>
      <c r="BM140" s="680"/>
      <c r="BN140" s="680"/>
      <c r="BO140" s="680"/>
      <c r="BP140" s="680"/>
    </row>
    <row r="141" customFormat="false" ht="12" hidden="false" customHeight="true" outlineLevel="0" collapsed="false">
      <c r="A141" s="680"/>
      <c r="B141" s="680"/>
      <c r="C141" s="742"/>
      <c r="D141" s="680"/>
      <c r="E141" s="680"/>
      <c r="F141" s="680"/>
      <c r="G141" s="680"/>
      <c r="H141" s="680"/>
      <c r="I141" s="680"/>
      <c r="J141" s="680"/>
      <c r="K141" s="680"/>
      <c r="L141" s="680"/>
      <c r="M141" s="0"/>
      <c r="N141" s="746" t="s">
        <v>920</v>
      </c>
      <c r="P141" s="747"/>
      <c r="R141" s="758" t="n">
        <f aca="false">-'O&amp;M'!C17</f>
        <v>-10</v>
      </c>
      <c r="S141" s="758" t="n">
        <f aca="false">-'O&amp;M'!D17</f>
        <v>-10</v>
      </c>
      <c r="T141" s="706" t="n">
        <f aca="false">-'O&amp;M'!E17+1</f>
        <v>-38</v>
      </c>
      <c r="U141" s="758" t="n">
        <f aca="false">-'O&amp;M'!F17</f>
        <v>-0</v>
      </c>
      <c r="V141" s="758" t="n">
        <f aca="false">-'O&amp;M'!G17</f>
        <v>-0</v>
      </c>
      <c r="W141" s="758" t="n">
        <f aca="false">-'O&amp;M'!H17</f>
        <v>-0</v>
      </c>
      <c r="X141" s="706" t="n">
        <f aca="false">-'O&amp;M'!I17+1</f>
        <v>1</v>
      </c>
      <c r="Y141" s="706" t="n">
        <f aca="false">-'O&amp;M'!J17-1</f>
        <v>-1</v>
      </c>
      <c r="Z141" s="758" t="n">
        <f aca="false">-'O&amp;M'!K17</f>
        <v>-0</v>
      </c>
      <c r="AA141" s="758" t="n">
        <f aca="false">-'O&amp;M'!L17</f>
        <v>-0</v>
      </c>
      <c r="AB141" s="758" t="n">
        <f aca="false">-'O&amp;M'!M17</f>
        <v>-0</v>
      </c>
      <c r="AC141" s="758" t="n">
        <f aca="false">-'O&amp;M'!N17</f>
        <v>-0</v>
      </c>
      <c r="AD141" s="701" t="n">
        <f aca="false">SUM(R141:AC141)</f>
        <v>-58</v>
      </c>
      <c r="AE141" s="701"/>
      <c r="AF141" s="701"/>
      <c r="AG141" s="701"/>
      <c r="AH141" s="701"/>
      <c r="AI141" s="757"/>
      <c r="AJ141" s="757"/>
      <c r="AK141" s="760"/>
      <c r="AL141" s="757"/>
      <c r="AM141" s="757"/>
      <c r="AN141" s="757"/>
      <c r="AO141" s="757"/>
      <c r="AP141" s="757"/>
      <c r="AQ141" s="757"/>
      <c r="AR141" s="757"/>
      <c r="AS141" s="757"/>
      <c r="AT141" s="757"/>
      <c r="AU141" s="757"/>
      <c r="AV141" s="757"/>
      <c r="AW141" s="757"/>
      <c r="AX141" s="757"/>
      <c r="AY141" s="757"/>
      <c r="AZ141" s="757"/>
      <c r="BA141" s="757"/>
      <c r="BB141" s="757"/>
      <c r="BC141" s="757"/>
      <c r="BD141" s="757"/>
      <c r="BE141" s="757"/>
      <c r="BF141" s="757"/>
      <c r="BG141" s="757"/>
      <c r="BH141" s="757"/>
      <c r="BI141" s="680"/>
      <c r="BJ141" s="680"/>
      <c r="BK141" s="680"/>
      <c r="BL141" s="680"/>
      <c r="BM141" s="680"/>
      <c r="BN141" s="680"/>
      <c r="BO141" s="680"/>
      <c r="BP141" s="680"/>
    </row>
    <row r="142" customFormat="false" ht="12" hidden="false" customHeight="true" outlineLevel="0" collapsed="false">
      <c r="A142" s="680"/>
      <c r="B142" s="680"/>
      <c r="C142" s="742"/>
      <c r="D142" s="680"/>
      <c r="E142" s="680"/>
      <c r="F142" s="680"/>
      <c r="G142" s="680"/>
      <c r="H142" s="680"/>
      <c r="I142" s="680"/>
      <c r="J142" s="680"/>
      <c r="K142" s="680"/>
      <c r="L142" s="680"/>
      <c r="M142" s="0"/>
      <c r="N142" s="761" t="s">
        <v>921</v>
      </c>
      <c r="O142" s="427"/>
      <c r="P142" s="747" t="s">
        <v>910</v>
      </c>
      <c r="Q142" s="0"/>
      <c r="R142" s="706" t="n">
        <v>0</v>
      </c>
      <c r="S142" s="706" t="n">
        <v>0</v>
      </c>
      <c r="T142" s="706" t="n">
        <v>0</v>
      </c>
      <c r="U142" s="706" t="n">
        <v>0</v>
      </c>
      <c r="V142" s="706" t="n">
        <v>0</v>
      </c>
      <c r="W142" s="706" t="n">
        <v>0</v>
      </c>
      <c r="X142" s="706" t="n">
        <v>0</v>
      </c>
      <c r="Y142" s="706" t="n">
        <v>0</v>
      </c>
      <c r="Z142" s="706" t="n">
        <v>0</v>
      </c>
      <c r="AA142" s="706" t="n">
        <v>0</v>
      </c>
      <c r="AB142" s="706" t="n">
        <v>0</v>
      </c>
      <c r="AC142" s="706" t="n">
        <v>0</v>
      </c>
      <c r="AD142" s="701" t="n">
        <f aca="false">SUM(R142:AC142)</f>
        <v>0</v>
      </c>
      <c r="AI142" s="680"/>
      <c r="AJ142" s="680"/>
      <c r="AK142" s="742"/>
      <c r="AL142" s="680"/>
      <c r="AM142" s="680"/>
      <c r="AN142" s="680"/>
      <c r="AO142" s="680"/>
      <c r="AP142" s="680"/>
      <c r="AQ142" s="680"/>
      <c r="AR142" s="680"/>
      <c r="AS142" s="680"/>
      <c r="AT142" s="680"/>
      <c r="AU142" s="680"/>
      <c r="AV142" s="680"/>
      <c r="AW142" s="680"/>
      <c r="AX142" s="680"/>
      <c r="AY142" s="680"/>
      <c r="AZ142" s="680"/>
      <c r="BA142" s="680"/>
      <c r="BB142" s="680"/>
      <c r="BC142" s="680"/>
      <c r="BD142" s="680"/>
      <c r="BE142" s="680"/>
      <c r="BF142" s="680"/>
      <c r="BG142" s="680"/>
      <c r="BH142" s="680"/>
      <c r="BI142" s="680"/>
      <c r="BJ142" s="680"/>
      <c r="BK142" s="680"/>
      <c r="BL142" s="680"/>
      <c r="BM142" s="680"/>
      <c r="BN142" s="680"/>
      <c r="BO142" s="680"/>
      <c r="BP142" s="680"/>
    </row>
    <row r="143" customFormat="false" ht="6" hidden="false" customHeight="true" outlineLevel="0" collapsed="false">
      <c r="A143" s="680"/>
      <c r="B143" s="680"/>
      <c r="C143" s="742"/>
      <c r="D143" s="680"/>
      <c r="E143" s="680"/>
      <c r="F143" s="680"/>
      <c r="G143" s="680"/>
      <c r="H143" s="680"/>
      <c r="I143" s="680"/>
      <c r="J143" s="680"/>
      <c r="K143" s="680"/>
      <c r="L143" s="680"/>
      <c r="M143" s="663"/>
      <c r="N143" s="663"/>
      <c r="AI143" s="680"/>
      <c r="AJ143" s="680"/>
      <c r="AK143" s="742"/>
      <c r="AL143" s="680"/>
      <c r="AM143" s="680"/>
      <c r="AN143" s="680"/>
      <c r="AO143" s="680"/>
      <c r="AP143" s="680"/>
      <c r="AQ143" s="680"/>
      <c r="AR143" s="680"/>
      <c r="AS143" s="680"/>
      <c r="AT143" s="680"/>
      <c r="AU143" s="680"/>
      <c r="AV143" s="680"/>
      <c r="AW143" s="680"/>
      <c r="AX143" s="680"/>
      <c r="AY143" s="680"/>
      <c r="AZ143" s="680"/>
      <c r="BA143" s="680"/>
      <c r="BB143" s="680"/>
      <c r="BC143" s="680"/>
      <c r="BD143" s="680"/>
      <c r="BE143" s="680"/>
      <c r="BF143" s="680"/>
      <c r="BG143" s="680"/>
      <c r="BH143" s="680"/>
      <c r="BI143" s="680"/>
      <c r="BJ143" s="680"/>
      <c r="BK143" s="680"/>
      <c r="BL143" s="680"/>
      <c r="BM143" s="680"/>
      <c r="BN143" s="680"/>
      <c r="BO143" s="680"/>
      <c r="BP143" s="680"/>
    </row>
    <row r="144" customFormat="false" ht="12" hidden="false" customHeight="true" outlineLevel="0" collapsed="false">
      <c r="A144" s="680"/>
      <c r="B144" s="680"/>
      <c r="C144" s="742"/>
      <c r="D144" s="680"/>
      <c r="E144" s="680"/>
      <c r="F144" s="680"/>
      <c r="G144" s="680"/>
      <c r="H144" s="680"/>
      <c r="I144" s="680"/>
      <c r="J144" s="680"/>
      <c r="K144" s="680"/>
      <c r="L144" s="680"/>
      <c r="M144" s="748" t="s">
        <v>922</v>
      </c>
      <c r="N144" s="663"/>
      <c r="AI144" s="680"/>
      <c r="AJ144" s="680"/>
      <c r="AK144" s="742"/>
      <c r="AL144" s="680"/>
      <c r="AM144" s="680"/>
      <c r="AN144" s="680"/>
      <c r="AO144" s="680"/>
      <c r="AP144" s="680"/>
      <c r="AQ144" s="680"/>
      <c r="AR144" s="680"/>
      <c r="AS144" s="680"/>
      <c r="AT144" s="680"/>
      <c r="AU144" s="680"/>
      <c r="AV144" s="680"/>
      <c r="AW144" s="680"/>
      <c r="AX144" s="680"/>
      <c r="AY144" s="680"/>
      <c r="AZ144" s="680"/>
      <c r="BA144" s="680"/>
      <c r="BB144" s="680"/>
      <c r="BC144" s="680"/>
      <c r="BD144" s="680"/>
      <c r="BE144" s="680"/>
      <c r="BF144" s="680"/>
      <c r="BG144" s="680"/>
      <c r="BH144" s="680"/>
      <c r="BI144" s="680"/>
      <c r="BJ144" s="680"/>
      <c r="BK144" s="680"/>
      <c r="BL144" s="680"/>
      <c r="BM144" s="680"/>
      <c r="BN144" s="680"/>
      <c r="BO144" s="680"/>
      <c r="BP144" s="680"/>
    </row>
    <row r="145" customFormat="false" ht="12" hidden="false" customHeight="true" outlineLevel="0" collapsed="false">
      <c r="A145" s="680"/>
      <c r="B145" s="680"/>
      <c r="C145" s="742"/>
      <c r="D145" s="680"/>
      <c r="E145" s="680"/>
      <c r="F145" s="680"/>
      <c r="G145" s="680"/>
      <c r="H145" s="680"/>
      <c r="I145" s="680"/>
      <c r="J145" s="680"/>
      <c r="K145" s="680"/>
      <c r="L145" s="680"/>
      <c r="M145" s="0"/>
      <c r="N145" s="746" t="s">
        <v>923</v>
      </c>
      <c r="R145" s="701" t="n">
        <f aca="false">(-IntDeduct!C38)</f>
        <v>-0</v>
      </c>
      <c r="S145" s="701" t="n">
        <f aca="false">(-IntDeduct!D38)</f>
        <v>-0</v>
      </c>
      <c r="T145" s="701" t="n">
        <f aca="false">(-IntDeduct!E38)</f>
        <v>-0</v>
      </c>
      <c r="U145" s="701" t="n">
        <f aca="false">(-IntDeduct!F38)</f>
        <v>-0</v>
      </c>
      <c r="V145" s="701" t="n">
        <f aca="false">(-IntDeduct!G38)</f>
        <v>-0</v>
      </c>
      <c r="W145" s="701" t="n">
        <f aca="false">(-IntDeduct!H38)</f>
        <v>-0</v>
      </c>
      <c r="X145" s="701" t="n">
        <f aca="false">(-IntDeduct!I38)</f>
        <v>-0</v>
      </c>
      <c r="Y145" s="701" t="n">
        <f aca="false">(-IntDeduct!J38)</f>
        <v>-0</v>
      </c>
      <c r="Z145" s="701" t="n">
        <f aca="false">(-IntDeduct!K38)</f>
        <v>-0</v>
      </c>
      <c r="AA145" s="701" t="n">
        <f aca="false">(-IntDeduct!L38)</f>
        <v>-0</v>
      </c>
      <c r="AB145" s="701" t="n">
        <f aca="false">(-IntDeduct!M38)</f>
        <v>-0</v>
      </c>
      <c r="AC145" s="701" t="n">
        <f aca="false">(-IntDeduct!N38)</f>
        <v>-0</v>
      </c>
      <c r="AD145" s="701" t="n">
        <f aca="false">SUM(R145:AC145)</f>
        <v>0</v>
      </c>
      <c r="AI145" s="680"/>
      <c r="AJ145" s="680"/>
      <c r="AK145" s="742"/>
      <c r="AL145" s="680"/>
      <c r="AM145" s="680"/>
      <c r="AN145" s="680"/>
      <c r="AO145" s="680"/>
      <c r="AP145" s="680"/>
      <c r="AQ145" s="680"/>
      <c r="AR145" s="680"/>
      <c r="AS145" s="680"/>
      <c r="AT145" s="680"/>
      <c r="AU145" s="680"/>
      <c r="AV145" s="680"/>
      <c r="AW145" s="680"/>
      <c r="AX145" s="680"/>
      <c r="AY145" s="680"/>
      <c r="AZ145" s="680"/>
      <c r="BA145" s="680"/>
      <c r="BB145" s="680"/>
      <c r="BC145" s="680"/>
      <c r="BD145" s="680"/>
      <c r="BE145" s="680"/>
      <c r="BF145" s="680"/>
      <c r="BG145" s="680"/>
      <c r="BH145" s="680"/>
      <c r="BI145" s="680"/>
      <c r="BJ145" s="680"/>
      <c r="BK145" s="680"/>
      <c r="BL145" s="680"/>
      <c r="BM145" s="680"/>
      <c r="BN145" s="680"/>
      <c r="BO145" s="680"/>
      <c r="BP145" s="680"/>
    </row>
    <row r="146" customFormat="false" ht="12" hidden="false" customHeight="true" outlineLevel="0" collapsed="false">
      <c r="A146" s="680"/>
      <c r="B146" s="680"/>
      <c r="C146" s="742"/>
      <c r="D146" s="680"/>
      <c r="E146" s="680"/>
      <c r="F146" s="680"/>
      <c r="G146" s="680"/>
      <c r="H146" s="680"/>
      <c r="I146" s="680"/>
      <c r="J146" s="680"/>
      <c r="K146" s="680"/>
      <c r="L146" s="680"/>
      <c r="M146" s="0"/>
      <c r="N146" s="746" t="s">
        <v>924</v>
      </c>
      <c r="R146" s="701" t="n">
        <f aca="false">(-IntDeduct!C39)</f>
        <v>-0</v>
      </c>
      <c r="S146" s="701" t="n">
        <f aca="false">(-IntDeduct!D39)</f>
        <v>-0</v>
      </c>
      <c r="T146" s="701" t="n">
        <f aca="false">(-IntDeduct!E39)</f>
        <v>-0</v>
      </c>
      <c r="U146" s="701" t="n">
        <f aca="false">(-IntDeduct!F39)</f>
        <v>-0</v>
      </c>
      <c r="V146" s="701" t="n">
        <f aca="false">(-IntDeduct!G39)</f>
        <v>-0</v>
      </c>
      <c r="W146" s="701" t="n">
        <f aca="false">(-IntDeduct!H39)</f>
        <v>-0</v>
      </c>
      <c r="X146" s="701" t="n">
        <f aca="false">(-IntDeduct!I39)</f>
        <v>-0</v>
      </c>
      <c r="Y146" s="701" t="n">
        <f aca="false">(-IntDeduct!J39)</f>
        <v>-0</v>
      </c>
      <c r="Z146" s="701" t="n">
        <f aca="false">(-IntDeduct!K39)</f>
        <v>-0</v>
      </c>
      <c r="AA146" s="701" t="n">
        <f aca="false">(-IntDeduct!L39)</f>
        <v>-0</v>
      </c>
      <c r="AB146" s="701" t="n">
        <f aca="false">(-IntDeduct!M39)</f>
        <v>-0</v>
      </c>
      <c r="AC146" s="701" t="n">
        <f aca="false">(-IntDeduct!N39)</f>
        <v>-0</v>
      </c>
      <c r="AD146" s="701" t="n">
        <f aca="false">SUM(R146:AC146)</f>
        <v>0</v>
      </c>
      <c r="AI146" s="680"/>
      <c r="AJ146" s="680"/>
      <c r="AK146" s="742"/>
      <c r="AL146" s="680"/>
      <c r="AM146" s="680"/>
      <c r="AN146" s="680"/>
      <c r="AO146" s="680"/>
      <c r="AP146" s="680"/>
      <c r="AQ146" s="680"/>
      <c r="AR146" s="680"/>
      <c r="AS146" s="680"/>
      <c r="AT146" s="680"/>
      <c r="AU146" s="680"/>
      <c r="AV146" s="680"/>
      <c r="AW146" s="680"/>
      <c r="AX146" s="680"/>
      <c r="AY146" s="680"/>
      <c r="AZ146" s="680"/>
      <c r="BA146" s="680"/>
      <c r="BB146" s="680"/>
      <c r="BC146" s="680"/>
      <c r="BD146" s="680"/>
      <c r="BE146" s="680"/>
      <c r="BF146" s="680"/>
      <c r="BG146" s="680"/>
      <c r="BH146" s="680"/>
      <c r="BI146" s="680"/>
      <c r="BJ146" s="680"/>
      <c r="BK146" s="680"/>
      <c r="BL146" s="680"/>
      <c r="BM146" s="680"/>
      <c r="BN146" s="680"/>
      <c r="BO146" s="680"/>
      <c r="BP146" s="680"/>
    </row>
    <row r="147" customFormat="false" ht="12" hidden="false" customHeight="true" outlineLevel="0" collapsed="false">
      <c r="A147" s="680"/>
      <c r="B147" s="680"/>
      <c r="C147" s="742"/>
      <c r="D147" s="680"/>
      <c r="E147" s="680"/>
      <c r="F147" s="680"/>
      <c r="G147" s="680"/>
      <c r="H147" s="680"/>
      <c r="I147" s="680"/>
      <c r="J147" s="680"/>
      <c r="K147" s="680"/>
      <c r="L147" s="680"/>
      <c r="M147" s="712"/>
      <c r="N147" s="712" t="s">
        <v>902</v>
      </c>
      <c r="O147" s="697"/>
      <c r="R147" s="717" t="n">
        <v>0</v>
      </c>
      <c r="S147" s="717" t="n">
        <v>0</v>
      </c>
      <c r="T147" s="717" t="n">
        <v>0</v>
      </c>
      <c r="U147" s="717" t="n">
        <v>0</v>
      </c>
      <c r="V147" s="717" t="n">
        <v>0</v>
      </c>
      <c r="W147" s="717" t="n">
        <v>0</v>
      </c>
      <c r="X147" s="717" t="n">
        <v>0</v>
      </c>
      <c r="Y147" s="717" t="n">
        <v>0</v>
      </c>
      <c r="Z147" s="717" t="n">
        <v>0</v>
      </c>
      <c r="AA147" s="717" t="n">
        <v>0</v>
      </c>
      <c r="AB147" s="717" t="n">
        <v>0</v>
      </c>
      <c r="AC147" s="717" t="n">
        <v>0</v>
      </c>
      <c r="AD147" s="718" t="n">
        <f aca="false">SUM(R147:AC147)</f>
        <v>0</v>
      </c>
      <c r="AI147" s="680"/>
      <c r="AJ147" s="680"/>
      <c r="AK147" s="742"/>
      <c r="AL147" s="680"/>
      <c r="AM147" s="680"/>
      <c r="AN147" s="680"/>
      <c r="AO147" s="680"/>
      <c r="AP147" s="680"/>
      <c r="AQ147" s="680"/>
      <c r="AR147" s="680"/>
      <c r="AS147" s="680"/>
      <c r="AT147" s="680"/>
      <c r="AU147" s="680"/>
      <c r="AV147" s="680"/>
      <c r="AW147" s="680"/>
      <c r="AX147" s="680"/>
      <c r="AY147" s="680"/>
      <c r="AZ147" s="680"/>
      <c r="BA147" s="680"/>
      <c r="BB147" s="680"/>
      <c r="BC147" s="680"/>
      <c r="BD147" s="680"/>
      <c r="BE147" s="680"/>
      <c r="BF147" s="680"/>
      <c r="BG147" s="680"/>
      <c r="BH147" s="680"/>
      <c r="BI147" s="680"/>
      <c r="BJ147" s="680"/>
      <c r="BK147" s="680"/>
      <c r="BL147" s="680"/>
      <c r="BM147" s="680"/>
      <c r="BN147" s="680"/>
      <c r="BO147" s="680"/>
      <c r="BP147" s="680"/>
    </row>
    <row r="148" customFormat="false" ht="12" hidden="false" customHeight="true" outlineLevel="0" collapsed="false">
      <c r="A148" s="680"/>
      <c r="B148" s="680"/>
      <c r="C148" s="742"/>
      <c r="D148" s="680"/>
      <c r="E148" s="680"/>
      <c r="F148" s="680"/>
      <c r="G148" s="680"/>
      <c r="H148" s="680"/>
      <c r="I148" s="680"/>
      <c r="J148" s="680"/>
      <c r="K148" s="680"/>
      <c r="L148" s="680"/>
      <c r="M148" s="663"/>
      <c r="N148" s="746" t="s">
        <v>925</v>
      </c>
      <c r="R148" s="718" t="n">
        <f aca="false">SUM(R145:R147)</f>
        <v>0</v>
      </c>
      <c r="S148" s="718" t="n">
        <f aca="false">SUM(S145:S147)</f>
        <v>0</v>
      </c>
      <c r="T148" s="718" t="n">
        <f aca="false">SUM(T145:T147)</f>
        <v>0</v>
      </c>
      <c r="U148" s="718" t="n">
        <f aca="false">SUM(U145:U147)</f>
        <v>0</v>
      </c>
      <c r="V148" s="718" t="n">
        <f aca="false">SUM(V145:V147)</f>
        <v>0</v>
      </c>
      <c r="W148" s="718" t="n">
        <f aca="false">SUM(W145:W147)</f>
        <v>0</v>
      </c>
      <c r="X148" s="718" t="n">
        <f aca="false">SUM(X145:X147)</f>
        <v>0</v>
      </c>
      <c r="Y148" s="718" t="n">
        <f aca="false">SUM(Y145:Y147)</f>
        <v>0</v>
      </c>
      <c r="Z148" s="718" t="n">
        <f aca="false">SUM(Z145:Z147)</f>
        <v>0</v>
      </c>
      <c r="AA148" s="718" t="n">
        <f aca="false">SUM(AA145:AA147)</f>
        <v>0</v>
      </c>
      <c r="AB148" s="718" t="n">
        <f aca="false">SUM(AB145:AB147)</f>
        <v>0</v>
      </c>
      <c r="AC148" s="718" t="n">
        <f aca="false">SUM(AC145:AC147)</f>
        <v>0</v>
      </c>
      <c r="AD148" s="718" t="n">
        <f aca="false">SUM(AD145:AD147)</f>
        <v>0</v>
      </c>
      <c r="AI148" s="680"/>
      <c r="AJ148" s="680"/>
      <c r="AK148" s="742"/>
      <c r="AL148" s="680"/>
      <c r="AM148" s="680"/>
      <c r="AN148" s="680"/>
      <c r="AO148" s="680"/>
      <c r="AP148" s="680"/>
      <c r="AQ148" s="680"/>
      <c r="AR148" s="680"/>
      <c r="AS148" s="680"/>
      <c r="AT148" s="680"/>
      <c r="AU148" s="680"/>
      <c r="AV148" s="680"/>
      <c r="AW148" s="680"/>
      <c r="AX148" s="680"/>
      <c r="AY148" s="680"/>
      <c r="AZ148" s="680"/>
      <c r="BA148" s="680"/>
      <c r="BB148" s="680"/>
      <c r="BC148" s="680"/>
      <c r="BD148" s="680"/>
      <c r="BE148" s="680"/>
      <c r="BF148" s="680"/>
      <c r="BG148" s="680"/>
      <c r="BH148" s="680"/>
      <c r="BI148" s="680"/>
      <c r="BJ148" s="680"/>
      <c r="BK148" s="680"/>
      <c r="BL148" s="680"/>
      <c r="BM148" s="680"/>
      <c r="BN148" s="680"/>
      <c r="BO148" s="680"/>
      <c r="BP148" s="680"/>
    </row>
    <row r="149" customFormat="false" ht="6" hidden="false" customHeight="true" outlineLevel="0" collapsed="false">
      <c r="A149" s="680"/>
      <c r="B149" s="680"/>
      <c r="C149" s="742"/>
      <c r="D149" s="680"/>
      <c r="E149" s="680"/>
      <c r="F149" s="680"/>
      <c r="G149" s="680"/>
      <c r="H149" s="680"/>
      <c r="I149" s="680"/>
      <c r="J149" s="680"/>
      <c r="K149" s="680"/>
      <c r="L149" s="680"/>
      <c r="M149" s="663"/>
      <c r="N149" s="663"/>
      <c r="R149" s="701"/>
      <c r="S149" s="701"/>
      <c r="T149" s="701"/>
      <c r="U149" s="701"/>
      <c r="V149" s="701"/>
      <c r="W149" s="701"/>
      <c r="X149" s="701"/>
      <c r="Y149" s="701"/>
      <c r="Z149" s="701"/>
      <c r="AA149" s="701"/>
      <c r="AB149" s="701"/>
      <c r="AC149" s="701"/>
      <c r="AD149" s="701"/>
      <c r="AI149" s="680"/>
      <c r="AJ149" s="680"/>
      <c r="AK149" s="742"/>
      <c r="AL149" s="680"/>
      <c r="AM149" s="680"/>
      <c r="AN149" s="680"/>
      <c r="AO149" s="680"/>
      <c r="AP149" s="680"/>
      <c r="AQ149" s="680"/>
      <c r="AR149" s="680"/>
      <c r="AS149" s="680"/>
      <c r="AT149" s="680"/>
      <c r="AU149" s="680"/>
      <c r="AV149" s="680"/>
      <c r="AW149" s="680"/>
      <c r="AX149" s="680"/>
      <c r="AY149" s="680"/>
      <c r="AZ149" s="680"/>
      <c r="BA149" s="680"/>
      <c r="BB149" s="680"/>
      <c r="BC149" s="680"/>
      <c r="BD149" s="680"/>
      <c r="BE149" s="680"/>
      <c r="BF149" s="680"/>
      <c r="BG149" s="680"/>
      <c r="BH149" s="680"/>
      <c r="BI149" s="680"/>
      <c r="BJ149" s="680"/>
      <c r="BK149" s="680"/>
      <c r="BL149" s="680"/>
      <c r="BM149" s="680"/>
      <c r="BN149" s="680"/>
      <c r="BO149" s="680"/>
      <c r="BP149" s="680"/>
    </row>
    <row r="150" customFormat="false" ht="12" hidden="false" customHeight="true" outlineLevel="0" collapsed="false">
      <c r="A150" s="680"/>
      <c r="B150" s="680"/>
      <c r="C150" s="742"/>
      <c r="D150" s="680"/>
      <c r="E150" s="680"/>
      <c r="F150" s="680"/>
      <c r="G150" s="680"/>
      <c r="H150" s="680"/>
      <c r="I150" s="680"/>
      <c r="J150" s="680"/>
      <c r="K150" s="680"/>
      <c r="L150" s="680"/>
      <c r="M150" s="663"/>
      <c r="N150" s="663"/>
      <c r="AI150" s="680"/>
      <c r="AJ150" s="680"/>
      <c r="AK150" s="742"/>
      <c r="AL150" s="680"/>
      <c r="AM150" s="680"/>
      <c r="AN150" s="680"/>
      <c r="AO150" s="680"/>
      <c r="AP150" s="680"/>
      <c r="AQ150" s="680"/>
      <c r="AR150" s="680"/>
      <c r="AS150" s="680"/>
      <c r="AT150" s="680"/>
      <c r="AU150" s="680"/>
      <c r="AV150" s="680"/>
      <c r="AW150" s="680"/>
      <c r="AX150" s="680"/>
      <c r="AY150" s="680"/>
      <c r="AZ150" s="680"/>
      <c r="BA150" s="680"/>
      <c r="BB150" s="680"/>
      <c r="BC150" s="680"/>
      <c r="BD150" s="680"/>
      <c r="BE150" s="680"/>
      <c r="BF150" s="680"/>
      <c r="BG150" s="680"/>
      <c r="BH150" s="680"/>
      <c r="BI150" s="680"/>
      <c r="BJ150" s="680"/>
      <c r="BK150" s="680"/>
      <c r="BL150" s="680"/>
      <c r="BM150" s="680"/>
      <c r="BN150" s="680"/>
      <c r="BO150" s="680"/>
      <c r="BP150" s="680"/>
    </row>
    <row r="151" customFormat="false" ht="12" hidden="false" customHeight="true" outlineLevel="0" collapsed="false">
      <c r="A151" s="680"/>
      <c r="B151" s="680"/>
      <c r="C151" s="742"/>
      <c r="D151" s="680"/>
      <c r="E151" s="680"/>
      <c r="F151" s="680"/>
      <c r="G151" s="680"/>
      <c r="H151" s="680"/>
      <c r="I151" s="680"/>
      <c r="J151" s="680"/>
      <c r="K151" s="680"/>
      <c r="L151" s="680"/>
      <c r="M151" s="663"/>
      <c r="N151" s="743" t="s">
        <v>926</v>
      </c>
      <c r="O151" s="674"/>
      <c r="R151" s="701" t="n">
        <f aca="false">IncomeState!C49</f>
        <v>10927</v>
      </c>
      <c r="S151" s="701" t="n">
        <f aca="false">IncomeState!D49</f>
        <v>14002</v>
      </c>
      <c r="T151" s="701" t="n">
        <f aca="false">IncomeState!E49</f>
        <v>5501</v>
      </c>
      <c r="U151" s="701" t="n">
        <f aca="false">IncomeState!F49</f>
        <v>13377</v>
      </c>
      <c r="V151" s="701" t="n">
        <f aca="false">IncomeState!G49</f>
        <v>12436</v>
      </c>
      <c r="W151" s="701" t="n">
        <f aca="false">IncomeState!H49</f>
        <v>10339</v>
      </c>
      <c r="X151" s="701" t="n">
        <f aca="false">IncomeState!I49</f>
        <v>11349</v>
      </c>
      <c r="Y151" s="701" t="n">
        <f aca="false">IncomeState!J49</f>
        <v>10589</v>
      </c>
      <c r="Z151" s="701" t="n">
        <f aca="false">IncomeState!K49</f>
        <v>10765</v>
      </c>
      <c r="AA151" s="701" t="n">
        <f aca="false">IncomeState!L49</f>
        <v>9850</v>
      </c>
      <c r="AB151" s="701" t="n">
        <f aca="false">IncomeState!M49</f>
        <v>9011</v>
      </c>
      <c r="AC151" s="701" t="n">
        <f aca="false">IncomeState!N49</f>
        <v>9815</v>
      </c>
      <c r="AD151" s="701" t="n">
        <f aca="false">SUM(R151:AC151)</f>
        <v>127961</v>
      </c>
      <c r="AE151" s="700" t="n">
        <f aca="false">SUM(R151:Y151)</f>
        <v>88520</v>
      </c>
      <c r="AF151" s="701" t="n">
        <f aca="false">AD151-AE151</f>
        <v>39441</v>
      </c>
      <c r="AI151" s="680"/>
      <c r="AJ151" s="680"/>
      <c r="AK151" s="742"/>
      <c r="AL151" s="680"/>
      <c r="AM151" s="680"/>
      <c r="AN151" s="680"/>
      <c r="AO151" s="680"/>
      <c r="AP151" s="680"/>
      <c r="AQ151" s="680"/>
      <c r="AR151" s="680"/>
      <c r="AS151" s="680"/>
      <c r="AT151" s="680"/>
      <c r="AU151" s="680"/>
      <c r="AV151" s="680"/>
      <c r="AW151" s="680"/>
      <c r="AX151" s="680"/>
      <c r="AY151" s="680"/>
      <c r="AZ151" s="680"/>
      <c r="BA151" s="680"/>
      <c r="BB151" s="680"/>
      <c r="BC151" s="680"/>
      <c r="BD151" s="680"/>
      <c r="BE151" s="680"/>
      <c r="BF151" s="680"/>
      <c r="BG151" s="680"/>
      <c r="BH151" s="680"/>
      <c r="BI151" s="680"/>
      <c r="BJ151" s="680"/>
      <c r="BK151" s="680"/>
      <c r="BL151" s="680"/>
      <c r="BM151" s="680"/>
      <c r="BN151" s="680"/>
      <c r="BO151" s="680"/>
      <c r="BP151" s="680"/>
    </row>
    <row r="152" customFormat="false" ht="6" hidden="false" customHeight="true" outlineLevel="0" collapsed="false">
      <c r="A152" s="680"/>
      <c r="B152" s="680"/>
      <c r="C152" s="742"/>
      <c r="D152" s="680"/>
      <c r="E152" s="680"/>
      <c r="F152" s="680"/>
      <c r="G152" s="680"/>
      <c r="H152" s="680"/>
      <c r="I152" s="680"/>
      <c r="J152" s="680"/>
      <c r="K152" s="680"/>
      <c r="L152" s="680"/>
      <c r="M152" s="663"/>
      <c r="N152" s="675"/>
      <c r="O152" s="674"/>
      <c r="U152" s="658" t="s">
        <v>417</v>
      </c>
      <c r="AI152" s="680"/>
      <c r="AJ152" s="680"/>
      <c r="AK152" s="742"/>
      <c r="AL152" s="680"/>
      <c r="AM152" s="680"/>
      <c r="AN152" s="680"/>
      <c r="AO152" s="680"/>
      <c r="AP152" s="680"/>
      <c r="AQ152" s="680"/>
      <c r="AR152" s="680"/>
      <c r="AS152" s="680"/>
      <c r="AT152" s="680"/>
      <c r="AU152" s="680"/>
      <c r="AV152" s="680"/>
      <c r="AW152" s="680"/>
      <c r="AX152" s="680"/>
      <c r="AY152" s="680"/>
      <c r="AZ152" s="680"/>
      <c r="BA152" s="680"/>
      <c r="BB152" s="680"/>
      <c r="BC152" s="680"/>
      <c r="BD152" s="680"/>
      <c r="BE152" s="680"/>
      <c r="BF152" s="680"/>
      <c r="BG152" s="680"/>
      <c r="BH152" s="680"/>
      <c r="BI152" s="680"/>
      <c r="BJ152" s="680"/>
      <c r="BK152" s="680"/>
      <c r="BL152" s="680"/>
      <c r="BM152" s="680"/>
      <c r="BN152" s="680"/>
      <c r="BO152" s="680"/>
      <c r="BP152" s="680"/>
    </row>
    <row r="153" customFormat="false" ht="12" hidden="false" customHeight="true" outlineLevel="0" collapsed="false">
      <c r="A153" s="680"/>
      <c r="B153" s="680"/>
      <c r="C153" s="742"/>
      <c r="D153" s="680"/>
      <c r="E153" s="680"/>
      <c r="F153" s="680"/>
      <c r="G153" s="680"/>
      <c r="H153" s="680"/>
      <c r="I153" s="680"/>
      <c r="J153" s="680"/>
      <c r="K153" s="680"/>
      <c r="L153" s="680"/>
      <c r="M153" s="663"/>
      <c r="N153" s="743" t="s">
        <v>927</v>
      </c>
      <c r="O153" s="674"/>
      <c r="R153" s="700"/>
      <c r="S153" s="700"/>
      <c r="T153" s="700"/>
      <c r="U153" s="700"/>
      <c r="V153" s="700"/>
      <c r="W153" s="700"/>
      <c r="X153" s="700"/>
      <c r="Y153" s="700"/>
      <c r="Z153" s="700"/>
      <c r="AA153" s="700"/>
      <c r="AB153" s="700"/>
      <c r="AC153" s="700"/>
      <c r="AD153" s="700"/>
      <c r="AG153" s="705"/>
      <c r="AH153" s="705"/>
      <c r="AI153" s="680"/>
      <c r="AJ153" s="680"/>
      <c r="AK153" s="742"/>
      <c r="AL153" s="680"/>
      <c r="AM153" s="680"/>
      <c r="AN153" s="680"/>
      <c r="AO153" s="680"/>
      <c r="AP153" s="680"/>
      <c r="AQ153" s="680"/>
      <c r="AR153" s="680"/>
      <c r="AS153" s="762"/>
      <c r="AT153" s="757"/>
      <c r="AU153" s="762"/>
      <c r="AV153" s="762"/>
      <c r="AW153" s="757"/>
      <c r="AX153" s="757"/>
      <c r="AY153" s="680"/>
      <c r="AZ153" s="680"/>
      <c r="BA153" s="680"/>
      <c r="BB153" s="680"/>
      <c r="BC153" s="680"/>
      <c r="BD153" s="680"/>
      <c r="BE153" s="680"/>
      <c r="BF153" s="680"/>
      <c r="BG153" s="680"/>
      <c r="BH153" s="680"/>
      <c r="BI153" s="680"/>
      <c r="BJ153" s="680"/>
      <c r="BK153" s="680"/>
      <c r="BL153" s="680"/>
      <c r="BM153" s="680"/>
      <c r="BN153" s="680"/>
      <c r="BO153" s="680"/>
      <c r="BP153" s="680"/>
    </row>
    <row r="154" customFormat="false" ht="12" hidden="false" customHeight="true" outlineLevel="0" collapsed="false">
      <c r="A154" s="680"/>
      <c r="B154" s="680"/>
      <c r="C154" s="742"/>
      <c r="D154" s="680"/>
      <c r="E154" s="680"/>
      <c r="F154" s="680"/>
      <c r="G154" s="680"/>
      <c r="H154" s="680"/>
      <c r="I154" s="680"/>
      <c r="J154" s="680"/>
      <c r="K154" s="680"/>
      <c r="L154" s="680"/>
      <c r="M154" s="663"/>
      <c r="N154" s="746" t="s">
        <v>928</v>
      </c>
      <c r="R154" s="701" t="n">
        <f aca="false">ROUND((+R157-R155),0)</f>
        <v>4119</v>
      </c>
      <c r="S154" s="701" t="n">
        <f aca="false">ROUND((+S157-S155),0)</f>
        <v>5370</v>
      </c>
      <c r="T154" s="701" t="n">
        <f aca="false">ROUND((+T157-T155),0)</f>
        <v>6853</v>
      </c>
      <c r="U154" s="701" t="n">
        <f aca="false">ROUND((+U157-U155),0)</f>
        <v>4421</v>
      </c>
      <c r="V154" s="701" t="n">
        <f aca="false">ROUND((+V157-V155),0)</f>
        <v>4599</v>
      </c>
      <c r="W154" s="701" t="n">
        <f aca="false">ROUND((+W157-W155),0)</f>
        <v>4037</v>
      </c>
      <c r="X154" s="701" t="n">
        <f aca="false">ROUND((+X157-X155),0)</f>
        <v>4178</v>
      </c>
      <c r="Y154" s="701" t="n">
        <f aca="false">ROUND((+Y157-Y155),0)</f>
        <v>4037</v>
      </c>
      <c r="Z154" s="701" t="n">
        <f aca="false">ROUND((+Z157-Z155),0)</f>
        <v>3460</v>
      </c>
      <c r="AA154" s="701" t="n">
        <f aca="false">ROUND((+AA157-AA155),0)</f>
        <v>595</v>
      </c>
      <c r="AB154" s="701" t="n">
        <f aca="false">ROUND((+AB157-AB155),0)</f>
        <v>4278</v>
      </c>
      <c r="AC154" s="701" t="n">
        <f aca="false">ROUND((+AC157-AC155),0)</f>
        <v>3898</v>
      </c>
      <c r="AD154" s="701" t="n">
        <f aca="false">ROUND((+AD157-AD155),0)</f>
        <v>49845</v>
      </c>
      <c r="AE154" s="701" t="n">
        <f aca="false">AE157-AE155</f>
        <v>37614</v>
      </c>
      <c r="AF154" s="701" t="n">
        <f aca="false">AD154-AE154</f>
        <v>12231</v>
      </c>
      <c r="AI154" s="680"/>
      <c r="AJ154" s="680"/>
      <c r="AK154" s="742"/>
      <c r="AL154" s="680"/>
      <c r="AM154" s="680"/>
      <c r="AN154" s="680"/>
      <c r="AO154" s="680"/>
      <c r="AP154" s="680"/>
      <c r="AQ154" s="680"/>
      <c r="AR154" s="680"/>
      <c r="AS154" s="680"/>
      <c r="AT154" s="680"/>
      <c r="AU154" s="680"/>
      <c r="AV154" s="680"/>
      <c r="AW154" s="680"/>
      <c r="AX154" s="680"/>
      <c r="AY154" s="680"/>
      <c r="AZ154" s="680"/>
      <c r="BA154" s="680"/>
      <c r="BB154" s="680"/>
      <c r="BC154" s="680"/>
      <c r="BD154" s="680"/>
      <c r="BE154" s="680"/>
      <c r="BF154" s="680"/>
      <c r="BG154" s="680"/>
      <c r="BH154" s="680"/>
      <c r="BI154" s="680"/>
      <c r="BJ154" s="680"/>
      <c r="BK154" s="680"/>
      <c r="BL154" s="680"/>
      <c r="BM154" s="680"/>
      <c r="BN154" s="680"/>
      <c r="BO154" s="680"/>
      <c r="BP154" s="680"/>
    </row>
    <row r="155" customFormat="false" ht="12" hidden="false" customHeight="true" outlineLevel="0" collapsed="false">
      <c r="A155" s="680"/>
      <c r="B155" s="680"/>
      <c r="C155" s="742"/>
      <c r="D155" s="680"/>
      <c r="E155" s="680"/>
      <c r="F155" s="680"/>
      <c r="G155" s="680"/>
      <c r="H155" s="680"/>
      <c r="I155" s="680"/>
      <c r="J155" s="680"/>
      <c r="K155" s="680"/>
      <c r="L155" s="680"/>
      <c r="M155" s="663"/>
      <c r="N155" s="746" t="s">
        <v>929</v>
      </c>
      <c r="R155" s="718" t="n">
        <f aca="false">R81</f>
        <v>150</v>
      </c>
      <c r="S155" s="718" t="n">
        <f aca="false">S81</f>
        <v>92</v>
      </c>
      <c r="T155" s="718" t="n">
        <f aca="false">T81</f>
        <v>-4693</v>
      </c>
      <c r="U155" s="718" t="n">
        <f aca="false">U81</f>
        <v>802</v>
      </c>
      <c r="V155" s="718" t="n">
        <f aca="false">V81</f>
        <v>259</v>
      </c>
      <c r="W155" s="718" t="n">
        <f aca="false">W81</f>
        <v>6</v>
      </c>
      <c r="X155" s="718" t="n">
        <f aca="false">X81</f>
        <v>256</v>
      </c>
      <c r="Y155" s="718" t="n">
        <f aca="false">Y81</f>
        <v>100</v>
      </c>
      <c r="Z155" s="718" t="n">
        <f aca="false">Z81</f>
        <v>747</v>
      </c>
      <c r="AA155" s="718" t="n">
        <f aca="false">AA81</f>
        <v>3257</v>
      </c>
      <c r="AB155" s="718" t="n">
        <f aca="false">AB81</f>
        <v>-753</v>
      </c>
      <c r="AC155" s="718" t="n">
        <f aca="false">AC81</f>
        <v>-60</v>
      </c>
      <c r="AD155" s="718" t="n">
        <f aca="false">AD81</f>
        <v>163</v>
      </c>
      <c r="AE155" s="718" t="n">
        <f aca="false">AE81</f>
        <v>-3028</v>
      </c>
      <c r="AF155" s="718" t="n">
        <f aca="false">AD155-AE155</f>
        <v>3191</v>
      </c>
      <c r="AI155" s="680"/>
      <c r="AJ155" s="680"/>
      <c r="AK155" s="742"/>
      <c r="AL155" s="680"/>
      <c r="AM155" s="680"/>
      <c r="AN155" s="680"/>
      <c r="AO155" s="680"/>
      <c r="AP155" s="680"/>
      <c r="AQ155" s="680"/>
      <c r="AR155" s="680"/>
      <c r="AS155" s="680"/>
      <c r="AT155" s="680"/>
      <c r="AU155" s="680"/>
      <c r="AV155" s="680"/>
      <c r="AW155" s="680"/>
      <c r="AX155" s="680"/>
      <c r="AY155" s="680"/>
      <c r="AZ155" s="680"/>
      <c r="BA155" s="680"/>
      <c r="BB155" s="680"/>
      <c r="BC155" s="680"/>
      <c r="BD155" s="680"/>
      <c r="BE155" s="680"/>
      <c r="BF155" s="680"/>
      <c r="BG155" s="680"/>
      <c r="BH155" s="680"/>
      <c r="BI155" s="680"/>
      <c r="BJ155" s="680"/>
      <c r="BK155" s="680"/>
      <c r="BL155" s="680"/>
      <c r="BM155" s="680"/>
      <c r="BN155" s="680"/>
      <c r="BO155" s="680"/>
      <c r="BP155" s="680"/>
    </row>
    <row r="156" customFormat="false" ht="3.95" hidden="false" customHeight="true" outlineLevel="0" collapsed="false">
      <c r="A156" s="680"/>
      <c r="B156" s="680"/>
      <c r="C156" s="742"/>
      <c r="D156" s="680"/>
      <c r="E156" s="680"/>
      <c r="F156" s="680"/>
      <c r="G156" s="680"/>
      <c r="H156" s="680"/>
      <c r="I156" s="680"/>
      <c r="J156" s="680"/>
      <c r="K156" s="680"/>
      <c r="L156" s="680"/>
      <c r="M156" s="663"/>
      <c r="N156" s="663"/>
      <c r="R156" s="701"/>
      <c r="S156" s="701"/>
      <c r="T156" s="701"/>
      <c r="U156" s="701"/>
      <c r="V156" s="701"/>
      <c r="W156" s="701"/>
      <c r="X156" s="701"/>
      <c r="Y156" s="701"/>
      <c r="Z156" s="701"/>
      <c r="AA156" s="701"/>
      <c r="AB156" s="701"/>
      <c r="AC156" s="701"/>
      <c r="AD156" s="701"/>
      <c r="AE156" s="701"/>
      <c r="AF156" s="701"/>
      <c r="AI156" s="680"/>
      <c r="AJ156" s="680"/>
      <c r="AK156" s="742"/>
      <c r="AL156" s="680"/>
      <c r="AM156" s="680"/>
      <c r="AN156" s="680"/>
      <c r="AO156" s="680"/>
      <c r="AP156" s="680"/>
      <c r="AQ156" s="680"/>
      <c r="AR156" s="680"/>
      <c r="AS156" s="680"/>
      <c r="AT156" s="680"/>
      <c r="AU156" s="680"/>
      <c r="AV156" s="680"/>
      <c r="AW156" s="680"/>
      <c r="AX156" s="680"/>
      <c r="AY156" s="680"/>
      <c r="AZ156" s="680"/>
      <c r="BA156" s="680"/>
      <c r="BB156" s="680"/>
      <c r="BC156" s="680"/>
      <c r="BD156" s="680"/>
      <c r="BE156" s="680"/>
      <c r="BF156" s="680"/>
      <c r="BG156" s="680"/>
      <c r="BH156" s="680"/>
      <c r="BI156" s="680"/>
      <c r="BJ156" s="680"/>
      <c r="BK156" s="680"/>
      <c r="BL156" s="680"/>
      <c r="BM156" s="680"/>
      <c r="BN156" s="680"/>
      <c r="BO156" s="680"/>
      <c r="BP156" s="680"/>
    </row>
    <row r="157" customFormat="false" ht="12" hidden="false" customHeight="true" outlineLevel="0" collapsed="false">
      <c r="A157" s="680"/>
      <c r="B157" s="680"/>
      <c r="C157" s="742"/>
      <c r="D157" s="680"/>
      <c r="E157" s="680"/>
      <c r="F157" s="680"/>
      <c r="G157" s="680"/>
      <c r="H157" s="680"/>
      <c r="I157" s="680"/>
      <c r="J157" s="680"/>
      <c r="K157" s="680"/>
      <c r="L157" s="680"/>
      <c r="M157" s="663"/>
      <c r="N157" s="743" t="s">
        <v>930</v>
      </c>
      <c r="O157" s="674"/>
      <c r="R157" s="718" t="n">
        <f aca="false">IncomeState!C54</f>
        <v>4269</v>
      </c>
      <c r="S157" s="718" t="n">
        <f aca="false">IncomeState!D54</f>
        <v>5462</v>
      </c>
      <c r="T157" s="718" t="n">
        <f aca="false">IncomeState!E54</f>
        <v>2160</v>
      </c>
      <c r="U157" s="718" t="n">
        <f aca="false">IncomeState!F54</f>
        <v>5223</v>
      </c>
      <c r="V157" s="718" t="n">
        <f aca="false">IncomeState!G54</f>
        <v>4858</v>
      </c>
      <c r="W157" s="718" t="n">
        <f aca="false">IncomeState!H54</f>
        <v>4043</v>
      </c>
      <c r="X157" s="718" t="n">
        <f aca="false">IncomeState!I54</f>
        <v>4434</v>
      </c>
      <c r="Y157" s="718" t="n">
        <f aca="false">IncomeState!J54</f>
        <v>4137</v>
      </c>
      <c r="Z157" s="718" t="n">
        <f aca="false">IncomeState!K54</f>
        <v>4207</v>
      </c>
      <c r="AA157" s="718" t="n">
        <f aca="false">IncomeState!L54</f>
        <v>3852</v>
      </c>
      <c r="AB157" s="718" t="n">
        <f aca="false">IncomeState!M54</f>
        <v>3525</v>
      </c>
      <c r="AC157" s="718" t="n">
        <f aca="false">IncomeState!N54</f>
        <v>3838</v>
      </c>
      <c r="AD157" s="718" t="n">
        <f aca="false">SUM(R157:AC157)</f>
        <v>50008</v>
      </c>
      <c r="AE157" s="717" t="n">
        <f aca="false">SUM(R157:Y157)</f>
        <v>34586</v>
      </c>
      <c r="AF157" s="763" t="n">
        <f aca="false">SUM(AF154:AF155)</f>
        <v>15422</v>
      </c>
      <c r="AI157" s="680"/>
      <c r="AJ157" s="680"/>
      <c r="AK157" s="742"/>
      <c r="AL157" s="680"/>
      <c r="AM157" s="680"/>
      <c r="AN157" s="680"/>
      <c r="AO157" s="680"/>
      <c r="AP157" s="680"/>
      <c r="AQ157" s="680"/>
      <c r="AR157" s="680"/>
      <c r="AS157" s="680"/>
      <c r="AT157" s="680"/>
      <c r="AU157" s="680"/>
      <c r="AV157" s="680"/>
      <c r="AW157" s="680"/>
      <c r="AX157" s="680"/>
      <c r="AY157" s="680"/>
      <c r="AZ157" s="680"/>
      <c r="BA157" s="680"/>
      <c r="BB157" s="680"/>
      <c r="BC157" s="680"/>
      <c r="BD157" s="680"/>
      <c r="BE157" s="680"/>
      <c r="BF157" s="680"/>
      <c r="BG157" s="680"/>
      <c r="BH157" s="680"/>
      <c r="BI157" s="680"/>
      <c r="BJ157" s="680"/>
      <c r="BK157" s="680"/>
      <c r="BL157" s="680"/>
      <c r="BM157" s="680"/>
      <c r="BN157" s="680"/>
      <c r="BO157" s="680"/>
      <c r="BP157" s="680"/>
    </row>
    <row r="158" customFormat="false" ht="6" hidden="false" customHeight="true" outlineLevel="0" collapsed="false">
      <c r="A158" s="680"/>
      <c r="B158" s="680"/>
      <c r="C158" s="742"/>
      <c r="D158" s="680"/>
      <c r="E158" s="680"/>
      <c r="F158" s="680"/>
      <c r="G158" s="680"/>
      <c r="H158" s="680"/>
      <c r="I158" s="680"/>
      <c r="J158" s="680"/>
      <c r="K158" s="680"/>
      <c r="L158" s="680"/>
      <c r="AI158" s="680"/>
      <c r="AJ158" s="680"/>
      <c r="AK158" s="742"/>
      <c r="AL158" s="680"/>
      <c r="AM158" s="680"/>
      <c r="AN158" s="680"/>
      <c r="AO158" s="680"/>
      <c r="AP158" s="680"/>
      <c r="AQ158" s="680"/>
      <c r="AR158" s="680"/>
      <c r="AS158" s="680"/>
      <c r="AT158" s="680"/>
      <c r="AU158" s="680"/>
      <c r="AV158" s="680"/>
      <c r="AW158" s="680"/>
      <c r="AX158" s="680"/>
      <c r="AY158" s="680"/>
      <c r="AZ158" s="680"/>
      <c r="BA158" s="680"/>
      <c r="BB158" s="680"/>
      <c r="BC158" s="680"/>
      <c r="BD158" s="680"/>
      <c r="BE158" s="680"/>
      <c r="BF158" s="680"/>
      <c r="BG158" s="680"/>
      <c r="BH158" s="680"/>
      <c r="BI158" s="680"/>
      <c r="BJ158" s="680"/>
      <c r="BK158" s="680"/>
      <c r="BL158" s="680"/>
      <c r="BM158" s="680"/>
      <c r="BN158" s="680"/>
      <c r="BO158" s="680"/>
      <c r="BP158" s="680"/>
    </row>
    <row r="159" customFormat="false" ht="15" hidden="false" customHeight="false" outlineLevel="0" collapsed="false">
      <c r="A159" s="680"/>
      <c r="B159" s="680"/>
      <c r="C159" s="742"/>
      <c r="D159" s="680"/>
      <c r="E159" s="680"/>
      <c r="F159" s="680"/>
      <c r="G159" s="680"/>
      <c r="H159" s="680"/>
      <c r="I159" s="680"/>
      <c r="J159" s="680"/>
      <c r="K159" s="680"/>
      <c r="L159" s="680"/>
      <c r="N159" s="743" t="s">
        <v>931</v>
      </c>
      <c r="R159" s="764" t="n">
        <f aca="false">R151-R157</f>
        <v>6658</v>
      </c>
      <c r="S159" s="764" t="n">
        <f aca="false">S151-S157</f>
        <v>8540</v>
      </c>
      <c r="T159" s="764" t="n">
        <f aca="false">T151-T157</f>
        <v>3341</v>
      </c>
      <c r="U159" s="764" t="n">
        <f aca="false">U151-U157</f>
        <v>8154</v>
      </c>
      <c r="V159" s="764" t="n">
        <f aca="false">V151-V157</f>
        <v>7578</v>
      </c>
      <c r="W159" s="764" t="n">
        <f aca="false">W151-W157</f>
        <v>6296</v>
      </c>
      <c r="X159" s="764" t="n">
        <f aca="false">X151-X157</f>
        <v>6915</v>
      </c>
      <c r="Y159" s="764" t="n">
        <f aca="false">Y151-Y157</f>
        <v>6452</v>
      </c>
      <c r="Z159" s="764" t="n">
        <f aca="false">Z151-Z157</f>
        <v>6558</v>
      </c>
      <c r="AA159" s="764" t="n">
        <f aca="false">AA151-AA157</f>
        <v>5998</v>
      </c>
      <c r="AB159" s="764" t="n">
        <f aca="false">AB151-AB157</f>
        <v>5486</v>
      </c>
      <c r="AC159" s="764" t="n">
        <f aca="false">AC151-AC157</f>
        <v>5977</v>
      </c>
      <c r="AD159" s="764" t="n">
        <f aca="false">AD151-AD157</f>
        <v>77953</v>
      </c>
      <c r="AE159" s="764" t="n">
        <f aca="false">AE151-AE157</f>
        <v>53934</v>
      </c>
      <c r="AF159" s="764" t="n">
        <f aca="false">AF151-AF157</f>
        <v>24019</v>
      </c>
      <c r="AI159" s="680"/>
      <c r="AJ159" s="680"/>
      <c r="AK159" s="742"/>
      <c r="AL159" s="680"/>
      <c r="AM159" s="680"/>
      <c r="AN159" s="680"/>
      <c r="AO159" s="680"/>
      <c r="AP159" s="680"/>
      <c r="AQ159" s="680"/>
      <c r="AR159" s="680"/>
      <c r="AS159" s="680"/>
      <c r="AT159" s="680"/>
      <c r="AU159" s="680"/>
      <c r="AV159" s="680"/>
      <c r="AW159" s="680"/>
      <c r="AX159" s="680"/>
      <c r="AY159" s="680"/>
      <c r="AZ159" s="680"/>
      <c r="BA159" s="680"/>
      <c r="BB159" s="680"/>
      <c r="BC159" s="680"/>
      <c r="BD159" s="680"/>
      <c r="BE159" s="680"/>
      <c r="BF159" s="680"/>
      <c r="BG159" s="680"/>
      <c r="BH159" s="680"/>
      <c r="BI159" s="680"/>
      <c r="BJ159" s="680"/>
      <c r="BK159" s="680"/>
      <c r="BL159" s="680"/>
      <c r="BM159" s="680"/>
      <c r="BN159" s="680"/>
      <c r="BO159" s="680"/>
      <c r="BP159" s="680"/>
    </row>
    <row r="160" customFormat="false" ht="8.1" hidden="false" customHeight="true" outlineLevel="0" collapsed="false">
      <c r="A160" s="680"/>
      <c r="B160" s="680"/>
      <c r="C160" s="742"/>
      <c r="D160" s="680"/>
      <c r="E160" s="680"/>
      <c r="F160" s="680"/>
      <c r="G160" s="680"/>
      <c r="H160" s="680"/>
      <c r="I160" s="680"/>
      <c r="J160" s="680"/>
      <c r="K160" s="680"/>
      <c r="L160" s="680"/>
      <c r="AI160" s="680"/>
      <c r="AJ160" s="680"/>
      <c r="AK160" s="742"/>
      <c r="AL160" s="680"/>
      <c r="AM160" s="680"/>
      <c r="AN160" s="680"/>
      <c r="AO160" s="680"/>
      <c r="AP160" s="680"/>
      <c r="AQ160" s="680"/>
      <c r="AR160" s="680"/>
      <c r="AS160" s="680"/>
      <c r="AT160" s="680"/>
      <c r="AU160" s="680"/>
      <c r="AV160" s="680"/>
      <c r="AW160" s="680"/>
      <c r="AX160" s="680"/>
      <c r="AY160" s="680"/>
      <c r="AZ160" s="680"/>
      <c r="BA160" s="680"/>
      <c r="BB160" s="680"/>
      <c r="BC160" s="680"/>
      <c r="BD160" s="680"/>
      <c r="BE160" s="680"/>
      <c r="BF160" s="680"/>
      <c r="BG160" s="680"/>
      <c r="BH160" s="680"/>
      <c r="BI160" s="680"/>
      <c r="BJ160" s="680"/>
      <c r="BK160" s="680"/>
      <c r="BL160" s="680"/>
      <c r="BM160" s="680"/>
      <c r="BN160" s="680"/>
      <c r="BO160" s="680"/>
      <c r="BP160" s="680"/>
    </row>
    <row r="161" customFormat="false" ht="15" hidden="false" customHeight="false" outlineLevel="0" collapsed="false">
      <c r="A161" s="680"/>
      <c r="B161" s="680"/>
      <c r="C161" s="742"/>
      <c r="D161" s="680"/>
      <c r="E161" s="680"/>
      <c r="F161" s="680"/>
      <c r="G161" s="680"/>
      <c r="H161" s="680"/>
      <c r="I161" s="680"/>
      <c r="J161" s="680"/>
      <c r="K161" s="680"/>
      <c r="L161" s="680"/>
      <c r="AI161" s="680"/>
      <c r="AJ161" s="680"/>
      <c r="AK161" s="742"/>
      <c r="AL161" s="680"/>
      <c r="AM161" s="680"/>
      <c r="AN161" s="680"/>
      <c r="AO161" s="680"/>
      <c r="AP161" s="680"/>
      <c r="AQ161" s="680"/>
      <c r="AR161" s="680"/>
      <c r="AS161" s="680"/>
      <c r="AT161" s="680"/>
      <c r="AU161" s="680"/>
      <c r="AV161" s="680"/>
      <c r="AW161" s="680"/>
      <c r="AX161" s="680"/>
      <c r="AY161" s="680"/>
      <c r="AZ161" s="680"/>
      <c r="BA161" s="680"/>
      <c r="BB161" s="680"/>
      <c r="BC161" s="680"/>
      <c r="BD161" s="680"/>
      <c r="BE161" s="680"/>
      <c r="BF161" s="680"/>
      <c r="BG161" s="680"/>
      <c r="BH161" s="680"/>
      <c r="BI161" s="680"/>
      <c r="BJ161" s="680"/>
      <c r="BK161" s="680"/>
      <c r="BL161" s="680"/>
      <c r="BM161" s="680"/>
      <c r="BN161" s="680"/>
      <c r="BO161" s="680"/>
      <c r="BP161" s="680"/>
    </row>
    <row r="162" customFormat="false" ht="15" hidden="false" customHeight="false" outlineLevel="0" collapsed="false">
      <c r="A162" s="680"/>
      <c r="B162" s="680"/>
      <c r="C162" s="742"/>
      <c r="D162" s="680"/>
      <c r="E162" s="680"/>
      <c r="F162" s="680"/>
      <c r="G162" s="680"/>
      <c r="H162" s="680"/>
      <c r="I162" s="680"/>
      <c r="J162" s="680"/>
      <c r="K162" s="680"/>
      <c r="L162" s="680"/>
      <c r="AI162" s="680"/>
      <c r="AJ162" s="680"/>
      <c r="AK162" s="742"/>
      <c r="AL162" s="680"/>
      <c r="AM162" s="680"/>
      <c r="AN162" s="680"/>
      <c r="AO162" s="680"/>
      <c r="AP162" s="680"/>
      <c r="AQ162" s="680"/>
      <c r="AR162" s="680"/>
      <c r="AS162" s="680"/>
      <c r="AT162" s="680"/>
      <c r="AU162" s="680"/>
      <c r="AV162" s="680"/>
      <c r="AW162" s="680"/>
      <c r="AX162" s="680"/>
      <c r="AY162" s="680"/>
      <c r="AZ162" s="680"/>
      <c r="BA162" s="680"/>
      <c r="BB162" s="680"/>
      <c r="BC162" s="680"/>
      <c r="BD162" s="680"/>
      <c r="BE162" s="680"/>
      <c r="BF162" s="680"/>
      <c r="BG162" s="680"/>
      <c r="BH162" s="680"/>
      <c r="BI162" s="680"/>
      <c r="BJ162" s="680"/>
      <c r="BK162" s="680"/>
      <c r="BL162" s="680"/>
      <c r="BM162" s="680"/>
      <c r="BN162" s="680"/>
      <c r="BO162" s="680"/>
      <c r="BP162" s="680"/>
    </row>
    <row r="163" customFormat="false" ht="15" hidden="false" customHeight="false" outlineLevel="0" collapsed="false">
      <c r="A163" s="680"/>
      <c r="B163" s="680"/>
      <c r="C163" s="742"/>
      <c r="D163" s="680"/>
      <c r="E163" s="680"/>
      <c r="F163" s="680"/>
      <c r="G163" s="680"/>
      <c r="H163" s="680"/>
      <c r="I163" s="680"/>
      <c r="J163" s="680"/>
      <c r="K163" s="680"/>
      <c r="L163" s="680"/>
      <c r="AI163" s="680"/>
      <c r="AJ163" s="680"/>
      <c r="AK163" s="742"/>
      <c r="AL163" s="680"/>
      <c r="AM163" s="680"/>
      <c r="AN163" s="680"/>
      <c r="AO163" s="680"/>
      <c r="AP163" s="680"/>
      <c r="AQ163" s="680"/>
      <c r="AR163" s="680"/>
      <c r="AS163" s="680"/>
      <c r="AT163" s="680"/>
      <c r="AU163" s="680"/>
      <c r="AV163" s="680"/>
      <c r="AW163" s="680"/>
      <c r="AX163" s="680"/>
      <c r="AY163" s="680"/>
      <c r="AZ163" s="680"/>
      <c r="BA163" s="680"/>
      <c r="BB163" s="680"/>
      <c r="BC163" s="680"/>
      <c r="BD163" s="680"/>
      <c r="BE163" s="680"/>
      <c r="BF163" s="680"/>
      <c r="BG163" s="680"/>
      <c r="BH163" s="680"/>
      <c r="BI163" s="680"/>
      <c r="BJ163" s="680"/>
      <c r="BK163" s="680"/>
      <c r="BL163" s="680"/>
      <c r="BM163" s="680"/>
      <c r="BN163" s="680"/>
      <c r="BO163" s="680"/>
      <c r="BP163" s="680"/>
    </row>
    <row r="164" customFormat="false" ht="15" hidden="false" customHeight="false" outlineLevel="0" collapsed="false">
      <c r="A164" s="680"/>
      <c r="B164" s="680"/>
      <c r="C164" s="742"/>
      <c r="D164" s="680"/>
      <c r="E164" s="680"/>
      <c r="F164" s="680"/>
      <c r="G164" s="680"/>
      <c r="H164" s="680"/>
      <c r="I164" s="680"/>
      <c r="J164" s="680"/>
      <c r="K164" s="680"/>
      <c r="L164" s="680"/>
      <c r="AI164" s="680"/>
      <c r="AJ164" s="680"/>
      <c r="AK164" s="742"/>
      <c r="AL164" s="680"/>
      <c r="AM164" s="680"/>
      <c r="AN164" s="680"/>
      <c r="AO164" s="680"/>
      <c r="AP164" s="680"/>
      <c r="AQ164" s="680"/>
      <c r="AR164" s="680"/>
      <c r="AS164" s="680"/>
      <c r="AT164" s="680"/>
      <c r="AU164" s="680"/>
      <c r="AV164" s="680"/>
      <c r="AW164" s="680"/>
      <c r="AX164" s="680"/>
      <c r="AY164" s="680"/>
      <c r="AZ164" s="680"/>
      <c r="BA164" s="680"/>
      <c r="BB164" s="680"/>
      <c r="BC164" s="680"/>
      <c r="BD164" s="680"/>
      <c r="BE164" s="680"/>
      <c r="BF164" s="680"/>
      <c r="BG164" s="680"/>
      <c r="BH164" s="680"/>
      <c r="BI164" s="680"/>
      <c r="BJ164" s="680"/>
      <c r="BK164" s="680"/>
      <c r="BL164" s="680"/>
      <c r="BM164" s="680"/>
      <c r="BN164" s="680"/>
      <c r="BO164" s="680"/>
      <c r="BP164" s="680"/>
    </row>
    <row r="165" customFormat="false" ht="15" hidden="false" customHeight="false" outlineLevel="0" collapsed="false">
      <c r="A165" s="680"/>
      <c r="B165" s="680"/>
      <c r="C165" s="742"/>
      <c r="D165" s="680"/>
      <c r="E165" s="680"/>
      <c r="F165" s="680"/>
      <c r="G165" s="680"/>
      <c r="H165" s="680"/>
      <c r="I165" s="680"/>
      <c r="J165" s="680"/>
      <c r="K165" s="680"/>
      <c r="L165" s="680"/>
      <c r="AI165" s="680"/>
      <c r="AJ165" s="680"/>
      <c r="AK165" s="742"/>
      <c r="AL165" s="680"/>
      <c r="AM165" s="680"/>
      <c r="AN165" s="680"/>
      <c r="AO165" s="680"/>
      <c r="AP165" s="680"/>
      <c r="AQ165" s="680"/>
      <c r="AR165" s="680"/>
      <c r="AS165" s="680"/>
      <c r="AT165" s="680"/>
      <c r="AU165" s="680"/>
      <c r="AV165" s="680"/>
      <c r="AW165" s="680"/>
      <c r="AX165" s="680"/>
      <c r="AY165" s="680"/>
      <c r="AZ165" s="680"/>
      <c r="BA165" s="680"/>
      <c r="BB165" s="680"/>
      <c r="BC165" s="680"/>
      <c r="BD165" s="680"/>
      <c r="BE165" s="680"/>
      <c r="BF165" s="680"/>
      <c r="BG165" s="680"/>
      <c r="BH165" s="680"/>
      <c r="BI165" s="680"/>
      <c r="BJ165" s="680"/>
      <c r="BK165" s="680"/>
      <c r="BL165" s="680"/>
      <c r="BM165" s="680"/>
      <c r="BN165" s="680"/>
      <c r="BO165" s="680"/>
      <c r="BP165" s="680"/>
    </row>
    <row r="166" customFormat="false" ht="15" hidden="false" customHeight="false" outlineLevel="0" collapsed="false">
      <c r="A166" s="680"/>
      <c r="B166" s="680"/>
      <c r="C166" s="742"/>
      <c r="D166" s="680"/>
      <c r="E166" s="680"/>
      <c r="F166" s="680"/>
      <c r="G166" s="680"/>
      <c r="H166" s="680"/>
      <c r="I166" s="680"/>
      <c r="J166" s="680"/>
      <c r="K166" s="680"/>
      <c r="L166" s="680"/>
      <c r="AI166" s="680"/>
      <c r="AJ166" s="680"/>
      <c r="AK166" s="742"/>
      <c r="AL166" s="680"/>
      <c r="AM166" s="680"/>
      <c r="AN166" s="680"/>
      <c r="AO166" s="680"/>
      <c r="AP166" s="680"/>
      <c r="AQ166" s="680"/>
      <c r="AR166" s="680"/>
      <c r="AS166" s="680"/>
      <c r="AT166" s="680"/>
      <c r="AU166" s="680"/>
      <c r="AV166" s="680"/>
      <c r="AW166" s="680"/>
      <c r="AX166" s="680"/>
      <c r="AY166" s="680"/>
      <c r="AZ166" s="680"/>
      <c r="BA166" s="680"/>
      <c r="BB166" s="680"/>
      <c r="BC166" s="680"/>
      <c r="BD166" s="680"/>
      <c r="BE166" s="680"/>
      <c r="BF166" s="680"/>
      <c r="BG166" s="680"/>
      <c r="BH166" s="680"/>
      <c r="BI166" s="680"/>
      <c r="BJ166" s="680"/>
      <c r="BK166" s="680"/>
      <c r="BL166" s="680"/>
      <c r="BM166" s="680"/>
      <c r="BN166" s="680"/>
      <c r="BO166" s="680"/>
      <c r="BP166" s="680"/>
    </row>
    <row r="167" customFormat="false" ht="15" hidden="false" customHeight="false" outlineLevel="0" collapsed="false">
      <c r="A167" s="680"/>
      <c r="B167" s="680"/>
      <c r="C167" s="742"/>
      <c r="D167" s="680"/>
      <c r="E167" s="680"/>
      <c r="F167" s="680"/>
      <c r="G167" s="680"/>
      <c r="H167" s="680"/>
      <c r="I167" s="680"/>
      <c r="J167" s="680"/>
      <c r="K167" s="680"/>
      <c r="L167" s="680"/>
      <c r="AI167" s="680"/>
      <c r="AJ167" s="680"/>
      <c r="AK167" s="742"/>
      <c r="AL167" s="680"/>
      <c r="AM167" s="680"/>
      <c r="AN167" s="680"/>
      <c r="AO167" s="680"/>
      <c r="AP167" s="680"/>
      <c r="AQ167" s="680"/>
      <c r="AR167" s="680"/>
      <c r="AS167" s="680"/>
      <c r="AT167" s="680"/>
      <c r="AU167" s="680"/>
      <c r="AV167" s="680"/>
      <c r="AW167" s="680"/>
      <c r="AX167" s="680"/>
      <c r="AY167" s="680"/>
      <c r="AZ167" s="680"/>
      <c r="BA167" s="680"/>
      <c r="BB167" s="680"/>
      <c r="BC167" s="680"/>
      <c r="BD167" s="680"/>
      <c r="BE167" s="680"/>
      <c r="BF167" s="680"/>
      <c r="BG167" s="680"/>
      <c r="BH167" s="680"/>
      <c r="BI167" s="680"/>
      <c r="BJ167" s="680"/>
      <c r="BK167" s="680"/>
      <c r="BL167" s="680"/>
      <c r="BM167" s="680"/>
      <c r="BN167" s="680"/>
      <c r="BO167" s="680"/>
      <c r="BP167" s="680"/>
    </row>
    <row r="168" customFormat="false" ht="15" hidden="false" customHeight="false" outlineLevel="0" collapsed="false">
      <c r="A168" s="680"/>
      <c r="B168" s="680"/>
      <c r="C168" s="742"/>
      <c r="D168" s="680"/>
      <c r="E168" s="680"/>
      <c r="F168" s="680"/>
      <c r="G168" s="680"/>
      <c r="H168" s="680"/>
      <c r="I168" s="680"/>
      <c r="J168" s="680"/>
      <c r="K168" s="680"/>
      <c r="L168" s="680"/>
      <c r="AI168" s="680"/>
      <c r="AJ168" s="680"/>
      <c r="AK168" s="742"/>
      <c r="AL168" s="680"/>
      <c r="AM168" s="680"/>
      <c r="AN168" s="680"/>
      <c r="AO168" s="680"/>
      <c r="AP168" s="680"/>
      <c r="AQ168" s="680"/>
      <c r="AR168" s="680"/>
      <c r="AS168" s="680"/>
      <c r="AT168" s="680"/>
      <c r="AU168" s="680"/>
      <c r="AV168" s="680"/>
      <c r="AW168" s="680"/>
      <c r="AX168" s="680"/>
      <c r="AY168" s="680"/>
      <c r="AZ168" s="680"/>
      <c r="BA168" s="680"/>
      <c r="BB168" s="680"/>
      <c r="BC168" s="680"/>
      <c r="BD168" s="680"/>
      <c r="BE168" s="680"/>
      <c r="BF168" s="680"/>
      <c r="BG168" s="680"/>
      <c r="BH168" s="680"/>
      <c r="BI168" s="680"/>
      <c r="BJ168" s="680"/>
      <c r="BK168" s="680"/>
      <c r="BL168" s="680"/>
      <c r="BM168" s="680"/>
      <c r="BN168" s="680"/>
      <c r="BO168" s="680"/>
      <c r="BP168" s="680"/>
    </row>
    <row r="169" customFormat="false" ht="15" hidden="false" customHeight="false" outlineLevel="0" collapsed="false">
      <c r="A169" s="680"/>
      <c r="B169" s="680"/>
      <c r="C169" s="742"/>
      <c r="D169" s="680"/>
      <c r="E169" s="680"/>
      <c r="F169" s="680"/>
      <c r="G169" s="680"/>
      <c r="H169" s="680"/>
      <c r="I169" s="680"/>
      <c r="J169" s="680"/>
      <c r="K169" s="680"/>
      <c r="L169" s="680"/>
      <c r="AI169" s="680"/>
      <c r="AJ169" s="680"/>
      <c r="AK169" s="742"/>
      <c r="AL169" s="680"/>
      <c r="AM169" s="680"/>
      <c r="AN169" s="680"/>
      <c r="AO169" s="680"/>
      <c r="AP169" s="680"/>
      <c r="AQ169" s="680"/>
      <c r="AR169" s="680"/>
      <c r="AS169" s="680"/>
      <c r="AT169" s="680"/>
      <c r="AU169" s="680"/>
      <c r="AV169" s="680"/>
      <c r="AW169" s="680"/>
      <c r="AX169" s="680"/>
      <c r="AY169" s="680"/>
      <c r="AZ169" s="680"/>
      <c r="BA169" s="680"/>
      <c r="BB169" s="680"/>
      <c r="BC169" s="680"/>
      <c r="BD169" s="680"/>
      <c r="BE169" s="680"/>
      <c r="BF169" s="680"/>
      <c r="BG169" s="680"/>
      <c r="BH169" s="680"/>
      <c r="BI169" s="680"/>
      <c r="BJ169" s="680"/>
      <c r="BK169" s="680"/>
      <c r="BL169" s="680"/>
      <c r="BM169" s="680"/>
      <c r="BN169" s="680"/>
      <c r="BO169" s="680"/>
      <c r="BP169" s="680"/>
    </row>
    <row r="170" customFormat="false" ht="15" hidden="false" customHeight="false" outlineLevel="0" collapsed="false">
      <c r="A170" s="680"/>
      <c r="B170" s="680"/>
      <c r="C170" s="742"/>
      <c r="D170" s="680"/>
      <c r="E170" s="680"/>
      <c r="F170" s="680"/>
      <c r="G170" s="680"/>
      <c r="H170" s="680"/>
      <c r="I170" s="680"/>
      <c r="J170" s="680"/>
      <c r="K170" s="680"/>
      <c r="L170" s="680"/>
      <c r="AI170" s="680"/>
      <c r="AJ170" s="680"/>
      <c r="AK170" s="742"/>
      <c r="AL170" s="680"/>
      <c r="AM170" s="680"/>
      <c r="AN170" s="680"/>
      <c r="AO170" s="680"/>
      <c r="AP170" s="680"/>
      <c r="AQ170" s="680"/>
      <c r="AR170" s="680"/>
      <c r="AS170" s="680"/>
      <c r="AT170" s="680"/>
      <c r="AU170" s="680"/>
      <c r="AV170" s="680"/>
      <c r="AW170" s="680"/>
      <c r="AX170" s="680"/>
      <c r="AY170" s="680"/>
      <c r="AZ170" s="680"/>
      <c r="BA170" s="680"/>
      <c r="BB170" s="680"/>
      <c r="BC170" s="680"/>
      <c r="BD170" s="680"/>
      <c r="BE170" s="680"/>
      <c r="BF170" s="680"/>
      <c r="BG170" s="680"/>
      <c r="BH170" s="680"/>
      <c r="BI170" s="680"/>
      <c r="BJ170" s="680"/>
      <c r="BK170" s="680"/>
      <c r="BL170" s="680"/>
      <c r="BM170" s="680"/>
      <c r="BN170" s="680"/>
      <c r="BO170" s="680"/>
      <c r="BP170" s="680"/>
    </row>
    <row r="171" customFormat="false" ht="15" hidden="false" customHeight="false" outlineLevel="0" collapsed="false">
      <c r="A171" s="680"/>
      <c r="B171" s="680"/>
      <c r="C171" s="742"/>
      <c r="D171" s="680"/>
      <c r="E171" s="680"/>
      <c r="F171" s="680"/>
      <c r="G171" s="680"/>
      <c r="H171" s="680"/>
      <c r="I171" s="680"/>
      <c r="J171" s="680"/>
      <c r="K171" s="680"/>
      <c r="L171" s="680"/>
      <c r="AI171" s="680"/>
      <c r="AJ171" s="680"/>
      <c r="AK171" s="742"/>
      <c r="AL171" s="680"/>
      <c r="AM171" s="680"/>
      <c r="AN171" s="680"/>
      <c r="AO171" s="680"/>
      <c r="AP171" s="680"/>
      <c r="AQ171" s="680"/>
      <c r="AR171" s="680"/>
      <c r="AS171" s="680"/>
      <c r="AT171" s="680"/>
      <c r="AU171" s="680"/>
      <c r="AV171" s="680"/>
      <c r="AW171" s="680"/>
      <c r="AX171" s="680"/>
      <c r="AY171" s="680"/>
      <c r="AZ171" s="680"/>
      <c r="BA171" s="680"/>
      <c r="BB171" s="680"/>
      <c r="BC171" s="680"/>
      <c r="BD171" s="680"/>
      <c r="BE171" s="680"/>
      <c r="BF171" s="680"/>
      <c r="BG171" s="680"/>
      <c r="BH171" s="680"/>
      <c r="BI171" s="680"/>
      <c r="BJ171" s="680"/>
      <c r="BK171" s="680"/>
      <c r="BL171" s="680"/>
      <c r="BM171" s="680"/>
      <c r="BN171" s="680"/>
      <c r="BO171" s="680"/>
      <c r="BP171" s="680"/>
    </row>
    <row r="172" customFormat="false" ht="15" hidden="false" customHeight="false" outlineLevel="0" collapsed="false">
      <c r="A172" s="680"/>
      <c r="B172" s="680"/>
      <c r="C172" s="742"/>
      <c r="D172" s="680"/>
      <c r="E172" s="680"/>
      <c r="F172" s="680"/>
      <c r="G172" s="680"/>
      <c r="H172" s="680"/>
      <c r="I172" s="680"/>
      <c r="J172" s="680"/>
      <c r="K172" s="680"/>
      <c r="L172" s="680"/>
      <c r="AI172" s="680"/>
      <c r="AJ172" s="680"/>
      <c r="AK172" s="742"/>
      <c r="AL172" s="680"/>
      <c r="AM172" s="680"/>
      <c r="AN172" s="680"/>
      <c r="AO172" s="680"/>
      <c r="AP172" s="680"/>
      <c r="AQ172" s="680"/>
      <c r="AR172" s="680"/>
      <c r="AS172" s="680"/>
      <c r="AT172" s="680"/>
      <c r="AU172" s="680"/>
      <c r="AV172" s="680"/>
      <c r="AW172" s="680"/>
      <c r="AX172" s="680"/>
      <c r="AY172" s="680"/>
      <c r="AZ172" s="680"/>
      <c r="BA172" s="680"/>
      <c r="BB172" s="680"/>
      <c r="BC172" s="680"/>
      <c r="BD172" s="680"/>
      <c r="BE172" s="680"/>
      <c r="BF172" s="680"/>
      <c r="BG172" s="680"/>
      <c r="BH172" s="680"/>
      <c r="BI172" s="680"/>
      <c r="BJ172" s="680"/>
      <c r="BK172" s="680"/>
      <c r="BL172" s="680"/>
      <c r="BM172" s="680"/>
      <c r="BN172" s="680"/>
      <c r="BO172" s="680"/>
      <c r="BP172" s="680"/>
    </row>
    <row r="173" customFormat="false" ht="15" hidden="false" customHeight="false" outlineLevel="0" collapsed="false">
      <c r="A173" s="680"/>
      <c r="B173" s="680"/>
      <c r="C173" s="742"/>
      <c r="D173" s="680"/>
      <c r="E173" s="680"/>
      <c r="F173" s="680"/>
      <c r="G173" s="680"/>
      <c r="H173" s="680"/>
      <c r="I173" s="680"/>
      <c r="J173" s="680"/>
      <c r="K173" s="680"/>
      <c r="L173" s="680"/>
      <c r="M173" s="680"/>
      <c r="N173" s="680"/>
      <c r="O173" s="742"/>
      <c r="P173" s="680"/>
      <c r="Q173" s="680"/>
      <c r="R173" s="680"/>
      <c r="S173" s="680"/>
      <c r="T173" s="680"/>
      <c r="U173" s="680"/>
      <c r="V173" s="680"/>
      <c r="W173" s="680"/>
      <c r="X173" s="680"/>
      <c r="Y173" s="680"/>
      <c r="Z173" s="680"/>
      <c r="AA173" s="680"/>
      <c r="AB173" s="680"/>
      <c r="AC173" s="680"/>
      <c r="AD173" s="680"/>
      <c r="AE173" s="680"/>
      <c r="AF173" s="680"/>
      <c r="AG173" s="680"/>
      <c r="AH173" s="680"/>
      <c r="AI173" s="680"/>
      <c r="AJ173" s="680"/>
      <c r="AK173" s="742"/>
      <c r="AL173" s="680"/>
      <c r="AM173" s="680"/>
      <c r="AN173" s="680"/>
      <c r="AO173" s="680"/>
      <c r="AP173" s="680"/>
      <c r="AQ173" s="680"/>
      <c r="AR173" s="680"/>
      <c r="AS173" s="680"/>
      <c r="AT173" s="680"/>
      <c r="AU173" s="680"/>
      <c r="AV173" s="680"/>
      <c r="AW173" s="680"/>
      <c r="AX173" s="680"/>
      <c r="AY173" s="680"/>
      <c r="AZ173" s="680"/>
      <c r="BA173" s="680"/>
      <c r="BB173" s="680"/>
      <c r="BC173" s="680"/>
      <c r="BD173" s="680"/>
      <c r="BE173" s="680"/>
      <c r="BF173" s="680"/>
      <c r="BG173" s="680"/>
      <c r="BH173" s="680"/>
      <c r="BI173" s="680"/>
      <c r="BJ173" s="680"/>
      <c r="BK173" s="680"/>
      <c r="BL173" s="680"/>
      <c r="BM173" s="680"/>
      <c r="BN173" s="680"/>
      <c r="BO173" s="680"/>
      <c r="BP173" s="680"/>
    </row>
    <row r="174" customFormat="false" ht="15" hidden="false" customHeight="false" outlineLevel="0" collapsed="false">
      <c r="A174" s="680"/>
      <c r="B174" s="680"/>
      <c r="C174" s="742"/>
      <c r="D174" s="680"/>
      <c r="E174" s="680"/>
      <c r="F174" s="680"/>
      <c r="G174" s="680"/>
      <c r="H174" s="680"/>
      <c r="I174" s="680"/>
      <c r="J174" s="680"/>
      <c r="K174" s="680"/>
      <c r="L174" s="680"/>
      <c r="M174" s="680"/>
      <c r="N174" s="680"/>
      <c r="O174" s="742"/>
      <c r="P174" s="680"/>
      <c r="Q174" s="680"/>
      <c r="R174" s="680"/>
      <c r="S174" s="680"/>
      <c r="T174" s="680"/>
      <c r="U174" s="680"/>
      <c r="V174" s="680"/>
      <c r="W174" s="680"/>
      <c r="X174" s="680"/>
      <c r="Y174" s="680"/>
      <c r="Z174" s="680"/>
      <c r="AA174" s="680"/>
      <c r="AB174" s="680"/>
      <c r="AC174" s="680"/>
      <c r="AD174" s="680"/>
      <c r="AE174" s="680"/>
      <c r="AF174" s="680"/>
      <c r="AG174" s="680"/>
      <c r="AH174" s="680"/>
      <c r="AI174" s="680"/>
      <c r="AJ174" s="680"/>
      <c r="AK174" s="742"/>
      <c r="AL174" s="680"/>
      <c r="AM174" s="680"/>
      <c r="AN174" s="680"/>
      <c r="AO174" s="680"/>
      <c r="AP174" s="680"/>
      <c r="AQ174" s="680"/>
      <c r="AR174" s="680"/>
      <c r="AS174" s="680"/>
      <c r="AT174" s="680"/>
      <c r="AU174" s="680"/>
      <c r="AV174" s="680"/>
      <c r="AW174" s="680"/>
      <c r="AX174" s="680"/>
      <c r="AY174" s="680"/>
      <c r="AZ174" s="680"/>
      <c r="BA174" s="680"/>
      <c r="BB174" s="680"/>
      <c r="BC174" s="680"/>
      <c r="BD174" s="680"/>
      <c r="BE174" s="680"/>
      <c r="BF174" s="680"/>
      <c r="BG174" s="680"/>
      <c r="BH174" s="680"/>
      <c r="BI174" s="680"/>
      <c r="BJ174" s="680"/>
      <c r="BK174" s="680"/>
      <c r="BL174" s="680"/>
      <c r="BM174" s="680"/>
      <c r="BN174" s="680"/>
      <c r="BO174" s="680"/>
      <c r="BP174" s="680"/>
    </row>
    <row r="175" customFormat="false" ht="15" hidden="false" customHeight="false" outlineLevel="0" collapsed="false">
      <c r="A175" s="680"/>
      <c r="B175" s="680"/>
      <c r="C175" s="742"/>
      <c r="D175" s="680"/>
      <c r="E175" s="680"/>
      <c r="F175" s="680"/>
      <c r="G175" s="680"/>
      <c r="H175" s="680"/>
      <c r="I175" s="680"/>
      <c r="J175" s="680"/>
      <c r="K175" s="680"/>
      <c r="L175" s="680"/>
      <c r="M175" s="680"/>
      <c r="N175" s="680"/>
      <c r="O175" s="742"/>
      <c r="P175" s="680"/>
      <c r="Q175" s="680"/>
      <c r="R175" s="680"/>
      <c r="S175" s="680"/>
      <c r="T175" s="680"/>
      <c r="U175" s="680"/>
      <c r="V175" s="680"/>
      <c r="W175" s="680"/>
      <c r="X175" s="680"/>
      <c r="Y175" s="680"/>
      <c r="Z175" s="680"/>
      <c r="AA175" s="680"/>
      <c r="AB175" s="680"/>
      <c r="AC175" s="680"/>
      <c r="AD175" s="680"/>
      <c r="AE175" s="680"/>
      <c r="AF175" s="680"/>
      <c r="AG175" s="680"/>
      <c r="AH175" s="680"/>
      <c r="AI175" s="680"/>
      <c r="AJ175" s="680"/>
      <c r="AK175" s="742"/>
      <c r="AL175" s="680"/>
      <c r="AM175" s="680"/>
      <c r="AN175" s="680"/>
      <c r="AO175" s="680"/>
      <c r="AP175" s="680"/>
      <c r="AQ175" s="680"/>
      <c r="AR175" s="680"/>
      <c r="AS175" s="680"/>
      <c r="AT175" s="680"/>
      <c r="AU175" s="680"/>
      <c r="AV175" s="680"/>
      <c r="AW175" s="680"/>
      <c r="AX175" s="680"/>
      <c r="AY175" s="680"/>
      <c r="AZ175" s="680"/>
      <c r="BA175" s="680"/>
      <c r="BB175" s="680"/>
      <c r="BC175" s="680"/>
      <c r="BD175" s="680"/>
      <c r="BE175" s="680"/>
      <c r="BF175" s="680"/>
      <c r="BG175" s="680"/>
      <c r="BH175" s="680"/>
      <c r="BI175" s="680"/>
      <c r="BJ175" s="680"/>
      <c r="BK175" s="680"/>
      <c r="BL175" s="680"/>
      <c r="BM175" s="680"/>
      <c r="BN175" s="680"/>
      <c r="BO175" s="680"/>
      <c r="BP175" s="680"/>
    </row>
    <row r="176" customFormat="false" ht="15" hidden="false" customHeight="false" outlineLevel="0" collapsed="false">
      <c r="A176" s="680"/>
      <c r="B176" s="680"/>
      <c r="C176" s="742"/>
      <c r="D176" s="680"/>
      <c r="E176" s="680"/>
      <c r="F176" s="680"/>
      <c r="G176" s="680"/>
      <c r="H176" s="680"/>
      <c r="I176" s="680"/>
      <c r="J176" s="680"/>
      <c r="K176" s="680"/>
      <c r="L176" s="680"/>
      <c r="M176" s="680"/>
      <c r="N176" s="680"/>
      <c r="O176" s="742"/>
      <c r="P176" s="680"/>
      <c r="Q176" s="680"/>
      <c r="R176" s="680"/>
      <c r="S176" s="680"/>
      <c r="T176" s="680"/>
      <c r="U176" s="680"/>
      <c r="V176" s="680"/>
      <c r="W176" s="680"/>
      <c r="X176" s="680"/>
      <c r="Y176" s="680"/>
      <c r="Z176" s="680"/>
      <c r="AA176" s="680"/>
      <c r="AB176" s="680"/>
      <c r="AC176" s="680"/>
      <c r="AD176" s="680"/>
      <c r="AE176" s="680"/>
      <c r="AF176" s="680"/>
      <c r="AG176" s="680"/>
      <c r="AH176" s="680"/>
      <c r="AI176" s="680"/>
      <c r="AJ176" s="680"/>
      <c r="AK176" s="742"/>
      <c r="AL176" s="680"/>
      <c r="AM176" s="680"/>
      <c r="AN176" s="680"/>
      <c r="AO176" s="680"/>
      <c r="AP176" s="680"/>
      <c r="AQ176" s="680"/>
      <c r="AR176" s="680"/>
      <c r="AS176" s="680"/>
      <c r="AT176" s="680"/>
      <c r="AU176" s="680"/>
      <c r="AV176" s="680"/>
      <c r="AW176" s="680"/>
      <c r="AX176" s="680"/>
      <c r="AY176" s="680"/>
      <c r="AZ176" s="680"/>
      <c r="BA176" s="680"/>
      <c r="BB176" s="680"/>
      <c r="BC176" s="680"/>
      <c r="BD176" s="680"/>
      <c r="BE176" s="680"/>
      <c r="BF176" s="680"/>
      <c r="BG176" s="680"/>
      <c r="BH176" s="680"/>
      <c r="BI176" s="680"/>
      <c r="BJ176" s="680"/>
      <c r="BK176" s="680"/>
      <c r="BL176" s="680"/>
      <c r="BM176" s="680"/>
      <c r="BN176" s="680"/>
      <c r="BO176" s="680"/>
      <c r="BP176" s="680"/>
    </row>
    <row r="177" customFormat="false" ht="15" hidden="false" customHeight="false" outlineLevel="0" collapsed="false">
      <c r="A177" s="680"/>
      <c r="B177" s="680"/>
      <c r="C177" s="742"/>
      <c r="D177" s="680"/>
      <c r="E177" s="680"/>
      <c r="F177" s="680"/>
      <c r="G177" s="680"/>
      <c r="H177" s="680"/>
      <c r="I177" s="680"/>
      <c r="J177" s="680"/>
      <c r="K177" s="680"/>
      <c r="L177" s="680"/>
      <c r="M177" s="680"/>
      <c r="N177" s="680"/>
      <c r="O177" s="742"/>
      <c r="P177" s="680"/>
      <c r="Q177" s="680"/>
      <c r="R177" s="680"/>
      <c r="S177" s="680"/>
      <c r="T177" s="680"/>
      <c r="U177" s="680"/>
      <c r="V177" s="680"/>
      <c r="W177" s="680"/>
      <c r="X177" s="680"/>
      <c r="Y177" s="680"/>
      <c r="Z177" s="680"/>
      <c r="AA177" s="680"/>
      <c r="AB177" s="680"/>
      <c r="AC177" s="680"/>
      <c r="AD177" s="680"/>
      <c r="AE177" s="680"/>
      <c r="AF177" s="680"/>
      <c r="AG177" s="680"/>
      <c r="AH177" s="680"/>
      <c r="AI177" s="680"/>
      <c r="AJ177" s="680"/>
      <c r="AK177" s="742"/>
      <c r="AL177" s="680"/>
      <c r="AM177" s="680"/>
      <c r="AN177" s="680"/>
      <c r="AO177" s="680"/>
      <c r="AP177" s="680"/>
      <c r="AQ177" s="680"/>
      <c r="AR177" s="680"/>
      <c r="AS177" s="680"/>
      <c r="AT177" s="680"/>
      <c r="AU177" s="680"/>
      <c r="AV177" s="680"/>
      <c r="AW177" s="680"/>
      <c r="AX177" s="680"/>
      <c r="AY177" s="680"/>
      <c r="AZ177" s="680"/>
      <c r="BA177" s="680"/>
      <c r="BB177" s="680"/>
      <c r="BC177" s="680"/>
      <c r="BD177" s="680"/>
      <c r="BE177" s="680"/>
      <c r="BF177" s="680"/>
      <c r="BG177" s="680"/>
      <c r="BH177" s="680"/>
      <c r="BI177" s="680"/>
      <c r="BJ177" s="680"/>
      <c r="BK177" s="680"/>
      <c r="BL177" s="680"/>
      <c r="BM177" s="680"/>
      <c r="BN177" s="680"/>
      <c r="BO177" s="680"/>
      <c r="BP177" s="680"/>
    </row>
    <row r="178" customFormat="false" ht="15" hidden="false" customHeight="false" outlineLevel="0" collapsed="false">
      <c r="A178" s="680"/>
      <c r="B178" s="680"/>
      <c r="C178" s="742"/>
      <c r="D178" s="680"/>
      <c r="E178" s="680"/>
      <c r="F178" s="680"/>
      <c r="G178" s="680"/>
      <c r="H178" s="680"/>
      <c r="I178" s="680"/>
      <c r="J178" s="680"/>
      <c r="K178" s="680"/>
      <c r="L178" s="680"/>
      <c r="M178" s="680"/>
      <c r="N178" s="680"/>
      <c r="O178" s="742"/>
      <c r="P178" s="680"/>
      <c r="Q178" s="680"/>
      <c r="R178" s="680"/>
      <c r="S178" s="680"/>
      <c r="T178" s="680"/>
      <c r="U178" s="680"/>
      <c r="V178" s="680"/>
      <c r="W178" s="680"/>
      <c r="X178" s="680"/>
      <c r="Y178" s="680"/>
      <c r="Z178" s="680"/>
      <c r="AA178" s="680"/>
      <c r="AB178" s="680"/>
      <c r="AC178" s="680"/>
      <c r="AD178" s="680"/>
      <c r="AE178" s="680"/>
      <c r="AF178" s="680"/>
      <c r="AG178" s="680"/>
      <c r="AH178" s="680"/>
      <c r="AI178" s="680"/>
      <c r="AJ178" s="680"/>
      <c r="AK178" s="742"/>
      <c r="AL178" s="680"/>
      <c r="AM178" s="680"/>
      <c r="AN178" s="680"/>
      <c r="AO178" s="680"/>
      <c r="AP178" s="680"/>
      <c r="AQ178" s="680"/>
      <c r="AR178" s="680"/>
      <c r="AS178" s="680"/>
      <c r="AT178" s="680"/>
      <c r="AU178" s="680"/>
      <c r="AV178" s="680"/>
      <c r="AW178" s="680"/>
      <c r="AX178" s="680"/>
      <c r="AY178" s="680"/>
      <c r="AZ178" s="680"/>
      <c r="BA178" s="680"/>
      <c r="BB178" s="680"/>
      <c r="BC178" s="680"/>
      <c r="BD178" s="680"/>
      <c r="BE178" s="680"/>
      <c r="BF178" s="680"/>
      <c r="BG178" s="680"/>
      <c r="BH178" s="680"/>
      <c r="BI178" s="680"/>
      <c r="BJ178" s="680"/>
      <c r="BK178" s="680"/>
      <c r="BL178" s="680"/>
      <c r="BM178" s="680"/>
      <c r="BN178" s="680"/>
      <c r="BO178" s="680"/>
      <c r="BP178" s="680"/>
    </row>
    <row r="179" customFormat="false" ht="15" hidden="false" customHeight="false" outlineLevel="0" collapsed="false">
      <c r="A179" s="680"/>
      <c r="B179" s="680"/>
      <c r="C179" s="742"/>
      <c r="D179" s="680"/>
      <c r="E179" s="680"/>
      <c r="F179" s="680"/>
      <c r="G179" s="680"/>
      <c r="H179" s="680"/>
      <c r="I179" s="680"/>
      <c r="J179" s="680"/>
      <c r="K179" s="680"/>
      <c r="L179" s="680"/>
      <c r="M179" s="680"/>
      <c r="N179" s="680"/>
      <c r="O179" s="742"/>
      <c r="P179" s="680"/>
      <c r="Q179" s="680"/>
      <c r="R179" s="680"/>
      <c r="S179" s="680"/>
      <c r="T179" s="680"/>
      <c r="U179" s="680"/>
      <c r="V179" s="680"/>
      <c r="W179" s="680"/>
      <c r="X179" s="680"/>
      <c r="Y179" s="680"/>
      <c r="Z179" s="680"/>
      <c r="AA179" s="680"/>
      <c r="AB179" s="680"/>
      <c r="AC179" s="680"/>
      <c r="AD179" s="680"/>
      <c r="AE179" s="680"/>
      <c r="AF179" s="680"/>
      <c r="AG179" s="680"/>
      <c r="AH179" s="680"/>
      <c r="AI179" s="680"/>
      <c r="AJ179" s="680"/>
      <c r="AK179" s="742"/>
      <c r="AL179" s="680"/>
      <c r="AM179" s="680"/>
      <c r="AN179" s="680"/>
      <c r="AO179" s="680"/>
      <c r="AP179" s="680"/>
      <c r="AQ179" s="680"/>
      <c r="AR179" s="680"/>
      <c r="AS179" s="680"/>
      <c r="AT179" s="680"/>
      <c r="AU179" s="680"/>
      <c r="AV179" s="680"/>
      <c r="AW179" s="680"/>
      <c r="AX179" s="680"/>
      <c r="AY179" s="680"/>
      <c r="AZ179" s="680"/>
      <c r="BA179" s="680"/>
      <c r="BB179" s="680"/>
      <c r="BC179" s="680"/>
      <c r="BD179" s="680"/>
      <c r="BE179" s="680"/>
      <c r="BF179" s="680"/>
      <c r="BG179" s="680"/>
      <c r="BH179" s="680"/>
      <c r="BI179" s="680"/>
      <c r="BJ179" s="680"/>
      <c r="BK179" s="680"/>
      <c r="BL179" s="680"/>
      <c r="BM179" s="680"/>
      <c r="BN179" s="680"/>
      <c r="BO179" s="680"/>
      <c r="BP179" s="680"/>
    </row>
    <row r="180" customFormat="false" ht="15" hidden="false" customHeight="false" outlineLevel="0" collapsed="false">
      <c r="A180" s="680"/>
      <c r="B180" s="680"/>
      <c r="C180" s="742"/>
      <c r="D180" s="680"/>
      <c r="E180" s="680"/>
      <c r="F180" s="680"/>
      <c r="G180" s="680"/>
      <c r="H180" s="680"/>
      <c r="I180" s="680"/>
      <c r="J180" s="680"/>
      <c r="K180" s="680"/>
      <c r="L180" s="680"/>
      <c r="M180" s="680"/>
      <c r="N180" s="680"/>
      <c r="O180" s="742"/>
      <c r="P180" s="680"/>
      <c r="Q180" s="680"/>
      <c r="R180" s="680"/>
      <c r="S180" s="680"/>
      <c r="T180" s="680"/>
      <c r="U180" s="680"/>
      <c r="V180" s="680"/>
      <c r="W180" s="680"/>
      <c r="X180" s="680"/>
      <c r="Y180" s="680"/>
      <c r="Z180" s="680"/>
      <c r="AA180" s="680"/>
      <c r="AB180" s="680"/>
      <c r="AC180" s="680"/>
      <c r="AD180" s="680"/>
      <c r="AE180" s="680"/>
      <c r="AF180" s="680"/>
      <c r="AG180" s="680"/>
      <c r="AH180" s="680"/>
      <c r="AI180" s="680"/>
      <c r="AJ180" s="680"/>
      <c r="AK180" s="742"/>
      <c r="AL180" s="680"/>
      <c r="AM180" s="680"/>
      <c r="AN180" s="680"/>
      <c r="AO180" s="680"/>
      <c r="AP180" s="680"/>
      <c r="AQ180" s="680"/>
      <c r="AR180" s="680"/>
      <c r="AS180" s="680"/>
      <c r="AT180" s="680"/>
      <c r="AU180" s="680"/>
      <c r="AV180" s="680"/>
      <c r="AW180" s="680"/>
      <c r="AX180" s="680"/>
      <c r="AY180" s="680"/>
      <c r="AZ180" s="680"/>
      <c r="BA180" s="680"/>
      <c r="BB180" s="680"/>
      <c r="BC180" s="680"/>
      <c r="BD180" s="680"/>
      <c r="BE180" s="680"/>
      <c r="BF180" s="680"/>
      <c r="BG180" s="680"/>
      <c r="BH180" s="680"/>
      <c r="BI180" s="680"/>
      <c r="BJ180" s="680"/>
      <c r="BK180" s="680"/>
      <c r="BL180" s="680"/>
      <c r="BM180" s="680"/>
      <c r="BN180" s="680"/>
      <c r="BO180" s="680"/>
      <c r="BP180" s="680"/>
    </row>
    <row r="181" customFormat="false" ht="15" hidden="false" customHeight="false" outlineLevel="0" collapsed="false">
      <c r="A181" s="680"/>
      <c r="B181" s="680"/>
      <c r="C181" s="742"/>
      <c r="D181" s="680"/>
      <c r="E181" s="680"/>
      <c r="F181" s="680"/>
      <c r="G181" s="680"/>
      <c r="H181" s="680"/>
      <c r="I181" s="680"/>
      <c r="J181" s="680"/>
      <c r="K181" s="680"/>
      <c r="L181" s="680"/>
      <c r="M181" s="680"/>
      <c r="N181" s="680"/>
      <c r="O181" s="742"/>
      <c r="P181" s="680"/>
      <c r="Q181" s="680"/>
      <c r="R181" s="680"/>
      <c r="S181" s="680"/>
      <c r="T181" s="680"/>
      <c r="U181" s="680"/>
      <c r="V181" s="680"/>
      <c r="W181" s="680"/>
      <c r="X181" s="680"/>
      <c r="Y181" s="680"/>
      <c r="Z181" s="680"/>
      <c r="AA181" s="680"/>
      <c r="AB181" s="680"/>
      <c r="AC181" s="680"/>
      <c r="AD181" s="680"/>
      <c r="AE181" s="680"/>
      <c r="AF181" s="680"/>
      <c r="AG181" s="680"/>
      <c r="AH181" s="680"/>
      <c r="AI181" s="680"/>
      <c r="AJ181" s="680"/>
      <c r="AK181" s="742"/>
      <c r="AL181" s="680"/>
      <c r="AM181" s="680"/>
      <c r="AN181" s="680"/>
      <c r="AO181" s="680"/>
      <c r="AP181" s="680"/>
      <c r="AQ181" s="680"/>
      <c r="AR181" s="680"/>
      <c r="AS181" s="680"/>
      <c r="AT181" s="680"/>
      <c r="AU181" s="680"/>
      <c r="AV181" s="680"/>
      <c r="AW181" s="680"/>
      <c r="AX181" s="680"/>
      <c r="AY181" s="680"/>
      <c r="AZ181" s="680"/>
      <c r="BA181" s="680"/>
      <c r="BB181" s="680"/>
      <c r="BC181" s="680"/>
      <c r="BD181" s="680"/>
      <c r="BE181" s="680"/>
      <c r="BF181" s="680"/>
      <c r="BG181" s="680"/>
      <c r="BH181" s="680"/>
      <c r="BI181" s="680"/>
      <c r="BJ181" s="680"/>
      <c r="BK181" s="680"/>
      <c r="BL181" s="680"/>
      <c r="BM181" s="680"/>
      <c r="BN181" s="680"/>
      <c r="BO181" s="680"/>
      <c r="BP181" s="680"/>
    </row>
    <row r="182" customFormat="false" ht="15" hidden="false" customHeight="false" outlineLevel="0" collapsed="false">
      <c r="A182" s="680"/>
      <c r="B182" s="680"/>
      <c r="C182" s="742"/>
      <c r="D182" s="680"/>
      <c r="E182" s="680"/>
      <c r="F182" s="680"/>
      <c r="G182" s="680"/>
      <c r="H182" s="680"/>
      <c r="I182" s="680"/>
      <c r="J182" s="680"/>
      <c r="K182" s="680"/>
      <c r="L182" s="680"/>
      <c r="M182" s="680"/>
      <c r="N182" s="680"/>
      <c r="O182" s="742"/>
      <c r="P182" s="680"/>
      <c r="Q182" s="680"/>
      <c r="R182" s="680"/>
      <c r="S182" s="680"/>
      <c r="T182" s="680"/>
      <c r="U182" s="680"/>
      <c r="V182" s="680"/>
      <c r="W182" s="680"/>
      <c r="X182" s="680"/>
      <c r="Y182" s="680"/>
      <c r="Z182" s="680"/>
      <c r="AA182" s="680"/>
      <c r="AB182" s="680"/>
      <c r="AC182" s="680"/>
      <c r="AD182" s="680"/>
      <c r="AE182" s="680"/>
      <c r="AF182" s="680"/>
      <c r="AG182" s="680"/>
      <c r="AH182" s="680"/>
      <c r="AI182" s="680"/>
      <c r="AJ182" s="680"/>
      <c r="AK182" s="742"/>
      <c r="AL182" s="680"/>
      <c r="AM182" s="680"/>
      <c r="AN182" s="680"/>
      <c r="AO182" s="680"/>
      <c r="AP182" s="680"/>
      <c r="AQ182" s="680"/>
      <c r="AR182" s="680"/>
      <c r="AS182" s="680"/>
      <c r="AT182" s="680"/>
      <c r="AU182" s="680"/>
      <c r="AV182" s="680"/>
      <c r="AW182" s="680"/>
      <c r="AX182" s="680"/>
      <c r="AY182" s="680"/>
      <c r="AZ182" s="680"/>
      <c r="BA182" s="680"/>
      <c r="BB182" s="680"/>
      <c r="BC182" s="680"/>
      <c r="BD182" s="680"/>
      <c r="BE182" s="680"/>
      <c r="BF182" s="680"/>
      <c r="BG182" s="680"/>
      <c r="BH182" s="680"/>
      <c r="BI182" s="680"/>
      <c r="BJ182" s="680"/>
      <c r="BK182" s="680"/>
      <c r="BL182" s="680"/>
      <c r="BM182" s="680"/>
      <c r="BN182" s="680"/>
      <c r="BO182" s="680"/>
      <c r="BP182" s="680"/>
    </row>
    <row r="183" customFormat="false" ht="15" hidden="false" customHeight="false" outlineLevel="0" collapsed="false">
      <c r="A183" s="680"/>
      <c r="B183" s="680"/>
      <c r="C183" s="742"/>
      <c r="D183" s="680"/>
      <c r="E183" s="680"/>
      <c r="F183" s="680"/>
      <c r="G183" s="680"/>
      <c r="H183" s="680"/>
      <c r="I183" s="680"/>
      <c r="J183" s="680"/>
      <c r="K183" s="680"/>
      <c r="L183" s="680"/>
      <c r="M183" s="680"/>
      <c r="N183" s="680"/>
      <c r="O183" s="742"/>
      <c r="P183" s="680"/>
      <c r="Q183" s="680"/>
      <c r="R183" s="680"/>
      <c r="S183" s="680"/>
      <c r="T183" s="680"/>
      <c r="U183" s="680"/>
      <c r="V183" s="680"/>
      <c r="W183" s="680"/>
      <c r="X183" s="680"/>
      <c r="Y183" s="680"/>
      <c r="Z183" s="680"/>
      <c r="AA183" s="680"/>
      <c r="AB183" s="680"/>
      <c r="AC183" s="680"/>
      <c r="AD183" s="680"/>
      <c r="AE183" s="680"/>
      <c r="AF183" s="680"/>
      <c r="AG183" s="680"/>
      <c r="AH183" s="680"/>
      <c r="AI183" s="680"/>
      <c r="AJ183" s="680"/>
      <c r="AK183" s="742"/>
      <c r="AL183" s="680"/>
      <c r="AM183" s="680"/>
      <c r="AN183" s="680"/>
      <c r="AO183" s="680"/>
      <c r="AP183" s="680"/>
      <c r="AQ183" s="680"/>
      <c r="AR183" s="680"/>
      <c r="AS183" s="680"/>
      <c r="AT183" s="680"/>
      <c r="AU183" s="680"/>
      <c r="AV183" s="680"/>
      <c r="AW183" s="680"/>
      <c r="AX183" s="680"/>
      <c r="AY183" s="680"/>
      <c r="AZ183" s="680"/>
      <c r="BA183" s="680"/>
      <c r="BB183" s="680"/>
      <c r="BC183" s="680"/>
      <c r="BD183" s="680"/>
      <c r="BE183" s="680"/>
      <c r="BF183" s="680"/>
      <c r="BG183" s="680"/>
      <c r="BH183" s="680"/>
      <c r="BI183" s="680"/>
      <c r="BJ183" s="680"/>
      <c r="BK183" s="680"/>
      <c r="BL183" s="680"/>
      <c r="BM183" s="680"/>
      <c r="BN183" s="680"/>
      <c r="BO183" s="680"/>
      <c r="BP183" s="680"/>
    </row>
    <row r="184" customFormat="false" ht="15" hidden="false" customHeight="false" outlineLevel="0" collapsed="false">
      <c r="A184" s="680"/>
      <c r="B184" s="680"/>
      <c r="C184" s="742"/>
      <c r="D184" s="680"/>
      <c r="E184" s="680"/>
      <c r="F184" s="680"/>
      <c r="G184" s="680"/>
      <c r="H184" s="680"/>
      <c r="I184" s="680"/>
      <c r="J184" s="680"/>
      <c r="K184" s="680"/>
      <c r="L184" s="680"/>
      <c r="M184" s="680"/>
      <c r="N184" s="680"/>
      <c r="O184" s="742"/>
      <c r="P184" s="680"/>
      <c r="Q184" s="680"/>
      <c r="R184" s="680"/>
      <c r="S184" s="680"/>
      <c r="T184" s="680"/>
      <c r="U184" s="680"/>
      <c r="V184" s="680"/>
      <c r="W184" s="680"/>
      <c r="X184" s="680"/>
      <c r="Y184" s="680"/>
      <c r="Z184" s="680"/>
      <c r="AA184" s="680"/>
      <c r="AB184" s="680"/>
      <c r="AC184" s="680"/>
      <c r="AD184" s="680"/>
      <c r="AE184" s="680"/>
      <c r="AF184" s="680"/>
      <c r="AG184" s="680"/>
      <c r="AH184" s="680"/>
      <c r="AI184" s="680"/>
      <c r="AJ184" s="680"/>
      <c r="AK184" s="742"/>
      <c r="AL184" s="680"/>
      <c r="AM184" s="680"/>
      <c r="AN184" s="680"/>
      <c r="AO184" s="680"/>
      <c r="AP184" s="680"/>
      <c r="AQ184" s="680"/>
      <c r="AR184" s="680"/>
      <c r="AS184" s="680"/>
      <c r="AT184" s="680"/>
      <c r="AU184" s="680"/>
      <c r="AV184" s="680"/>
      <c r="AW184" s="680"/>
      <c r="AX184" s="680"/>
      <c r="AY184" s="680"/>
      <c r="AZ184" s="680"/>
      <c r="BA184" s="680"/>
      <c r="BB184" s="680"/>
      <c r="BC184" s="680"/>
      <c r="BD184" s="680"/>
      <c r="BE184" s="680"/>
      <c r="BF184" s="680"/>
      <c r="BG184" s="680"/>
      <c r="BH184" s="680"/>
      <c r="BI184" s="680"/>
      <c r="BJ184" s="680"/>
      <c r="BK184" s="680"/>
      <c r="BL184" s="680"/>
      <c r="BM184" s="680"/>
      <c r="BN184" s="680"/>
      <c r="BO184" s="680"/>
      <c r="BP184" s="680"/>
    </row>
    <row r="185" customFormat="false" ht="15" hidden="false" customHeight="false" outlineLevel="0" collapsed="false">
      <c r="A185" s="680"/>
      <c r="B185" s="680"/>
      <c r="C185" s="742"/>
      <c r="D185" s="680"/>
      <c r="E185" s="680"/>
      <c r="F185" s="680"/>
      <c r="G185" s="680"/>
      <c r="H185" s="680"/>
      <c r="I185" s="680"/>
      <c r="J185" s="680"/>
      <c r="K185" s="680"/>
      <c r="L185" s="680"/>
      <c r="M185" s="680"/>
      <c r="N185" s="680"/>
      <c r="O185" s="742"/>
      <c r="P185" s="680"/>
      <c r="Q185" s="680"/>
      <c r="R185" s="680"/>
      <c r="S185" s="680"/>
      <c r="T185" s="680"/>
      <c r="U185" s="680"/>
      <c r="V185" s="680"/>
      <c r="W185" s="680"/>
      <c r="X185" s="680"/>
      <c r="Y185" s="680"/>
      <c r="Z185" s="680"/>
      <c r="AA185" s="680"/>
      <c r="AB185" s="680"/>
      <c r="AC185" s="680"/>
      <c r="AD185" s="680"/>
      <c r="AE185" s="680"/>
      <c r="AF185" s="680"/>
      <c r="AG185" s="680"/>
      <c r="AH185" s="680"/>
      <c r="AI185" s="680"/>
      <c r="AJ185" s="680"/>
      <c r="AK185" s="742"/>
      <c r="AL185" s="680"/>
      <c r="AM185" s="680"/>
      <c r="AN185" s="680"/>
      <c r="AO185" s="680"/>
      <c r="AP185" s="680"/>
      <c r="AQ185" s="680"/>
      <c r="AR185" s="680"/>
      <c r="AS185" s="680"/>
      <c r="AT185" s="680"/>
      <c r="AU185" s="680"/>
      <c r="AV185" s="680"/>
      <c r="AW185" s="680"/>
      <c r="AX185" s="680"/>
      <c r="AY185" s="680"/>
      <c r="AZ185" s="680"/>
      <c r="BA185" s="680"/>
      <c r="BB185" s="680"/>
      <c r="BC185" s="680"/>
      <c r="BD185" s="680"/>
      <c r="BE185" s="680"/>
      <c r="BF185" s="680"/>
      <c r="BG185" s="680"/>
      <c r="BH185" s="680"/>
      <c r="BI185" s="680"/>
      <c r="BJ185" s="680"/>
      <c r="BK185" s="680"/>
      <c r="BL185" s="680"/>
      <c r="BM185" s="680"/>
      <c r="BN185" s="680"/>
      <c r="BO185" s="680"/>
      <c r="BP185" s="680"/>
    </row>
    <row r="186" customFormat="false" ht="15" hidden="false" customHeight="false" outlineLevel="0" collapsed="false">
      <c r="A186" s="680"/>
      <c r="B186" s="680"/>
      <c r="C186" s="742"/>
      <c r="D186" s="680"/>
      <c r="E186" s="680"/>
      <c r="F186" s="680"/>
      <c r="G186" s="680"/>
      <c r="H186" s="680"/>
      <c r="I186" s="680"/>
      <c r="J186" s="680"/>
      <c r="K186" s="680"/>
      <c r="L186" s="680"/>
      <c r="M186" s="680"/>
      <c r="N186" s="680"/>
      <c r="O186" s="742"/>
      <c r="P186" s="680"/>
      <c r="Q186" s="680"/>
      <c r="R186" s="680"/>
      <c r="S186" s="680"/>
      <c r="T186" s="680"/>
      <c r="U186" s="680"/>
      <c r="V186" s="680"/>
      <c r="W186" s="680"/>
      <c r="X186" s="680"/>
      <c r="Y186" s="680"/>
      <c r="Z186" s="680"/>
      <c r="AA186" s="680"/>
      <c r="AB186" s="680"/>
      <c r="AC186" s="680"/>
      <c r="AD186" s="680"/>
      <c r="AE186" s="680"/>
      <c r="AF186" s="680"/>
      <c r="AG186" s="680"/>
      <c r="AH186" s="680"/>
      <c r="AI186" s="680"/>
      <c r="AJ186" s="680"/>
      <c r="AK186" s="742"/>
      <c r="AL186" s="680"/>
      <c r="AM186" s="680"/>
      <c r="AN186" s="680"/>
      <c r="AO186" s="680"/>
      <c r="AP186" s="680"/>
      <c r="AQ186" s="680"/>
      <c r="AR186" s="680"/>
      <c r="AS186" s="680"/>
      <c r="AT186" s="680"/>
      <c r="AU186" s="680"/>
      <c r="AV186" s="680"/>
      <c r="AW186" s="680"/>
      <c r="AX186" s="680"/>
      <c r="AY186" s="680"/>
      <c r="AZ186" s="680"/>
      <c r="BA186" s="680"/>
      <c r="BB186" s="680"/>
      <c r="BC186" s="680"/>
      <c r="BD186" s="680"/>
      <c r="BE186" s="680"/>
      <c r="BF186" s="680"/>
      <c r="BG186" s="680"/>
      <c r="BH186" s="680"/>
      <c r="BI186" s="680"/>
      <c r="BJ186" s="680"/>
      <c r="BK186" s="680"/>
      <c r="BL186" s="680"/>
      <c r="BM186" s="680"/>
      <c r="BN186" s="680"/>
      <c r="BO186" s="680"/>
      <c r="BP186" s="680"/>
    </row>
    <row r="187" customFormat="false" ht="15" hidden="false" customHeight="false" outlineLevel="0" collapsed="false">
      <c r="A187" s="680"/>
      <c r="B187" s="680"/>
      <c r="C187" s="742"/>
      <c r="D187" s="680"/>
      <c r="E187" s="680"/>
      <c r="F187" s="680"/>
      <c r="G187" s="680"/>
      <c r="H187" s="680"/>
      <c r="I187" s="680"/>
      <c r="J187" s="680"/>
      <c r="K187" s="680"/>
      <c r="L187" s="680"/>
      <c r="M187" s="680"/>
      <c r="N187" s="680"/>
      <c r="O187" s="742"/>
      <c r="P187" s="680"/>
      <c r="Q187" s="680"/>
      <c r="R187" s="680"/>
      <c r="S187" s="680"/>
      <c r="T187" s="680"/>
      <c r="U187" s="680"/>
      <c r="V187" s="680"/>
      <c r="W187" s="680"/>
      <c r="X187" s="680"/>
      <c r="Y187" s="680"/>
      <c r="Z187" s="680"/>
      <c r="AA187" s="680"/>
      <c r="AB187" s="680"/>
      <c r="AC187" s="680"/>
      <c r="AD187" s="680"/>
      <c r="AE187" s="680"/>
      <c r="AF187" s="680"/>
      <c r="AG187" s="680"/>
      <c r="AH187" s="680"/>
      <c r="AI187" s="680"/>
      <c r="AJ187" s="680"/>
      <c r="AK187" s="742"/>
      <c r="AL187" s="680"/>
      <c r="AM187" s="680"/>
      <c r="AN187" s="680"/>
      <c r="AO187" s="680"/>
      <c r="AP187" s="680"/>
      <c r="AQ187" s="680"/>
      <c r="AR187" s="680"/>
      <c r="AS187" s="680"/>
      <c r="AT187" s="680"/>
      <c r="AU187" s="680"/>
      <c r="AV187" s="680"/>
      <c r="AW187" s="680"/>
      <c r="AX187" s="680"/>
      <c r="AY187" s="680"/>
      <c r="AZ187" s="680"/>
      <c r="BA187" s="680"/>
      <c r="BB187" s="680"/>
      <c r="BC187" s="680"/>
      <c r="BD187" s="680"/>
      <c r="BE187" s="680"/>
      <c r="BF187" s="680"/>
      <c r="BG187" s="680"/>
      <c r="BH187" s="680"/>
      <c r="BI187" s="680"/>
      <c r="BJ187" s="680"/>
      <c r="BK187" s="680"/>
      <c r="BL187" s="680"/>
      <c r="BM187" s="680"/>
      <c r="BN187" s="680"/>
      <c r="BO187" s="680"/>
      <c r="BP187" s="680"/>
    </row>
    <row r="188" customFormat="false" ht="15" hidden="false" customHeight="false" outlineLevel="0" collapsed="false">
      <c r="A188" s="680"/>
      <c r="B188" s="680"/>
      <c r="C188" s="742"/>
      <c r="D188" s="680"/>
      <c r="E188" s="680"/>
      <c r="F188" s="680"/>
      <c r="G188" s="680"/>
      <c r="H188" s="680"/>
      <c r="I188" s="680"/>
      <c r="J188" s="680"/>
      <c r="K188" s="680"/>
      <c r="L188" s="680"/>
      <c r="M188" s="680"/>
      <c r="N188" s="680"/>
      <c r="O188" s="742"/>
      <c r="P188" s="680"/>
      <c r="Q188" s="680"/>
      <c r="R188" s="680"/>
      <c r="S188" s="680"/>
      <c r="T188" s="680"/>
      <c r="U188" s="680"/>
      <c r="V188" s="680"/>
      <c r="W188" s="680"/>
      <c r="X188" s="680"/>
      <c r="Y188" s="680"/>
      <c r="Z188" s="680"/>
      <c r="AA188" s="680"/>
      <c r="AB188" s="680"/>
      <c r="AC188" s="680"/>
      <c r="AD188" s="680"/>
      <c r="AE188" s="680"/>
      <c r="AF188" s="680"/>
      <c r="AG188" s="680"/>
      <c r="AH188" s="680"/>
      <c r="AI188" s="680"/>
      <c r="AJ188" s="680"/>
      <c r="AK188" s="742"/>
      <c r="AL188" s="680"/>
      <c r="AM188" s="680"/>
      <c r="AN188" s="680"/>
      <c r="AO188" s="680"/>
      <c r="AP188" s="680"/>
      <c r="AQ188" s="680"/>
      <c r="AR188" s="680"/>
      <c r="AS188" s="680"/>
      <c r="AT188" s="680"/>
      <c r="AU188" s="680"/>
      <c r="AV188" s="680"/>
      <c r="AW188" s="680"/>
      <c r="AX188" s="680"/>
      <c r="AY188" s="680"/>
      <c r="AZ188" s="680"/>
      <c r="BA188" s="680"/>
      <c r="BB188" s="680"/>
      <c r="BC188" s="680"/>
      <c r="BD188" s="680"/>
      <c r="BE188" s="680"/>
      <c r="BF188" s="680"/>
      <c r="BG188" s="680"/>
      <c r="BH188" s="680"/>
      <c r="BI188" s="680"/>
      <c r="BJ188" s="680"/>
      <c r="BK188" s="680"/>
      <c r="BL188" s="680"/>
      <c r="BM188" s="680"/>
      <c r="BN188" s="680"/>
      <c r="BO188" s="680"/>
      <c r="BP188" s="680"/>
    </row>
    <row r="189" customFormat="false" ht="15" hidden="false" customHeight="false" outlineLevel="0" collapsed="false">
      <c r="A189" s="680"/>
      <c r="B189" s="680"/>
      <c r="C189" s="742"/>
      <c r="D189" s="680"/>
      <c r="E189" s="680"/>
      <c r="F189" s="680"/>
      <c r="G189" s="680"/>
      <c r="H189" s="680"/>
      <c r="I189" s="680"/>
      <c r="J189" s="680"/>
      <c r="K189" s="680"/>
      <c r="L189" s="680"/>
      <c r="M189" s="680"/>
      <c r="N189" s="680"/>
      <c r="O189" s="742"/>
      <c r="P189" s="680"/>
      <c r="Q189" s="680"/>
      <c r="R189" s="680"/>
      <c r="S189" s="680"/>
      <c r="T189" s="680"/>
      <c r="U189" s="680"/>
      <c r="V189" s="680"/>
      <c r="W189" s="680"/>
      <c r="X189" s="680"/>
      <c r="Y189" s="680"/>
      <c r="Z189" s="680"/>
      <c r="AA189" s="680"/>
      <c r="AB189" s="680"/>
      <c r="AC189" s="680"/>
      <c r="AD189" s="680"/>
      <c r="AE189" s="680"/>
      <c r="AF189" s="680"/>
      <c r="AG189" s="680"/>
      <c r="AH189" s="680"/>
      <c r="AI189" s="680"/>
      <c r="AJ189" s="680"/>
      <c r="AK189" s="742"/>
      <c r="AL189" s="680"/>
      <c r="AM189" s="680"/>
      <c r="AN189" s="680"/>
      <c r="AO189" s="680"/>
      <c r="AP189" s="680"/>
      <c r="AQ189" s="680"/>
      <c r="AR189" s="680"/>
      <c r="AS189" s="680"/>
      <c r="AT189" s="680"/>
      <c r="AU189" s="680"/>
      <c r="AV189" s="680"/>
      <c r="AW189" s="680"/>
      <c r="AX189" s="680"/>
      <c r="AY189" s="680"/>
      <c r="AZ189" s="680"/>
      <c r="BA189" s="680"/>
      <c r="BB189" s="680"/>
      <c r="BC189" s="680"/>
      <c r="BD189" s="680"/>
      <c r="BE189" s="680"/>
      <c r="BF189" s="680"/>
      <c r="BG189" s="680"/>
      <c r="BH189" s="680"/>
      <c r="BI189" s="680"/>
      <c r="BJ189" s="680"/>
      <c r="BK189" s="680"/>
      <c r="BL189" s="680"/>
      <c r="BM189" s="680"/>
      <c r="BN189" s="680"/>
      <c r="BO189" s="680"/>
      <c r="BP189" s="680"/>
    </row>
    <row r="190" customFormat="false" ht="15" hidden="false" customHeight="false" outlineLevel="0" collapsed="false">
      <c r="A190" s="680"/>
      <c r="B190" s="680"/>
      <c r="C190" s="742"/>
      <c r="D190" s="680"/>
      <c r="E190" s="680"/>
      <c r="F190" s="680"/>
      <c r="G190" s="680"/>
      <c r="H190" s="680"/>
      <c r="I190" s="680"/>
      <c r="J190" s="680"/>
      <c r="K190" s="680"/>
      <c r="L190" s="680"/>
      <c r="M190" s="680"/>
      <c r="N190" s="680"/>
      <c r="O190" s="742"/>
      <c r="P190" s="680"/>
      <c r="Q190" s="680"/>
      <c r="R190" s="680"/>
      <c r="S190" s="680"/>
      <c r="T190" s="680"/>
      <c r="U190" s="680"/>
      <c r="V190" s="680"/>
      <c r="W190" s="680"/>
      <c r="X190" s="680"/>
      <c r="Y190" s="680"/>
      <c r="Z190" s="680"/>
      <c r="AA190" s="680"/>
      <c r="AB190" s="680"/>
      <c r="AC190" s="680"/>
      <c r="AD190" s="680"/>
      <c r="AE190" s="680"/>
      <c r="AF190" s="680"/>
      <c r="AG190" s="680"/>
      <c r="AH190" s="680"/>
      <c r="AI190" s="680"/>
      <c r="AJ190" s="680"/>
      <c r="AK190" s="742"/>
      <c r="AL190" s="680"/>
      <c r="AM190" s="680"/>
      <c r="AN190" s="680"/>
      <c r="AO190" s="680"/>
      <c r="AP190" s="680"/>
      <c r="AQ190" s="680"/>
      <c r="AR190" s="680"/>
      <c r="AS190" s="680"/>
      <c r="AT190" s="680"/>
      <c r="AU190" s="680"/>
      <c r="AV190" s="680"/>
      <c r="AW190" s="680"/>
      <c r="AX190" s="680"/>
      <c r="AY190" s="680"/>
      <c r="AZ190" s="680"/>
      <c r="BA190" s="680"/>
      <c r="BB190" s="680"/>
      <c r="BC190" s="680"/>
      <c r="BD190" s="680"/>
      <c r="BE190" s="680"/>
      <c r="BF190" s="680"/>
      <c r="BG190" s="680"/>
      <c r="BH190" s="680"/>
      <c r="BI190" s="680"/>
      <c r="BJ190" s="680"/>
      <c r="BK190" s="680"/>
      <c r="BL190" s="680"/>
      <c r="BM190" s="680"/>
      <c r="BN190" s="680"/>
      <c r="BO190" s="680"/>
      <c r="BP190" s="680"/>
    </row>
    <row r="191" customFormat="false" ht="15" hidden="false" customHeight="false" outlineLevel="0" collapsed="false">
      <c r="A191" s="680"/>
      <c r="B191" s="680"/>
      <c r="C191" s="742"/>
      <c r="D191" s="680"/>
      <c r="E191" s="680"/>
      <c r="F191" s="680"/>
      <c r="G191" s="680"/>
      <c r="H191" s="680"/>
      <c r="I191" s="680"/>
      <c r="J191" s="680"/>
      <c r="K191" s="680"/>
      <c r="L191" s="680"/>
      <c r="M191" s="680"/>
      <c r="N191" s="680"/>
      <c r="O191" s="742"/>
      <c r="P191" s="680"/>
      <c r="Q191" s="680"/>
      <c r="R191" s="680"/>
      <c r="S191" s="680"/>
      <c r="T191" s="680"/>
      <c r="U191" s="680"/>
      <c r="V191" s="680"/>
      <c r="W191" s="680"/>
      <c r="X191" s="680"/>
      <c r="Y191" s="680"/>
      <c r="Z191" s="680"/>
      <c r="AA191" s="680"/>
      <c r="AB191" s="680"/>
      <c r="AC191" s="680"/>
      <c r="AD191" s="680"/>
      <c r="AE191" s="680"/>
      <c r="AF191" s="680"/>
      <c r="AG191" s="680"/>
      <c r="AH191" s="680"/>
      <c r="AI191" s="680"/>
      <c r="AJ191" s="680"/>
      <c r="AK191" s="742"/>
      <c r="AL191" s="680"/>
      <c r="AM191" s="680"/>
      <c r="AN191" s="680"/>
      <c r="AO191" s="680"/>
      <c r="AP191" s="680"/>
      <c r="AQ191" s="680"/>
      <c r="AR191" s="680"/>
      <c r="AS191" s="680"/>
      <c r="AT191" s="680"/>
      <c r="AU191" s="680"/>
      <c r="AV191" s="680"/>
      <c r="AW191" s="680"/>
      <c r="AX191" s="680"/>
      <c r="AY191" s="680"/>
      <c r="AZ191" s="680"/>
      <c r="BA191" s="680"/>
      <c r="BB191" s="680"/>
      <c r="BC191" s="680"/>
      <c r="BD191" s="680"/>
      <c r="BE191" s="680"/>
      <c r="BF191" s="680"/>
      <c r="BG191" s="680"/>
      <c r="BH191" s="680"/>
      <c r="BI191" s="680"/>
      <c r="BJ191" s="680"/>
      <c r="BK191" s="680"/>
      <c r="BL191" s="680"/>
      <c r="BM191" s="680"/>
      <c r="BN191" s="680"/>
      <c r="BO191" s="680"/>
      <c r="BP191" s="680"/>
    </row>
    <row r="192" customFormat="false" ht="15" hidden="false" customHeight="false" outlineLevel="0" collapsed="false">
      <c r="A192" s="680"/>
      <c r="B192" s="680"/>
      <c r="C192" s="742"/>
      <c r="D192" s="680"/>
      <c r="E192" s="680"/>
      <c r="F192" s="680"/>
      <c r="G192" s="680"/>
      <c r="H192" s="680"/>
      <c r="I192" s="680"/>
      <c r="J192" s="680"/>
      <c r="K192" s="680"/>
      <c r="L192" s="680"/>
      <c r="M192" s="680"/>
      <c r="N192" s="680"/>
      <c r="O192" s="742"/>
      <c r="P192" s="680"/>
      <c r="Q192" s="680"/>
      <c r="R192" s="680"/>
      <c r="S192" s="680"/>
      <c r="T192" s="680"/>
      <c r="U192" s="680"/>
      <c r="V192" s="680"/>
      <c r="W192" s="680"/>
      <c r="X192" s="680"/>
      <c r="Y192" s="680"/>
      <c r="Z192" s="680"/>
      <c r="AA192" s="680"/>
      <c r="AB192" s="680"/>
      <c r="AC192" s="680"/>
      <c r="AD192" s="680"/>
      <c r="AE192" s="680"/>
      <c r="AF192" s="680"/>
      <c r="AG192" s="680"/>
      <c r="AH192" s="680"/>
      <c r="AI192" s="680"/>
      <c r="AJ192" s="680"/>
      <c r="AK192" s="742"/>
      <c r="AL192" s="680"/>
      <c r="AM192" s="680"/>
      <c r="AN192" s="680"/>
      <c r="AO192" s="680"/>
      <c r="AP192" s="680"/>
      <c r="AQ192" s="680"/>
      <c r="AR192" s="680"/>
      <c r="AS192" s="680"/>
      <c r="AT192" s="680"/>
      <c r="AU192" s="680"/>
      <c r="AV192" s="680"/>
      <c r="AW192" s="680"/>
      <c r="AX192" s="680"/>
      <c r="AY192" s="680"/>
      <c r="AZ192" s="680"/>
      <c r="BA192" s="680"/>
      <c r="BB192" s="680"/>
      <c r="BC192" s="680"/>
      <c r="BD192" s="680"/>
      <c r="BE192" s="680"/>
      <c r="BF192" s="680"/>
      <c r="BG192" s="680"/>
      <c r="BH192" s="680"/>
      <c r="BI192" s="680"/>
      <c r="BJ192" s="680"/>
      <c r="BK192" s="680"/>
      <c r="BL192" s="680"/>
      <c r="BM192" s="680"/>
      <c r="BN192" s="680"/>
      <c r="BO192" s="680"/>
      <c r="BP192" s="680"/>
    </row>
    <row r="193" customFormat="false" ht="15" hidden="false" customHeight="false" outlineLevel="0" collapsed="false">
      <c r="A193" s="680"/>
      <c r="B193" s="680"/>
      <c r="C193" s="742"/>
      <c r="D193" s="680"/>
      <c r="E193" s="680"/>
      <c r="F193" s="680"/>
      <c r="G193" s="680"/>
      <c r="H193" s="680"/>
      <c r="I193" s="680"/>
      <c r="J193" s="680"/>
      <c r="K193" s="680"/>
      <c r="L193" s="680"/>
      <c r="M193" s="680"/>
      <c r="N193" s="680"/>
      <c r="O193" s="742"/>
      <c r="P193" s="680"/>
      <c r="Q193" s="680"/>
      <c r="R193" s="680"/>
      <c r="S193" s="680"/>
      <c r="T193" s="680"/>
      <c r="U193" s="680"/>
      <c r="V193" s="680"/>
      <c r="W193" s="680"/>
      <c r="X193" s="680"/>
      <c r="Y193" s="680"/>
      <c r="Z193" s="680"/>
      <c r="AA193" s="680"/>
      <c r="AB193" s="680"/>
      <c r="AC193" s="680"/>
      <c r="AD193" s="680"/>
      <c r="AE193" s="680"/>
      <c r="AF193" s="680"/>
      <c r="AG193" s="680"/>
      <c r="AH193" s="680"/>
      <c r="AI193" s="680"/>
      <c r="AJ193" s="680"/>
      <c r="AK193" s="742"/>
      <c r="AL193" s="680"/>
      <c r="AM193" s="680"/>
      <c r="AN193" s="680"/>
      <c r="AO193" s="680"/>
      <c r="AP193" s="680"/>
      <c r="AQ193" s="680"/>
      <c r="AR193" s="680"/>
      <c r="AS193" s="680"/>
      <c r="AT193" s="680"/>
      <c r="AU193" s="680"/>
      <c r="AV193" s="680"/>
      <c r="AW193" s="680"/>
      <c r="AX193" s="680"/>
      <c r="AY193" s="680"/>
      <c r="AZ193" s="680"/>
      <c r="BA193" s="680"/>
      <c r="BB193" s="680"/>
      <c r="BC193" s="680"/>
      <c r="BD193" s="680"/>
      <c r="BE193" s="680"/>
      <c r="BF193" s="680"/>
      <c r="BG193" s="680"/>
      <c r="BH193" s="680"/>
      <c r="BI193" s="680"/>
      <c r="BJ193" s="680"/>
      <c r="BK193" s="680"/>
      <c r="BL193" s="680"/>
      <c r="BM193" s="680"/>
      <c r="BN193" s="680"/>
      <c r="BO193" s="680"/>
      <c r="BP193" s="680"/>
    </row>
    <row r="194" customFormat="false" ht="15" hidden="false" customHeight="false" outlineLevel="0" collapsed="false">
      <c r="A194" s="680"/>
      <c r="B194" s="680"/>
      <c r="C194" s="742"/>
      <c r="D194" s="680"/>
      <c r="E194" s="680"/>
      <c r="F194" s="680"/>
      <c r="G194" s="680"/>
      <c r="H194" s="680"/>
      <c r="I194" s="680"/>
      <c r="J194" s="680"/>
      <c r="K194" s="680"/>
      <c r="L194" s="680"/>
      <c r="M194" s="680"/>
      <c r="N194" s="680"/>
      <c r="O194" s="742"/>
      <c r="P194" s="680"/>
      <c r="Q194" s="680"/>
      <c r="R194" s="680"/>
      <c r="S194" s="680"/>
      <c r="T194" s="680"/>
      <c r="U194" s="680"/>
      <c r="V194" s="680"/>
      <c r="W194" s="680"/>
      <c r="X194" s="680"/>
      <c r="Y194" s="680"/>
      <c r="Z194" s="680"/>
      <c r="AA194" s="680"/>
      <c r="AB194" s="680"/>
      <c r="AC194" s="680"/>
      <c r="AD194" s="680"/>
      <c r="AE194" s="680"/>
      <c r="AF194" s="680"/>
      <c r="AG194" s="680"/>
      <c r="AH194" s="680"/>
      <c r="AI194" s="680"/>
      <c r="AJ194" s="680"/>
      <c r="AK194" s="742"/>
      <c r="AL194" s="680"/>
      <c r="AM194" s="680"/>
      <c r="AN194" s="680"/>
      <c r="AO194" s="680"/>
      <c r="AP194" s="680"/>
      <c r="AQ194" s="680"/>
      <c r="AR194" s="680"/>
      <c r="AS194" s="680"/>
      <c r="AT194" s="680"/>
      <c r="AU194" s="680"/>
      <c r="AV194" s="680"/>
      <c r="AW194" s="680"/>
      <c r="AX194" s="680"/>
      <c r="AY194" s="680"/>
      <c r="AZ194" s="680"/>
      <c r="BA194" s="680"/>
      <c r="BB194" s="680"/>
      <c r="BC194" s="680"/>
      <c r="BD194" s="680"/>
      <c r="BE194" s="680"/>
      <c r="BF194" s="680"/>
      <c r="BG194" s="680"/>
      <c r="BH194" s="680"/>
      <c r="BI194" s="680"/>
      <c r="BJ194" s="680"/>
      <c r="BK194" s="680"/>
      <c r="BL194" s="680"/>
      <c r="BM194" s="680"/>
      <c r="BN194" s="680"/>
      <c r="BO194" s="680"/>
      <c r="BP194" s="680"/>
    </row>
    <row r="195" customFormat="false" ht="15" hidden="false" customHeight="false" outlineLevel="0" collapsed="false">
      <c r="A195" s="680"/>
      <c r="B195" s="680"/>
      <c r="C195" s="742"/>
      <c r="D195" s="680"/>
      <c r="E195" s="680"/>
      <c r="F195" s="680"/>
      <c r="G195" s="680"/>
      <c r="H195" s="680"/>
      <c r="I195" s="680"/>
      <c r="J195" s="680"/>
      <c r="K195" s="680"/>
      <c r="L195" s="680"/>
      <c r="M195" s="680"/>
      <c r="N195" s="680"/>
      <c r="O195" s="742"/>
      <c r="P195" s="680"/>
      <c r="Q195" s="680"/>
      <c r="R195" s="680"/>
      <c r="S195" s="680"/>
      <c r="T195" s="680"/>
      <c r="U195" s="680"/>
      <c r="V195" s="680"/>
      <c r="W195" s="680"/>
      <c r="X195" s="680"/>
      <c r="Y195" s="680"/>
      <c r="Z195" s="680"/>
      <c r="AA195" s="680"/>
      <c r="AB195" s="680"/>
      <c r="AC195" s="680"/>
      <c r="AD195" s="680"/>
      <c r="AE195" s="680"/>
      <c r="AF195" s="680"/>
      <c r="AG195" s="680"/>
      <c r="AH195" s="680"/>
      <c r="AI195" s="680"/>
      <c r="AJ195" s="680"/>
      <c r="AK195" s="742"/>
      <c r="AL195" s="680"/>
      <c r="AM195" s="680"/>
      <c r="AN195" s="680"/>
      <c r="AO195" s="680"/>
      <c r="AP195" s="680"/>
      <c r="AQ195" s="680"/>
      <c r="AR195" s="680"/>
      <c r="AS195" s="680"/>
      <c r="AT195" s="680"/>
      <c r="AU195" s="680"/>
      <c r="AV195" s="680"/>
      <c r="AW195" s="680"/>
      <c r="AX195" s="680"/>
      <c r="AY195" s="680"/>
      <c r="AZ195" s="680"/>
      <c r="BA195" s="680"/>
      <c r="BB195" s="680"/>
      <c r="BC195" s="680"/>
      <c r="BD195" s="680"/>
      <c r="BE195" s="680"/>
      <c r="BF195" s="680"/>
      <c r="BG195" s="680"/>
      <c r="BH195" s="680"/>
      <c r="BI195" s="680"/>
      <c r="BJ195" s="680"/>
      <c r="BK195" s="680"/>
      <c r="BL195" s="680"/>
      <c r="BM195" s="680"/>
      <c r="BN195" s="680"/>
      <c r="BO195" s="680"/>
      <c r="BP195" s="680"/>
    </row>
    <row r="196" customFormat="false" ht="15" hidden="false" customHeight="false" outlineLevel="0" collapsed="false">
      <c r="A196" s="680"/>
      <c r="B196" s="680"/>
      <c r="C196" s="742"/>
      <c r="D196" s="680"/>
      <c r="E196" s="680"/>
      <c r="F196" s="680"/>
      <c r="G196" s="680"/>
      <c r="H196" s="680"/>
      <c r="I196" s="680"/>
      <c r="J196" s="680"/>
      <c r="K196" s="680"/>
      <c r="L196" s="680"/>
      <c r="M196" s="680"/>
      <c r="N196" s="680"/>
      <c r="O196" s="742"/>
      <c r="P196" s="680"/>
      <c r="Q196" s="680"/>
      <c r="R196" s="680"/>
      <c r="S196" s="680"/>
      <c r="T196" s="680"/>
      <c r="U196" s="680"/>
      <c r="V196" s="680"/>
      <c r="W196" s="680"/>
      <c r="X196" s="680"/>
      <c r="Y196" s="680"/>
      <c r="Z196" s="680"/>
      <c r="AA196" s="680"/>
      <c r="AB196" s="680"/>
      <c r="AC196" s="680"/>
      <c r="AD196" s="680"/>
      <c r="AE196" s="680"/>
      <c r="AF196" s="680"/>
      <c r="AG196" s="680"/>
      <c r="AH196" s="680"/>
      <c r="AI196" s="680"/>
      <c r="AJ196" s="680"/>
      <c r="AK196" s="742"/>
      <c r="AL196" s="680"/>
      <c r="AM196" s="680"/>
      <c r="AN196" s="680"/>
      <c r="AO196" s="680"/>
      <c r="AP196" s="680"/>
      <c r="AQ196" s="680"/>
      <c r="AR196" s="680"/>
      <c r="AS196" s="680"/>
      <c r="AT196" s="680"/>
      <c r="AU196" s="680"/>
      <c r="AV196" s="680"/>
      <c r="AW196" s="680"/>
      <c r="AX196" s="680"/>
      <c r="AY196" s="680"/>
      <c r="AZ196" s="680"/>
      <c r="BA196" s="680"/>
      <c r="BB196" s="680"/>
      <c r="BC196" s="680"/>
      <c r="BD196" s="680"/>
      <c r="BE196" s="680"/>
      <c r="BF196" s="680"/>
      <c r="BG196" s="680"/>
      <c r="BH196" s="680"/>
      <c r="BI196" s="680"/>
      <c r="BJ196" s="680"/>
      <c r="BK196" s="680"/>
      <c r="BL196" s="680"/>
      <c r="BM196" s="680"/>
      <c r="BN196" s="680"/>
      <c r="BO196" s="680"/>
      <c r="BP196" s="680"/>
    </row>
    <row r="197" customFormat="false" ht="15" hidden="false" customHeight="false" outlineLevel="0" collapsed="false">
      <c r="A197" s="680"/>
      <c r="B197" s="680"/>
      <c r="C197" s="742"/>
      <c r="D197" s="680"/>
      <c r="E197" s="680"/>
      <c r="F197" s="680"/>
      <c r="G197" s="680"/>
      <c r="H197" s="680"/>
      <c r="I197" s="680"/>
      <c r="J197" s="680"/>
      <c r="K197" s="680"/>
      <c r="L197" s="680"/>
      <c r="M197" s="680"/>
      <c r="N197" s="680"/>
      <c r="O197" s="742"/>
      <c r="P197" s="680"/>
      <c r="Q197" s="680"/>
      <c r="R197" s="680"/>
      <c r="S197" s="680"/>
      <c r="T197" s="680"/>
      <c r="U197" s="680"/>
      <c r="V197" s="680"/>
      <c r="W197" s="680"/>
      <c r="X197" s="680"/>
      <c r="Y197" s="680"/>
      <c r="Z197" s="680"/>
      <c r="AA197" s="680"/>
      <c r="AB197" s="680"/>
      <c r="AC197" s="680"/>
      <c r="AD197" s="680"/>
      <c r="AE197" s="680"/>
      <c r="AF197" s="680"/>
      <c r="AG197" s="680"/>
      <c r="AH197" s="680"/>
      <c r="AI197" s="680"/>
      <c r="AJ197" s="680"/>
      <c r="AK197" s="742"/>
      <c r="AL197" s="680"/>
      <c r="AM197" s="680"/>
      <c r="AN197" s="680"/>
      <c r="AO197" s="680"/>
      <c r="AP197" s="680"/>
      <c r="AQ197" s="680"/>
      <c r="AR197" s="680"/>
      <c r="AS197" s="680"/>
      <c r="AT197" s="680"/>
      <c r="AU197" s="680"/>
      <c r="AV197" s="680"/>
      <c r="AW197" s="680"/>
      <c r="AX197" s="680"/>
      <c r="AY197" s="680"/>
      <c r="AZ197" s="680"/>
      <c r="BA197" s="680"/>
      <c r="BB197" s="680"/>
      <c r="BC197" s="680"/>
      <c r="BD197" s="680"/>
      <c r="BE197" s="680"/>
      <c r="BF197" s="680"/>
      <c r="BG197" s="680"/>
      <c r="BH197" s="680"/>
      <c r="BI197" s="680"/>
      <c r="BJ197" s="680"/>
      <c r="BK197" s="680"/>
      <c r="BL197" s="680"/>
      <c r="BM197" s="680"/>
      <c r="BN197" s="680"/>
      <c r="BO197" s="680"/>
      <c r="BP197" s="680"/>
    </row>
    <row r="198" customFormat="false" ht="15" hidden="false" customHeight="false" outlineLevel="0" collapsed="false">
      <c r="A198" s="680"/>
      <c r="B198" s="680"/>
      <c r="C198" s="742"/>
      <c r="D198" s="680"/>
      <c r="E198" s="680"/>
      <c r="F198" s="680"/>
      <c r="G198" s="680"/>
      <c r="H198" s="680"/>
      <c r="I198" s="680"/>
      <c r="J198" s="680"/>
      <c r="K198" s="680"/>
      <c r="L198" s="680"/>
      <c r="M198" s="680"/>
      <c r="N198" s="680"/>
      <c r="O198" s="742"/>
      <c r="P198" s="680"/>
      <c r="Q198" s="680"/>
      <c r="R198" s="680"/>
      <c r="S198" s="680"/>
      <c r="T198" s="680"/>
      <c r="U198" s="680"/>
      <c r="V198" s="680"/>
      <c r="W198" s="680"/>
      <c r="X198" s="680"/>
      <c r="Y198" s="680"/>
      <c r="Z198" s="680"/>
      <c r="AA198" s="680"/>
      <c r="AB198" s="680"/>
      <c r="AC198" s="680"/>
      <c r="AD198" s="680"/>
      <c r="AE198" s="680"/>
      <c r="AF198" s="680"/>
      <c r="AG198" s="680"/>
      <c r="AH198" s="680"/>
      <c r="AI198" s="680"/>
      <c r="AJ198" s="680"/>
      <c r="AK198" s="742"/>
      <c r="AL198" s="680"/>
      <c r="AM198" s="680"/>
      <c r="AN198" s="680"/>
      <c r="AO198" s="680"/>
      <c r="AP198" s="680"/>
      <c r="AQ198" s="680"/>
      <c r="AR198" s="680"/>
      <c r="AS198" s="680"/>
      <c r="AT198" s="680"/>
      <c r="AU198" s="680"/>
      <c r="AV198" s="680"/>
      <c r="AW198" s="680"/>
      <c r="AX198" s="680"/>
      <c r="AY198" s="680"/>
      <c r="AZ198" s="680"/>
      <c r="BA198" s="680"/>
      <c r="BB198" s="680"/>
      <c r="BC198" s="680"/>
      <c r="BD198" s="680"/>
      <c r="BE198" s="680"/>
      <c r="BF198" s="680"/>
      <c r="BG198" s="680"/>
      <c r="BH198" s="680"/>
      <c r="BI198" s="680"/>
      <c r="BJ198" s="680"/>
      <c r="BK198" s="680"/>
      <c r="BL198" s="680"/>
      <c r="BM198" s="680"/>
      <c r="BN198" s="680"/>
      <c r="BO198" s="680"/>
      <c r="BP198" s="680"/>
    </row>
    <row r="199" customFormat="false" ht="15" hidden="false" customHeight="false" outlineLevel="0" collapsed="false">
      <c r="A199" s="680"/>
      <c r="B199" s="680"/>
      <c r="C199" s="742"/>
      <c r="D199" s="680"/>
      <c r="E199" s="680"/>
      <c r="F199" s="680"/>
      <c r="G199" s="680"/>
      <c r="H199" s="680"/>
      <c r="I199" s="680"/>
      <c r="J199" s="680"/>
      <c r="K199" s="680"/>
      <c r="L199" s="680"/>
      <c r="M199" s="680"/>
      <c r="N199" s="680"/>
      <c r="O199" s="742"/>
      <c r="P199" s="680"/>
      <c r="Q199" s="680"/>
      <c r="R199" s="680"/>
      <c r="S199" s="680"/>
      <c r="T199" s="680"/>
      <c r="U199" s="680"/>
      <c r="V199" s="680"/>
      <c r="W199" s="680"/>
      <c r="X199" s="680"/>
      <c r="Y199" s="680"/>
      <c r="Z199" s="680"/>
      <c r="AA199" s="680"/>
      <c r="AB199" s="680"/>
      <c r="AC199" s="680"/>
      <c r="AD199" s="680"/>
      <c r="AE199" s="680"/>
      <c r="AF199" s="680"/>
      <c r="AG199" s="680"/>
      <c r="AH199" s="680"/>
      <c r="AI199" s="680"/>
      <c r="AJ199" s="680"/>
      <c r="AK199" s="742"/>
      <c r="AL199" s="680"/>
      <c r="AM199" s="680"/>
      <c r="AN199" s="680"/>
      <c r="AO199" s="680"/>
      <c r="AP199" s="680"/>
      <c r="AQ199" s="680"/>
      <c r="AR199" s="680"/>
      <c r="AS199" s="680"/>
      <c r="AT199" s="680"/>
      <c r="AU199" s="680"/>
      <c r="AV199" s="680"/>
      <c r="AW199" s="680"/>
      <c r="AX199" s="680"/>
      <c r="AY199" s="680"/>
      <c r="AZ199" s="680"/>
      <c r="BA199" s="680"/>
      <c r="BB199" s="680"/>
      <c r="BC199" s="680"/>
      <c r="BD199" s="680"/>
      <c r="BE199" s="680"/>
      <c r="BF199" s="680"/>
      <c r="BG199" s="680"/>
      <c r="BH199" s="680"/>
      <c r="BI199" s="680"/>
      <c r="BJ199" s="680"/>
      <c r="BK199" s="680"/>
      <c r="BL199" s="680"/>
      <c r="BM199" s="680"/>
      <c r="BN199" s="680"/>
      <c r="BO199" s="680"/>
      <c r="BP199" s="680"/>
    </row>
    <row r="200" customFormat="false" ht="15" hidden="false" customHeight="false" outlineLevel="0" collapsed="false">
      <c r="A200" s="680"/>
      <c r="B200" s="680"/>
      <c r="C200" s="742"/>
      <c r="D200" s="680"/>
      <c r="E200" s="680"/>
      <c r="F200" s="680"/>
      <c r="G200" s="680"/>
      <c r="H200" s="680"/>
      <c r="I200" s="680"/>
      <c r="J200" s="680"/>
      <c r="K200" s="680"/>
      <c r="L200" s="680"/>
      <c r="M200" s="680"/>
      <c r="N200" s="680"/>
      <c r="O200" s="742"/>
      <c r="P200" s="680"/>
      <c r="Q200" s="680"/>
      <c r="R200" s="680"/>
      <c r="S200" s="680"/>
      <c r="T200" s="680"/>
      <c r="U200" s="680"/>
      <c r="V200" s="680"/>
      <c r="W200" s="680"/>
      <c r="X200" s="680"/>
      <c r="Y200" s="680"/>
      <c r="Z200" s="680"/>
      <c r="AA200" s="680"/>
      <c r="AB200" s="680"/>
      <c r="AC200" s="680"/>
      <c r="AD200" s="680"/>
      <c r="AE200" s="680"/>
      <c r="AF200" s="680"/>
      <c r="AG200" s="680"/>
      <c r="AH200" s="680"/>
      <c r="AI200" s="680"/>
      <c r="AJ200" s="680"/>
      <c r="AK200" s="742"/>
      <c r="AL200" s="680"/>
      <c r="AM200" s="680"/>
      <c r="AN200" s="680"/>
      <c r="AO200" s="680"/>
      <c r="AP200" s="680"/>
      <c r="AQ200" s="680"/>
      <c r="AR200" s="680"/>
      <c r="AS200" s="680"/>
      <c r="AT200" s="680"/>
      <c r="AU200" s="680"/>
      <c r="AV200" s="680"/>
      <c r="AW200" s="680"/>
      <c r="AX200" s="680"/>
      <c r="AY200" s="680"/>
      <c r="AZ200" s="680"/>
      <c r="BA200" s="680"/>
      <c r="BB200" s="680"/>
      <c r="BC200" s="680"/>
      <c r="BD200" s="680"/>
      <c r="BE200" s="680"/>
      <c r="BF200" s="680"/>
      <c r="BG200" s="680"/>
      <c r="BH200" s="680"/>
      <c r="BI200" s="680"/>
      <c r="BJ200" s="680"/>
      <c r="BK200" s="680"/>
      <c r="BL200" s="680"/>
      <c r="BM200" s="680"/>
      <c r="BN200" s="680"/>
      <c r="BO200" s="680"/>
      <c r="BP200" s="680"/>
    </row>
    <row r="201" customFormat="false" ht="15" hidden="false" customHeight="false" outlineLevel="0" collapsed="false">
      <c r="A201" s="680"/>
      <c r="B201" s="680"/>
      <c r="C201" s="742"/>
      <c r="D201" s="680"/>
      <c r="E201" s="680"/>
      <c r="F201" s="680"/>
      <c r="G201" s="680"/>
      <c r="H201" s="680"/>
      <c r="I201" s="680"/>
      <c r="J201" s="680"/>
      <c r="K201" s="680"/>
      <c r="L201" s="680"/>
      <c r="M201" s="680"/>
      <c r="N201" s="680"/>
      <c r="O201" s="742"/>
      <c r="P201" s="680"/>
      <c r="Q201" s="680"/>
      <c r="R201" s="680"/>
      <c r="S201" s="680"/>
      <c r="T201" s="680"/>
      <c r="U201" s="680"/>
      <c r="V201" s="680"/>
      <c r="W201" s="680"/>
      <c r="X201" s="680"/>
      <c r="Y201" s="680"/>
      <c r="Z201" s="680"/>
      <c r="AA201" s="680"/>
      <c r="AB201" s="680"/>
      <c r="AC201" s="680"/>
      <c r="AD201" s="680"/>
      <c r="AE201" s="680"/>
      <c r="AF201" s="680"/>
      <c r="AG201" s="680"/>
      <c r="AH201" s="680"/>
      <c r="AI201" s="680"/>
      <c r="AJ201" s="680"/>
      <c r="AK201" s="742"/>
      <c r="AL201" s="680"/>
      <c r="AM201" s="680"/>
      <c r="AN201" s="680"/>
      <c r="AO201" s="680"/>
      <c r="AP201" s="680"/>
      <c r="AQ201" s="680"/>
      <c r="AR201" s="680"/>
      <c r="AS201" s="680"/>
      <c r="AT201" s="680"/>
      <c r="AU201" s="680"/>
      <c r="AV201" s="680"/>
      <c r="AW201" s="680"/>
      <c r="AX201" s="680"/>
      <c r="AY201" s="680"/>
      <c r="AZ201" s="680"/>
      <c r="BA201" s="680"/>
      <c r="BB201" s="680"/>
      <c r="BC201" s="680"/>
      <c r="BD201" s="680"/>
      <c r="BE201" s="680"/>
      <c r="BF201" s="680"/>
      <c r="BG201" s="680"/>
      <c r="BH201" s="680"/>
      <c r="BI201" s="680"/>
      <c r="BJ201" s="680"/>
      <c r="BK201" s="680"/>
      <c r="BL201" s="680"/>
      <c r="BM201" s="680"/>
      <c r="BN201" s="680"/>
      <c r="BO201" s="680"/>
      <c r="BP201" s="680"/>
    </row>
    <row r="202" customFormat="false" ht="15" hidden="false" customHeight="false" outlineLevel="0" collapsed="false">
      <c r="A202" s="680"/>
      <c r="B202" s="680"/>
      <c r="C202" s="742"/>
      <c r="D202" s="680"/>
      <c r="E202" s="680"/>
      <c r="F202" s="680"/>
      <c r="G202" s="680"/>
      <c r="H202" s="680"/>
      <c r="I202" s="680"/>
      <c r="J202" s="680"/>
      <c r="K202" s="680"/>
      <c r="L202" s="680"/>
      <c r="M202" s="680"/>
      <c r="N202" s="680"/>
      <c r="O202" s="742"/>
      <c r="P202" s="680"/>
      <c r="Q202" s="680"/>
      <c r="R202" s="680"/>
      <c r="S202" s="680"/>
      <c r="T202" s="680"/>
      <c r="U202" s="680"/>
      <c r="V202" s="680"/>
      <c r="W202" s="680"/>
      <c r="X202" s="680"/>
      <c r="Y202" s="680"/>
      <c r="Z202" s="680"/>
      <c r="AA202" s="680"/>
      <c r="AB202" s="680"/>
      <c r="AC202" s="680"/>
      <c r="AD202" s="680"/>
      <c r="AE202" s="680"/>
      <c r="AF202" s="680"/>
      <c r="AG202" s="680"/>
      <c r="AH202" s="680"/>
      <c r="AI202" s="680"/>
      <c r="AJ202" s="680"/>
      <c r="AK202" s="742"/>
      <c r="AL202" s="680"/>
      <c r="AM202" s="680"/>
      <c r="AN202" s="680"/>
      <c r="AO202" s="680"/>
      <c r="AP202" s="680"/>
      <c r="AQ202" s="680"/>
      <c r="AR202" s="680"/>
      <c r="AS202" s="680"/>
      <c r="AT202" s="680"/>
      <c r="AU202" s="680"/>
      <c r="AV202" s="680"/>
      <c r="AW202" s="680"/>
      <c r="AX202" s="680"/>
      <c r="AY202" s="680"/>
      <c r="AZ202" s="680"/>
      <c r="BA202" s="680"/>
      <c r="BB202" s="680"/>
      <c r="BC202" s="680"/>
      <c r="BD202" s="680"/>
      <c r="BE202" s="680"/>
      <c r="BF202" s="680"/>
      <c r="BG202" s="680"/>
      <c r="BH202" s="680"/>
      <c r="BI202" s="680"/>
      <c r="BJ202" s="680"/>
      <c r="BK202" s="680"/>
      <c r="BL202" s="680"/>
      <c r="BM202" s="680"/>
      <c r="BN202" s="680"/>
      <c r="BO202" s="680"/>
      <c r="BP202" s="680"/>
    </row>
    <row r="203" customFormat="false" ht="15" hidden="false" customHeight="false" outlineLevel="0" collapsed="false">
      <c r="A203" s="680"/>
      <c r="B203" s="680"/>
      <c r="C203" s="742"/>
      <c r="D203" s="680"/>
      <c r="E203" s="680"/>
      <c r="F203" s="680"/>
      <c r="G203" s="680"/>
      <c r="H203" s="680"/>
      <c r="I203" s="680"/>
      <c r="J203" s="680"/>
      <c r="K203" s="680"/>
      <c r="L203" s="680"/>
      <c r="M203" s="680"/>
      <c r="N203" s="680"/>
      <c r="O203" s="742"/>
      <c r="P203" s="680"/>
      <c r="Q203" s="680"/>
      <c r="R203" s="680"/>
      <c r="S203" s="680"/>
      <c r="T203" s="680"/>
      <c r="U203" s="680"/>
      <c r="V203" s="680"/>
      <c r="W203" s="680"/>
      <c r="X203" s="680"/>
      <c r="Y203" s="680"/>
      <c r="Z203" s="680"/>
      <c r="AA203" s="680"/>
      <c r="AB203" s="680"/>
      <c r="AC203" s="680"/>
      <c r="AD203" s="680"/>
      <c r="AE203" s="680"/>
      <c r="AF203" s="680"/>
      <c r="AG203" s="680"/>
      <c r="AH203" s="680"/>
      <c r="AI203" s="680"/>
      <c r="AJ203" s="680"/>
      <c r="AK203" s="742"/>
      <c r="AL203" s="680"/>
      <c r="AM203" s="680"/>
      <c r="AN203" s="680"/>
      <c r="AO203" s="680"/>
      <c r="AP203" s="680"/>
      <c r="AQ203" s="680"/>
      <c r="AR203" s="680"/>
      <c r="AS203" s="680"/>
      <c r="AT203" s="680"/>
      <c r="AU203" s="680"/>
      <c r="AV203" s="680"/>
      <c r="AW203" s="680"/>
      <c r="AX203" s="680"/>
      <c r="AY203" s="680"/>
      <c r="AZ203" s="680"/>
      <c r="BA203" s="680"/>
      <c r="BB203" s="680"/>
      <c r="BC203" s="680"/>
      <c r="BD203" s="680"/>
      <c r="BE203" s="680"/>
      <c r="BF203" s="680"/>
      <c r="BG203" s="680"/>
      <c r="BH203" s="680"/>
      <c r="BI203" s="680"/>
      <c r="BJ203" s="680"/>
      <c r="BK203" s="680"/>
      <c r="BL203" s="680"/>
      <c r="BM203" s="680"/>
      <c r="BN203" s="680"/>
      <c r="BO203" s="680"/>
      <c r="BP203" s="680"/>
    </row>
    <row r="204" customFormat="false" ht="15" hidden="false" customHeight="false" outlineLevel="0" collapsed="false">
      <c r="A204" s="680"/>
      <c r="B204" s="680"/>
      <c r="C204" s="742"/>
      <c r="D204" s="680"/>
      <c r="E204" s="680"/>
      <c r="F204" s="680"/>
      <c r="G204" s="680"/>
      <c r="H204" s="680"/>
      <c r="I204" s="680"/>
      <c r="J204" s="680"/>
      <c r="K204" s="680"/>
      <c r="L204" s="680"/>
      <c r="M204" s="680"/>
      <c r="N204" s="680"/>
      <c r="O204" s="742"/>
      <c r="P204" s="680"/>
      <c r="Q204" s="680"/>
      <c r="R204" s="680"/>
      <c r="S204" s="680"/>
      <c r="T204" s="680"/>
      <c r="U204" s="680"/>
      <c r="V204" s="680"/>
      <c r="W204" s="680"/>
      <c r="X204" s="680"/>
      <c r="Y204" s="680"/>
      <c r="Z204" s="680"/>
      <c r="AA204" s="680"/>
      <c r="AB204" s="680"/>
      <c r="AC204" s="680"/>
      <c r="AD204" s="680"/>
      <c r="AE204" s="680"/>
      <c r="AF204" s="680"/>
      <c r="AG204" s="680"/>
      <c r="AH204" s="680"/>
      <c r="AI204" s="680"/>
      <c r="AJ204" s="680"/>
      <c r="AK204" s="742"/>
      <c r="AL204" s="680"/>
      <c r="AM204" s="680"/>
      <c r="AN204" s="680"/>
      <c r="AO204" s="680"/>
      <c r="AP204" s="680"/>
      <c r="AQ204" s="680"/>
      <c r="AR204" s="680"/>
      <c r="AS204" s="680"/>
      <c r="AT204" s="680"/>
      <c r="AU204" s="680"/>
      <c r="AV204" s="680"/>
      <c r="AW204" s="680"/>
      <c r="AX204" s="680"/>
      <c r="AY204" s="680"/>
      <c r="AZ204" s="680"/>
      <c r="BA204" s="680"/>
      <c r="BB204" s="680"/>
      <c r="BC204" s="680"/>
      <c r="BD204" s="680"/>
      <c r="BE204" s="680"/>
      <c r="BF204" s="680"/>
      <c r="BG204" s="680"/>
      <c r="BH204" s="680"/>
      <c r="BI204" s="680"/>
      <c r="BJ204" s="680"/>
      <c r="BK204" s="680"/>
      <c r="BL204" s="680"/>
      <c r="BM204" s="680"/>
      <c r="BN204" s="680"/>
      <c r="BO204" s="680"/>
      <c r="BP204" s="680"/>
    </row>
    <row r="205" customFormat="false" ht="15" hidden="false" customHeight="false" outlineLevel="0" collapsed="false">
      <c r="A205" s="680"/>
      <c r="B205" s="680"/>
      <c r="C205" s="742"/>
      <c r="D205" s="680"/>
      <c r="E205" s="680"/>
      <c r="F205" s="680"/>
      <c r="G205" s="680"/>
      <c r="H205" s="680"/>
      <c r="I205" s="680"/>
      <c r="J205" s="680"/>
      <c r="K205" s="680"/>
      <c r="L205" s="680"/>
      <c r="M205" s="680"/>
      <c r="N205" s="680"/>
      <c r="O205" s="742"/>
      <c r="P205" s="680"/>
      <c r="Q205" s="680"/>
      <c r="R205" s="680"/>
      <c r="S205" s="680"/>
      <c r="T205" s="680"/>
      <c r="U205" s="680"/>
      <c r="V205" s="680"/>
      <c r="W205" s="680"/>
      <c r="X205" s="680"/>
      <c r="Y205" s="680"/>
      <c r="Z205" s="680"/>
      <c r="AA205" s="680"/>
      <c r="AB205" s="680"/>
      <c r="AC205" s="680"/>
      <c r="AD205" s="680"/>
      <c r="AE205" s="680"/>
      <c r="AF205" s="680"/>
      <c r="AG205" s="680"/>
      <c r="AH205" s="680"/>
      <c r="AI205" s="680"/>
      <c r="AJ205" s="680"/>
      <c r="AK205" s="742"/>
      <c r="AL205" s="680"/>
      <c r="AM205" s="680"/>
      <c r="AN205" s="680"/>
      <c r="AO205" s="680"/>
      <c r="AP205" s="680"/>
      <c r="AQ205" s="680"/>
      <c r="AR205" s="680"/>
      <c r="AS205" s="680"/>
      <c r="AT205" s="680"/>
      <c r="AU205" s="680"/>
      <c r="AV205" s="680"/>
      <c r="AW205" s="680"/>
      <c r="AX205" s="680"/>
      <c r="AY205" s="680"/>
      <c r="AZ205" s="680"/>
      <c r="BA205" s="680"/>
      <c r="BB205" s="680"/>
      <c r="BC205" s="680"/>
      <c r="BD205" s="680"/>
      <c r="BE205" s="680"/>
      <c r="BF205" s="680"/>
      <c r="BG205" s="680"/>
      <c r="BH205" s="680"/>
      <c r="BI205" s="680"/>
      <c r="BJ205" s="680"/>
      <c r="BK205" s="680"/>
      <c r="BL205" s="680"/>
      <c r="BM205" s="680"/>
      <c r="BN205" s="680"/>
      <c r="BO205" s="680"/>
      <c r="BP205" s="680"/>
    </row>
    <row r="206" customFormat="false" ht="15" hidden="false" customHeight="false" outlineLevel="0" collapsed="false">
      <c r="A206" s="680"/>
      <c r="B206" s="680"/>
      <c r="C206" s="742"/>
      <c r="D206" s="680"/>
      <c r="E206" s="680"/>
      <c r="F206" s="680"/>
      <c r="G206" s="680"/>
      <c r="H206" s="680"/>
      <c r="I206" s="680"/>
      <c r="J206" s="680"/>
      <c r="K206" s="680"/>
      <c r="L206" s="680"/>
      <c r="M206" s="680"/>
      <c r="N206" s="680"/>
      <c r="O206" s="742"/>
      <c r="P206" s="680"/>
      <c r="Q206" s="680"/>
      <c r="R206" s="680"/>
      <c r="S206" s="680"/>
      <c r="T206" s="680"/>
      <c r="U206" s="680"/>
      <c r="V206" s="680"/>
      <c r="W206" s="680"/>
      <c r="X206" s="680"/>
      <c r="Y206" s="680"/>
      <c r="Z206" s="680"/>
      <c r="AA206" s="680"/>
      <c r="AB206" s="680"/>
      <c r="AC206" s="680"/>
      <c r="AD206" s="680"/>
      <c r="AE206" s="680"/>
      <c r="AF206" s="680"/>
      <c r="AG206" s="680"/>
      <c r="AH206" s="680"/>
      <c r="AI206" s="680"/>
      <c r="AJ206" s="680"/>
      <c r="AK206" s="742"/>
      <c r="AL206" s="680"/>
      <c r="AM206" s="680"/>
      <c r="AN206" s="680"/>
      <c r="AO206" s="680"/>
      <c r="AP206" s="680"/>
      <c r="AQ206" s="680"/>
      <c r="AR206" s="680"/>
      <c r="AS206" s="680"/>
      <c r="AT206" s="680"/>
      <c r="AU206" s="680"/>
      <c r="AV206" s="680"/>
      <c r="AW206" s="680"/>
      <c r="AX206" s="680"/>
      <c r="AY206" s="680"/>
      <c r="AZ206" s="680"/>
      <c r="BA206" s="680"/>
      <c r="BB206" s="680"/>
      <c r="BC206" s="680"/>
      <c r="BD206" s="680"/>
      <c r="BE206" s="680"/>
      <c r="BF206" s="680"/>
      <c r="BG206" s="680"/>
      <c r="BH206" s="680"/>
      <c r="BI206" s="680"/>
      <c r="BJ206" s="680"/>
      <c r="BK206" s="680"/>
      <c r="BL206" s="680"/>
      <c r="BM206" s="680"/>
      <c r="BN206" s="680"/>
      <c r="BO206" s="680"/>
      <c r="BP206" s="680"/>
    </row>
    <row r="207" customFormat="false" ht="15" hidden="false" customHeight="false" outlineLevel="0" collapsed="false">
      <c r="A207" s="680"/>
      <c r="B207" s="680"/>
      <c r="C207" s="742"/>
      <c r="D207" s="680"/>
      <c r="E207" s="680"/>
      <c r="F207" s="680"/>
      <c r="G207" s="680"/>
      <c r="H207" s="680"/>
      <c r="I207" s="680"/>
      <c r="J207" s="680"/>
      <c r="K207" s="680"/>
      <c r="L207" s="680"/>
      <c r="M207" s="680"/>
      <c r="N207" s="680"/>
      <c r="O207" s="742"/>
      <c r="P207" s="680"/>
      <c r="Q207" s="680"/>
      <c r="R207" s="680"/>
      <c r="S207" s="680"/>
      <c r="T207" s="680"/>
      <c r="U207" s="680"/>
      <c r="V207" s="680"/>
      <c r="W207" s="680"/>
      <c r="X207" s="680"/>
      <c r="Y207" s="680"/>
      <c r="Z207" s="680"/>
      <c r="AA207" s="680"/>
      <c r="AB207" s="680"/>
      <c r="AC207" s="680"/>
      <c r="AD207" s="680"/>
      <c r="AE207" s="680"/>
      <c r="AF207" s="680"/>
      <c r="AG207" s="680"/>
      <c r="AH207" s="680"/>
      <c r="AI207" s="680"/>
      <c r="AJ207" s="680"/>
      <c r="AK207" s="742"/>
      <c r="AL207" s="680"/>
      <c r="AM207" s="680"/>
      <c r="AN207" s="680"/>
      <c r="AO207" s="680"/>
      <c r="AP207" s="680"/>
      <c r="AQ207" s="680"/>
      <c r="AR207" s="680"/>
      <c r="AS207" s="680"/>
      <c r="AT207" s="680"/>
      <c r="AU207" s="680"/>
      <c r="AV207" s="680"/>
      <c r="AW207" s="680"/>
      <c r="AX207" s="680"/>
      <c r="AY207" s="680"/>
      <c r="AZ207" s="680"/>
      <c r="BA207" s="680"/>
      <c r="BB207" s="680"/>
      <c r="BC207" s="680"/>
      <c r="BD207" s="680"/>
      <c r="BE207" s="680"/>
      <c r="BF207" s="680"/>
      <c r="BG207" s="680"/>
      <c r="BH207" s="680"/>
      <c r="BI207" s="680"/>
      <c r="BJ207" s="680"/>
      <c r="BK207" s="680"/>
      <c r="BL207" s="680"/>
      <c r="BM207" s="680"/>
      <c r="BN207" s="680"/>
      <c r="BO207" s="680"/>
      <c r="BP207" s="680"/>
    </row>
    <row r="208" customFormat="false" ht="15" hidden="false" customHeight="false" outlineLevel="0" collapsed="false">
      <c r="A208" s="680"/>
      <c r="B208" s="680"/>
      <c r="C208" s="742"/>
      <c r="D208" s="680"/>
      <c r="E208" s="680"/>
      <c r="F208" s="680"/>
      <c r="G208" s="680"/>
      <c r="H208" s="680"/>
      <c r="I208" s="680"/>
      <c r="J208" s="680"/>
      <c r="K208" s="680"/>
      <c r="L208" s="680"/>
      <c r="M208" s="680"/>
      <c r="N208" s="680"/>
      <c r="O208" s="742"/>
      <c r="P208" s="680"/>
      <c r="Q208" s="680"/>
      <c r="R208" s="680"/>
      <c r="S208" s="680"/>
      <c r="T208" s="680"/>
      <c r="U208" s="680"/>
      <c r="V208" s="680"/>
      <c r="W208" s="680"/>
      <c r="X208" s="680"/>
      <c r="Y208" s="680"/>
      <c r="Z208" s="680"/>
      <c r="AA208" s="680"/>
      <c r="AB208" s="680"/>
      <c r="AC208" s="680"/>
      <c r="AD208" s="680"/>
      <c r="AE208" s="680"/>
      <c r="AF208" s="680"/>
      <c r="AG208" s="680"/>
      <c r="AH208" s="680"/>
      <c r="AI208" s="680"/>
      <c r="AJ208" s="680"/>
      <c r="AK208" s="742"/>
      <c r="AL208" s="680"/>
      <c r="AM208" s="680"/>
      <c r="AN208" s="680"/>
      <c r="AO208" s="680"/>
      <c r="AP208" s="680"/>
      <c r="AQ208" s="680"/>
      <c r="AR208" s="680"/>
      <c r="AS208" s="680"/>
      <c r="AT208" s="680"/>
      <c r="AU208" s="680"/>
      <c r="AV208" s="680"/>
      <c r="AW208" s="680"/>
      <c r="AX208" s="680"/>
      <c r="AY208" s="680"/>
      <c r="AZ208" s="680"/>
      <c r="BA208" s="680"/>
      <c r="BB208" s="680"/>
      <c r="BC208" s="680"/>
      <c r="BD208" s="680"/>
      <c r="BE208" s="680"/>
      <c r="BF208" s="680"/>
      <c r="BG208" s="680"/>
      <c r="BH208" s="680"/>
      <c r="BI208" s="680"/>
      <c r="BJ208" s="680"/>
      <c r="BK208" s="680"/>
      <c r="BL208" s="680"/>
      <c r="BM208" s="680"/>
      <c r="BN208" s="680"/>
      <c r="BO208" s="680"/>
      <c r="BP208" s="680"/>
    </row>
    <row r="209" customFormat="false" ht="15" hidden="false" customHeight="false" outlineLevel="0" collapsed="false">
      <c r="A209" s="680"/>
      <c r="B209" s="680"/>
      <c r="C209" s="742"/>
      <c r="D209" s="680"/>
      <c r="E209" s="680"/>
      <c r="F209" s="680"/>
      <c r="G209" s="680"/>
      <c r="H209" s="680"/>
      <c r="I209" s="680"/>
      <c r="J209" s="680"/>
      <c r="K209" s="680"/>
      <c r="L209" s="680"/>
      <c r="M209" s="680"/>
      <c r="N209" s="680"/>
      <c r="O209" s="742"/>
      <c r="P209" s="680"/>
      <c r="Q209" s="680"/>
      <c r="R209" s="680"/>
      <c r="S209" s="680"/>
      <c r="T209" s="680"/>
      <c r="U209" s="680"/>
      <c r="V209" s="680"/>
      <c r="W209" s="680"/>
      <c r="X209" s="680"/>
      <c r="Y209" s="680"/>
      <c r="Z209" s="680"/>
      <c r="AA209" s="680"/>
      <c r="AB209" s="680"/>
      <c r="AC209" s="680"/>
      <c r="AD209" s="680"/>
      <c r="AE209" s="680"/>
      <c r="AF209" s="680"/>
      <c r="AG209" s="680"/>
      <c r="AH209" s="680"/>
      <c r="AI209" s="680"/>
      <c r="AJ209" s="680"/>
      <c r="AK209" s="742"/>
      <c r="AL209" s="680"/>
      <c r="AM209" s="680"/>
      <c r="AN209" s="680"/>
      <c r="AO209" s="680"/>
      <c r="AP209" s="680"/>
      <c r="AQ209" s="680"/>
      <c r="AR209" s="680"/>
      <c r="AS209" s="680"/>
      <c r="AT209" s="680"/>
      <c r="AU209" s="680"/>
      <c r="AV209" s="680"/>
      <c r="AW209" s="680"/>
      <c r="AX209" s="680"/>
      <c r="AY209" s="680"/>
      <c r="AZ209" s="680"/>
      <c r="BA209" s="680"/>
      <c r="BB209" s="680"/>
      <c r="BC209" s="680"/>
      <c r="BD209" s="680"/>
      <c r="BE209" s="680"/>
      <c r="BF209" s="680"/>
      <c r="BG209" s="680"/>
      <c r="BH209" s="680"/>
      <c r="BI209" s="680"/>
      <c r="BJ209" s="680"/>
      <c r="BK209" s="680"/>
      <c r="BL209" s="680"/>
      <c r="BM209" s="680"/>
      <c r="BN209" s="680"/>
      <c r="BO209" s="680"/>
      <c r="BP209" s="680"/>
    </row>
    <row r="210" customFormat="false" ht="15" hidden="false" customHeight="false" outlineLevel="0" collapsed="false">
      <c r="A210" s="680"/>
      <c r="B210" s="680"/>
      <c r="C210" s="742"/>
      <c r="D210" s="680"/>
      <c r="E210" s="680"/>
      <c r="F210" s="680"/>
      <c r="G210" s="680"/>
      <c r="H210" s="680"/>
      <c r="I210" s="680"/>
      <c r="J210" s="680"/>
      <c r="K210" s="680"/>
      <c r="L210" s="680"/>
      <c r="M210" s="680"/>
      <c r="N210" s="680"/>
      <c r="O210" s="742"/>
      <c r="P210" s="680"/>
      <c r="Q210" s="680"/>
      <c r="R210" s="680"/>
      <c r="S210" s="680"/>
      <c r="T210" s="680"/>
      <c r="U210" s="680"/>
      <c r="V210" s="680"/>
      <c r="W210" s="680"/>
      <c r="X210" s="680"/>
      <c r="Y210" s="680"/>
      <c r="Z210" s="680"/>
      <c r="AA210" s="680"/>
      <c r="AB210" s="680"/>
      <c r="AC210" s="680"/>
      <c r="AD210" s="680"/>
      <c r="AE210" s="680"/>
      <c r="AF210" s="680"/>
      <c r="AG210" s="680"/>
      <c r="AH210" s="680"/>
      <c r="AI210" s="680"/>
      <c r="AJ210" s="680"/>
      <c r="AK210" s="742"/>
      <c r="AL210" s="680"/>
      <c r="AM210" s="680"/>
      <c r="AN210" s="680"/>
      <c r="AO210" s="680"/>
      <c r="AP210" s="680"/>
      <c r="AQ210" s="680"/>
      <c r="AR210" s="680"/>
      <c r="AS210" s="680"/>
      <c r="AT210" s="680"/>
      <c r="AU210" s="680"/>
      <c r="AV210" s="680"/>
      <c r="AW210" s="680"/>
      <c r="AX210" s="680"/>
      <c r="AY210" s="680"/>
      <c r="AZ210" s="680"/>
      <c r="BA210" s="680"/>
      <c r="BB210" s="680"/>
      <c r="BC210" s="680"/>
      <c r="BD210" s="680"/>
      <c r="BE210" s="680"/>
      <c r="BF210" s="680"/>
      <c r="BG210" s="680"/>
      <c r="BH210" s="680"/>
      <c r="BI210" s="680"/>
      <c r="BJ210" s="680"/>
      <c r="BK210" s="680"/>
      <c r="BL210" s="680"/>
      <c r="BM210" s="680"/>
      <c r="BN210" s="680"/>
      <c r="BO210" s="680"/>
      <c r="BP210" s="680"/>
    </row>
    <row r="211" customFormat="false" ht="15" hidden="false" customHeight="false" outlineLevel="0" collapsed="false">
      <c r="A211" s="680"/>
      <c r="B211" s="680"/>
      <c r="C211" s="742"/>
      <c r="D211" s="680"/>
      <c r="E211" s="680"/>
      <c r="F211" s="680"/>
      <c r="G211" s="680"/>
      <c r="H211" s="680"/>
      <c r="I211" s="680"/>
      <c r="J211" s="680"/>
      <c r="K211" s="680"/>
      <c r="L211" s="680"/>
      <c r="M211" s="680"/>
      <c r="N211" s="680"/>
      <c r="O211" s="742"/>
      <c r="P211" s="680"/>
      <c r="Q211" s="680"/>
      <c r="R211" s="680"/>
      <c r="S211" s="680"/>
      <c r="T211" s="680"/>
      <c r="U211" s="680"/>
      <c r="V211" s="680"/>
      <c r="W211" s="680"/>
      <c r="X211" s="680"/>
      <c r="Y211" s="680"/>
      <c r="Z211" s="680"/>
      <c r="AA211" s="680"/>
      <c r="AB211" s="680"/>
      <c r="AC211" s="680"/>
      <c r="AD211" s="680"/>
      <c r="AE211" s="680"/>
      <c r="AF211" s="680"/>
      <c r="AG211" s="680"/>
      <c r="AH211" s="680"/>
      <c r="AI211" s="680"/>
      <c r="AJ211" s="680"/>
      <c r="AK211" s="742"/>
      <c r="AL211" s="680"/>
      <c r="AM211" s="680"/>
      <c r="AN211" s="680"/>
      <c r="AO211" s="680"/>
      <c r="AP211" s="680"/>
      <c r="AQ211" s="680"/>
      <c r="AR211" s="680"/>
      <c r="AS211" s="680"/>
      <c r="AT211" s="680"/>
      <c r="AU211" s="680"/>
      <c r="AV211" s="680"/>
      <c r="AW211" s="680"/>
      <c r="AX211" s="680"/>
      <c r="AY211" s="680"/>
      <c r="AZ211" s="680"/>
      <c r="BA211" s="680"/>
      <c r="BB211" s="680"/>
      <c r="BC211" s="680"/>
      <c r="BD211" s="680"/>
      <c r="BE211" s="680"/>
      <c r="BF211" s="680"/>
      <c r="BG211" s="680"/>
      <c r="BH211" s="680"/>
      <c r="BI211" s="680"/>
      <c r="BJ211" s="680"/>
      <c r="BK211" s="680"/>
      <c r="BL211" s="680"/>
      <c r="BM211" s="680"/>
      <c r="BN211" s="680"/>
      <c r="BO211" s="680"/>
      <c r="BP211" s="680"/>
    </row>
    <row r="212" customFormat="false" ht="15" hidden="false" customHeight="false" outlineLevel="0" collapsed="false">
      <c r="A212" s="680"/>
      <c r="B212" s="680"/>
      <c r="C212" s="742"/>
      <c r="D212" s="680"/>
      <c r="E212" s="680"/>
      <c r="F212" s="680"/>
      <c r="G212" s="680"/>
      <c r="H212" s="680"/>
      <c r="I212" s="680"/>
      <c r="J212" s="680"/>
      <c r="K212" s="680"/>
      <c r="L212" s="680"/>
      <c r="M212" s="680"/>
      <c r="N212" s="680"/>
      <c r="O212" s="742"/>
      <c r="P212" s="680"/>
      <c r="Q212" s="680"/>
      <c r="R212" s="680"/>
      <c r="S212" s="680"/>
      <c r="T212" s="680"/>
      <c r="U212" s="680"/>
      <c r="V212" s="680"/>
      <c r="W212" s="680"/>
      <c r="X212" s="680"/>
      <c r="Y212" s="680"/>
      <c r="Z212" s="680"/>
      <c r="AA212" s="680"/>
      <c r="AB212" s="680"/>
      <c r="AC212" s="680"/>
      <c r="AD212" s="680"/>
      <c r="AE212" s="680"/>
      <c r="AF212" s="680"/>
      <c r="AG212" s="680"/>
      <c r="AH212" s="680"/>
      <c r="AI212" s="680"/>
      <c r="AJ212" s="680"/>
      <c r="AK212" s="742"/>
      <c r="AL212" s="680"/>
      <c r="AM212" s="680"/>
      <c r="AN212" s="680"/>
      <c r="AO212" s="680"/>
      <c r="AP212" s="680"/>
      <c r="AQ212" s="680"/>
      <c r="AR212" s="680"/>
      <c r="AS212" s="680"/>
      <c r="AT212" s="680"/>
      <c r="AU212" s="680"/>
      <c r="AV212" s="680"/>
      <c r="AW212" s="680"/>
      <c r="AX212" s="680"/>
      <c r="AY212" s="680"/>
      <c r="AZ212" s="680"/>
      <c r="BA212" s="680"/>
      <c r="BB212" s="680"/>
      <c r="BC212" s="680"/>
      <c r="BD212" s="680"/>
      <c r="BE212" s="680"/>
      <c r="BF212" s="680"/>
      <c r="BG212" s="680"/>
      <c r="BH212" s="680"/>
      <c r="BI212" s="680"/>
      <c r="BJ212" s="680"/>
      <c r="BK212" s="680"/>
      <c r="BL212" s="680"/>
      <c r="BM212" s="680"/>
      <c r="BN212" s="680"/>
      <c r="BO212" s="680"/>
      <c r="BP212" s="680"/>
    </row>
    <row r="213" customFormat="false" ht="15" hidden="false" customHeight="false" outlineLevel="0" collapsed="false">
      <c r="A213" s="680"/>
      <c r="B213" s="680"/>
      <c r="C213" s="742"/>
      <c r="D213" s="680"/>
      <c r="E213" s="680"/>
      <c r="F213" s="680"/>
      <c r="G213" s="680"/>
      <c r="H213" s="680"/>
      <c r="I213" s="680"/>
      <c r="J213" s="680"/>
      <c r="K213" s="680"/>
      <c r="L213" s="680"/>
      <c r="M213" s="680"/>
      <c r="N213" s="680"/>
      <c r="O213" s="742"/>
      <c r="P213" s="680"/>
      <c r="Q213" s="680"/>
      <c r="R213" s="680"/>
      <c r="S213" s="680"/>
      <c r="T213" s="680"/>
      <c r="U213" s="680"/>
      <c r="V213" s="680"/>
      <c r="W213" s="680"/>
      <c r="X213" s="680"/>
      <c r="Y213" s="680"/>
      <c r="Z213" s="680"/>
      <c r="AA213" s="680"/>
      <c r="AB213" s="680"/>
      <c r="AC213" s="680"/>
      <c r="AD213" s="680"/>
      <c r="AE213" s="680"/>
      <c r="AF213" s="680"/>
      <c r="AG213" s="680"/>
      <c r="AH213" s="680"/>
      <c r="AI213" s="680"/>
      <c r="AJ213" s="680"/>
      <c r="AK213" s="742"/>
      <c r="AL213" s="680"/>
      <c r="AM213" s="680"/>
      <c r="AN213" s="680"/>
      <c r="AO213" s="680"/>
      <c r="AP213" s="680"/>
      <c r="AQ213" s="680"/>
      <c r="AR213" s="680"/>
      <c r="AS213" s="680"/>
      <c r="AT213" s="680"/>
      <c r="AU213" s="680"/>
      <c r="AV213" s="680"/>
      <c r="AW213" s="680"/>
      <c r="AX213" s="680"/>
      <c r="AY213" s="680"/>
      <c r="AZ213" s="680"/>
      <c r="BA213" s="680"/>
      <c r="BB213" s="680"/>
      <c r="BC213" s="680"/>
      <c r="BD213" s="680"/>
      <c r="BE213" s="680"/>
      <c r="BF213" s="680"/>
      <c r="BG213" s="680"/>
      <c r="BH213" s="680"/>
      <c r="BI213" s="680"/>
      <c r="BJ213" s="680"/>
      <c r="BK213" s="680"/>
      <c r="BL213" s="680"/>
      <c r="BM213" s="680"/>
      <c r="BN213" s="680"/>
      <c r="BO213" s="680"/>
      <c r="BP213" s="680"/>
    </row>
    <row r="214" customFormat="false" ht="15" hidden="false" customHeight="false" outlineLevel="0" collapsed="false">
      <c r="A214" s="680"/>
      <c r="B214" s="680"/>
      <c r="C214" s="742"/>
      <c r="D214" s="680"/>
      <c r="E214" s="680"/>
      <c r="F214" s="680"/>
      <c r="G214" s="680"/>
      <c r="H214" s="680"/>
      <c r="I214" s="680"/>
      <c r="J214" s="680"/>
      <c r="K214" s="680"/>
      <c r="L214" s="680"/>
      <c r="M214" s="680"/>
      <c r="N214" s="680"/>
      <c r="O214" s="742"/>
      <c r="P214" s="680"/>
      <c r="Q214" s="680"/>
      <c r="R214" s="680"/>
      <c r="S214" s="680"/>
      <c r="T214" s="680"/>
      <c r="U214" s="680"/>
      <c r="V214" s="680"/>
      <c r="W214" s="680"/>
      <c r="X214" s="680"/>
      <c r="Y214" s="680"/>
      <c r="Z214" s="680"/>
      <c r="AA214" s="680"/>
      <c r="AB214" s="680"/>
      <c r="AC214" s="680"/>
      <c r="AD214" s="680"/>
      <c r="AE214" s="680"/>
      <c r="AF214" s="680"/>
      <c r="AG214" s="680"/>
      <c r="AH214" s="680"/>
      <c r="AI214" s="680"/>
      <c r="AJ214" s="680"/>
      <c r="AK214" s="742"/>
      <c r="AL214" s="680"/>
      <c r="AM214" s="680"/>
      <c r="AN214" s="680"/>
      <c r="AO214" s="680"/>
      <c r="AP214" s="680"/>
      <c r="AQ214" s="680"/>
      <c r="AR214" s="680"/>
      <c r="AS214" s="680"/>
      <c r="AT214" s="680"/>
      <c r="AU214" s="680"/>
      <c r="AV214" s="680"/>
      <c r="AW214" s="680"/>
      <c r="AX214" s="680"/>
      <c r="AY214" s="680"/>
      <c r="AZ214" s="680"/>
      <c r="BA214" s="680"/>
      <c r="BB214" s="680"/>
      <c r="BC214" s="680"/>
      <c r="BD214" s="680"/>
      <c r="BE214" s="680"/>
      <c r="BF214" s="680"/>
      <c r="BG214" s="680"/>
      <c r="BH214" s="680"/>
      <c r="BI214" s="680"/>
      <c r="BJ214" s="680"/>
      <c r="BK214" s="680"/>
      <c r="BL214" s="680"/>
      <c r="BM214" s="680"/>
      <c r="BN214" s="680"/>
      <c r="BO214" s="680"/>
      <c r="BP214" s="680"/>
    </row>
    <row r="215" customFormat="false" ht="15" hidden="false" customHeight="false" outlineLevel="0" collapsed="false">
      <c r="A215" s="680"/>
      <c r="B215" s="680"/>
      <c r="C215" s="742"/>
      <c r="D215" s="680"/>
      <c r="E215" s="680"/>
      <c r="F215" s="680"/>
      <c r="G215" s="680"/>
      <c r="H215" s="680"/>
      <c r="I215" s="680"/>
      <c r="J215" s="680"/>
      <c r="K215" s="680"/>
      <c r="L215" s="680"/>
      <c r="M215" s="680"/>
      <c r="N215" s="680"/>
      <c r="O215" s="742"/>
      <c r="P215" s="680"/>
      <c r="Q215" s="680"/>
      <c r="R215" s="680"/>
      <c r="S215" s="680"/>
      <c r="T215" s="680"/>
      <c r="U215" s="680"/>
      <c r="V215" s="680"/>
      <c r="W215" s="680"/>
      <c r="X215" s="680"/>
      <c r="Y215" s="680"/>
      <c r="Z215" s="680"/>
      <c r="AA215" s="680"/>
      <c r="AB215" s="680"/>
      <c r="AC215" s="680"/>
      <c r="AD215" s="680"/>
      <c r="AE215" s="680"/>
      <c r="AF215" s="680"/>
      <c r="AG215" s="680"/>
      <c r="AH215" s="680"/>
      <c r="AI215" s="680"/>
      <c r="AJ215" s="680"/>
      <c r="AK215" s="742"/>
      <c r="AL215" s="680"/>
      <c r="AM215" s="680"/>
      <c r="AN215" s="680"/>
      <c r="AO215" s="680"/>
      <c r="AP215" s="680"/>
      <c r="AQ215" s="680"/>
      <c r="AR215" s="680"/>
      <c r="AS215" s="680"/>
      <c r="AT215" s="680"/>
      <c r="AU215" s="680"/>
      <c r="AV215" s="680"/>
      <c r="AW215" s="680"/>
      <c r="AX215" s="680"/>
      <c r="AY215" s="680"/>
      <c r="AZ215" s="680"/>
      <c r="BA215" s="680"/>
      <c r="BB215" s="680"/>
      <c r="BC215" s="680"/>
      <c r="BD215" s="680"/>
      <c r="BE215" s="680"/>
      <c r="BF215" s="680"/>
      <c r="BG215" s="680"/>
      <c r="BH215" s="680"/>
      <c r="BI215" s="680"/>
      <c r="BJ215" s="680"/>
      <c r="BK215" s="680"/>
      <c r="BL215" s="680"/>
      <c r="BM215" s="680"/>
      <c r="BN215" s="680"/>
      <c r="BO215" s="680"/>
      <c r="BP215" s="680"/>
    </row>
    <row r="216" customFormat="false" ht="15" hidden="false" customHeight="false" outlineLevel="0" collapsed="false">
      <c r="A216" s="680"/>
      <c r="B216" s="680"/>
      <c r="C216" s="742"/>
      <c r="D216" s="680"/>
      <c r="E216" s="680"/>
      <c r="F216" s="680"/>
      <c r="G216" s="680"/>
      <c r="H216" s="680"/>
      <c r="I216" s="680"/>
      <c r="J216" s="680"/>
      <c r="K216" s="680"/>
      <c r="L216" s="680"/>
      <c r="M216" s="680"/>
      <c r="N216" s="680"/>
      <c r="O216" s="742"/>
      <c r="P216" s="680"/>
      <c r="Q216" s="680"/>
      <c r="R216" s="680"/>
      <c r="S216" s="680"/>
      <c r="T216" s="680"/>
      <c r="U216" s="680"/>
      <c r="V216" s="680"/>
      <c r="W216" s="680"/>
      <c r="X216" s="680"/>
      <c r="Y216" s="680"/>
      <c r="Z216" s="680"/>
      <c r="AA216" s="680"/>
      <c r="AB216" s="680"/>
      <c r="AC216" s="680"/>
      <c r="AD216" s="680"/>
      <c r="AE216" s="680"/>
      <c r="AF216" s="680"/>
      <c r="AG216" s="680"/>
      <c r="AH216" s="680"/>
      <c r="AI216" s="680"/>
      <c r="AJ216" s="680"/>
      <c r="AK216" s="742"/>
      <c r="AL216" s="680"/>
      <c r="AM216" s="680"/>
      <c r="AN216" s="680"/>
      <c r="AO216" s="680"/>
      <c r="AP216" s="680"/>
      <c r="AQ216" s="680"/>
      <c r="AR216" s="680"/>
      <c r="AS216" s="680"/>
      <c r="AT216" s="680"/>
      <c r="AU216" s="680"/>
      <c r="AV216" s="680"/>
      <c r="AW216" s="680"/>
      <c r="AX216" s="680"/>
      <c r="AY216" s="680"/>
      <c r="AZ216" s="680"/>
      <c r="BA216" s="680"/>
      <c r="BB216" s="680"/>
      <c r="BC216" s="680"/>
      <c r="BD216" s="680"/>
      <c r="BE216" s="680"/>
      <c r="BF216" s="680"/>
      <c r="BG216" s="680"/>
      <c r="BH216" s="680"/>
      <c r="BI216" s="680"/>
      <c r="BJ216" s="680"/>
      <c r="BK216" s="680"/>
      <c r="BL216" s="680"/>
      <c r="BM216" s="680"/>
      <c r="BN216" s="680"/>
      <c r="BO216" s="680"/>
      <c r="BP216" s="680"/>
    </row>
    <row r="217" customFormat="false" ht="15" hidden="false" customHeight="false" outlineLevel="0" collapsed="false">
      <c r="A217" s="680"/>
      <c r="B217" s="680"/>
      <c r="C217" s="742"/>
      <c r="D217" s="680"/>
      <c r="E217" s="680"/>
      <c r="F217" s="680"/>
      <c r="G217" s="680"/>
      <c r="H217" s="680"/>
      <c r="I217" s="680"/>
      <c r="J217" s="680"/>
      <c r="K217" s="680"/>
      <c r="L217" s="680"/>
      <c r="M217" s="680"/>
      <c r="N217" s="680"/>
      <c r="O217" s="742"/>
      <c r="P217" s="680"/>
      <c r="Q217" s="680"/>
      <c r="R217" s="680"/>
      <c r="S217" s="680"/>
      <c r="T217" s="680"/>
      <c r="U217" s="680"/>
      <c r="V217" s="680"/>
      <c r="W217" s="680"/>
      <c r="X217" s="680"/>
      <c r="Y217" s="680"/>
      <c r="Z217" s="680"/>
      <c r="AA217" s="680"/>
      <c r="AB217" s="680"/>
      <c r="AC217" s="680"/>
      <c r="AD217" s="680"/>
      <c r="AE217" s="680"/>
      <c r="AF217" s="680"/>
      <c r="AG217" s="680"/>
      <c r="AH217" s="680"/>
      <c r="AI217" s="680"/>
      <c r="AJ217" s="680"/>
      <c r="AK217" s="742"/>
      <c r="AL217" s="680"/>
      <c r="AM217" s="680"/>
      <c r="AN217" s="680"/>
      <c r="AO217" s="680"/>
      <c r="AP217" s="680"/>
      <c r="AQ217" s="680"/>
      <c r="AR217" s="680"/>
      <c r="AS217" s="680"/>
      <c r="AT217" s="680"/>
      <c r="AU217" s="680"/>
      <c r="AV217" s="680"/>
      <c r="AW217" s="680"/>
      <c r="AX217" s="680"/>
      <c r="AY217" s="680"/>
      <c r="AZ217" s="680"/>
      <c r="BA217" s="680"/>
      <c r="BB217" s="680"/>
      <c r="BC217" s="680"/>
      <c r="BD217" s="680"/>
      <c r="BE217" s="680"/>
      <c r="BF217" s="680"/>
      <c r="BG217" s="680"/>
      <c r="BH217" s="680"/>
      <c r="BI217" s="680"/>
      <c r="BJ217" s="680"/>
      <c r="BK217" s="680"/>
      <c r="BL217" s="680"/>
      <c r="BM217" s="680"/>
      <c r="BN217" s="680"/>
      <c r="BO217" s="680"/>
      <c r="BP217" s="680"/>
    </row>
    <row r="218" customFormat="false" ht="15" hidden="false" customHeight="false" outlineLevel="0" collapsed="false">
      <c r="A218" s="680"/>
      <c r="B218" s="680"/>
      <c r="C218" s="742"/>
      <c r="D218" s="680"/>
      <c r="E218" s="680"/>
      <c r="F218" s="680"/>
      <c r="G218" s="680"/>
      <c r="H218" s="680"/>
      <c r="I218" s="680"/>
      <c r="J218" s="680"/>
      <c r="K218" s="680"/>
      <c r="L218" s="680"/>
      <c r="M218" s="680"/>
      <c r="N218" s="680"/>
      <c r="O218" s="742"/>
      <c r="P218" s="680"/>
      <c r="Q218" s="680"/>
      <c r="R218" s="680"/>
      <c r="S218" s="680"/>
      <c r="T218" s="680"/>
      <c r="U218" s="680"/>
      <c r="V218" s="680"/>
      <c r="W218" s="680"/>
      <c r="X218" s="680"/>
      <c r="Y218" s="680"/>
      <c r="Z218" s="680"/>
      <c r="AA218" s="680"/>
      <c r="AB218" s="680"/>
      <c r="AC218" s="680"/>
      <c r="AD218" s="680"/>
      <c r="AE218" s="680"/>
      <c r="AF218" s="680"/>
      <c r="AG218" s="680"/>
      <c r="AH218" s="680"/>
      <c r="AI218" s="680"/>
      <c r="AJ218" s="680"/>
      <c r="AK218" s="742"/>
      <c r="AL218" s="680"/>
      <c r="AM218" s="680"/>
      <c r="AN218" s="680"/>
      <c r="AO218" s="680"/>
      <c r="AP218" s="680"/>
      <c r="AQ218" s="680"/>
      <c r="AR218" s="680"/>
      <c r="AS218" s="680"/>
      <c r="AT218" s="680"/>
      <c r="AU218" s="680"/>
      <c r="AV218" s="680"/>
      <c r="AW218" s="680"/>
      <c r="AX218" s="680"/>
      <c r="AY218" s="680"/>
      <c r="AZ218" s="680"/>
      <c r="BA218" s="680"/>
      <c r="BB218" s="680"/>
      <c r="BC218" s="680"/>
      <c r="BD218" s="680"/>
      <c r="BE218" s="680"/>
      <c r="BF218" s="680"/>
      <c r="BG218" s="680"/>
      <c r="BH218" s="680"/>
      <c r="BI218" s="680"/>
      <c r="BJ218" s="680"/>
      <c r="BK218" s="680"/>
      <c r="BL218" s="680"/>
      <c r="BM218" s="680"/>
      <c r="BN218" s="680"/>
      <c r="BO218" s="680"/>
      <c r="BP218" s="680"/>
    </row>
    <row r="219" customFormat="false" ht="15" hidden="false" customHeight="false" outlineLevel="0" collapsed="false">
      <c r="A219" s="680"/>
      <c r="B219" s="680"/>
      <c r="C219" s="742"/>
      <c r="D219" s="680"/>
      <c r="E219" s="680"/>
      <c r="F219" s="680"/>
      <c r="G219" s="680"/>
      <c r="H219" s="680"/>
      <c r="I219" s="680"/>
      <c r="J219" s="680"/>
      <c r="K219" s="680"/>
      <c r="L219" s="680"/>
      <c r="M219" s="680"/>
      <c r="N219" s="680"/>
      <c r="O219" s="742"/>
      <c r="P219" s="680"/>
      <c r="Q219" s="680"/>
      <c r="R219" s="680"/>
      <c r="S219" s="680"/>
      <c r="T219" s="680"/>
      <c r="U219" s="680"/>
      <c r="V219" s="680"/>
      <c r="W219" s="680"/>
      <c r="X219" s="680"/>
      <c r="Y219" s="680"/>
      <c r="Z219" s="680"/>
      <c r="AA219" s="680"/>
      <c r="AB219" s="680"/>
      <c r="AC219" s="680"/>
      <c r="AD219" s="680"/>
      <c r="AE219" s="680"/>
      <c r="AF219" s="680"/>
      <c r="AG219" s="680"/>
      <c r="AH219" s="680"/>
      <c r="AI219" s="680"/>
      <c r="AJ219" s="680"/>
      <c r="AK219" s="742"/>
      <c r="AL219" s="680"/>
      <c r="AM219" s="680"/>
      <c r="AN219" s="680"/>
      <c r="AO219" s="680"/>
      <c r="AP219" s="680"/>
      <c r="AQ219" s="680"/>
      <c r="AR219" s="680"/>
      <c r="AS219" s="680"/>
      <c r="AT219" s="680"/>
      <c r="AU219" s="680"/>
      <c r="AV219" s="680"/>
      <c r="AW219" s="680"/>
      <c r="AX219" s="680"/>
      <c r="AY219" s="680"/>
      <c r="AZ219" s="680"/>
      <c r="BA219" s="680"/>
      <c r="BB219" s="680"/>
      <c r="BC219" s="680"/>
      <c r="BD219" s="680"/>
      <c r="BE219" s="680"/>
      <c r="BF219" s="680"/>
      <c r="BG219" s="680"/>
      <c r="BH219" s="680"/>
      <c r="BI219" s="680"/>
      <c r="BJ219" s="680"/>
      <c r="BK219" s="680"/>
      <c r="BL219" s="680"/>
      <c r="BM219" s="680"/>
      <c r="BN219" s="680"/>
      <c r="BO219" s="680"/>
      <c r="BP219" s="680"/>
    </row>
    <row r="220" customFormat="false" ht="15" hidden="false" customHeight="false" outlineLevel="0" collapsed="false">
      <c r="A220" s="680"/>
      <c r="B220" s="680"/>
      <c r="C220" s="742"/>
      <c r="D220" s="680"/>
      <c r="E220" s="680"/>
      <c r="F220" s="680"/>
      <c r="G220" s="680"/>
      <c r="H220" s="680"/>
      <c r="I220" s="680"/>
      <c r="J220" s="680"/>
      <c r="K220" s="680"/>
      <c r="L220" s="680"/>
      <c r="M220" s="680"/>
      <c r="N220" s="680"/>
      <c r="O220" s="742"/>
      <c r="P220" s="680"/>
      <c r="Q220" s="680"/>
      <c r="R220" s="680"/>
      <c r="S220" s="680"/>
      <c r="T220" s="680"/>
      <c r="U220" s="680"/>
      <c r="V220" s="680"/>
      <c r="W220" s="680"/>
      <c r="X220" s="680"/>
      <c r="Y220" s="680"/>
      <c r="Z220" s="680"/>
      <c r="AA220" s="680"/>
      <c r="AB220" s="680"/>
      <c r="AC220" s="680"/>
      <c r="AD220" s="680"/>
      <c r="AE220" s="680"/>
      <c r="AF220" s="680"/>
      <c r="AG220" s="680"/>
      <c r="AH220" s="680"/>
      <c r="AI220" s="680"/>
      <c r="AJ220" s="680"/>
      <c r="AK220" s="742"/>
      <c r="AL220" s="680"/>
      <c r="AM220" s="680"/>
      <c r="AN220" s="680"/>
      <c r="AO220" s="680"/>
      <c r="AP220" s="680"/>
      <c r="AQ220" s="680"/>
      <c r="AR220" s="680"/>
      <c r="AS220" s="680"/>
      <c r="AT220" s="680"/>
      <c r="AU220" s="680"/>
      <c r="AV220" s="680"/>
      <c r="AW220" s="680"/>
      <c r="AX220" s="680"/>
      <c r="AY220" s="680"/>
      <c r="AZ220" s="680"/>
      <c r="BA220" s="680"/>
      <c r="BB220" s="680"/>
      <c r="BC220" s="680"/>
      <c r="BD220" s="680"/>
      <c r="BE220" s="680"/>
      <c r="BF220" s="680"/>
      <c r="BG220" s="680"/>
      <c r="BH220" s="680"/>
      <c r="BI220" s="680"/>
      <c r="BJ220" s="680"/>
      <c r="BK220" s="680"/>
      <c r="BL220" s="680"/>
      <c r="BM220" s="680"/>
      <c r="BN220" s="680"/>
      <c r="BO220" s="680"/>
      <c r="BP220" s="680"/>
    </row>
    <row r="221" customFormat="false" ht="15" hidden="false" customHeight="false" outlineLevel="0" collapsed="false">
      <c r="A221" s="680"/>
      <c r="B221" s="680"/>
      <c r="C221" s="742"/>
      <c r="D221" s="680"/>
      <c r="E221" s="680"/>
      <c r="F221" s="680"/>
      <c r="G221" s="680"/>
      <c r="H221" s="680"/>
      <c r="I221" s="680"/>
      <c r="J221" s="680"/>
      <c r="K221" s="680"/>
      <c r="L221" s="680"/>
      <c r="M221" s="680"/>
      <c r="N221" s="680"/>
      <c r="O221" s="742"/>
      <c r="P221" s="680"/>
      <c r="Q221" s="680"/>
      <c r="R221" s="680"/>
      <c r="S221" s="680"/>
      <c r="T221" s="680"/>
      <c r="U221" s="680"/>
      <c r="V221" s="680"/>
      <c r="W221" s="680"/>
      <c r="X221" s="680"/>
      <c r="Y221" s="680"/>
      <c r="Z221" s="680"/>
      <c r="AA221" s="680"/>
      <c r="AB221" s="680"/>
      <c r="AC221" s="680"/>
      <c r="AD221" s="680"/>
      <c r="AE221" s="680"/>
      <c r="AF221" s="680"/>
      <c r="AG221" s="680"/>
      <c r="AH221" s="680"/>
      <c r="AI221" s="680"/>
      <c r="AJ221" s="680"/>
      <c r="AK221" s="742"/>
      <c r="AL221" s="680"/>
      <c r="AM221" s="680"/>
      <c r="AN221" s="680"/>
      <c r="AO221" s="680"/>
      <c r="AP221" s="680"/>
      <c r="AQ221" s="680"/>
      <c r="AR221" s="680"/>
      <c r="AS221" s="680"/>
      <c r="AT221" s="680"/>
      <c r="AU221" s="680"/>
      <c r="AV221" s="680"/>
      <c r="AW221" s="680"/>
      <c r="AX221" s="680"/>
      <c r="AY221" s="680"/>
      <c r="AZ221" s="680"/>
      <c r="BA221" s="680"/>
      <c r="BB221" s="680"/>
      <c r="BC221" s="680"/>
      <c r="BD221" s="680"/>
      <c r="BE221" s="680"/>
      <c r="BF221" s="680"/>
      <c r="BG221" s="680"/>
      <c r="BH221" s="680"/>
      <c r="BI221" s="680"/>
      <c r="BJ221" s="680"/>
      <c r="BK221" s="680"/>
      <c r="BL221" s="680"/>
      <c r="BM221" s="680"/>
      <c r="BN221" s="680"/>
      <c r="BO221" s="680"/>
      <c r="BP221" s="680"/>
    </row>
    <row r="222" customFormat="false" ht="15" hidden="false" customHeight="false" outlineLevel="0" collapsed="false">
      <c r="A222" s="680"/>
      <c r="B222" s="680"/>
      <c r="C222" s="742"/>
      <c r="D222" s="680"/>
      <c r="E222" s="680"/>
      <c r="F222" s="680"/>
      <c r="G222" s="680"/>
      <c r="H222" s="680"/>
      <c r="I222" s="680"/>
      <c r="J222" s="680"/>
      <c r="K222" s="680"/>
      <c r="L222" s="680"/>
      <c r="M222" s="680"/>
      <c r="N222" s="680"/>
      <c r="O222" s="742"/>
      <c r="P222" s="680"/>
      <c r="Q222" s="680"/>
      <c r="R222" s="680"/>
      <c r="S222" s="680"/>
      <c r="T222" s="680"/>
      <c r="U222" s="680"/>
      <c r="V222" s="680"/>
      <c r="W222" s="680"/>
      <c r="X222" s="680"/>
      <c r="Y222" s="680"/>
      <c r="Z222" s="680"/>
      <c r="AA222" s="680"/>
      <c r="AB222" s="680"/>
      <c r="AC222" s="680"/>
      <c r="AD222" s="680"/>
      <c r="AE222" s="680"/>
      <c r="AF222" s="680"/>
      <c r="AG222" s="680"/>
      <c r="AH222" s="680"/>
      <c r="AI222" s="680"/>
      <c r="AJ222" s="680"/>
      <c r="AK222" s="742"/>
      <c r="AL222" s="680"/>
      <c r="AM222" s="680"/>
      <c r="AN222" s="680"/>
      <c r="AO222" s="680"/>
      <c r="AP222" s="680"/>
      <c r="AQ222" s="680"/>
      <c r="AR222" s="680"/>
      <c r="AS222" s="680"/>
      <c r="AT222" s="680"/>
      <c r="AU222" s="680"/>
      <c r="AV222" s="680"/>
      <c r="AW222" s="680"/>
      <c r="AX222" s="680"/>
      <c r="AY222" s="680"/>
      <c r="AZ222" s="680"/>
      <c r="BA222" s="680"/>
      <c r="BB222" s="680"/>
      <c r="BC222" s="680"/>
      <c r="BD222" s="680"/>
      <c r="BE222" s="680"/>
      <c r="BF222" s="680"/>
      <c r="BG222" s="680"/>
      <c r="BH222" s="680"/>
      <c r="BI222" s="680"/>
      <c r="BJ222" s="680"/>
      <c r="BK222" s="680"/>
      <c r="BL222" s="680"/>
      <c r="BM222" s="680"/>
      <c r="BN222" s="680"/>
      <c r="BO222" s="680"/>
      <c r="BP222" s="680"/>
    </row>
    <row r="223" customFormat="false" ht="15" hidden="false" customHeight="false" outlineLevel="0" collapsed="false">
      <c r="A223" s="680"/>
      <c r="B223" s="680"/>
      <c r="C223" s="742"/>
      <c r="D223" s="680"/>
      <c r="E223" s="680"/>
      <c r="F223" s="680"/>
      <c r="G223" s="680"/>
      <c r="H223" s="680"/>
      <c r="I223" s="680"/>
      <c r="J223" s="680"/>
      <c r="K223" s="680"/>
      <c r="L223" s="680"/>
      <c r="M223" s="680"/>
      <c r="N223" s="680"/>
      <c r="O223" s="742"/>
      <c r="P223" s="680"/>
      <c r="Q223" s="680"/>
      <c r="R223" s="680"/>
      <c r="S223" s="680"/>
      <c r="T223" s="680"/>
      <c r="U223" s="680"/>
      <c r="V223" s="680"/>
      <c r="W223" s="680"/>
      <c r="X223" s="680"/>
      <c r="Y223" s="680"/>
      <c r="Z223" s="680"/>
      <c r="AA223" s="680"/>
      <c r="AB223" s="680"/>
      <c r="AC223" s="680"/>
      <c r="AD223" s="680"/>
      <c r="AE223" s="680"/>
      <c r="AF223" s="680"/>
      <c r="AG223" s="680"/>
      <c r="AH223" s="680"/>
      <c r="AI223" s="680"/>
      <c r="AJ223" s="680"/>
      <c r="AK223" s="742"/>
      <c r="AL223" s="680"/>
      <c r="AM223" s="680"/>
      <c r="AN223" s="680"/>
      <c r="AO223" s="680"/>
      <c r="AP223" s="680"/>
      <c r="AQ223" s="680"/>
      <c r="AR223" s="680"/>
      <c r="AS223" s="680"/>
      <c r="AT223" s="680"/>
      <c r="AU223" s="680"/>
      <c r="AV223" s="680"/>
      <c r="AW223" s="680"/>
      <c r="AX223" s="680"/>
      <c r="AY223" s="680"/>
      <c r="AZ223" s="680"/>
      <c r="BA223" s="680"/>
      <c r="BB223" s="680"/>
      <c r="BC223" s="680"/>
      <c r="BD223" s="680"/>
      <c r="BE223" s="680"/>
      <c r="BF223" s="680"/>
      <c r="BG223" s="680"/>
      <c r="BH223" s="680"/>
      <c r="BI223" s="680"/>
      <c r="BJ223" s="680"/>
      <c r="BK223" s="680"/>
      <c r="BL223" s="680"/>
      <c r="BM223" s="680"/>
      <c r="BN223" s="680"/>
      <c r="BO223" s="680"/>
      <c r="BP223" s="680"/>
    </row>
    <row r="224" customFormat="false" ht="15" hidden="false" customHeight="false" outlineLevel="0" collapsed="false">
      <c r="A224" s="680"/>
      <c r="B224" s="680"/>
      <c r="C224" s="742"/>
      <c r="D224" s="680"/>
      <c r="E224" s="680"/>
      <c r="F224" s="680"/>
      <c r="G224" s="680"/>
      <c r="H224" s="680"/>
      <c r="I224" s="680"/>
      <c r="J224" s="680"/>
      <c r="K224" s="680"/>
      <c r="L224" s="680"/>
      <c r="M224" s="680"/>
      <c r="N224" s="680"/>
      <c r="O224" s="742"/>
      <c r="P224" s="680"/>
      <c r="Q224" s="680"/>
      <c r="R224" s="680"/>
      <c r="S224" s="680"/>
      <c r="T224" s="680"/>
      <c r="U224" s="680"/>
      <c r="V224" s="680"/>
      <c r="W224" s="680"/>
      <c r="X224" s="680"/>
      <c r="Y224" s="680"/>
      <c r="Z224" s="680"/>
      <c r="AA224" s="680"/>
      <c r="AB224" s="680"/>
      <c r="AC224" s="680"/>
      <c r="AD224" s="680"/>
      <c r="AE224" s="680"/>
      <c r="AF224" s="680"/>
      <c r="AG224" s="680"/>
      <c r="AH224" s="680"/>
      <c r="AI224" s="680"/>
      <c r="AJ224" s="680"/>
      <c r="AK224" s="742"/>
      <c r="AL224" s="680"/>
      <c r="AM224" s="680"/>
      <c r="AN224" s="680"/>
      <c r="AO224" s="680"/>
      <c r="AP224" s="680"/>
      <c r="AQ224" s="680"/>
      <c r="AR224" s="680"/>
      <c r="AS224" s="680"/>
      <c r="AT224" s="680"/>
      <c r="AU224" s="680"/>
      <c r="AV224" s="680"/>
      <c r="AW224" s="680"/>
      <c r="AX224" s="680"/>
      <c r="AY224" s="680"/>
      <c r="AZ224" s="680"/>
      <c r="BA224" s="680"/>
      <c r="BB224" s="680"/>
      <c r="BC224" s="680"/>
      <c r="BD224" s="680"/>
      <c r="BE224" s="680"/>
      <c r="BF224" s="680"/>
      <c r="BG224" s="680"/>
      <c r="BH224" s="680"/>
      <c r="BI224" s="680"/>
      <c r="BJ224" s="680"/>
      <c r="BK224" s="680"/>
      <c r="BL224" s="680"/>
      <c r="BM224" s="680"/>
      <c r="BN224" s="680"/>
      <c r="BO224" s="680"/>
      <c r="BP224" s="680"/>
    </row>
    <row r="225" customFormat="false" ht="15" hidden="false" customHeight="false" outlineLevel="0" collapsed="false">
      <c r="A225" s="680"/>
      <c r="B225" s="680"/>
      <c r="C225" s="742"/>
      <c r="D225" s="680"/>
      <c r="E225" s="680"/>
      <c r="F225" s="680"/>
      <c r="G225" s="680"/>
      <c r="H225" s="680"/>
      <c r="I225" s="680"/>
      <c r="J225" s="680"/>
      <c r="K225" s="680"/>
      <c r="L225" s="680"/>
      <c r="M225" s="680"/>
      <c r="N225" s="680"/>
      <c r="O225" s="742"/>
      <c r="P225" s="680"/>
      <c r="Q225" s="680"/>
      <c r="R225" s="680"/>
      <c r="S225" s="680"/>
      <c r="T225" s="680"/>
      <c r="U225" s="680"/>
      <c r="V225" s="680"/>
      <c r="W225" s="680"/>
      <c r="X225" s="680"/>
      <c r="Y225" s="680"/>
      <c r="Z225" s="680"/>
      <c r="AA225" s="680"/>
      <c r="AB225" s="680"/>
      <c r="AC225" s="680"/>
      <c r="AD225" s="680"/>
      <c r="AE225" s="680"/>
      <c r="AF225" s="680"/>
      <c r="AG225" s="680"/>
      <c r="AH225" s="680"/>
      <c r="AI225" s="680"/>
      <c r="AJ225" s="680"/>
      <c r="AK225" s="742"/>
      <c r="AL225" s="680"/>
      <c r="AM225" s="680"/>
      <c r="AN225" s="680"/>
      <c r="AO225" s="680"/>
      <c r="AP225" s="680"/>
      <c r="AQ225" s="680"/>
      <c r="AR225" s="680"/>
      <c r="AS225" s="680"/>
      <c r="AT225" s="680"/>
      <c r="AU225" s="680"/>
      <c r="AV225" s="680"/>
      <c r="AW225" s="680"/>
      <c r="AX225" s="680"/>
      <c r="AY225" s="680"/>
      <c r="AZ225" s="680"/>
      <c r="BA225" s="680"/>
      <c r="BB225" s="680"/>
      <c r="BC225" s="680"/>
      <c r="BD225" s="680"/>
      <c r="BE225" s="680"/>
      <c r="BF225" s="680"/>
      <c r="BG225" s="680"/>
      <c r="BH225" s="680"/>
      <c r="BI225" s="680"/>
      <c r="BJ225" s="680"/>
      <c r="BK225" s="680"/>
      <c r="BL225" s="680"/>
      <c r="BM225" s="680"/>
      <c r="BN225" s="680"/>
      <c r="BO225" s="680"/>
      <c r="BP225" s="680"/>
    </row>
    <row r="226" customFormat="false" ht="15" hidden="false" customHeight="false" outlineLevel="0" collapsed="false">
      <c r="A226" s="680"/>
      <c r="B226" s="680"/>
      <c r="C226" s="742"/>
      <c r="D226" s="680"/>
      <c r="E226" s="680"/>
      <c r="F226" s="680"/>
      <c r="G226" s="680"/>
      <c r="H226" s="680"/>
      <c r="I226" s="680"/>
      <c r="J226" s="680"/>
      <c r="K226" s="680"/>
      <c r="L226" s="680"/>
      <c r="M226" s="680"/>
      <c r="N226" s="680"/>
      <c r="O226" s="742"/>
      <c r="P226" s="680"/>
      <c r="Q226" s="680"/>
      <c r="R226" s="680"/>
      <c r="S226" s="680"/>
      <c r="T226" s="680"/>
      <c r="U226" s="680"/>
      <c r="V226" s="680"/>
      <c r="W226" s="680"/>
      <c r="X226" s="680"/>
      <c r="Y226" s="680"/>
      <c r="Z226" s="680"/>
      <c r="AA226" s="680"/>
      <c r="AB226" s="680"/>
      <c r="AC226" s="680"/>
      <c r="AD226" s="680"/>
      <c r="AE226" s="680"/>
      <c r="AF226" s="680"/>
      <c r="AG226" s="680"/>
      <c r="AH226" s="680"/>
      <c r="AI226" s="680"/>
      <c r="AJ226" s="680"/>
      <c r="AK226" s="742"/>
      <c r="AL226" s="680"/>
      <c r="AM226" s="680"/>
      <c r="AN226" s="680"/>
      <c r="AO226" s="680"/>
      <c r="AP226" s="680"/>
      <c r="AQ226" s="680"/>
      <c r="AR226" s="680"/>
      <c r="AS226" s="680"/>
      <c r="AT226" s="680"/>
      <c r="AU226" s="680"/>
      <c r="AV226" s="680"/>
      <c r="AW226" s="680"/>
      <c r="AX226" s="680"/>
      <c r="AY226" s="680"/>
      <c r="AZ226" s="680"/>
      <c r="BA226" s="680"/>
      <c r="BB226" s="680"/>
      <c r="BC226" s="680"/>
      <c r="BD226" s="680"/>
      <c r="BE226" s="680"/>
      <c r="BF226" s="680"/>
      <c r="BG226" s="680"/>
      <c r="BH226" s="680"/>
      <c r="BI226" s="680"/>
      <c r="BJ226" s="680"/>
      <c r="BK226" s="680"/>
      <c r="BL226" s="680"/>
      <c r="BM226" s="680"/>
      <c r="BN226" s="680"/>
      <c r="BO226" s="680"/>
      <c r="BP226" s="680"/>
    </row>
    <row r="227" customFormat="false" ht="15" hidden="false" customHeight="false" outlineLevel="0" collapsed="false">
      <c r="A227" s="680"/>
      <c r="B227" s="680"/>
      <c r="C227" s="742"/>
      <c r="D227" s="680"/>
      <c r="E227" s="680"/>
      <c r="F227" s="680"/>
      <c r="G227" s="680"/>
      <c r="H227" s="680"/>
      <c r="I227" s="680"/>
      <c r="J227" s="680"/>
      <c r="K227" s="680"/>
      <c r="L227" s="680"/>
      <c r="M227" s="680"/>
      <c r="N227" s="680"/>
      <c r="O227" s="742"/>
      <c r="P227" s="680"/>
      <c r="Q227" s="680"/>
      <c r="R227" s="680"/>
      <c r="S227" s="680"/>
      <c r="T227" s="680"/>
      <c r="U227" s="680"/>
      <c r="V227" s="680"/>
      <c r="W227" s="680"/>
      <c r="X227" s="680"/>
      <c r="Y227" s="680"/>
      <c r="Z227" s="680"/>
      <c r="AA227" s="680"/>
      <c r="AB227" s="680"/>
      <c r="AC227" s="680"/>
      <c r="AD227" s="680"/>
      <c r="AE227" s="680"/>
      <c r="AF227" s="680"/>
      <c r="AG227" s="680"/>
      <c r="AH227" s="680"/>
      <c r="AI227" s="680"/>
      <c r="AJ227" s="680"/>
      <c r="AK227" s="742"/>
      <c r="AL227" s="680"/>
      <c r="AM227" s="680"/>
      <c r="AN227" s="680"/>
      <c r="AO227" s="680"/>
      <c r="AP227" s="680"/>
      <c r="AQ227" s="680"/>
      <c r="AR227" s="680"/>
      <c r="AS227" s="680"/>
      <c r="AT227" s="680"/>
      <c r="AU227" s="680"/>
      <c r="AV227" s="680"/>
      <c r="AW227" s="680"/>
      <c r="AX227" s="680"/>
      <c r="AY227" s="680"/>
      <c r="AZ227" s="680"/>
      <c r="BA227" s="680"/>
      <c r="BB227" s="680"/>
      <c r="BC227" s="680"/>
      <c r="BD227" s="680"/>
      <c r="BE227" s="680"/>
      <c r="BF227" s="680"/>
      <c r="BG227" s="680"/>
      <c r="BH227" s="680"/>
      <c r="BI227" s="680"/>
      <c r="BJ227" s="680"/>
      <c r="BK227" s="680"/>
      <c r="BL227" s="680"/>
      <c r="BM227" s="680"/>
      <c r="BN227" s="680"/>
      <c r="BO227" s="680"/>
      <c r="BP227" s="680"/>
    </row>
    <row r="228" customFormat="false" ht="15" hidden="false" customHeight="false" outlineLevel="0" collapsed="false">
      <c r="A228" s="680"/>
      <c r="B228" s="680"/>
      <c r="C228" s="742"/>
      <c r="D228" s="680"/>
      <c r="E228" s="680"/>
      <c r="F228" s="680"/>
      <c r="G228" s="680"/>
      <c r="H228" s="680"/>
      <c r="I228" s="680"/>
      <c r="J228" s="680"/>
      <c r="K228" s="680"/>
      <c r="L228" s="680"/>
      <c r="M228" s="680"/>
      <c r="N228" s="680"/>
      <c r="O228" s="742"/>
      <c r="P228" s="680"/>
      <c r="Q228" s="680"/>
      <c r="R228" s="680"/>
      <c r="S228" s="680"/>
      <c r="T228" s="680"/>
      <c r="U228" s="680"/>
      <c r="V228" s="680"/>
      <c r="W228" s="680"/>
      <c r="X228" s="680"/>
      <c r="Y228" s="680"/>
      <c r="Z228" s="680"/>
      <c r="AA228" s="680"/>
      <c r="AB228" s="680"/>
      <c r="AC228" s="680"/>
      <c r="AD228" s="680"/>
      <c r="AE228" s="680"/>
      <c r="AF228" s="680"/>
      <c r="AG228" s="680"/>
      <c r="AH228" s="680"/>
      <c r="AI228" s="680"/>
      <c r="AJ228" s="680"/>
      <c r="AK228" s="742"/>
      <c r="AL228" s="680"/>
      <c r="AM228" s="680"/>
      <c r="AN228" s="680"/>
      <c r="AO228" s="680"/>
      <c r="AP228" s="680"/>
      <c r="AQ228" s="680"/>
      <c r="AR228" s="680"/>
      <c r="AS228" s="680"/>
      <c r="AT228" s="680"/>
      <c r="AU228" s="680"/>
      <c r="AV228" s="680"/>
      <c r="AW228" s="680"/>
      <c r="AX228" s="680"/>
      <c r="AY228" s="680"/>
      <c r="AZ228" s="680"/>
      <c r="BA228" s="680"/>
      <c r="BB228" s="680"/>
      <c r="BC228" s="680"/>
      <c r="BD228" s="680"/>
      <c r="BE228" s="680"/>
      <c r="BF228" s="680"/>
      <c r="BG228" s="680"/>
      <c r="BH228" s="680"/>
      <c r="BI228" s="680"/>
      <c r="BJ228" s="680"/>
      <c r="BK228" s="680"/>
      <c r="BL228" s="680"/>
      <c r="BM228" s="680"/>
      <c r="BN228" s="680"/>
      <c r="BO228" s="680"/>
      <c r="BP228" s="680"/>
    </row>
    <row r="229" customFormat="false" ht="15" hidden="false" customHeight="false" outlineLevel="0" collapsed="false">
      <c r="A229" s="680"/>
      <c r="B229" s="680"/>
      <c r="C229" s="742"/>
      <c r="D229" s="680"/>
      <c r="E229" s="680"/>
      <c r="F229" s="680"/>
      <c r="G229" s="680"/>
      <c r="H229" s="680"/>
      <c r="I229" s="680"/>
      <c r="J229" s="680"/>
      <c r="K229" s="680"/>
      <c r="L229" s="680"/>
      <c r="M229" s="680"/>
      <c r="N229" s="680"/>
      <c r="O229" s="742"/>
      <c r="P229" s="680"/>
      <c r="Q229" s="680"/>
      <c r="R229" s="680"/>
      <c r="S229" s="680"/>
      <c r="T229" s="680"/>
      <c r="U229" s="680"/>
      <c r="V229" s="680"/>
      <c r="W229" s="680"/>
      <c r="X229" s="680"/>
      <c r="Y229" s="680"/>
      <c r="Z229" s="680"/>
      <c r="AA229" s="680"/>
      <c r="AB229" s="680"/>
      <c r="AC229" s="680"/>
      <c r="AD229" s="680"/>
      <c r="AE229" s="680"/>
      <c r="AF229" s="680"/>
      <c r="AG229" s="680"/>
      <c r="AH229" s="680"/>
      <c r="AI229" s="680"/>
      <c r="AJ229" s="680"/>
      <c r="AK229" s="742"/>
      <c r="AL229" s="680"/>
      <c r="AM229" s="680"/>
      <c r="AN229" s="680"/>
      <c r="AO229" s="680"/>
      <c r="AP229" s="680"/>
      <c r="AQ229" s="680"/>
      <c r="AR229" s="680"/>
      <c r="AS229" s="680"/>
      <c r="AT229" s="680"/>
      <c r="AU229" s="680"/>
      <c r="AV229" s="680"/>
      <c r="AW229" s="680"/>
      <c r="AX229" s="680"/>
      <c r="AY229" s="680"/>
      <c r="AZ229" s="680"/>
      <c r="BA229" s="680"/>
      <c r="BB229" s="680"/>
      <c r="BC229" s="680"/>
      <c r="BD229" s="680"/>
      <c r="BE229" s="680"/>
      <c r="BF229" s="680"/>
      <c r="BG229" s="680"/>
      <c r="BH229" s="680"/>
      <c r="BI229" s="680"/>
      <c r="BJ229" s="680"/>
      <c r="BK229" s="680"/>
      <c r="BL229" s="680"/>
      <c r="BM229" s="680"/>
      <c r="BN229" s="680"/>
      <c r="BO229" s="680"/>
      <c r="BP229" s="680"/>
    </row>
    <row r="230" customFormat="false" ht="15" hidden="false" customHeight="false" outlineLevel="0" collapsed="false">
      <c r="A230" s="680"/>
      <c r="B230" s="680"/>
      <c r="C230" s="742"/>
      <c r="D230" s="680"/>
      <c r="E230" s="680"/>
      <c r="F230" s="680"/>
      <c r="G230" s="680"/>
      <c r="H230" s="680"/>
      <c r="I230" s="680"/>
      <c r="J230" s="680"/>
      <c r="K230" s="680"/>
      <c r="L230" s="680"/>
      <c r="M230" s="680"/>
      <c r="N230" s="680"/>
      <c r="O230" s="742"/>
      <c r="P230" s="680"/>
      <c r="Q230" s="680"/>
      <c r="R230" s="680"/>
      <c r="S230" s="680"/>
      <c r="T230" s="680"/>
      <c r="U230" s="680"/>
      <c r="V230" s="680"/>
      <c r="W230" s="680"/>
      <c r="X230" s="680"/>
      <c r="Y230" s="680"/>
      <c r="Z230" s="680"/>
      <c r="AA230" s="680"/>
      <c r="AB230" s="680"/>
      <c r="AC230" s="680"/>
      <c r="AD230" s="680"/>
      <c r="AE230" s="680"/>
      <c r="AF230" s="680"/>
      <c r="AG230" s="680"/>
      <c r="AH230" s="680"/>
      <c r="AI230" s="680"/>
      <c r="AJ230" s="680"/>
      <c r="AK230" s="742"/>
      <c r="AL230" s="680"/>
      <c r="AM230" s="680"/>
      <c r="AN230" s="680"/>
      <c r="AO230" s="680"/>
      <c r="AP230" s="680"/>
      <c r="AQ230" s="680"/>
      <c r="AR230" s="680"/>
      <c r="AS230" s="680"/>
      <c r="AT230" s="680"/>
      <c r="AU230" s="680"/>
      <c r="AV230" s="680"/>
      <c r="AW230" s="680"/>
      <c r="AX230" s="680"/>
      <c r="AY230" s="680"/>
      <c r="AZ230" s="680"/>
      <c r="BA230" s="680"/>
      <c r="BB230" s="680"/>
      <c r="BC230" s="680"/>
      <c r="BD230" s="680"/>
      <c r="BE230" s="680"/>
      <c r="BF230" s="680"/>
      <c r="BG230" s="680"/>
      <c r="BH230" s="680"/>
      <c r="BI230" s="680"/>
      <c r="BJ230" s="680"/>
      <c r="BK230" s="680"/>
      <c r="BL230" s="680"/>
      <c r="BM230" s="680"/>
      <c r="BN230" s="680"/>
      <c r="BO230" s="680"/>
      <c r="BP230" s="680"/>
    </row>
    <row r="231" customFormat="false" ht="15" hidden="false" customHeight="false" outlineLevel="0" collapsed="false">
      <c r="A231" s="680"/>
      <c r="B231" s="680"/>
      <c r="C231" s="742"/>
      <c r="D231" s="680"/>
      <c r="E231" s="680"/>
      <c r="F231" s="680"/>
      <c r="G231" s="680"/>
      <c r="H231" s="680"/>
      <c r="I231" s="680"/>
      <c r="J231" s="680"/>
      <c r="K231" s="680"/>
      <c r="L231" s="680"/>
      <c r="M231" s="680"/>
      <c r="N231" s="680"/>
      <c r="O231" s="742"/>
      <c r="P231" s="680"/>
      <c r="Q231" s="680"/>
      <c r="R231" s="680"/>
      <c r="S231" s="680"/>
      <c r="T231" s="680"/>
      <c r="U231" s="680"/>
      <c r="V231" s="680"/>
      <c r="W231" s="680"/>
      <c r="X231" s="680"/>
      <c r="Y231" s="680"/>
      <c r="Z231" s="680"/>
      <c r="AA231" s="680"/>
      <c r="AB231" s="680"/>
      <c r="AC231" s="680"/>
      <c r="AD231" s="680"/>
      <c r="AE231" s="680"/>
      <c r="AF231" s="680"/>
      <c r="AG231" s="680"/>
      <c r="AH231" s="680"/>
      <c r="AI231" s="680"/>
      <c r="AJ231" s="680"/>
      <c r="AK231" s="742"/>
      <c r="AL231" s="680"/>
      <c r="AM231" s="680"/>
      <c r="AN231" s="680"/>
      <c r="AO231" s="680"/>
      <c r="AP231" s="680"/>
      <c r="AQ231" s="680"/>
      <c r="AR231" s="680"/>
      <c r="AS231" s="680"/>
      <c r="AT231" s="680"/>
      <c r="AU231" s="680"/>
      <c r="AV231" s="680"/>
      <c r="AW231" s="680"/>
      <c r="AX231" s="680"/>
      <c r="AY231" s="680"/>
      <c r="AZ231" s="680"/>
      <c r="BA231" s="680"/>
      <c r="BB231" s="680"/>
      <c r="BC231" s="680"/>
      <c r="BD231" s="680"/>
      <c r="BE231" s="680"/>
      <c r="BF231" s="680"/>
      <c r="BG231" s="680"/>
      <c r="BH231" s="680"/>
      <c r="BI231" s="680"/>
      <c r="BJ231" s="680"/>
      <c r="BK231" s="680"/>
      <c r="BL231" s="680"/>
      <c r="BM231" s="680"/>
      <c r="BN231" s="680"/>
      <c r="BO231" s="680"/>
      <c r="BP231" s="680"/>
    </row>
    <row r="232" customFormat="false" ht="15" hidden="false" customHeight="false" outlineLevel="0" collapsed="false">
      <c r="A232" s="680"/>
      <c r="B232" s="680"/>
      <c r="C232" s="742"/>
      <c r="D232" s="680"/>
      <c r="E232" s="680"/>
      <c r="F232" s="680"/>
      <c r="G232" s="680"/>
      <c r="H232" s="680"/>
      <c r="I232" s="680"/>
      <c r="J232" s="680"/>
      <c r="K232" s="680"/>
      <c r="L232" s="680"/>
      <c r="M232" s="680"/>
      <c r="N232" s="680"/>
      <c r="O232" s="742"/>
      <c r="P232" s="680"/>
      <c r="Q232" s="680"/>
      <c r="R232" s="680"/>
      <c r="S232" s="680"/>
      <c r="T232" s="680"/>
      <c r="U232" s="680"/>
      <c r="V232" s="680"/>
      <c r="W232" s="680"/>
      <c r="X232" s="680"/>
      <c r="Y232" s="680"/>
      <c r="Z232" s="680"/>
      <c r="AA232" s="680"/>
      <c r="AB232" s="680"/>
      <c r="AC232" s="680"/>
      <c r="AD232" s="680"/>
      <c r="AE232" s="680"/>
      <c r="AF232" s="680"/>
      <c r="AG232" s="680"/>
      <c r="AH232" s="680"/>
      <c r="AI232" s="680"/>
      <c r="AJ232" s="680"/>
      <c r="AK232" s="742"/>
      <c r="AL232" s="680"/>
      <c r="AM232" s="680"/>
      <c r="AN232" s="680"/>
      <c r="AO232" s="680"/>
      <c r="AP232" s="680"/>
      <c r="AQ232" s="680"/>
      <c r="AR232" s="680"/>
      <c r="AS232" s="680"/>
      <c r="AT232" s="680"/>
      <c r="AU232" s="680"/>
      <c r="AV232" s="680"/>
      <c r="AW232" s="680"/>
      <c r="AX232" s="680"/>
      <c r="AY232" s="680"/>
      <c r="AZ232" s="680"/>
      <c r="BA232" s="680"/>
      <c r="BB232" s="680"/>
      <c r="BC232" s="680"/>
      <c r="BD232" s="680"/>
      <c r="BE232" s="680"/>
      <c r="BF232" s="680"/>
      <c r="BG232" s="680"/>
      <c r="BH232" s="680"/>
      <c r="BI232" s="680"/>
      <c r="BJ232" s="680"/>
      <c r="BK232" s="680"/>
      <c r="BL232" s="680"/>
      <c r="BM232" s="680"/>
      <c r="BN232" s="680"/>
      <c r="BO232" s="680"/>
      <c r="BP232" s="680"/>
    </row>
    <row r="233" customFormat="false" ht="15" hidden="false" customHeight="false" outlineLevel="0" collapsed="false">
      <c r="A233" s="680"/>
      <c r="B233" s="680"/>
      <c r="C233" s="742"/>
      <c r="D233" s="680"/>
      <c r="E233" s="680"/>
      <c r="F233" s="680"/>
      <c r="G233" s="680"/>
      <c r="H233" s="680"/>
      <c r="I233" s="680"/>
      <c r="J233" s="680"/>
      <c r="K233" s="680"/>
      <c r="L233" s="680"/>
      <c r="M233" s="680"/>
      <c r="N233" s="680"/>
      <c r="O233" s="742"/>
      <c r="P233" s="680"/>
      <c r="Q233" s="680"/>
      <c r="R233" s="680"/>
      <c r="S233" s="680"/>
      <c r="T233" s="680"/>
      <c r="U233" s="680"/>
      <c r="V233" s="680"/>
      <c r="W233" s="680"/>
      <c r="X233" s="680"/>
      <c r="Y233" s="680"/>
      <c r="Z233" s="680"/>
      <c r="AA233" s="680"/>
      <c r="AB233" s="680"/>
      <c r="AC233" s="680"/>
      <c r="AD233" s="680"/>
      <c r="AE233" s="680"/>
      <c r="AF233" s="680"/>
      <c r="AG233" s="680"/>
      <c r="AH233" s="680"/>
      <c r="AI233" s="680"/>
      <c r="AJ233" s="680"/>
      <c r="AK233" s="742"/>
      <c r="AL233" s="680"/>
      <c r="AM233" s="680"/>
      <c r="AN233" s="680"/>
      <c r="AO233" s="680"/>
      <c r="AP233" s="680"/>
      <c r="AQ233" s="680"/>
      <c r="AR233" s="680"/>
      <c r="AS233" s="680"/>
      <c r="AT233" s="680"/>
      <c r="AU233" s="680"/>
      <c r="AV233" s="680"/>
      <c r="AW233" s="680"/>
      <c r="AX233" s="680"/>
      <c r="AY233" s="680"/>
      <c r="AZ233" s="680"/>
      <c r="BA233" s="680"/>
      <c r="BB233" s="680"/>
      <c r="BC233" s="680"/>
      <c r="BD233" s="680"/>
      <c r="BE233" s="680"/>
      <c r="BF233" s="680"/>
      <c r="BG233" s="680"/>
      <c r="BH233" s="680"/>
      <c r="BI233" s="680"/>
      <c r="BJ233" s="680"/>
      <c r="BK233" s="680"/>
      <c r="BL233" s="680"/>
      <c r="BM233" s="680"/>
      <c r="BN233" s="680"/>
      <c r="BO233" s="680"/>
      <c r="BP233" s="680"/>
    </row>
    <row r="234" customFormat="false" ht="15" hidden="false" customHeight="false" outlineLevel="0" collapsed="false">
      <c r="A234" s="680"/>
      <c r="B234" s="680"/>
      <c r="C234" s="742"/>
      <c r="D234" s="680"/>
      <c r="E234" s="680"/>
      <c r="F234" s="680"/>
      <c r="G234" s="680"/>
      <c r="H234" s="680"/>
      <c r="I234" s="680"/>
      <c r="J234" s="680"/>
      <c r="K234" s="680"/>
      <c r="L234" s="680"/>
      <c r="M234" s="680"/>
      <c r="N234" s="680"/>
      <c r="O234" s="742"/>
      <c r="P234" s="680"/>
      <c r="Q234" s="680"/>
      <c r="R234" s="680"/>
      <c r="S234" s="680"/>
      <c r="T234" s="680"/>
      <c r="U234" s="680"/>
      <c r="V234" s="680"/>
      <c r="W234" s="680"/>
      <c r="X234" s="680"/>
      <c r="Y234" s="680"/>
      <c r="Z234" s="680"/>
      <c r="AA234" s="680"/>
      <c r="AB234" s="680"/>
      <c r="AC234" s="680"/>
      <c r="AD234" s="680"/>
      <c r="AE234" s="680"/>
      <c r="AF234" s="680"/>
      <c r="AG234" s="680"/>
      <c r="AH234" s="680"/>
      <c r="AI234" s="680"/>
      <c r="AJ234" s="680"/>
      <c r="AK234" s="742"/>
      <c r="AL234" s="680"/>
      <c r="AM234" s="680"/>
      <c r="AN234" s="680"/>
      <c r="AO234" s="680"/>
      <c r="AP234" s="680"/>
      <c r="AQ234" s="680"/>
      <c r="AR234" s="680"/>
      <c r="AS234" s="680"/>
      <c r="AT234" s="680"/>
      <c r="AU234" s="680"/>
      <c r="AV234" s="680"/>
      <c r="AW234" s="680"/>
      <c r="AX234" s="680"/>
      <c r="AY234" s="680"/>
      <c r="AZ234" s="680"/>
      <c r="BA234" s="680"/>
      <c r="BB234" s="680"/>
      <c r="BC234" s="680"/>
      <c r="BD234" s="680"/>
      <c r="BE234" s="680"/>
      <c r="BF234" s="680"/>
      <c r="BG234" s="680"/>
      <c r="BH234" s="680"/>
      <c r="BI234" s="680"/>
      <c r="BJ234" s="680"/>
      <c r="BK234" s="680"/>
      <c r="BL234" s="680"/>
      <c r="BM234" s="680"/>
      <c r="BN234" s="680"/>
      <c r="BO234" s="680"/>
      <c r="BP234" s="680"/>
    </row>
    <row r="235" customFormat="false" ht="15" hidden="false" customHeight="false" outlineLevel="0" collapsed="false">
      <c r="A235" s="680"/>
      <c r="B235" s="680"/>
      <c r="C235" s="742"/>
      <c r="D235" s="680"/>
      <c r="E235" s="680"/>
      <c r="F235" s="680"/>
      <c r="G235" s="680"/>
      <c r="H235" s="680"/>
      <c r="I235" s="680"/>
      <c r="J235" s="680"/>
      <c r="K235" s="680"/>
      <c r="L235" s="680"/>
      <c r="M235" s="680"/>
      <c r="N235" s="680"/>
      <c r="O235" s="742"/>
      <c r="P235" s="680"/>
      <c r="Q235" s="680"/>
      <c r="R235" s="680"/>
      <c r="S235" s="680"/>
      <c r="T235" s="680"/>
      <c r="U235" s="680"/>
      <c r="V235" s="680"/>
      <c r="W235" s="680"/>
      <c r="X235" s="680"/>
      <c r="Y235" s="680"/>
      <c r="Z235" s="680"/>
      <c r="AA235" s="680"/>
      <c r="AB235" s="680"/>
      <c r="AC235" s="680"/>
      <c r="AD235" s="680"/>
      <c r="AE235" s="680"/>
      <c r="AF235" s="680"/>
      <c r="AG235" s="680"/>
      <c r="AH235" s="680"/>
      <c r="AI235" s="680"/>
      <c r="AJ235" s="680"/>
      <c r="AK235" s="742"/>
      <c r="AL235" s="680"/>
      <c r="AM235" s="680"/>
      <c r="AN235" s="680"/>
      <c r="AO235" s="680"/>
      <c r="AP235" s="680"/>
      <c r="AQ235" s="680"/>
      <c r="AR235" s="680"/>
      <c r="AS235" s="680"/>
      <c r="AT235" s="680"/>
      <c r="AU235" s="680"/>
      <c r="AV235" s="680"/>
      <c r="AW235" s="680"/>
      <c r="AX235" s="680"/>
      <c r="AY235" s="680"/>
      <c r="AZ235" s="680"/>
      <c r="BA235" s="680"/>
      <c r="BB235" s="680"/>
      <c r="BC235" s="680"/>
      <c r="BD235" s="680"/>
      <c r="BE235" s="680"/>
      <c r="BF235" s="680"/>
      <c r="BG235" s="680"/>
      <c r="BH235" s="680"/>
      <c r="BI235" s="680"/>
      <c r="BJ235" s="680"/>
      <c r="BK235" s="680"/>
      <c r="BL235" s="680"/>
      <c r="BM235" s="680"/>
      <c r="BN235" s="680"/>
      <c r="BO235" s="680"/>
      <c r="BP235" s="680"/>
    </row>
    <row r="236" customFormat="false" ht="15" hidden="false" customHeight="false" outlineLevel="0" collapsed="false">
      <c r="A236" s="680"/>
      <c r="B236" s="680"/>
      <c r="C236" s="742"/>
      <c r="D236" s="680"/>
      <c r="E236" s="680"/>
      <c r="F236" s="680"/>
      <c r="G236" s="680"/>
      <c r="H236" s="680"/>
      <c r="I236" s="680"/>
      <c r="J236" s="680"/>
      <c r="K236" s="680"/>
      <c r="L236" s="680"/>
      <c r="M236" s="680"/>
      <c r="N236" s="680"/>
      <c r="O236" s="742"/>
      <c r="P236" s="680"/>
      <c r="Q236" s="680"/>
      <c r="R236" s="680"/>
      <c r="S236" s="680"/>
      <c r="T236" s="680"/>
      <c r="U236" s="680"/>
      <c r="V236" s="680"/>
      <c r="W236" s="680"/>
      <c r="X236" s="680"/>
      <c r="Y236" s="680"/>
      <c r="Z236" s="680"/>
      <c r="AA236" s="680"/>
      <c r="AB236" s="680"/>
      <c r="AC236" s="680"/>
      <c r="AD236" s="680"/>
      <c r="AE236" s="680"/>
      <c r="AF236" s="680"/>
      <c r="AG236" s="680"/>
      <c r="AH236" s="680"/>
      <c r="AI236" s="680"/>
      <c r="AJ236" s="680"/>
      <c r="AK236" s="742"/>
      <c r="AL236" s="680"/>
      <c r="AM236" s="680"/>
      <c r="AN236" s="680"/>
      <c r="AO236" s="680"/>
      <c r="AP236" s="680"/>
      <c r="AQ236" s="680"/>
      <c r="AR236" s="680"/>
      <c r="AS236" s="680"/>
      <c r="AT236" s="680"/>
      <c r="AU236" s="680"/>
      <c r="AV236" s="680"/>
      <c r="AW236" s="680"/>
      <c r="AX236" s="680"/>
      <c r="AY236" s="680"/>
      <c r="AZ236" s="680"/>
      <c r="BA236" s="680"/>
      <c r="BB236" s="680"/>
      <c r="BC236" s="680"/>
      <c r="BD236" s="680"/>
      <c r="BE236" s="680"/>
      <c r="BF236" s="680"/>
      <c r="BG236" s="680"/>
      <c r="BH236" s="680"/>
      <c r="BI236" s="680"/>
      <c r="BJ236" s="680"/>
      <c r="BK236" s="680"/>
      <c r="BL236" s="680"/>
      <c r="BM236" s="680"/>
      <c r="BN236" s="680"/>
      <c r="BO236" s="680"/>
      <c r="BP236" s="680"/>
    </row>
    <row r="237" customFormat="false" ht="15" hidden="false" customHeight="false" outlineLevel="0" collapsed="false">
      <c r="A237" s="680"/>
      <c r="B237" s="680"/>
      <c r="C237" s="742"/>
      <c r="D237" s="680"/>
      <c r="E237" s="680"/>
      <c r="F237" s="680"/>
      <c r="G237" s="680"/>
      <c r="H237" s="680"/>
      <c r="I237" s="680"/>
      <c r="J237" s="680"/>
      <c r="K237" s="680"/>
      <c r="L237" s="680"/>
      <c r="M237" s="680"/>
      <c r="N237" s="680"/>
      <c r="O237" s="742"/>
      <c r="P237" s="680"/>
      <c r="Q237" s="680"/>
      <c r="R237" s="680"/>
      <c r="S237" s="680"/>
      <c r="T237" s="680"/>
      <c r="U237" s="680"/>
      <c r="V237" s="680"/>
      <c r="W237" s="680"/>
      <c r="X237" s="680"/>
      <c r="Y237" s="680"/>
      <c r="Z237" s="680"/>
      <c r="AA237" s="680"/>
      <c r="AB237" s="680"/>
      <c r="AC237" s="680"/>
      <c r="AD237" s="680"/>
      <c r="AE237" s="680"/>
      <c r="AF237" s="680"/>
      <c r="AG237" s="680"/>
      <c r="AH237" s="680"/>
      <c r="AI237" s="680"/>
      <c r="AJ237" s="680"/>
      <c r="AK237" s="742"/>
      <c r="AL237" s="680"/>
      <c r="AM237" s="680"/>
      <c r="AN237" s="680"/>
      <c r="AO237" s="680"/>
      <c r="AP237" s="680"/>
      <c r="AQ237" s="680"/>
      <c r="AR237" s="680"/>
      <c r="AS237" s="680"/>
      <c r="AT237" s="680"/>
      <c r="AU237" s="680"/>
      <c r="AV237" s="680"/>
      <c r="AW237" s="680"/>
      <c r="AX237" s="680"/>
      <c r="AY237" s="680"/>
      <c r="AZ237" s="680"/>
      <c r="BA237" s="680"/>
      <c r="BB237" s="680"/>
      <c r="BC237" s="680"/>
      <c r="BD237" s="680"/>
      <c r="BE237" s="680"/>
      <c r="BF237" s="680"/>
      <c r="BG237" s="680"/>
      <c r="BH237" s="680"/>
      <c r="BI237" s="680"/>
      <c r="BJ237" s="680"/>
      <c r="BK237" s="680"/>
      <c r="BL237" s="680"/>
      <c r="BM237" s="680"/>
      <c r="BN237" s="680"/>
      <c r="BO237" s="680"/>
      <c r="BP237" s="680"/>
    </row>
    <row r="238" customFormat="false" ht="15" hidden="false" customHeight="false" outlineLevel="0" collapsed="false">
      <c r="A238" s="680"/>
      <c r="B238" s="680"/>
      <c r="C238" s="742"/>
      <c r="D238" s="680"/>
      <c r="E238" s="680"/>
      <c r="F238" s="680"/>
      <c r="G238" s="680"/>
      <c r="H238" s="680"/>
      <c r="I238" s="680"/>
      <c r="J238" s="680"/>
      <c r="K238" s="680"/>
      <c r="L238" s="680"/>
      <c r="M238" s="680"/>
      <c r="N238" s="680"/>
      <c r="O238" s="742"/>
      <c r="P238" s="680"/>
      <c r="Q238" s="680"/>
      <c r="R238" s="680"/>
      <c r="S238" s="680"/>
      <c r="T238" s="680"/>
      <c r="U238" s="680"/>
      <c r="V238" s="680"/>
      <c r="W238" s="680"/>
      <c r="X238" s="680"/>
      <c r="Y238" s="680"/>
      <c r="Z238" s="680"/>
      <c r="AA238" s="680"/>
      <c r="AB238" s="680"/>
      <c r="AC238" s="680"/>
      <c r="AD238" s="680"/>
      <c r="AE238" s="680"/>
      <c r="AF238" s="680"/>
      <c r="AG238" s="680"/>
      <c r="AH238" s="680"/>
      <c r="AI238" s="680"/>
      <c r="AJ238" s="680"/>
      <c r="AK238" s="742"/>
      <c r="AL238" s="680"/>
      <c r="AM238" s="680"/>
      <c r="AN238" s="680"/>
      <c r="AO238" s="680"/>
      <c r="AP238" s="680"/>
      <c r="AQ238" s="680"/>
      <c r="AR238" s="680"/>
      <c r="AS238" s="680"/>
      <c r="AT238" s="680"/>
      <c r="AU238" s="680"/>
      <c r="AV238" s="680"/>
      <c r="AW238" s="680"/>
      <c r="AX238" s="680"/>
      <c r="AY238" s="680"/>
      <c r="AZ238" s="680"/>
      <c r="BA238" s="680"/>
      <c r="BB238" s="680"/>
      <c r="BC238" s="680"/>
      <c r="BD238" s="680"/>
      <c r="BE238" s="680"/>
      <c r="BF238" s="680"/>
      <c r="BG238" s="680"/>
      <c r="BH238" s="680"/>
      <c r="BI238" s="680"/>
      <c r="BJ238" s="680"/>
      <c r="BK238" s="680"/>
      <c r="BL238" s="680"/>
      <c r="BM238" s="680"/>
      <c r="BN238" s="680"/>
      <c r="BO238" s="680"/>
      <c r="BP238" s="680"/>
    </row>
    <row r="239" customFormat="false" ht="15" hidden="false" customHeight="false" outlineLevel="0" collapsed="false">
      <c r="A239" s="680"/>
      <c r="B239" s="680"/>
      <c r="C239" s="742"/>
      <c r="D239" s="680"/>
      <c r="E239" s="680"/>
      <c r="F239" s="680"/>
      <c r="G239" s="680"/>
      <c r="H239" s="680"/>
      <c r="I239" s="680"/>
      <c r="J239" s="680"/>
      <c r="K239" s="680"/>
      <c r="L239" s="680"/>
      <c r="M239" s="680"/>
      <c r="N239" s="680"/>
      <c r="O239" s="742"/>
      <c r="P239" s="680"/>
      <c r="Q239" s="680"/>
      <c r="R239" s="680"/>
      <c r="S239" s="680"/>
      <c r="T239" s="680"/>
      <c r="U239" s="680"/>
      <c r="V239" s="680"/>
      <c r="W239" s="680"/>
      <c r="X239" s="680"/>
      <c r="Y239" s="680"/>
      <c r="Z239" s="680"/>
      <c r="AA239" s="680"/>
      <c r="AB239" s="680"/>
      <c r="AC239" s="680"/>
      <c r="AD239" s="680"/>
      <c r="AE239" s="680"/>
      <c r="AF239" s="680"/>
      <c r="AG239" s="680"/>
      <c r="AH239" s="680"/>
      <c r="AI239" s="680"/>
      <c r="AJ239" s="680"/>
      <c r="AK239" s="742"/>
      <c r="AL239" s="680"/>
      <c r="AM239" s="680"/>
      <c r="AN239" s="680"/>
      <c r="AO239" s="680"/>
      <c r="AP239" s="680"/>
      <c r="AQ239" s="680"/>
      <c r="AR239" s="680"/>
      <c r="AS239" s="680"/>
      <c r="AT239" s="680"/>
      <c r="AU239" s="680"/>
      <c r="AV239" s="680"/>
      <c r="AW239" s="680"/>
      <c r="AX239" s="680"/>
      <c r="AY239" s="680"/>
      <c r="AZ239" s="680"/>
      <c r="BA239" s="680"/>
      <c r="BB239" s="680"/>
      <c r="BC239" s="680"/>
      <c r="BD239" s="680"/>
      <c r="BE239" s="680"/>
      <c r="BF239" s="680"/>
      <c r="BG239" s="680"/>
      <c r="BH239" s="680"/>
      <c r="BI239" s="680"/>
      <c r="BJ239" s="680"/>
      <c r="BK239" s="680"/>
      <c r="BL239" s="680"/>
      <c r="BM239" s="680"/>
      <c r="BN239" s="680"/>
      <c r="BO239" s="680"/>
      <c r="BP239" s="680"/>
    </row>
    <row r="240" customFormat="false" ht="15" hidden="false" customHeight="false" outlineLevel="0" collapsed="false">
      <c r="A240" s="680"/>
      <c r="B240" s="680"/>
      <c r="C240" s="742"/>
      <c r="D240" s="680"/>
      <c r="E240" s="680"/>
      <c r="F240" s="680"/>
      <c r="G240" s="680"/>
      <c r="H240" s="680"/>
      <c r="I240" s="680"/>
      <c r="J240" s="680"/>
      <c r="K240" s="680"/>
      <c r="L240" s="680"/>
      <c r="M240" s="680"/>
      <c r="N240" s="680"/>
      <c r="O240" s="742"/>
      <c r="P240" s="680"/>
      <c r="Q240" s="680"/>
      <c r="R240" s="680"/>
      <c r="S240" s="680"/>
      <c r="T240" s="680"/>
      <c r="U240" s="680"/>
      <c r="V240" s="680"/>
      <c r="W240" s="680"/>
      <c r="X240" s="680"/>
      <c r="Y240" s="680"/>
      <c r="Z240" s="680"/>
      <c r="AA240" s="680"/>
      <c r="AB240" s="680"/>
      <c r="AC240" s="680"/>
      <c r="AD240" s="680"/>
      <c r="AE240" s="680"/>
      <c r="AF240" s="680"/>
      <c r="AG240" s="680"/>
      <c r="AH240" s="680"/>
      <c r="AI240" s="680"/>
      <c r="AJ240" s="680"/>
      <c r="AK240" s="742"/>
      <c r="AL240" s="680"/>
      <c r="AM240" s="680"/>
      <c r="AN240" s="680"/>
      <c r="AO240" s="680"/>
      <c r="AP240" s="680"/>
      <c r="AQ240" s="680"/>
      <c r="AR240" s="680"/>
      <c r="AS240" s="680"/>
      <c r="AT240" s="680"/>
      <c r="AU240" s="680"/>
      <c r="AV240" s="680"/>
      <c r="AW240" s="680"/>
      <c r="AX240" s="680"/>
      <c r="AY240" s="680"/>
      <c r="AZ240" s="680"/>
      <c r="BA240" s="680"/>
      <c r="BB240" s="680"/>
      <c r="BC240" s="680"/>
      <c r="BD240" s="680"/>
      <c r="BE240" s="680"/>
      <c r="BF240" s="680"/>
      <c r="BG240" s="680"/>
      <c r="BH240" s="680"/>
      <c r="BI240" s="680"/>
      <c r="BJ240" s="680"/>
      <c r="BK240" s="680"/>
      <c r="BL240" s="680"/>
      <c r="BM240" s="680"/>
      <c r="BN240" s="680"/>
      <c r="BO240" s="680"/>
      <c r="BP240" s="680"/>
    </row>
    <row r="241" customFormat="false" ht="15" hidden="false" customHeight="false" outlineLevel="0" collapsed="false">
      <c r="A241" s="680"/>
      <c r="B241" s="680"/>
      <c r="C241" s="742"/>
      <c r="D241" s="680"/>
      <c r="E241" s="680"/>
      <c r="F241" s="680"/>
      <c r="G241" s="680"/>
      <c r="H241" s="680"/>
      <c r="I241" s="680"/>
      <c r="J241" s="680"/>
      <c r="K241" s="680"/>
      <c r="L241" s="680"/>
      <c r="M241" s="680"/>
      <c r="N241" s="680"/>
      <c r="O241" s="742"/>
      <c r="P241" s="680"/>
      <c r="Q241" s="680"/>
      <c r="R241" s="680"/>
      <c r="S241" s="680"/>
      <c r="T241" s="680"/>
      <c r="U241" s="680"/>
      <c r="V241" s="680"/>
      <c r="W241" s="680"/>
      <c r="X241" s="680"/>
      <c r="Y241" s="680"/>
      <c r="Z241" s="680"/>
      <c r="AA241" s="680"/>
      <c r="AB241" s="680"/>
      <c r="AC241" s="680"/>
      <c r="AD241" s="680"/>
      <c r="AE241" s="680"/>
      <c r="AF241" s="680"/>
      <c r="AG241" s="680"/>
      <c r="AH241" s="680"/>
      <c r="AI241" s="680"/>
      <c r="AJ241" s="680"/>
      <c r="AK241" s="742"/>
      <c r="AL241" s="680"/>
      <c r="AM241" s="680"/>
      <c r="AN241" s="680"/>
      <c r="AO241" s="680"/>
      <c r="AP241" s="680"/>
      <c r="AQ241" s="680"/>
      <c r="AR241" s="680"/>
      <c r="AS241" s="680"/>
      <c r="AT241" s="680"/>
      <c r="AU241" s="680"/>
      <c r="AV241" s="680"/>
      <c r="AW241" s="680"/>
      <c r="AX241" s="680"/>
      <c r="AY241" s="680"/>
      <c r="AZ241" s="680"/>
      <c r="BA241" s="680"/>
      <c r="BB241" s="680"/>
      <c r="BC241" s="680"/>
      <c r="BD241" s="680"/>
      <c r="BE241" s="680"/>
      <c r="BF241" s="680"/>
      <c r="BG241" s="680"/>
      <c r="BH241" s="680"/>
      <c r="BI241" s="680"/>
      <c r="BJ241" s="680"/>
      <c r="BK241" s="680"/>
      <c r="BL241" s="680"/>
      <c r="BM241" s="680"/>
      <c r="BN241" s="680"/>
      <c r="BO241" s="680"/>
      <c r="BP241" s="680"/>
    </row>
    <row r="242" customFormat="false" ht="15" hidden="false" customHeight="false" outlineLevel="0" collapsed="false">
      <c r="A242" s="680"/>
      <c r="B242" s="680"/>
      <c r="C242" s="742"/>
      <c r="D242" s="680"/>
      <c r="E242" s="680"/>
      <c r="F242" s="680"/>
      <c r="G242" s="680"/>
      <c r="H242" s="680"/>
      <c r="I242" s="680"/>
      <c r="J242" s="680"/>
      <c r="K242" s="680"/>
      <c r="L242" s="680"/>
      <c r="M242" s="680"/>
      <c r="N242" s="680"/>
      <c r="O242" s="742"/>
      <c r="P242" s="680"/>
      <c r="Q242" s="680"/>
      <c r="R242" s="680"/>
      <c r="S242" s="680"/>
      <c r="T242" s="680"/>
      <c r="U242" s="680"/>
      <c r="V242" s="680"/>
      <c r="W242" s="680"/>
      <c r="X242" s="680"/>
      <c r="Y242" s="680"/>
      <c r="Z242" s="680"/>
      <c r="AA242" s="680"/>
      <c r="AB242" s="680"/>
      <c r="AC242" s="680"/>
      <c r="AD242" s="680"/>
      <c r="AE242" s="680"/>
      <c r="AF242" s="680"/>
      <c r="AG242" s="680"/>
      <c r="AH242" s="680"/>
      <c r="AI242" s="680"/>
      <c r="AJ242" s="680"/>
      <c r="AK242" s="742"/>
      <c r="AL242" s="680"/>
      <c r="AM242" s="680"/>
      <c r="AN242" s="680"/>
      <c r="AO242" s="680"/>
      <c r="AP242" s="680"/>
      <c r="AQ242" s="680"/>
      <c r="AR242" s="680"/>
      <c r="AS242" s="680"/>
      <c r="AT242" s="680"/>
      <c r="AU242" s="680"/>
      <c r="AV242" s="680"/>
      <c r="AW242" s="680"/>
      <c r="AX242" s="680"/>
      <c r="AY242" s="680"/>
      <c r="AZ242" s="680"/>
      <c r="BA242" s="680"/>
      <c r="BB242" s="680"/>
      <c r="BC242" s="680"/>
      <c r="BD242" s="680"/>
      <c r="BE242" s="680"/>
      <c r="BF242" s="680"/>
      <c r="BG242" s="680"/>
      <c r="BH242" s="680"/>
      <c r="BI242" s="680"/>
      <c r="BJ242" s="680"/>
      <c r="BK242" s="680"/>
      <c r="BL242" s="680"/>
      <c r="BM242" s="680"/>
      <c r="BN242" s="680"/>
      <c r="BO242" s="680"/>
      <c r="BP242" s="680"/>
    </row>
    <row r="243" customFormat="false" ht="15" hidden="false" customHeight="false" outlineLevel="0" collapsed="false">
      <c r="A243" s="680"/>
      <c r="B243" s="680"/>
      <c r="C243" s="742"/>
      <c r="D243" s="680"/>
      <c r="E243" s="680"/>
      <c r="F243" s="680"/>
      <c r="G243" s="680"/>
      <c r="H243" s="680"/>
      <c r="I243" s="680"/>
      <c r="J243" s="680"/>
      <c r="K243" s="680"/>
      <c r="L243" s="680"/>
      <c r="M243" s="680"/>
      <c r="N243" s="680"/>
      <c r="O243" s="742"/>
      <c r="P243" s="680"/>
      <c r="Q243" s="680"/>
      <c r="R243" s="680"/>
      <c r="S243" s="680"/>
      <c r="T243" s="680"/>
      <c r="U243" s="680"/>
      <c r="V243" s="680"/>
      <c r="W243" s="680"/>
      <c r="X243" s="680"/>
      <c r="Y243" s="680"/>
      <c r="Z243" s="680"/>
      <c r="AA243" s="680"/>
      <c r="AB243" s="680"/>
      <c r="AC243" s="680"/>
      <c r="AD243" s="680"/>
      <c r="AE243" s="680"/>
      <c r="AF243" s="680"/>
      <c r="AG243" s="680"/>
      <c r="AH243" s="680"/>
      <c r="AI243" s="680"/>
      <c r="AJ243" s="680"/>
      <c r="AK243" s="742"/>
      <c r="AL243" s="680"/>
      <c r="AM243" s="680"/>
      <c r="AN243" s="680"/>
      <c r="AO243" s="680"/>
      <c r="AP243" s="680"/>
      <c r="AQ243" s="680"/>
      <c r="AR243" s="680"/>
      <c r="AS243" s="680"/>
      <c r="AT243" s="680"/>
      <c r="AU243" s="680"/>
      <c r="AV243" s="680"/>
      <c r="AW243" s="680"/>
      <c r="AX243" s="680"/>
      <c r="AY243" s="680"/>
      <c r="AZ243" s="680"/>
      <c r="BA243" s="680"/>
      <c r="BB243" s="680"/>
      <c r="BC243" s="680"/>
      <c r="BD243" s="680"/>
      <c r="BE243" s="680"/>
      <c r="BF243" s="680"/>
      <c r="BG243" s="680"/>
      <c r="BH243" s="680"/>
      <c r="BI243" s="680"/>
      <c r="BJ243" s="680"/>
      <c r="BK243" s="680"/>
      <c r="BL243" s="680"/>
      <c r="BM243" s="680"/>
      <c r="BN243" s="680"/>
      <c r="BO243" s="680"/>
      <c r="BP243" s="680"/>
    </row>
    <row r="244" customFormat="false" ht="15" hidden="false" customHeight="false" outlineLevel="0" collapsed="false">
      <c r="A244" s="680"/>
      <c r="B244" s="680"/>
      <c r="C244" s="742"/>
      <c r="D244" s="680"/>
      <c r="E244" s="680"/>
      <c r="F244" s="680"/>
      <c r="G244" s="680"/>
      <c r="H244" s="680"/>
      <c r="I244" s="680"/>
      <c r="J244" s="680"/>
      <c r="K244" s="680"/>
      <c r="L244" s="680"/>
      <c r="M244" s="680"/>
      <c r="N244" s="680"/>
      <c r="O244" s="742"/>
      <c r="P244" s="680"/>
      <c r="Q244" s="680"/>
      <c r="R244" s="680"/>
      <c r="S244" s="680"/>
      <c r="T244" s="680"/>
      <c r="U244" s="680"/>
      <c r="V244" s="680"/>
      <c r="W244" s="680"/>
      <c r="X244" s="680"/>
      <c r="Y244" s="680"/>
      <c r="Z244" s="680"/>
      <c r="AA244" s="680"/>
      <c r="AB244" s="680"/>
      <c r="AC244" s="680"/>
      <c r="AD244" s="680"/>
      <c r="AE244" s="680"/>
      <c r="AF244" s="680"/>
      <c r="AG244" s="680"/>
      <c r="AH244" s="680"/>
      <c r="AI244" s="680"/>
      <c r="AJ244" s="680"/>
      <c r="AK244" s="742"/>
      <c r="AL244" s="680"/>
      <c r="AM244" s="680"/>
      <c r="AN244" s="680"/>
      <c r="AO244" s="680"/>
      <c r="AP244" s="680"/>
      <c r="AQ244" s="680"/>
      <c r="AR244" s="680"/>
      <c r="AS244" s="680"/>
      <c r="AT244" s="680"/>
      <c r="AU244" s="680"/>
      <c r="AV244" s="680"/>
      <c r="AW244" s="680"/>
      <c r="AX244" s="680"/>
      <c r="AY244" s="680"/>
      <c r="AZ244" s="680"/>
      <c r="BA244" s="680"/>
      <c r="BB244" s="680"/>
      <c r="BC244" s="680"/>
      <c r="BD244" s="680"/>
      <c r="BE244" s="680"/>
      <c r="BF244" s="680"/>
      <c r="BG244" s="680"/>
      <c r="BH244" s="680"/>
      <c r="BI244" s="680"/>
      <c r="BJ244" s="680"/>
      <c r="BK244" s="680"/>
      <c r="BL244" s="680"/>
      <c r="BM244" s="680"/>
      <c r="BN244" s="680"/>
      <c r="BO244" s="680"/>
      <c r="BP244" s="680"/>
    </row>
    <row r="245" customFormat="false" ht="15" hidden="false" customHeight="false" outlineLevel="0" collapsed="false">
      <c r="A245" s="680"/>
      <c r="B245" s="680"/>
      <c r="C245" s="742"/>
      <c r="D245" s="680"/>
      <c r="E245" s="680"/>
      <c r="F245" s="680"/>
      <c r="G245" s="680"/>
      <c r="H245" s="680"/>
      <c r="I245" s="680"/>
      <c r="J245" s="680"/>
      <c r="K245" s="680"/>
      <c r="L245" s="680"/>
      <c r="M245" s="680"/>
      <c r="N245" s="680"/>
      <c r="O245" s="742"/>
      <c r="P245" s="680"/>
      <c r="Q245" s="680"/>
      <c r="R245" s="680"/>
      <c r="S245" s="680"/>
      <c r="T245" s="680"/>
      <c r="U245" s="680"/>
      <c r="V245" s="680"/>
      <c r="W245" s="680"/>
      <c r="X245" s="680"/>
      <c r="Y245" s="680"/>
      <c r="Z245" s="680"/>
      <c r="AA245" s="680"/>
      <c r="AB245" s="680"/>
      <c r="AC245" s="680"/>
      <c r="AD245" s="680"/>
      <c r="AE245" s="680"/>
      <c r="AF245" s="680"/>
      <c r="AG245" s="680"/>
      <c r="AH245" s="680"/>
      <c r="AI245" s="680"/>
      <c r="AJ245" s="680"/>
      <c r="AK245" s="742"/>
      <c r="AL245" s="680"/>
      <c r="AM245" s="680"/>
      <c r="AN245" s="680"/>
      <c r="AO245" s="680"/>
      <c r="AP245" s="680"/>
      <c r="AQ245" s="680"/>
      <c r="AR245" s="680"/>
      <c r="AS245" s="680"/>
      <c r="AT245" s="680"/>
      <c r="AU245" s="680"/>
      <c r="AV245" s="680"/>
      <c r="AW245" s="680"/>
      <c r="AX245" s="680"/>
      <c r="AY245" s="680"/>
      <c r="AZ245" s="680"/>
      <c r="BA245" s="680"/>
      <c r="BB245" s="680"/>
      <c r="BC245" s="680"/>
      <c r="BD245" s="680"/>
      <c r="BE245" s="680"/>
      <c r="BF245" s="680"/>
      <c r="BG245" s="680"/>
      <c r="BH245" s="680"/>
      <c r="BI245" s="680"/>
      <c r="BJ245" s="680"/>
      <c r="BK245" s="680"/>
      <c r="BL245" s="680"/>
      <c r="BM245" s="680"/>
      <c r="BN245" s="680"/>
      <c r="BO245" s="680"/>
      <c r="BP245" s="680"/>
    </row>
    <row r="246" customFormat="false" ht="15" hidden="false" customHeight="false" outlineLevel="0" collapsed="false">
      <c r="A246" s="680"/>
      <c r="B246" s="680"/>
      <c r="C246" s="742"/>
      <c r="D246" s="680"/>
      <c r="E246" s="680"/>
      <c r="F246" s="680"/>
      <c r="G246" s="680"/>
      <c r="H246" s="680"/>
      <c r="I246" s="680"/>
      <c r="J246" s="680"/>
      <c r="K246" s="680"/>
      <c r="L246" s="680"/>
      <c r="M246" s="680"/>
      <c r="N246" s="680"/>
      <c r="O246" s="742"/>
      <c r="P246" s="680"/>
      <c r="Q246" s="680"/>
      <c r="R246" s="680"/>
      <c r="S246" s="680"/>
      <c r="T246" s="680"/>
      <c r="U246" s="680"/>
      <c r="V246" s="680"/>
      <c r="W246" s="680"/>
      <c r="X246" s="680"/>
      <c r="Y246" s="680"/>
      <c r="Z246" s="680"/>
      <c r="AA246" s="680"/>
      <c r="AB246" s="680"/>
      <c r="AC246" s="680"/>
      <c r="AD246" s="680"/>
      <c r="AE246" s="680"/>
      <c r="AF246" s="680"/>
      <c r="AG246" s="680"/>
      <c r="AH246" s="680"/>
      <c r="AI246" s="680"/>
      <c r="AJ246" s="680"/>
      <c r="AK246" s="742"/>
      <c r="AL246" s="680"/>
      <c r="AM246" s="680"/>
      <c r="AN246" s="680"/>
      <c r="AO246" s="680"/>
      <c r="AP246" s="680"/>
      <c r="AQ246" s="680"/>
      <c r="AR246" s="680"/>
      <c r="AS246" s="680"/>
      <c r="AT246" s="680"/>
      <c r="AU246" s="680"/>
      <c r="AV246" s="680"/>
      <c r="AW246" s="680"/>
      <c r="AX246" s="680"/>
      <c r="AY246" s="680"/>
      <c r="AZ246" s="680"/>
      <c r="BA246" s="680"/>
      <c r="BB246" s="680"/>
      <c r="BC246" s="680"/>
      <c r="BD246" s="680"/>
      <c r="BE246" s="680"/>
      <c r="BF246" s="680"/>
      <c r="BG246" s="680"/>
      <c r="BH246" s="680"/>
      <c r="BI246" s="680"/>
      <c r="BJ246" s="680"/>
      <c r="BK246" s="680"/>
      <c r="BL246" s="680"/>
      <c r="BM246" s="680"/>
      <c r="BN246" s="680"/>
      <c r="BO246" s="680"/>
      <c r="BP246" s="680"/>
    </row>
    <row r="247" customFormat="false" ht="15" hidden="false" customHeight="false" outlineLevel="0" collapsed="false">
      <c r="A247" s="680"/>
      <c r="B247" s="680"/>
      <c r="C247" s="742"/>
      <c r="D247" s="680"/>
      <c r="E247" s="680"/>
      <c r="F247" s="680"/>
      <c r="G247" s="680"/>
      <c r="H247" s="680"/>
      <c r="I247" s="680"/>
      <c r="J247" s="680"/>
      <c r="K247" s="680"/>
      <c r="L247" s="680"/>
      <c r="M247" s="680"/>
      <c r="N247" s="680"/>
      <c r="O247" s="742"/>
      <c r="P247" s="680"/>
      <c r="Q247" s="680"/>
      <c r="R247" s="680"/>
      <c r="S247" s="680"/>
      <c r="T247" s="680"/>
      <c r="U247" s="680"/>
      <c r="V247" s="680"/>
      <c r="W247" s="680"/>
      <c r="X247" s="680"/>
      <c r="Y247" s="680"/>
      <c r="Z247" s="680"/>
      <c r="AA247" s="680"/>
      <c r="AB247" s="680"/>
      <c r="AC247" s="680"/>
      <c r="AD247" s="680"/>
      <c r="AE247" s="680"/>
      <c r="AF247" s="680"/>
      <c r="AG247" s="680"/>
      <c r="AH247" s="680"/>
      <c r="AI247" s="680"/>
      <c r="AJ247" s="680"/>
      <c r="AK247" s="742"/>
      <c r="AL247" s="680"/>
      <c r="AM247" s="680"/>
      <c r="AN247" s="680"/>
      <c r="AO247" s="680"/>
      <c r="AP247" s="680"/>
      <c r="AQ247" s="680"/>
      <c r="AR247" s="680"/>
      <c r="AS247" s="680"/>
      <c r="AT247" s="680"/>
      <c r="AU247" s="680"/>
      <c r="AV247" s="680"/>
      <c r="AW247" s="680"/>
      <c r="AX247" s="680"/>
      <c r="AY247" s="680"/>
      <c r="AZ247" s="680"/>
      <c r="BA247" s="680"/>
      <c r="BB247" s="680"/>
      <c r="BC247" s="680"/>
      <c r="BD247" s="680"/>
      <c r="BE247" s="680"/>
      <c r="BF247" s="680"/>
      <c r="BG247" s="680"/>
      <c r="BH247" s="680"/>
      <c r="BI247" s="680"/>
      <c r="BJ247" s="680"/>
      <c r="BK247" s="680"/>
      <c r="BL247" s="680"/>
      <c r="BM247" s="680"/>
      <c r="BN247" s="680"/>
      <c r="BO247" s="680"/>
      <c r="BP247" s="680"/>
    </row>
    <row r="248" customFormat="false" ht="15" hidden="false" customHeight="false" outlineLevel="0" collapsed="false">
      <c r="A248" s="680"/>
      <c r="B248" s="680"/>
      <c r="C248" s="742"/>
      <c r="D248" s="680"/>
      <c r="E248" s="680"/>
      <c r="F248" s="680"/>
      <c r="G248" s="680"/>
      <c r="H248" s="680"/>
      <c r="I248" s="680"/>
      <c r="J248" s="680"/>
      <c r="K248" s="680"/>
      <c r="L248" s="680"/>
      <c r="M248" s="680"/>
      <c r="N248" s="680"/>
      <c r="O248" s="742"/>
      <c r="P248" s="680"/>
      <c r="Q248" s="680"/>
      <c r="R248" s="680"/>
      <c r="S248" s="680"/>
      <c r="T248" s="680"/>
      <c r="U248" s="680"/>
      <c r="V248" s="680"/>
      <c r="W248" s="680"/>
      <c r="X248" s="680"/>
      <c r="Y248" s="680"/>
      <c r="Z248" s="680"/>
      <c r="AA248" s="680"/>
      <c r="AB248" s="680"/>
      <c r="AC248" s="680"/>
      <c r="AD248" s="680"/>
      <c r="AE248" s="680"/>
      <c r="AF248" s="680"/>
      <c r="AG248" s="680"/>
      <c r="AH248" s="680"/>
      <c r="AI248" s="680"/>
      <c r="AJ248" s="680"/>
      <c r="AK248" s="742"/>
      <c r="AL248" s="680"/>
      <c r="AM248" s="680"/>
      <c r="AN248" s="680"/>
      <c r="AO248" s="680"/>
      <c r="AP248" s="680"/>
      <c r="AQ248" s="680"/>
      <c r="AR248" s="680"/>
      <c r="AS248" s="680"/>
      <c r="AT248" s="680"/>
      <c r="AU248" s="680"/>
      <c r="AV248" s="680"/>
      <c r="AW248" s="680"/>
      <c r="AX248" s="680"/>
      <c r="AY248" s="680"/>
      <c r="AZ248" s="680"/>
      <c r="BA248" s="680"/>
      <c r="BB248" s="680"/>
      <c r="BC248" s="680"/>
      <c r="BD248" s="680"/>
      <c r="BE248" s="680"/>
      <c r="BF248" s="680"/>
      <c r="BG248" s="680"/>
      <c r="BH248" s="680"/>
      <c r="BI248" s="680"/>
      <c r="BJ248" s="680"/>
      <c r="BK248" s="680"/>
      <c r="BL248" s="680"/>
      <c r="BM248" s="680"/>
      <c r="BN248" s="680"/>
      <c r="BO248" s="680"/>
      <c r="BP248" s="680"/>
    </row>
    <row r="249" customFormat="false" ht="15" hidden="false" customHeight="false" outlineLevel="0" collapsed="false">
      <c r="A249" s="680"/>
      <c r="B249" s="680"/>
      <c r="C249" s="742"/>
      <c r="D249" s="680"/>
      <c r="E249" s="680"/>
      <c r="F249" s="680"/>
      <c r="G249" s="680"/>
      <c r="H249" s="680"/>
      <c r="I249" s="680"/>
      <c r="J249" s="680"/>
      <c r="K249" s="680"/>
      <c r="L249" s="680"/>
      <c r="M249" s="680"/>
      <c r="N249" s="680"/>
      <c r="O249" s="742"/>
      <c r="P249" s="680"/>
      <c r="Q249" s="680"/>
      <c r="R249" s="680"/>
      <c r="S249" s="680"/>
      <c r="T249" s="680"/>
      <c r="U249" s="680"/>
      <c r="V249" s="680"/>
      <c r="W249" s="680"/>
      <c r="X249" s="680"/>
      <c r="Y249" s="680"/>
      <c r="Z249" s="680"/>
      <c r="AA249" s="680"/>
      <c r="AB249" s="680"/>
      <c r="AC249" s="680"/>
      <c r="AD249" s="680"/>
      <c r="AE249" s="680"/>
      <c r="AF249" s="680"/>
      <c r="AG249" s="680"/>
      <c r="AH249" s="680"/>
      <c r="AI249" s="680"/>
      <c r="AJ249" s="680"/>
      <c r="AK249" s="742"/>
      <c r="AL249" s="680"/>
      <c r="AM249" s="680"/>
      <c r="AN249" s="680"/>
      <c r="AO249" s="680"/>
      <c r="AP249" s="680"/>
      <c r="AQ249" s="680"/>
      <c r="AR249" s="680"/>
      <c r="AS249" s="680"/>
      <c r="AT249" s="680"/>
      <c r="AU249" s="680"/>
      <c r="AV249" s="680"/>
      <c r="AW249" s="680"/>
      <c r="AX249" s="680"/>
      <c r="AY249" s="680"/>
      <c r="AZ249" s="680"/>
      <c r="BA249" s="680"/>
      <c r="BB249" s="680"/>
      <c r="BC249" s="680"/>
      <c r="BD249" s="680"/>
      <c r="BE249" s="680"/>
      <c r="BF249" s="680"/>
      <c r="BG249" s="680"/>
      <c r="BH249" s="680"/>
      <c r="BI249" s="680"/>
      <c r="BJ249" s="680"/>
      <c r="BK249" s="680"/>
      <c r="BL249" s="680"/>
      <c r="BM249" s="680"/>
      <c r="BN249" s="680"/>
      <c r="BO249" s="680"/>
      <c r="BP249" s="680"/>
    </row>
    <row r="250" customFormat="false" ht="15" hidden="false" customHeight="false" outlineLevel="0" collapsed="false">
      <c r="A250" s="680"/>
      <c r="B250" s="680"/>
      <c r="C250" s="742"/>
      <c r="D250" s="680"/>
      <c r="E250" s="680"/>
      <c r="F250" s="680"/>
      <c r="G250" s="680"/>
      <c r="H250" s="680"/>
      <c r="I250" s="680"/>
      <c r="J250" s="680"/>
      <c r="K250" s="680"/>
      <c r="L250" s="680"/>
      <c r="M250" s="680"/>
      <c r="N250" s="680"/>
      <c r="O250" s="742"/>
      <c r="P250" s="680"/>
      <c r="Q250" s="680"/>
      <c r="R250" s="680"/>
      <c r="S250" s="680"/>
      <c r="T250" s="680"/>
      <c r="U250" s="680"/>
      <c r="V250" s="680"/>
      <c r="W250" s="680"/>
      <c r="X250" s="680"/>
      <c r="Y250" s="680"/>
      <c r="Z250" s="680"/>
      <c r="AA250" s="680"/>
      <c r="AB250" s="680"/>
      <c r="AC250" s="680"/>
      <c r="AD250" s="680"/>
      <c r="AE250" s="680"/>
      <c r="AF250" s="680"/>
      <c r="AG250" s="680"/>
      <c r="AH250" s="680"/>
      <c r="AI250" s="680"/>
      <c r="AJ250" s="680"/>
      <c r="AK250" s="742"/>
      <c r="AL250" s="680"/>
      <c r="AM250" s="680"/>
      <c r="AN250" s="680"/>
      <c r="AO250" s="680"/>
      <c r="AP250" s="680"/>
      <c r="AQ250" s="680"/>
      <c r="AR250" s="680"/>
      <c r="AS250" s="680"/>
      <c r="AT250" s="680"/>
      <c r="AU250" s="680"/>
      <c r="AV250" s="680"/>
      <c r="AW250" s="680"/>
      <c r="AX250" s="680"/>
      <c r="AY250" s="680"/>
      <c r="AZ250" s="680"/>
      <c r="BA250" s="680"/>
      <c r="BB250" s="680"/>
      <c r="BC250" s="680"/>
      <c r="BD250" s="680"/>
      <c r="BE250" s="680"/>
      <c r="BF250" s="680"/>
      <c r="BG250" s="680"/>
      <c r="BH250" s="680"/>
      <c r="BI250" s="680"/>
      <c r="BJ250" s="680"/>
      <c r="BK250" s="680"/>
      <c r="BL250" s="680"/>
      <c r="BM250" s="680"/>
      <c r="BN250" s="680"/>
      <c r="BO250" s="680"/>
      <c r="BP250" s="680"/>
    </row>
    <row r="251" customFormat="false" ht="15" hidden="false" customHeight="false" outlineLevel="0" collapsed="false">
      <c r="A251" s="680"/>
      <c r="B251" s="680"/>
      <c r="C251" s="742"/>
      <c r="D251" s="680"/>
      <c r="E251" s="680"/>
      <c r="F251" s="680"/>
      <c r="G251" s="680"/>
      <c r="H251" s="680"/>
      <c r="I251" s="680"/>
      <c r="J251" s="680"/>
      <c r="K251" s="680"/>
      <c r="L251" s="680"/>
      <c r="M251" s="680"/>
      <c r="N251" s="680"/>
      <c r="O251" s="742"/>
      <c r="P251" s="680"/>
      <c r="Q251" s="680"/>
      <c r="R251" s="680"/>
      <c r="S251" s="680"/>
      <c r="T251" s="680"/>
      <c r="U251" s="680"/>
      <c r="V251" s="680"/>
      <c r="W251" s="680"/>
      <c r="X251" s="680"/>
      <c r="Y251" s="680"/>
      <c r="Z251" s="680"/>
      <c r="AA251" s="680"/>
      <c r="AB251" s="680"/>
      <c r="AC251" s="680"/>
      <c r="AD251" s="680"/>
      <c r="AE251" s="680"/>
      <c r="AF251" s="680"/>
      <c r="AG251" s="680"/>
      <c r="AH251" s="680"/>
      <c r="AI251" s="680"/>
      <c r="AJ251" s="680"/>
      <c r="AK251" s="742"/>
      <c r="AL251" s="680"/>
      <c r="AM251" s="680"/>
      <c r="AN251" s="680"/>
      <c r="AO251" s="680"/>
      <c r="AP251" s="680"/>
      <c r="AQ251" s="680"/>
      <c r="AR251" s="680"/>
      <c r="AS251" s="680"/>
      <c r="AT251" s="680"/>
      <c r="AU251" s="680"/>
      <c r="AV251" s="680"/>
      <c r="AW251" s="680"/>
      <c r="AX251" s="680"/>
      <c r="AY251" s="680"/>
      <c r="AZ251" s="680"/>
      <c r="BA251" s="680"/>
      <c r="BB251" s="680"/>
      <c r="BC251" s="680"/>
      <c r="BD251" s="680"/>
      <c r="BE251" s="680"/>
      <c r="BF251" s="680"/>
      <c r="BG251" s="680"/>
      <c r="BH251" s="680"/>
      <c r="BI251" s="680"/>
      <c r="BJ251" s="680"/>
      <c r="BK251" s="680"/>
      <c r="BL251" s="680"/>
      <c r="BM251" s="680"/>
      <c r="BN251" s="680"/>
      <c r="BO251" s="680"/>
      <c r="BP251" s="680"/>
    </row>
    <row r="252" customFormat="false" ht="15" hidden="false" customHeight="false" outlineLevel="0" collapsed="false">
      <c r="A252" s="680"/>
      <c r="B252" s="680"/>
      <c r="C252" s="742"/>
      <c r="D252" s="680"/>
      <c r="E252" s="680"/>
      <c r="F252" s="680"/>
      <c r="G252" s="680"/>
      <c r="H252" s="680"/>
      <c r="I252" s="680"/>
      <c r="J252" s="680"/>
      <c r="K252" s="680"/>
      <c r="L252" s="680"/>
      <c r="M252" s="680"/>
      <c r="N252" s="680"/>
      <c r="O252" s="742"/>
      <c r="P252" s="680"/>
      <c r="Q252" s="680"/>
      <c r="R252" s="680"/>
      <c r="S252" s="680"/>
      <c r="T252" s="680"/>
      <c r="U252" s="680"/>
      <c r="V252" s="680"/>
      <c r="W252" s="680"/>
      <c r="X252" s="680"/>
      <c r="Y252" s="680"/>
      <c r="Z252" s="680"/>
      <c r="AA252" s="680"/>
      <c r="AB252" s="680"/>
      <c r="AC252" s="680"/>
      <c r="AD252" s="680"/>
      <c r="AE252" s="680"/>
      <c r="AF252" s="680"/>
      <c r="AG252" s="680"/>
      <c r="AH252" s="680"/>
      <c r="AI252" s="680"/>
      <c r="AJ252" s="680"/>
      <c r="AK252" s="742"/>
      <c r="AL252" s="680"/>
      <c r="AM252" s="680"/>
      <c r="AN252" s="680"/>
      <c r="AO252" s="680"/>
      <c r="AP252" s="680"/>
      <c r="AQ252" s="680"/>
      <c r="AR252" s="680"/>
      <c r="AS252" s="680"/>
      <c r="AT252" s="680"/>
      <c r="AU252" s="680"/>
      <c r="AV252" s="680"/>
      <c r="AW252" s="680"/>
      <c r="AX252" s="680"/>
      <c r="AY252" s="680"/>
      <c r="AZ252" s="680"/>
      <c r="BA252" s="680"/>
      <c r="BB252" s="680"/>
      <c r="BC252" s="680"/>
      <c r="BD252" s="680"/>
      <c r="BE252" s="680"/>
      <c r="BF252" s="680"/>
      <c r="BG252" s="680"/>
      <c r="BH252" s="680"/>
      <c r="BI252" s="680"/>
      <c r="BJ252" s="680"/>
      <c r="BK252" s="680"/>
      <c r="BL252" s="680"/>
      <c r="BM252" s="680"/>
      <c r="BN252" s="680"/>
      <c r="BO252" s="680"/>
      <c r="BP252" s="680"/>
    </row>
    <row r="253" customFormat="false" ht="15" hidden="false" customHeight="false" outlineLevel="0" collapsed="false">
      <c r="A253" s="680"/>
      <c r="B253" s="680"/>
      <c r="C253" s="742"/>
      <c r="D253" s="680"/>
      <c r="E253" s="680"/>
      <c r="F253" s="680"/>
      <c r="G253" s="680"/>
      <c r="H253" s="680"/>
      <c r="I253" s="680"/>
      <c r="J253" s="680"/>
      <c r="K253" s="680"/>
      <c r="L253" s="680"/>
      <c r="M253" s="680"/>
      <c r="N253" s="680"/>
      <c r="O253" s="742"/>
      <c r="P253" s="680"/>
      <c r="Q253" s="680"/>
      <c r="R253" s="680"/>
      <c r="S253" s="680"/>
      <c r="T253" s="680"/>
      <c r="U253" s="680"/>
      <c r="V253" s="680"/>
      <c r="W253" s="680"/>
      <c r="X253" s="680"/>
      <c r="Y253" s="680"/>
      <c r="Z253" s="680"/>
      <c r="AA253" s="680"/>
      <c r="AB253" s="680"/>
      <c r="AC253" s="680"/>
      <c r="AD253" s="680"/>
      <c r="AE253" s="680"/>
      <c r="AF253" s="680"/>
      <c r="AG253" s="680"/>
      <c r="AH253" s="680"/>
      <c r="AI253" s="680"/>
      <c r="AJ253" s="680"/>
      <c r="AK253" s="742"/>
      <c r="AL253" s="680"/>
      <c r="AM253" s="680"/>
      <c r="AN253" s="680"/>
      <c r="AO253" s="680"/>
      <c r="AP253" s="680"/>
      <c r="AQ253" s="680"/>
      <c r="AR253" s="680"/>
      <c r="AS253" s="680"/>
      <c r="AT253" s="680"/>
      <c r="AU253" s="680"/>
      <c r="AV253" s="680"/>
      <c r="AW253" s="680"/>
      <c r="AX253" s="680"/>
      <c r="AY253" s="680"/>
      <c r="AZ253" s="680"/>
      <c r="BA253" s="680"/>
      <c r="BB253" s="680"/>
      <c r="BC253" s="680"/>
      <c r="BD253" s="680"/>
      <c r="BE253" s="680"/>
      <c r="BF253" s="680"/>
      <c r="BG253" s="680"/>
      <c r="BH253" s="680"/>
      <c r="BI253" s="680"/>
      <c r="BJ253" s="680"/>
      <c r="BK253" s="680"/>
      <c r="BL253" s="680"/>
      <c r="BM253" s="680"/>
      <c r="BN253" s="680"/>
      <c r="BO253" s="680"/>
      <c r="BP253" s="680"/>
    </row>
    <row r="254" customFormat="false" ht="15" hidden="false" customHeight="false" outlineLevel="0" collapsed="false">
      <c r="A254" s="680"/>
      <c r="B254" s="680"/>
      <c r="C254" s="742"/>
      <c r="D254" s="680"/>
      <c r="E254" s="680"/>
      <c r="F254" s="680"/>
      <c r="G254" s="680"/>
      <c r="H254" s="680"/>
      <c r="I254" s="680"/>
      <c r="J254" s="680"/>
      <c r="K254" s="680"/>
      <c r="L254" s="680"/>
      <c r="M254" s="680"/>
      <c r="N254" s="680"/>
      <c r="O254" s="742"/>
      <c r="P254" s="680"/>
      <c r="Q254" s="680"/>
      <c r="R254" s="680"/>
      <c r="S254" s="680"/>
      <c r="T254" s="680"/>
      <c r="U254" s="680"/>
      <c r="V254" s="680"/>
      <c r="W254" s="680"/>
      <c r="X254" s="680"/>
      <c r="Y254" s="680"/>
      <c r="Z254" s="680"/>
      <c r="AA254" s="680"/>
      <c r="AB254" s="680"/>
      <c r="AC254" s="680"/>
      <c r="AD254" s="680"/>
      <c r="AE254" s="680"/>
      <c r="AF254" s="680"/>
      <c r="AG254" s="680"/>
      <c r="AH254" s="680"/>
      <c r="AI254" s="680"/>
      <c r="AJ254" s="680"/>
      <c r="AK254" s="742"/>
      <c r="AL254" s="680"/>
      <c r="AM254" s="680"/>
      <c r="AN254" s="680"/>
      <c r="AO254" s="680"/>
      <c r="AP254" s="680"/>
      <c r="AQ254" s="680"/>
      <c r="AR254" s="680"/>
      <c r="AS254" s="680"/>
      <c r="AT254" s="680"/>
      <c r="AU254" s="680"/>
      <c r="AV254" s="680"/>
      <c r="AW254" s="680"/>
      <c r="AX254" s="680"/>
      <c r="AY254" s="680"/>
      <c r="AZ254" s="680"/>
      <c r="BA254" s="680"/>
      <c r="BB254" s="680"/>
      <c r="BC254" s="680"/>
      <c r="BD254" s="680"/>
      <c r="BE254" s="680"/>
      <c r="BF254" s="680"/>
      <c r="BG254" s="680"/>
      <c r="BH254" s="680"/>
      <c r="BI254" s="680"/>
      <c r="BJ254" s="680"/>
      <c r="BK254" s="680"/>
      <c r="BL254" s="680"/>
      <c r="BM254" s="680"/>
      <c r="BN254" s="680"/>
      <c r="BO254" s="680"/>
      <c r="BP254" s="680"/>
    </row>
    <row r="255" customFormat="false" ht="15" hidden="false" customHeight="false" outlineLevel="0" collapsed="false">
      <c r="A255" s="680"/>
      <c r="B255" s="680"/>
      <c r="C255" s="742"/>
      <c r="D255" s="680"/>
      <c r="E255" s="680"/>
      <c r="F255" s="680"/>
      <c r="G255" s="680"/>
      <c r="H255" s="680"/>
      <c r="I255" s="680"/>
      <c r="J255" s="680"/>
      <c r="K255" s="680"/>
      <c r="L255" s="680"/>
      <c r="M255" s="680"/>
      <c r="N255" s="680"/>
      <c r="O255" s="742"/>
      <c r="P255" s="680"/>
      <c r="Q255" s="680"/>
      <c r="R255" s="680"/>
      <c r="S255" s="680"/>
      <c r="T255" s="680"/>
      <c r="U255" s="680"/>
      <c r="V255" s="680"/>
      <c r="W255" s="680"/>
      <c r="X255" s="680"/>
      <c r="Y255" s="680"/>
      <c r="Z255" s="680"/>
      <c r="AA255" s="680"/>
      <c r="AB255" s="680"/>
      <c r="AC255" s="680"/>
      <c r="AD255" s="680"/>
      <c r="AE255" s="680"/>
      <c r="AF255" s="680"/>
      <c r="AG255" s="680"/>
      <c r="AH255" s="680"/>
      <c r="AI255" s="680"/>
      <c r="AJ255" s="680"/>
      <c r="AK255" s="742"/>
      <c r="AL255" s="680"/>
      <c r="AM255" s="680"/>
      <c r="AN255" s="680"/>
      <c r="AO255" s="680"/>
      <c r="AP255" s="680"/>
      <c r="AQ255" s="680"/>
      <c r="AR255" s="680"/>
      <c r="AS255" s="680"/>
      <c r="AT255" s="680"/>
      <c r="AU255" s="680"/>
      <c r="AV255" s="680"/>
      <c r="AW255" s="680"/>
      <c r="AX255" s="680"/>
      <c r="AY255" s="680"/>
      <c r="AZ255" s="680"/>
      <c r="BA255" s="680"/>
      <c r="BB255" s="680"/>
      <c r="BC255" s="680"/>
      <c r="BD255" s="680"/>
      <c r="BE255" s="680"/>
      <c r="BF255" s="680"/>
      <c r="BG255" s="680"/>
      <c r="BH255" s="680"/>
      <c r="BI255" s="680"/>
      <c r="BJ255" s="680"/>
      <c r="BK255" s="680"/>
      <c r="BL255" s="680"/>
      <c r="BM255" s="680"/>
      <c r="BN255" s="680"/>
      <c r="BO255" s="680"/>
      <c r="BP255" s="680"/>
    </row>
    <row r="256" customFormat="false" ht="15" hidden="false" customHeight="false" outlineLevel="0" collapsed="false">
      <c r="A256" s="680"/>
      <c r="B256" s="680"/>
      <c r="C256" s="742"/>
      <c r="D256" s="680"/>
      <c r="E256" s="680"/>
      <c r="F256" s="680"/>
      <c r="G256" s="680"/>
      <c r="H256" s="680"/>
      <c r="I256" s="680"/>
      <c r="J256" s="680"/>
      <c r="K256" s="680"/>
      <c r="L256" s="680"/>
      <c r="M256" s="680"/>
      <c r="N256" s="680"/>
      <c r="O256" s="742"/>
      <c r="P256" s="680"/>
      <c r="Q256" s="680"/>
      <c r="R256" s="680"/>
      <c r="S256" s="680"/>
      <c r="T256" s="680"/>
      <c r="U256" s="680"/>
      <c r="V256" s="680"/>
      <c r="W256" s="680"/>
      <c r="X256" s="680"/>
      <c r="Y256" s="680"/>
      <c r="Z256" s="680"/>
      <c r="AA256" s="680"/>
      <c r="AB256" s="680"/>
      <c r="AC256" s="680"/>
      <c r="AD256" s="680"/>
      <c r="AE256" s="680"/>
      <c r="AF256" s="680"/>
      <c r="AG256" s="680"/>
      <c r="AH256" s="680"/>
      <c r="AI256" s="680"/>
      <c r="AJ256" s="680"/>
      <c r="AK256" s="742"/>
      <c r="AL256" s="680"/>
      <c r="AM256" s="680"/>
      <c r="AN256" s="680"/>
      <c r="AO256" s="680"/>
      <c r="AP256" s="680"/>
      <c r="AQ256" s="680"/>
      <c r="AR256" s="680"/>
      <c r="AS256" s="680"/>
      <c r="AT256" s="680"/>
      <c r="AU256" s="680"/>
      <c r="AV256" s="680"/>
      <c r="AW256" s="680"/>
      <c r="AX256" s="680"/>
      <c r="AY256" s="680"/>
      <c r="AZ256" s="680"/>
      <c r="BA256" s="680"/>
      <c r="BB256" s="680"/>
      <c r="BC256" s="680"/>
      <c r="BD256" s="680"/>
      <c r="BE256" s="680"/>
      <c r="BF256" s="680"/>
      <c r="BG256" s="680"/>
      <c r="BH256" s="680"/>
      <c r="BI256" s="680"/>
      <c r="BJ256" s="680"/>
      <c r="BK256" s="680"/>
      <c r="BL256" s="680"/>
      <c r="BM256" s="680"/>
      <c r="BN256" s="680"/>
      <c r="BO256" s="680"/>
      <c r="BP256" s="680"/>
    </row>
    <row r="257" customFormat="false" ht="15" hidden="false" customHeight="false" outlineLevel="0" collapsed="false">
      <c r="A257" s="680"/>
      <c r="B257" s="680"/>
      <c r="C257" s="742"/>
      <c r="D257" s="680"/>
      <c r="E257" s="680"/>
      <c r="F257" s="680"/>
      <c r="G257" s="680"/>
      <c r="H257" s="680"/>
      <c r="I257" s="680"/>
      <c r="J257" s="680"/>
      <c r="K257" s="680"/>
      <c r="L257" s="680"/>
      <c r="M257" s="680"/>
      <c r="N257" s="680"/>
      <c r="O257" s="742"/>
      <c r="P257" s="680"/>
      <c r="Q257" s="680"/>
      <c r="R257" s="680"/>
      <c r="S257" s="680"/>
      <c r="T257" s="680"/>
      <c r="U257" s="680"/>
      <c r="V257" s="680"/>
      <c r="W257" s="680"/>
      <c r="X257" s="680"/>
      <c r="Y257" s="680"/>
      <c r="Z257" s="680"/>
      <c r="AA257" s="680"/>
      <c r="AB257" s="680"/>
      <c r="AC257" s="680"/>
      <c r="AD257" s="680"/>
      <c r="AE257" s="680"/>
      <c r="AF257" s="680"/>
      <c r="AG257" s="680"/>
      <c r="AH257" s="680"/>
      <c r="AI257" s="680"/>
      <c r="AJ257" s="680"/>
      <c r="AK257" s="742"/>
      <c r="AL257" s="680"/>
      <c r="AM257" s="680"/>
      <c r="AN257" s="680"/>
      <c r="AO257" s="680"/>
      <c r="AP257" s="680"/>
      <c r="AQ257" s="680"/>
      <c r="AR257" s="680"/>
      <c r="AS257" s="680"/>
      <c r="AT257" s="680"/>
      <c r="AU257" s="680"/>
      <c r="AV257" s="680"/>
      <c r="AW257" s="680"/>
      <c r="AX257" s="680"/>
      <c r="AY257" s="680"/>
      <c r="AZ257" s="680"/>
      <c r="BA257" s="680"/>
      <c r="BB257" s="680"/>
      <c r="BC257" s="680"/>
      <c r="BD257" s="680"/>
      <c r="BE257" s="680"/>
      <c r="BF257" s="680"/>
      <c r="BG257" s="680"/>
      <c r="BH257" s="680"/>
      <c r="BI257" s="680"/>
      <c r="BJ257" s="680"/>
      <c r="BK257" s="680"/>
      <c r="BL257" s="680"/>
      <c r="BM257" s="680"/>
      <c r="BN257" s="680"/>
      <c r="BO257" s="680"/>
      <c r="BP257" s="680"/>
    </row>
    <row r="258" customFormat="false" ht="15" hidden="false" customHeight="false" outlineLevel="0" collapsed="false">
      <c r="A258" s="680"/>
      <c r="B258" s="680"/>
      <c r="C258" s="742"/>
      <c r="D258" s="680"/>
      <c r="E258" s="680"/>
      <c r="F258" s="680"/>
      <c r="G258" s="680"/>
      <c r="H258" s="680"/>
      <c r="I258" s="680"/>
      <c r="J258" s="680"/>
      <c r="K258" s="680"/>
      <c r="L258" s="680"/>
      <c r="M258" s="680"/>
      <c r="N258" s="680"/>
      <c r="O258" s="742"/>
      <c r="P258" s="680"/>
      <c r="Q258" s="680"/>
      <c r="R258" s="680"/>
      <c r="S258" s="680"/>
      <c r="T258" s="680"/>
      <c r="U258" s="680"/>
      <c r="V258" s="680"/>
      <c r="W258" s="680"/>
      <c r="X258" s="680"/>
      <c r="Y258" s="680"/>
      <c r="Z258" s="680"/>
      <c r="AA258" s="680"/>
      <c r="AB258" s="680"/>
      <c r="AC258" s="680"/>
      <c r="AD258" s="680"/>
      <c r="AE258" s="680"/>
      <c r="AF258" s="680"/>
      <c r="AG258" s="680"/>
      <c r="AH258" s="680"/>
      <c r="AI258" s="680"/>
      <c r="AJ258" s="680"/>
      <c r="AK258" s="742"/>
      <c r="AL258" s="680"/>
      <c r="AM258" s="680"/>
      <c r="AN258" s="680"/>
      <c r="AO258" s="680"/>
      <c r="AP258" s="680"/>
      <c r="AQ258" s="680"/>
      <c r="AR258" s="680"/>
      <c r="AS258" s="680"/>
      <c r="AT258" s="680"/>
      <c r="AU258" s="680"/>
      <c r="AV258" s="680"/>
      <c r="AW258" s="680"/>
      <c r="AX258" s="680"/>
      <c r="AY258" s="680"/>
      <c r="AZ258" s="680"/>
      <c r="BA258" s="680"/>
      <c r="BB258" s="680"/>
      <c r="BC258" s="680"/>
      <c r="BD258" s="680"/>
      <c r="BE258" s="680"/>
      <c r="BF258" s="680"/>
      <c r="BG258" s="680"/>
      <c r="BH258" s="680"/>
      <c r="BI258" s="680"/>
      <c r="BJ258" s="680"/>
      <c r="BK258" s="680"/>
      <c r="BL258" s="680"/>
      <c r="BM258" s="680"/>
      <c r="BN258" s="680"/>
      <c r="BO258" s="680"/>
      <c r="BP258" s="680"/>
    </row>
    <row r="259" customFormat="false" ht="15" hidden="false" customHeight="false" outlineLevel="0" collapsed="false">
      <c r="A259" s="680"/>
      <c r="B259" s="680"/>
      <c r="C259" s="742"/>
      <c r="D259" s="680"/>
      <c r="E259" s="680"/>
      <c r="F259" s="680"/>
      <c r="G259" s="680"/>
      <c r="H259" s="680"/>
      <c r="I259" s="680"/>
      <c r="J259" s="680"/>
      <c r="K259" s="680"/>
      <c r="L259" s="680"/>
      <c r="M259" s="680"/>
      <c r="N259" s="680"/>
      <c r="O259" s="742"/>
      <c r="P259" s="680"/>
      <c r="Q259" s="680"/>
      <c r="R259" s="680"/>
      <c r="S259" s="680"/>
      <c r="T259" s="680"/>
      <c r="U259" s="680"/>
      <c r="V259" s="680"/>
      <c r="W259" s="680"/>
      <c r="X259" s="680"/>
      <c r="Y259" s="680"/>
      <c r="Z259" s="680"/>
      <c r="AA259" s="680"/>
      <c r="AB259" s="680"/>
      <c r="AC259" s="680"/>
      <c r="AD259" s="680"/>
      <c r="AE259" s="680"/>
      <c r="AF259" s="680"/>
      <c r="AG259" s="680"/>
      <c r="AH259" s="680"/>
      <c r="AI259" s="680"/>
      <c r="AJ259" s="680"/>
      <c r="AK259" s="742"/>
      <c r="AL259" s="680"/>
      <c r="AM259" s="680"/>
      <c r="AN259" s="680"/>
      <c r="AO259" s="680"/>
      <c r="AP259" s="680"/>
      <c r="AQ259" s="680"/>
      <c r="AR259" s="680"/>
      <c r="AS259" s="680"/>
      <c r="AT259" s="680"/>
      <c r="AU259" s="680"/>
      <c r="AV259" s="680"/>
      <c r="AW259" s="680"/>
      <c r="AX259" s="680"/>
      <c r="AY259" s="680"/>
      <c r="AZ259" s="680"/>
      <c r="BA259" s="680"/>
      <c r="BB259" s="680"/>
      <c r="BC259" s="680"/>
      <c r="BD259" s="680"/>
      <c r="BE259" s="680"/>
      <c r="BF259" s="680"/>
      <c r="BG259" s="680"/>
      <c r="BH259" s="680"/>
      <c r="BI259" s="680"/>
      <c r="BJ259" s="680"/>
      <c r="BK259" s="680"/>
      <c r="BL259" s="680"/>
      <c r="BM259" s="680"/>
      <c r="BN259" s="680"/>
      <c r="BO259" s="680"/>
      <c r="BP259" s="680"/>
    </row>
    <row r="260" customFormat="false" ht="15" hidden="false" customHeight="false" outlineLevel="0" collapsed="false">
      <c r="A260" s="680"/>
      <c r="B260" s="680"/>
      <c r="C260" s="742"/>
      <c r="D260" s="680"/>
      <c r="E260" s="680"/>
      <c r="F260" s="680"/>
      <c r="G260" s="680"/>
      <c r="H260" s="680"/>
      <c r="I260" s="680"/>
      <c r="J260" s="680"/>
      <c r="K260" s="680"/>
      <c r="L260" s="680"/>
      <c r="M260" s="680"/>
      <c r="N260" s="680"/>
      <c r="O260" s="742"/>
      <c r="P260" s="680"/>
      <c r="Q260" s="680"/>
      <c r="R260" s="680"/>
      <c r="S260" s="680"/>
      <c r="T260" s="680"/>
      <c r="U260" s="680"/>
      <c r="V260" s="680"/>
      <c r="W260" s="680"/>
      <c r="X260" s="680"/>
      <c r="Y260" s="680"/>
      <c r="Z260" s="680"/>
      <c r="AA260" s="680"/>
      <c r="AB260" s="680"/>
      <c r="AC260" s="680"/>
      <c r="AD260" s="680"/>
      <c r="AE260" s="680"/>
      <c r="AF260" s="680"/>
      <c r="AG260" s="680"/>
      <c r="AH260" s="680"/>
      <c r="AI260" s="680"/>
      <c r="AJ260" s="680"/>
      <c r="AK260" s="742"/>
      <c r="AL260" s="680"/>
      <c r="AM260" s="680"/>
      <c r="AN260" s="680"/>
      <c r="AO260" s="680"/>
      <c r="AP260" s="680"/>
      <c r="AQ260" s="680"/>
      <c r="AR260" s="680"/>
      <c r="AS260" s="680"/>
      <c r="AT260" s="680"/>
      <c r="AU260" s="680"/>
      <c r="AV260" s="680"/>
      <c r="AW260" s="680"/>
      <c r="AX260" s="680"/>
      <c r="AY260" s="680"/>
      <c r="AZ260" s="680"/>
      <c r="BA260" s="680"/>
      <c r="BB260" s="680"/>
      <c r="BC260" s="680"/>
      <c r="BD260" s="680"/>
      <c r="BE260" s="680"/>
      <c r="BF260" s="680"/>
      <c r="BG260" s="680"/>
      <c r="BH260" s="680"/>
      <c r="BI260" s="680"/>
      <c r="BJ260" s="680"/>
      <c r="BK260" s="680"/>
      <c r="BL260" s="680"/>
      <c r="BM260" s="680"/>
      <c r="BN260" s="680"/>
      <c r="BO260" s="680"/>
      <c r="BP260" s="680"/>
    </row>
    <row r="261" customFormat="false" ht="15" hidden="false" customHeight="false" outlineLevel="0" collapsed="false">
      <c r="A261" s="680"/>
      <c r="B261" s="680"/>
      <c r="C261" s="742"/>
      <c r="D261" s="680"/>
      <c r="E261" s="680"/>
      <c r="F261" s="680"/>
      <c r="G261" s="680"/>
      <c r="H261" s="680"/>
      <c r="I261" s="680"/>
      <c r="J261" s="680"/>
      <c r="K261" s="680"/>
      <c r="L261" s="680"/>
      <c r="M261" s="680"/>
      <c r="N261" s="680"/>
      <c r="O261" s="742"/>
      <c r="P261" s="680"/>
      <c r="Q261" s="680"/>
      <c r="R261" s="680"/>
      <c r="S261" s="680"/>
      <c r="T261" s="680"/>
      <c r="U261" s="680"/>
      <c r="V261" s="680"/>
      <c r="W261" s="680"/>
      <c r="X261" s="680"/>
      <c r="Y261" s="680"/>
      <c r="Z261" s="680"/>
      <c r="AA261" s="680"/>
      <c r="AB261" s="680"/>
      <c r="AC261" s="680"/>
      <c r="AD261" s="680"/>
      <c r="AE261" s="680"/>
      <c r="AF261" s="680"/>
      <c r="AG261" s="680"/>
      <c r="AH261" s="680"/>
      <c r="AI261" s="680"/>
      <c r="AJ261" s="680"/>
      <c r="AK261" s="742"/>
      <c r="AL261" s="680"/>
      <c r="AM261" s="680"/>
      <c r="AN261" s="680"/>
      <c r="AO261" s="680"/>
      <c r="AP261" s="680"/>
      <c r="AQ261" s="680"/>
      <c r="AR261" s="680"/>
      <c r="AS261" s="680"/>
      <c r="AT261" s="680"/>
      <c r="AU261" s="680"/>
      <c r="AV261" s="680"/>
      <c r="AW261" s="680"/>
      <c r="AX261" s="680"/>
      <c r="AY261" s="680"/>
      <c r="AZ261" s="680"/>
      <c r="BA261" s="680"/>
      <c r="BB261" s="680"/>
      <c r="BC261" s="680"/>
      <c r="BD261" s="680"/>
      <c r="BE261" s="680"/>
      <c r="BF261" s="680"/>
      <c r="BG261" s="680"/>
      <c r="BH261" s="680"/>
      <c r="BI261" s="680"/>
      <c r="BJ261" s="680"/>
      <c r="BK261" s="680"/>
      <c r="BL261" s="680"/>
      <c r="BM261" s="680"/>
      <c r="BN261" s="680"/>
      <c r="BO261" s="680"/>
      <c r="BP261" s="680"/>
    </row>
    <row r="262" customFormat="false" ht="15" hidden="false" customHeight="false" outlineLevel="0" collapsed="false">
      <c r="A262" s="680"/>
      <c r="B262" s="680"/>
      <c r="C262" s="742"/>
      <c r="D262" s="680"/>
      <c r="E262" s="680"/>
      <c r="F262" s="680"/>
      <c r="G262" s="680"/>
      <c r="H262" s="680"/>
      <c r="I262" s="680"/>
      <c r="J262" s="680"/>
      <c r="K262" s="680"/>
      <c r="L262" s="680"/>
      <c r="M262" s="680"/>
      <c r="N262" s="680"/>
      <c r="O262" s="742"/>
      <c r="P262" s="680"/>
      <c r="Q262" s="680"/>
      <c r="R262" s="680"/>
      <c r="S262" s="680"/>
      <c r="T262" s="680"/>
      <c r="U262" s="680"/>
      <c r="V262" s="680"/>
      <c r="W262" s="680"/>
      <c r="X262" s="680"/>
      <c r="Y262" s="680"/>
      <c r="Z262" s="680"/>
      <c r="AA262" s="680"/>
      <c r="AB262" s="680"/>
      <c r="AC262" s="680"/>
      <c r="AD262" s="680"/>
      <c r="AE262" s="680"/>
      <c r="AF262" s="680"/>
      <c r="AG262" s="680"/>
      <c r="AH262" s="680"/>
      <c r="AI262" s="680"/>
      <c r="AJ262" s="680"/>
      <c r="AK262" s="742"/>
      <c r="AL262" s="680"/>
      <c r="AM262" s="680"/>
      <c r="AN262" s="680"/>
      <c r="AO262" s="680"/>
      <c r="AP262" s="680"/>
      <c r="AQ262" s="680"/>
      <c r="AR262" s="680"/>
      <c r="AS262" s="680"/>
      <c r="AT262" s="680"/>
      <c r="AU262" s="680"/>
      <c r="AV262" s="680"/>
      <c r="AW262" s="680"/>
      <c r="AX262" s="680"/>
      <c r="AY262" s="680"/>
      <c r="AZ262" s="680"/>
      <c r="BA262" s="680"/>
      <c r="BB262" s="680"/>
      <c r="BC262" s="680"/>
      <c r="BD262" s="680"/>
      <c r="BE262" s="680"/>
      <c r="BF262" s="680"/>
      <c r="BG262" s="680"/>
      <c r="BH262" s="680"/>
      <c r="BI262" s="680"/>
      <c r="BJ262" s="680"/>
      <c r="BK262" s="680"/>
      <c r="BL262" s="680"/>
      <c r="BM262" s="680"/>
      <c r="BN262" s="680"/>
      <c r="BO262" s="680"/>
      <c r="BP262" s="680"/>
    </row>
    <row r="263" customFormat="false" ht="15" hidden="false" customHeight="false" outlineLevel="0" collapsed="false">
      <c r="A263" s="680"/>
      <c r="B263" s="680"/>
      <c r="C263" s="742"/>
      <c r="D263" s="680"/>
      <c r="E263" s="680"/>
      <c r="F263" s="680"/>
      <c r="G263" s="680"/>
      <c r="H263" s="680"/>
      <c r="I263" s="680"/>
      <c r="J263" s="680"/>
      <c r="K263" s="680"/>
      <c r="L263" s="680"/>
      <c r="M263" s="680"/>
      <c r="N263" s="680"/>
      <c r="O263" s="742"/>
      <c r="P263" s="680"/>
      <c r="Q263" s="680"/>
      <c r="R263" s="680"/>
      <c r="S263" s="680"/>
      <c r="T263" s="680"/>
      <c r="U263" s="680"/>
      <c r="V263" s="680"/>
      <c r="W263" s="680"/>
      <c r="X263" s="680"/>
      <c r="Y263" s="680"/>
      <c r="Z263" s="680"/>
      <c r="AA263" s="680"/>
      <c r="AB263" s="680"/>
      <c r="AC263" s="680"/>
      <c r="AD263" s="680"/>
      <c r="AE263" s="680"/>
      <c r="AF263" s="680"/>
      <c r="AG263" s="680"/>
      <c r="AH263" s="680"/>
      <c r="AI263" s="680"/>
      <c r="AJ263" s="680"/>
      <c r="AK263" s="742"/>
      <c r="AL263" s="680"/>
      <c r="AM263" s="680"/>
      <c r="AN263" s="680"/>
      <c r="AO263" s="680"/>
      <c r="AP263" s="680"/>
      <c r="AQ263" s="680"/>
      <c r="AR263" s="680"/>
      <c r="AS263" s="680"/>
      <c r="AT263" s="680"/>
      <c r="AU263" s="680"/>
      <c r="AV263" s="680"/>
      <c r="AW263" s="680"/>
      <c r="AX263" s="680"/>
      <c r="AY263" s="680"/>
      <c r="AZ263" s="680"/>
      <c r="BA263" s="680"/>
      <c r="BB263" s="680"/>
      <c r="BC263" s="680"/>
      <c r="BD263" s="680"/>
      <c r="BE263" s="680"/>
      <c r="BF263" s="680"/>
      <c r="BG263" s="680"/>
      <c r="BH263" s="680"/>
      <c r="BI263" s="680"/>
      <c r="BJ263" s="680"/>
      <c r="BK263" s="680"/>
      <c r="BL263" s="680"/>
      <c r="BM263" s="680"/>
      <c r="BN263" s="680"/>
      <c r="BO263" s="680"/>
      <c r="BP263" s="680"/>
    </row>
    <row r="264" customFormat="false" ht="15" hidden="false" customHeight="false" outlineLevel="0" collapsed="false">
      <c r="A264" s="680"/>
      <c r="B264" s="680"/>
      <c r="C264" s="742"/>
      <c r="D264" s="680"/>
      <c r="E264" s="680"/>
      <c r="F264" s="680"/>
      <c r="G264" s="680"/>
      <c r="H264" s="680"/>
      <c r="I264" s="680"/>
      <c r="J264" s="680"/>
      <c r="K264" s="680"/>
      <c r="L264" s="680"/>
      <c r="M264" s="680"/>
      <c r="N264" s="680"/>
      <c r="O264" s="742"/>
      <c r="P264" s="680"/>
      <c r="Q264" s="680"/>
      <c r="R264" s="680"/>
      <c r="S264" s="680"/>
      <c r="T264" s="680"/>
      <c r="U264" s="680"/>
      <c r="V264" s="680"/>
      <c r="W264" s="680"/>
      <c r="X264" s="680"/>
      <c r="Y264" s="680"/>
      <c r="Z264" s="680"/>
      <c r="AA264" s="680"/>
      <c r="AB264" s="680"/>
      <c r="AC264" s="680"/>
      <c r="AD264" s="680"/>
      <c r="AE264" s="680"/>
      <c r="AF264" s="680"/>
      <c r="AG264" s="680"/>
      <c r="AH264" s="680"/>
      <c r="AI264" s="680"/>
      <c r="AJ264" s="680"/>
      <c r="AK264" s="742"/>
      <c r="AL264" s="680"/>
      <c r="AM264" s="680"/>
      <c r="AN264" s="680"/>
      <c r="AO264" s="680"/>
      <c r="AP264" s="680"/>
      <c r="AQ264" s="680"/>
      <c r="AR264" s="680"/>
      <c r="AS264" s="680"/>
      <c r="AT264" s="680"/>
      <c r="AU264" s="680"/>
      <c r="AV264" s="680"/>
      <c r="AW264" s="680"/>
      <c r="AX264" s="680"/>
      <c r="AY264" s="680"/>
      <c r="AZ264" s="680"/>
      <c r="BA264" s="680"/>
      <c r="BB264" s="680"/>
      <c r="BC264" s="680"/>
      <c r="BD264" s="680"/>
      <c r="BE264" s="680"/>
      <c r="BF264" s="680"/>
      <c r="BG264" s="680"/>
      <c r="BH264" s="680"/>
      <c r="BI264" s="680"/>
      <c r="BJ264" s="680"/>
      <c r="BK264" s="680"/>
      <c r="BL264" s="680"/>
      <c r="BM264" s="680"/>
      <c r="BN264" s="680"/>
      <c r="BO264" s="680"/>
      <c r="BP264" s="680"/>
    </row>
    <row r="265" customFormat="false" ht="15" hidden="false" customHeight="false" outlineLevel="0" collapsed="false">
      <c r="A265" s="680"/>
      <c r="B265" s="680"/>
      <c r="C265" s="742"/>
      <c r="D265" s="680"/>
      <c r="E265" s="680"/>
      <c r="F265" s="680"/>
      <c r="G265" s="680"/>
      <c r="H265" s="680"/>
      <c r="I265" s="680"/>
      <c r="J265" s="680"/>
      <c r="K265" s="680"/>
      <c r="L265" s="680"/>
      <c r="M265" s="680"/>
      <c r="N265" s="680"/>
      <c r="O265" s="742"/>
      <c r="P265" s="680"/>
      <c r="Q265" s="680"/>
      <c r="R265" s="680"/>
      <c r="S265" s="680"/>
      <c r="T265" s="680"/>
      <c r="U265" s="680"/>
      <c r="V265" s="680"/>
      <c r="W265" s="680"/>
      <c r="X265" s="680"/>
      <c r="Y265" s="680"/>
      <c r="Z265" s="680"/>
      <c r="AA265" s="680"/>
      <c r="AB265" s="680"/>
      <c r="AC265" s="680"/>
      <c r="AD265" s="680"/>
      <c r="AE265" s="680"/>
      <c r="AF265" s="680"/>
      <c r="AG265" s="680"/>
      <c r="AH265" s="680"/>
      <c r="AI265" s="680"/>
      <c r="AJ265" s="680"/>
      <c r="AK265" s="742"/>
      <c r="AL265" s="680"/>
      <c r="AM265" s="680"/>
      <c r="AN265" s="680"/>
      <c r="AO265" s="680"/>
      <c r="AP265" s="680"/>
      <c r="AQ265" s="680"/>
      <c r="AR265" s="680"/>
      <c r="AS265" s="680"/>
      <c r="AT265" s="680"/>
      <c r="AU265" s="680"/>
      <c r="AV265" s="680"/>
      <c r="AW265" s="680"/>
      <c r="AX265" s="680"/>
      <c r="AY265" s="680"/>
      <c r="AZ265" s="680"/>
      <c r="BA265" s="680"/>
      <c r="BB265" s="680"/>
      <c r="BC265" s="680"/>
      <c r="BD265" s="680"/>
      <c r="BE265" s="680"/>
      <c r="BF265" s="680"/>
      <c r="BG265" s="680"/>
      <c r="BH265" s="680"/>
      <c r="BI265" s="680"/>
      <c r="BJ265" s="680"/>
      <c r="BK265" s="680"/>
      <c r="BL265" s="680"/>
      <c r="BM265" s="680"/>
      <c r="BN265" s="680"/>
      <c r="BO265" s="680"/>
      <c r="BP265" s="680"/>
    </row>
    <row r="266" customFormat="false" ht="15" hidden="false" customHeight="false" outlineLevel="0" collapsed="false">
      <c r="A266" s="680"/>
      <c r="B266" s="680"/>
      <c r="C266" s="742"/>
      <c r="D266" s="680"/>
      <c r="E266" s="680"/>
      <c r="F266" s="680"/>
      <c r="G266" s="680"/>
      <c r="H266" s="680"/>
      <c r="I266" s="680"/>
      <c r="J266" s="680"/>
      <c r="K266" s="680"/>
      <c r="L266" s="680"/>
      <c r="M266" s="680"/>
      <c r="N266" s="680"/>
      <c r="O266" s="742"/>
      <c r="P266" s="680"/>
      <c r="Q266" s="680"/>
      <c r="R266" s="680"/>
      <c r="S266" s="680"/>
      <c r="T266" s="680"/>
      <c r="U266" s="680"/>
      <c r="V266" s="680"/>
      <c r="W266" s="680"/>
      <c r="X266" s="680"/>
      <c r="Y266" s="680"/>
      <c r="Z266" s="680"/>
      <c r="AA266" s="680"/>
      <c r="AB266" s="680"/>
      <c r="AC266" s="680"/>
      <c r="AD266" s="680"/>
      <c r="AE266" s="680"/>
      <c r="AF266" s="680"/>
      <c r="AG266" s="680"/>
      <c r="AH266" s="680"/>
      <c r="AI266" s="680"/>
      <c r="AJ266" s="680"/>
      <c r="AK266" s="742"/>
      <c r="AL266" s="680"/>
      <c r="AM266" s="680"/>
      <c r="AN266" s="680"/>
      <c r="AO266" s="680"/>
      <c r="AP266" s="680"/>
      <c r="AQ266" s="680"/>
      <c r="AR266" s="680"/>
      <c r="AS266" s="680"/>
      <c r="AT266" s="680"/>
      <c r="AU266" s="680"/>
      <c r="AV266" s="680"/>
      <c r="AW266" s="680"/>
      <c r="AX266" s="680"/>
      <c r="AY266" s="680"/>
      <c r="AZ266" s="680"/>
      <c r="BA266" s="680"/>
      <c r="BB266" s="680"/>
      <c r="BC266" s="680"/>
      <c r="BD266" s="680"/>
      <c r="BE266" s="680"/>
      <c r="BF266" s="680"/>
      <c r="BG266" s="680"/>
      <c r="BH266" s="680"/>
      <c r="BI266" s="680"/>
      <c r="BJ266" s="680"/>
      <c r="BK266" s="680"/>
      <c r="BL266" s="680"/>
      <c r="BM266" s="680"/>
      <c r="BN266" s="680"/>
      <c r="BO266" s="680"/>
      <c r="BP266" s="680"/>
    </row>
    <row r="267" customFormat="false" ht="15" hidden="false" customHeight="false" outlineLevel="0" collapsed="false">
      <c r="A267" s="680"/>
      <c r="B267" s="680"/>
      <c r="C267" s="742"/>
      <c r="D267" s="680"/>
      <c r="E267" s="680"/>
      <c r="F267" s="680"/>
      <c r="G267" s="680"/>
      <c r="H267" s="680"/>
      <c r="I267" s="680"/>
      <c r="J267" s="680"/>
      <c r="K267" s="680"/>
      <c r="L267" s="680"/>
      <c r="M267" s="680"/>
      <c r="N267" s="680"/>
      <c r="O267" s="742"/>
      <c r="P267" s="680"/>
      <c r="Q267" s="680"/>
      <c r="R267" s="680"/>
      <c r="S267" s="680"/>
      <c r="T267" s="680"/>
      <c r="U267" s="680"/>
      <c r="V267" s="680"/>
      <c r="W267" s="680"/>
      <c r="X267" s="680"/>
      <c r="Y267" s="680"/>
      <c r="Z267" s="680"/>
      <c r="AA267" s="680"/>
      <c r="AB267" s="680"/>
      <c r="AC267" s="680"/>
      <c r="AD267" s="680"/>
      <c r="AE267" s="680"/>
      <c r="AF267" s="680"/>
      <c r="AG267" s="680"/>
      <c r="AH267" s="680"/>
      <c r="AI267" s="680"/>
      <c r="AJ267" s="680"/>
      <c r="AK267" s="742"/>
      <c r="AL267" s="680"/>
      <c r="AM267" s="680"/>
      <c r="AN267" s="680"/>
      <c r="AO267" s="680"/>
      <c r="AP267" s="680"/>
      <c r="AQ267" s="680"/>
      <c r="AR267" s="680"/>
      <c r="AS267" s="680"/>
      <c r="AT267" s="680"/>
      <c r="AU267" s="680"/>
      <c r="AV267" s="680"/>
      <c r="AW267" s="680"/>
      <c r="AX267" s="680"/>
      <c r="AY267" s="680"/>
      <c r="AZ267" s="680"/>
      <c r="BA267" s="680"/>
      <c r="BB267" s="680"/>
      <c r="BC267" s="680"/>
      <c r="BD267" s="680"/>
      <c r="BE267" s="680"/>
      <c r="BF267" s="680"/>
      <c r="BG267" s="680"/>
      <c r="BH267" s="680"/>
      <c r="BI267" s="680"/>
      <c r="BJ267" s="680"/>
      <c r="BK267" s="680"/>
      <c r="BL267" s="680"/>
      <c r="BM267" s="680"/>
      <c r="BN267" s="680"/>
      <c r="BO267" s="680"/>
      <c r="BP267" s="680"/>
    </row>
    <row r="268" customFormat="false" ht="15" hidden="false" customHeight="false" outlineLevel="0" collapsed="false">
      <c r="A268" s="680"/>
      <c r="B268" s="680"/>
      <c r="C268" s="742"/>
      <c r="D268" s="680"/>
      <c r="E268" s="680"/>
      <c r="F268" s="680"/>
      <c r="G268" s="680"/>
      <c r="H268" s="680"/>
      <c r="I268" s="680"/>
      <c r="J268" s="680"/>
      <c r="K268" s="680"/>
      <c r="L268" s="680"/>
      <c r="M268" s="680"/>
      <c r="N268" s="680"/>
      <c r="O268" s="742"/>
      <c r="P268" s="680"/>
      <c r="Q268" s="680"/>
      <c r="R268" s="680"/>
      <c r="S268" s="680"/>
      <c r="T268" s="680"/>
      <c r="U268" s="680"/>
      <c r="V268" s="680"/>
      <c r="W268" s="680"/>
      <c r="X268" s="680"/>
      <c r="Y268" s="680"/>
      <c r="Z268" s="680"/>
      <c r="AA268" s="680"/>
      <c r="AB268" s="680"/>
      <c r="AC268" s="680"/>
      <c r="AD268" s="680"/>
      <c r="AE268" s="680"/>
      <c r="AF268" s="680"/>
      <c r="AG268" s="680"/>
      <c r="AH268" s="680"/>
      <c r="AI268" s="680"/>
      <c r="AJ268" s="680"/>
      <c r="AK268" s="742"/>
      <c r="AL268" s="680"/>
      <c r="AM268" s="680"/>
      <c r="AN268" s="680"/>
      <c r="AO268" s="680"/>
      <c r="AP268" s="680"/>
      <c r="AQ268" s="680"/>
      <c r="AR268" s="680"/>
      <c r="AS268" s="680"/>
      <c r="AT268" s="680"/>
      <c r="AU268" s="680"/>
      <c r="AV268" s="680"/>
      <c r="AW268" s="680"/>
      <c r="AX268" s="680"/>
      <c r="AY268" s="680"/>
      <c r="AZ268" s="680"/>
      <c r="BA268" s="680"/>
      <c r="BB268" s="680"/>
      <c r="BC268" s="680"/>
      <c r="BD268" s="680"/>
      <c r="BE268" s="680"/>
      <c r="BF268" s="680"/>
      <c r="BG268" s="680"/>
      <c r="BH268" s="680"/>
      <c r="BI268" s="680"/>
      <c r="BJ268" s="680"/>
      <c r="BK268" s="680"/>
      <c r="BL268" s="680"/>
      <c r="BM268" s="680"/>
      <c r="BN268" s="680"/>
      <c r="BO268" s="680"/>
      <c r="BP268" s="680"/>
    </row>
    <row r="269" customFormat="false" ht="15" hidden="false" customHeight="false" outlineLevel="0" collapsed="false">
      <c r="A269" s="680"/>
      <c r="B269" s="680"/>
      <c r="C269" s="742"/>
      <c r="D269" s="680"/>
      <c r="E269" s="680"/>
      <c r="F269" s="680"/>
      <c r="G269" s="680"/>
      <c r="H269" s="680"/>
      <c r="I269" s="680"/>
      <c r="J269" s="680"/>
      <c r="K269" s="680"/>
      <c r="L269" s="680"/>
      <c r="M269" s="680"/>
      <c r="N269" s="680"/>
      <c r="O269" s="742"/>
      <c r="P269" s="680"/>
      <c r="Q269" s="680"/>
      <c r="R269" s="680"/>
      <c r="S269" s="680"/>
      <c r="T269" s="680"/>
      <c r="U269" s="680"/>
      <c r="V269" s="680"/>
      <c r="W269" s="680"/>
      <c r="X269" s="680"/>
      <c r="Y269" s="680"/>
      <c r="Z269" s="680"/>
      <c r="AA269" s="680"/>
      <c r="AB269" s="680"/>
      <c r="AC269" s="680"/>
      <c r="AD269" s="680"/>
      <c r="AE269" s="680"/>
      <c r="AF269" s="680"/>
      <c r="AG269" s="680"/>
      <c r="AH269" s="680"/>
      <c r="AI269" s="680"/>
      <c r="AJ269" s="680"/>
      <c r="AK269" s="742"/>
      <c r="AL269" s="680"/>
      <c r="AM269" s="680"/>
      <c r="AN269" s="680"/>
      <c r="AO269" s="680"/>
      <c r="AP269" s="680"/>
      <c r="AQ269" s="680"/>
      <c r="AR269" s="680"/>
      <c r="AS269" s="680"/>
      <c r="AT269" s="680"/>
      <c r="AU269" s="680"/>
      <c r="AV269" s="680"/>
      <c r="AW269" s="680"/>
      <c r="AX269" s="680"/>
      <c r="AY269" s="680"/>
      <c r="AZ269" s="680"/>
      <c r="BA269" s="680"/>
      <c r="BB269" s="680"/>
      <c r="BC269" s="680"/>
      <c r="BD269" s="680"/>
      <c r="BE269" s="680"/>
      <c r="BF269" s="680"/>
      <c r="BG269" s="680"/>
      <c r="BH269" s="680"/>
      <c r="BI269" s="680"/>
      <c r="BJ269" s="680"/>
      <c r="BK269" s="680"/>
      <c r="BL269" s="680"/>
      <c r="BM269" s="680"/>
      <c r="BN269" s="680"/>
      <c r="BO269" s="680"/>
      <c r="BP269" s="680"/>
    </row>
    <row r="270" customFormat="false" ht="15" hidden="false" customHeight="false" outlineLevel="0" collapsed="false">
      <c r="A270" s="680"/>
      <c r="B270" s="680"/>
      <c r="C270" s="742"/>
      <c r="D270" s="680"/>
      <c r="E270" s="680"/>
      <c r="F270" s="680"/>
      <c r="G270" s="680"/>
      <c r="H270" s="680"/>
      <c r="I270" s="680"/>
      <c r="J270" s="680"/>
      <c r="K270" s="680"/>
      <c r="L270" s="680"/>
      <c r="M270" s="680"/>
      <c r="N270" s="680"/>
      <c r="O270" s="742"/>
      <c r="P270" s="680"/>
      <c r="Q270" s="680"/>
      <c r="R270" s="680"/>
      <c r="S270" s="680"/>
      <c r="T270" s="680"/>
      <c r="U270" s="680"/>
      <c r="V270" s="680"/>
      <c r="W270" s="680"/>
      <c r="X270" s="680"/>
      <c r="Y270" s="680"/>
      <c r="Z270" s="680"/>
      <c r="AA270" s="680"/>
      <c r="AB270" s="680"/>
      <c r="AC270" s="680"/>
      <c r="AD270" s="680"/>
      <c r="AE270" s="680"/>
      <c r="AF270" s="680"/>
      <c r="AG270" s="680"/>
      <c r="AH270" s="680"/>
      <c r="AI270" s="680"/>
      <c r="AJ270" s="680"/>
      <c r="AK270" s="742"/>
      <c r="AL270" s="680"/>
      <c r="AM270" s="680"/>
      <c r="AN270" s="680"/>
      <c r="AO270" s="680"/>
      <c r="AP270" s="680"/>
      <c r="AQ270" s="680"/>
      <c r="AR270" s="680"/>
      <c r="AS270" s="680"/>
      <c r="AT270" s="680"/>
      <c r="AU270" s="680"/>
      <c r="AV270" s="680"/>
      <c r="AW270" s="680"/>
      <c r="AX270" s="680"/>
      <c r="AY270" s="680"/>
      <c r="AZ270" s="680"/>
      <c r="BA270" s="680"/>
      <c r="BB270" s="680"/>
      <c r="BC270" s="680"/>
      <c r="BD270" s="680"/>
      <c r="BE270" s="680"/>
      <c r="BF270" s="680"/>
      <c r="BG270" s="680"/>
      <c r="BH270" s="680"/>
      <c r="BI270" s="680"/>
      <c r="BJ270" s="680"/>
      <c r="BK270" s="680"/>
      <c r="BL270" s="680"/>
      <c r="BM270" s="680"/>
      <c r="BN270" s="680"/>
      <c r="BO270" s="680"/>
      <c r="BP270" s="680"/>
    </row>
    <row r="271" customFormat="false" ht="15" hidden="false" customHeight="false" outlineLevel="0" collapsed="false">
      <c r="A271" s="680"/>
      <c r="B271" s="680"/>
      <c r="C271" s="742"/>
      <c r="D271" s="680"/>
      <c r="E271" s="680"/>
      <c r="F271" s="680"/>
      <c r="G271" s="680"/>
      <c r="H271" s="680"/>
      <c r="I271" s="680"/>
      <c r="J271" s="680"/>
      <c r="K271" s="680"/>
      <c r="L271" s="680"/>
      <c r="M271" s="680"/>
      <c r="N271" s="680"/>
      <c r="O271" s="742"/>
      <c r="P271" s="680"/>
      <c r="Q271" s="680"/>
      <c r="R271" s="680"/>
      <c r="S271" s="680"/>
      <c r="T271" s="680"/>
      <c r="U271" s="680"/>
      <c r="V271" s="680"/>
      <c r="W271" s="680"/>
      <c r="X271" s="680"/>
      <c r="Y271" s="680"/>
      <c r="Z271" s="680"/>
      <c r="AA271" s="680"/>
      <c r="AB271" s="680"/>
      <c r="AC271" s="680"/>
      <c r="AD271" s="680"/>
      <c r="AE271" s="680"/>
      <c r="AF271" s="680"/>
      <c r="AG271" s="680"/>
      <c r="AH271" s="680"/>
      <c r="AI271" s="680"/>
      <c r="AJ271" s="680"/>
      <c r="AK271" s="742"/>
      <c r="AL271" s="680"/>
      <c r="AM271" s="680"/>
      <c r="AN271" s="680"/>
      <c r="AO271" s="680"/>
      <c r="AP271" s="680"/>
      <c r="AQ271" s="680"/>
      <c r="AR271" s="680"/>
      <c r="AS271" s="680"/>
      <c r="AT271" s="680"/>
      <c r="AU271" s="680"/>
      <c r="AV271" s="680"/>
      <c r="AW271" s="680"/>
      <c r="AX271" s="680"/>
      <c r="AY271" s="680"/>
      <c r="AZ271" s="680"/>
      <c r="BA271" s="680"/>
      <c r="BB271" s="680"/>
      <c r="BC271" s="680"/>
      <c r="BD271" s="680"/>
      <c r="BE271" s="680"/>
      <c r="BF271" s="680"/>
      <c r="BG271" s="680"/>
      <c r="BH271" s="680"/>
      <c r="BI271" s="680"/>
      <c r="BJ271" s="680"/>
      <c r="BK271" s="680"/>
      <c r="BL271" s="680"/>
      <c r="BM271" s="680"/>
      <c r="BN271" s="680"/>
      <c r="BO271" s="680"/>
      <c r="BP271" s="680"/>
    </row>
    <row r="272" customFormat="false" ht="15" hidden="false" customHeight="false" outlineLevel="0" collapsed="false">
      <c r="A272" s="680"/>
      <c r="B272" s="680"/>
      <c r="C272" s="742"/>
      <c r="D272" s="680"/>
      <c r="E272" s="680"/>
      <c r="F272" s="680"/>
      <c r="G272" s="680"/>
      <c r="H272" s="680"/>
      <c r="I272" s="680"/>
      <c r="J272" s="680"/>
      <c r="K272" s="680"/>
      <c r="L272" s="680"/>
      <c r="M272" s="680"/>
      <c r="N272" s="680"/>
      <c r="O272" s="742"/>
      <c r="P272" s="680"/>
      <c r="Q272" s="680"/>
      <c r="R272" s="680"/>
      <c r="S272" s="680"/>
      <c r="T272" s="680"/>
      <c r="U272" s="680"/>
      <c r="V272" s="680"/>
      <c r="W272" s="680"/>
      <c r="X272" s="680"/>
      <c r="Y272" s="680"/>
      <c r="Z272" s="680"/>
      <c r="AA272" s="680"/>
      <c r="AB272" s="680"/>
      <c r="AC272" s="680"/>
      <c r="AD272" s="680"/>
      <c r="AE272" s="680"/>
      <c r="AF272" s="680"/>
      <c r="AG272" s="680"/>
      <c r="AH272" s="680"/>
      <c r="AI272" s="680"/>
      <c r="AJ272" s="680"/>
      <c r="AK272" s="742"/>
      <c r="AL272" s="680"/>
      <c r="AM272" s="680"/>
      <c r="AN272" s="680"/>
      <c r="AO272" s="680"/>
      <c r="AP272" s="680"/>
      <c r="AQ272" s="680"/>
      <c r="AR272" s="680"/>
      <c r="AS272" s="680"/>
      <c r="AT272" s="680"/>
      <c r="AU272" s="680"/>
      <c r="AV272" s="680"/>
      <c r="AW272" s="680"/>
      <c r="AX272" s="680"/>
      <c r="AY272" s="680"/>
      <c r="AZ272" s="680"/>
      <c r="BA272" s="680"/>
      <c r="BB272" s="680"/>
      <c r="BC272" s="680"/>
      <c r="BD272" s="680"/>
      <c r="BE272" s="680"/>
      <c r="BF272" s="680"/>
      <c r="BG272" s="680"/>
      <c r="BH272" s="680"/>
      <c r="BI272" s="680"/>
      <c r="BJ272" s="680"/>
      <c r="BK272" s="680"/>
      <c r="BL272" s="680"/>
      <c r="BM272" s="680"/>
      <c r="BN272" s="680"/>
      <c r="BO272" s="680"/>
      <c r="BP272" s="680"/>
    </row>
    <row r="273" customFormat="false" ht="15" hidden="false" customHeight="false" outlineLevel="0" collapsed="false">
      <c r="A273" s="680"/>
      <c r="B273" s="680"/>
      <c r="C273" s="742"/>
      <c r="D273" s="680"/>
      <c r="E273" s="680"/>
      <c r="F273" s="680"/>
      <c r="G273" s="680"/>
      <c r="H273" s="680"/>
      <c r="I273" s="680"/>
      <c r="J273" s="680"/>
      <c r="K273" s="680"/>
      <c r="L273" s="680"/>
      <c r="M273" s="680"/>
      <c r="N273" s="680"/>
      <c r="O273" s="742"/>
      <c r="P273" s="680"/>
      <c r="Q273" s="680"/>
      <c r="R273" s="680"/>
      <c r="S273" s="680"/>
      <c r="T273" s="680"/>
      <c r="U273" s="680"/>
      <c r="V273" s="680"/>
      <c r="W273" s="680"/>
      <c r="X273" s="680"/>
      <c r="Y273" s="680"/>
      <c r="Z273" s="680"/>
      <c r="AA273" s="680"/>
      <c r="AB273" s="680"/>
      <c r="AC273" s="680"/>
      <c r="AD273" s="680"/>
      <c r="AE273" s="680"/>
      <c r="AF273" s="680"/>
      <c r="AG273" s="680"/>
      <c r="AH273" s="680"/>
      <c r="AI273" s="680"/>
      <c r="AJ273" s="680"/>
      <c r="AK273" s="742"/>
      <c r="AL273" s="680"/>
      <c r="AM273" s="680"/>
      <c r="AN273" s="680"/>
      <c r="AO273" s="680"/>
      <c r="AP273" s="680"/>
      <c r="AQ273" s="680"/>
      <c r="AR273" s="680"/>
      <c r="AS273" s="680"/>
      <c r="AT273" s="680"/>
      <c r="AU273" s="680"/>
      <c r="AV273" s="680"/>
      <c r="AW273" s="680"/>
      <c r="AX273" s="680"/>
      <c r="AY273" s="680"/>
      <c r="AZ273" s="680"/>
      <c r="BA273" s="680"/>
      <c r="BB273" s="680"/>
      <c r="BC273" s="680"/>
      <c r="BD273" s="680"/>
      <c r="BE273" s="680"/>
      <c r="BF273" s="680"/>
      <c r="BG273" s="680"/>
      <c r="BH273" s="680"/>
      <c r="BI273" s="680"/>
      <c r="BJ273" s="680"/>
      <c r="BK273" s="680"/>
      <c r="BL273" s="680"/>
      <c r="BM273" s="680"/>
      <c r="BN273" s="680"/>
      <c r="BO273" s="680"/>
      <c r="BP273" s="680"/>
    </row>
    <row r="274" customFormat="false" ht="15" hidden="false" customHeight="false" outlineLevel="0" collapsed="false">
      <c r="A274" s="680"/>
      <c r="B274" s="680"/>
      <c r="C274" s="742"/>
      <c r="D274" s="680"/>
      <c r="E274" s="680"/>
      <c r="F274" s="680"/>
      <c r="G274" s="680"/>
      <c r="H274" s="680"/>
      <c r="I274" s="680"/>
      <c r="J274" s="680"/>
      <c r="K274" s="680"/>
      <c r="L274" s="680"/>
      <c r="M274" s="680"/>
      <c r="N274" s="680"/>
      <c r="O274" s="742"/>
      <c r="P274" s="680"/>
      <c r="Q274" s="680"/>
      <c r="R274" s="680"/>
      <c r="S274" s="680"/>
      <c r="T274" s="680"/>
      <c r="U274" s="680"/>
      <c r="V274" s="680"/>
      <c r="W274" s="680"/>
      <c r="X274" s="680"/>
      <c r="Y274" s="680"/>
      <c r="Z274" s="680"/>
      <c r="AA274" s="680"/>
      <c r="AB274" s="680"/>
      <c r="AC274" s="680"/>
      <c r="AD274" s="680"/>
      <c r="AE274" s="680"/>
      <c r="AF274" s="680"/>
      <c r="AG274" s="680"/>
      <c r="AH274" s="680"/>
      <c r="AI274" s="680"/>
      <c r="AJ274" s="680"/>
      <c r="AK274" s="742"/>
      <c r="AL274" s="680"/>
      <c r="AM274" s="680"/>
      <c r="AN274" s="680"/>
      <c r="AO274" s="680"/>
      <c r="AP274" s="680"/>
      <c r="AQ274" s="680"/>
      <c r="AR274" s="680"/>
      <c r="AS274" s="680"/>
      <c r="AT274" s="680"/>
      <c r="AU274" s="680"/>
      <c r="AV274" s="680"/>
      <c r="AW274" s="680"/>
      <c r="AX274" s="680"/>
      <c r="AY274" s="680"/>
      <c r="AZ274" s="680"/>
      <c r="BA274" s="680"/>
      <c r="BB274" s="680"/>
      <c r="BC274" s="680"/>
      <c r="BD274" s="680"/>
      <c r="BE274" s="680"/>
      <c r="BF274" s="680"/>
      <c r="BG274" s="680"/>
      <c r="BH274" s="680"/>
      <c r="BI274" s="680"/>
      <c r="BJ274" s="680"/>
      <c r="BK274" s="680"/>
      <c r="BL274" s="680"/>
      <c r="BM274" s="680"/>
      <c r="BN274" s="680"/>
      <c r="BO274" s="680"/>
      <c r="BP274" s="680"/>
    </row>
    <row r="275" customFormat="false" ht="15" hidden="false" customHeight="false" outlineLevel="0" collapsed="false">
      <c r="A275" s="680"/>
      <c r="B275" s="680"/>
      <c r="C275" s="742"/>
      <c r="D275" s="680"/>
      <c r="E275" s="680"/>
      <c r="F275" s="680"/>
      <c r="G275" s="680"/>
      <c r="H275" s="680"/>
      <c r="I275" s="680"/>
      <c r="J275" s="680"/>
      <c r="K275" s="680"/>
      <c r="L275" s="680"/>
      <c r="M275" s="680"/>
      <c r="N275" s="680"/>
      <c r="O275" s="742"/>
      <c r="P275" s="680"/>
      <c r="Q275" s="680"/>
      <c r="R275" s="680"/>
      <c r="S275" s="680"/>
      <c r="T275" s="680"/>
      <c r="U275" s="680"/>
      <c r="V275" s="680"/>
      <c r="W275" s="680"/>
      <c r="X275" s="680"/>
      <c r="Y275" s="680"/>
      <c r="Z275" s="680"/>
      <c r="AA275" s="680"/>
      <c r="AB275" s="680"/>
      <c r="AC275" s="680"/>
      <c r="AD275" s="680"/>
      <c r="AE275" s="680"/>
      <c r="AF275" s="680"/>
      <c r="AG275" s="680"/>
      <c r="AH275" s="680"/>
      <c r="AI275" s="680"/>
      <c r="AJ275" s="680"/>
      <c r="AK275" s="742"/>
      <c r="AL275" s="680"/>
      <c r="AM275" s="680"/>
      <c r="AN275" s="680"/>
      <c r="AO275" s="680"/>
      <c r="AP275" s="680"/>
      <c r="AQ275" s="680"/>
      <c r="AR275" s="680"/>
      <c r="AS275" s="680"/>
      <c r="AT275" s="680"/>
      <c r="AU275" s="680"/>
      <c r="AV275" s="680"/>
      <c r="AW275" s="680"/>
      <c r="AX275" s="680"/>
      <c r="AY275" s="680"/>
      <c r="AZ275" s="680"/>
      <c r="BA275" s="680"/>
      <c r="BB275" s="680"/>
      <c r="BC275" s="680"/>
      <c r="BD275" s="680"/>
      <c r="BE275" s="680"/>
      <c r="BF275" s="680"/>
      <c r="BG275" s="680"/>
      <c r="BH275" s="680"/>
      <c r="BI275" s="680"/>
      <c r="BJ275" s="680"/>
      <c r="BK275" s="680"/>
      <c r="BL275" s="680"/>
      <c r="BM275" s="680"/>
      <c r="BN275" s="680"/>
      <c r="BO275" s="680"/>
      <c r="BP275" s="680"/>
    </row>
    <row r="276" customFormat="false" ht="15" hidden="false" customHeight="false" outlineLevel="0" collapsed="false">
      <c r="A276" s="680"/>
      <c r="B276" s="680"/>
      <c r="C276" s="742"/>
      <c r="D276" s="680"/>
      <c r="E276" s="680"/>
      <c r="F276" s="680"/>
      <c r="G276" s="680"/>
      <c r="H276" s="680"/>
      <c r="I276" s="680"/>
      <c r="J276" s="680"/>
      <c r="K276" s="680"/>
      <c r="L276" s="680"/>
      <c r="M276" s="680"/>
      <c r="N276" s="680"/>
      <c r="O276" s="742"/>
      <c r="P276" s="680"/>
      <c r="Q276" s="680"/>
      <c r="R276" s="680"/>
      <c r="S276" s="680"/>
      <c r="T276" s="680"/>
      <c r="U276" s="680"/>
      <c r="V276" s="680"/>
      <c r="W276" s="680"/>
      <c r="X276" s="680"/>
      <c r="Y276" s="680"/>
      <c r="Z276" s="680"/>
      <c r="AA276" s="680"/>
      <c r="AB276" s="680"/>
      <c r="AC276" s="680"/>
      <c r="AD276" s="680"/>
      <c r="AE276" s="680"/>
      <c r="AF276" s="680"/>
      <c r="AG276" s="680"/>
      <c r="AH276" s="680"/>
      <c r="AI276" s="680"/>
      <c r="AJ276" s="680"/>
      <c r="AK276" s="742"/>
      <c r="AL276" s="680"/>
      <c r="AM276" s="680"/>
      <c r="AN276" s="680"/>
      <c r="AO276" s="680"/>
      <c r="AP276" s="680"/>
      <c r="AQ276" s="680"/>
      <c r="AR276" s="680"/>
      <c r="AS276" s="680"/>
      <c r="AT276" s="680"/>
      <c r="AU276" s="680"/>
      <c r="AV276" s="680"/>
      <c r="AW276" s="680"/>
      <c r="AX276" s="680"/>
      <c r="AY276" s="680"/>
      <c r="AZ276" s="680"/>
      <c r="BA276" s="680"/>
      <c r="BB276" s="680"/>
      <c r="BC276" s="680"/>
      <c r="BD276" s="680"/>
      <c r="BE276" s="680"/>
      <c r="BF276" s="680"/>
      <c r="BG276" s="680"/>
      <c r="BH276" s="680"/>
      <c r="BI276" s="680"/>
      <c r="BJ276" s="680"/>
      <c r="BK276" s="680"/>
      <c r="BL276" s="680"/>
      <c r="BM276" s="680"/>
      <c r="BN276" s="680"/>
      <c r="BO276" s="680"/>
      <c r="BP276" s="680"/>
    </row>
    <row r="277" customFormat="false" ht="15" hidden="false" customHeight="false" outlineLevel="0" collapsed="false">
      <c r="A277" s="680"/>
      <c r="B277" s="680"/>
      <c r="C277" s="742"/>
      <c r="D277" s="680"/>
      <c r="E277" s="680"/>
      <c r="F277" s="680"/>
      <c r="G277" s="680"/>
      <c r="H277" s="680"/>
      <c r="I277" s="680"/>
      <c r="J277" s="680"/>
      <c r="K277" s="680"/>
      <c r="L277" s="680"/>
      <c r="M277" s="680"/>
      <c r="N277" s="680"/>
      <c r="O277" s="742"/>
      <c r="P277" s="680"/>
      <c r="Q277" s="680"/>
      <c r="R277" s="680"/>
      <c r="S277" s="680"/>
      <c r="T277" s="680"/>
      <c r="U277" s="680"/>
      <c r="V277" s="680"/>
      <c r="W277" s="680"/>
      <c r="X277" s="680"/>
      <c r="Y277" s="680"/>
      <c r="Z277" s="680"/>
      <c r="AA277" s="680"/>
      <c r="AB277" s="680"/>
      <c r="AC277" s="680"/>
      <c r="AD277" s="680"/>
      <c r="AE277" s="680"/>
      <c r="AF277" s="680"/>
      <c r="AG277" s="680"/>
      <c r="AH277" s="680"/>
      <c r="AI277" s="680"/>
      <c r="AJ277" s="680"/>
      <c r="AK277" s="742"/>
      <c r="AL277" s="680"/>
      <c r="AM277" s="680"/>
      <c r="AN277" s="680"/>
      <c r="AO277" s="680"/>
      <c r="AP277" s="680"/>
      <c r="AQ277" s="680"/>
      <c r="AR277" s="680"/>
      <c r="AS277" s="680"/>
      <c r="AT277" s="680"/>
      <c r="AU277" s="680"/>
      <c r="AV277" s="680"/>
      <c r="AW277" s="680"/>
      <c r="AX277" s="680"/>
      <c r="AY277" s="680"/>
      <c r="AZ277" s="680"/>
      <c r="BA277" s="680"/>
      <c r="BB277" s="680"/>
      <c r="BC277" s="680"/>
      <c r="BD277" s="680"/>
      <c r="BE277" s="680"/>
      <c r="BF277" s="680"/>
      <c r="BG277" s="680"/>
      <c r="BH277" s="680"/>
      <c r="BI277" s="680"/>
      <c r="BJ277" s="680"/>
      <c r="BK277" s="680"/>
      <c r="BL277" s="680"/>
      <c r="BM277" s="680"/>
      <c r="BN277" s="680"/>
      <c r="BO277" s="680"/>
      <c r="BP277" s="680"/>
    </row>
    <row r="278" customFormat="false" ht="15" hidden="false" customHeight="false" outlineLevel="0" collapsed="false">
      <c r="A278" s="680"/>
      <c r="B278" s="680"/>
      <c r="C278" s="742"/>
      <c r="D278" s="680"/>
      <c r="E278" s="680"/>
      <c r="F278" s="680"/>
      <c r="G278" s="680"/>
      <c r="H278" s="680"/>
      <c r="I278" s="680"/>
      <c r="J278" s="680"/>
      <c r="K278" s="680"/>
      <c r="L278" s="680"/>
      <c r="M278" s="680"/>
      <c r="N278" s="680"/>
      <c r="O278" s="742"/>
      <c r="P278" s="680"/>
      <c r="Q278" s="680"/>
      <c r="R278" s="680"/>
      <c r="S278" s="680"/>
      <c r="T278" s="680"/>
      <c r="U278" s="680"/>
      <c r="V278" s="680"/>
      <c r="W278" s="680"/>
      <c r="X278" s="680"/>
      <c r="Y278" s="680"/>
      <c r="Z278" s="680"/>
      <c r="AA278" s="680"/>
      <c r="AB278" s="680"/>
      <c r="AC278" s="680"/>
      <c r="AD278" s="680"/>
      <c r="AE278" s="680"/>
      <c r="AF278" s="680"/>
      <c r="AG278" s="680"/>
      <c r="AH278" s="680"/>
      <c r="AI278" s="680"/>
      <c r="AJ278" s="680"/>
      <c r="AK278" s="742"/>
      <c r="AL278" s="680"/>
      <c r="AM278" s="680"/>
      <c r="AN278" s="680"/>
      <c r="AO278" s="680"/>
      <c r="AP278" s="680"/>
      <c r="AQ278" s="680"/>
      <c r="AR278" s="680"/>
      <c r="AS278" s="680"/>
      <c r="AT278" s="680"/>
      <c r="AU278" s="680"/>
      <c r="AV278" s="680"/>
      <c r="AW278" s="680"/>
      <c r="AX278" s="680"/>
      <c r="AY278" s="680"/>
      <c r="AZ278" s="680"/>
      <c r="BA278" s="680"/>
      <c r="BB278" s="680"/>
      <c r="BC278" s="680"/>
      <c r="BD278" s="680"/>
      <c r="BE278" s="680"/>
      <c r="BF278" s="680"/>
      <c r="BG278" s="680"/>
      <c r="BH278" s="680"/>
      <c r="BI278" s="680"/>
      <c r="BJ278" s="680"/>
      <c r="BK278" s="680"/>
      <c r="BL278" s="680"/>
      <c r="BM278" s="680"/>
      <c r="BN278" s="680"/>
      <c r="BO278" s="680"/>
      <c r="BP278" s="680"/>
    </row>
    <row r="279" customFormat="false" ht="15" hidden="false" customHeight="false" outlineLevel="0" collapsed="false">
      <c r="A279" s="680"/>
      <c r="B279" s="680"/>
      <c r="C279" s="742"/>
      <c r="D279" s="680"/>
      <c r="E279" s="680"/>
      <c r="F279" s="680"/>
      <c r="G279" s="680"/>
      <c r="H279" s="680"/>
      <c r="I279" s="680"/>
      <c r="J279" s="680"/>
      <c r="K279" s="680"/>
      <c r="L279" s="680"/>
      <c r="M279" s="680"/>
      <c r="N279" s="680"/>
      <c r="O279" s="742"/>
      <c r="P279" s="680"/>
      <c r="Q279" s="680"/>
      <c r="R279" s="680"/>
      <c r="S279" s="680"/>
      <c r="T279" s="680"/>
      <c r="U279" s="680"/>
      <c r="V279" s="680"/>
      <c r="W279" s="680"/>
      <c r="X279" s="680"/>
      <c r="Y279" s="680"/>
      <c r="Z279" s="680"/>
      <c r="AA279" s="680"/>
      <c r="AB279" s="680"/>
      <c r="AC279" s="680"/>
      <c r="AD279" s="680"/>
      <c r="AE279" s="680"/>
      <c r="AF279" s="680"/>
      <c r="AG279" s="680"/>
      <c r="AH279" s="680"/>
      <c r="AI279" s="680"/>
      <c r="AJ279" s="680"/>
      <c r="AK279" s="742"/>
      <c r="AL279" s="680"/>
      <c r="AM279" s="680"/>
      <c r="AN279" s="680"/>
      <c r="AO279" s="680"/>
      <c r="AP279" s="680"/>
      <c r="AQ279" s="680"/>
      <c r="AR279" s="680"/>
      <c r="AS279" s="680"/>
      <c r="AT279" s="680"/>
      <c r="AU279" s="680"/>
      <c r="AV279" s="680"/>
      <c r="AW279" s="680"/>
      <c r="AX279" s="680"/>
      <c r="AY279" s="680"/>
      <c r="AZ279" s="680"/>
      <c r="BA279" s="680"/>
      <c r="BB279" s="680"/>
      <c r="BC279" s="680"/>
      <c r="BD279" s="680"/>
      <c r="BE279" s="680"/>
      <c r="BF279" s="680"/>
      <c r="BG279" s="680"/>
      <c r="BH279" s="680"/>
      <c r="BI279" s="680"/>
      <c r="BJ279" s="680"/>
      <c r="BK279" s="680"/>
      <c r="BL279" s="680"/>
      <c r="BM279" s="680"/>
      <c r="BN279" s="680"/>
      <c r="BO279" s="680"/>
      <c r="BP279" s="680"/>
    </row>
    <row r="280" customFormat="false" ht="15" hidden="false" customHeight="false" outlineLevel="0" collapsed="false">
      <c r="A280" s="680"/>
      <c r="B280" s="680"/>
      <c r="C280" s="742"/>
      <c r="D280" s="680"/>
      <c r="E280" s="680"/>
      <c r="F280" s="680"/>
      <c r="G280" s="680"/>
      <c r="H280" s="680"/>
      <c r="I280" s="680"/>
      <c r="J280" s="680"/>
      <c r="K280" s="680"/>
      <c r="L280" s="680"/>
      <c r="M280" s="680"/>
      <c r="N280" s="680"/>
      <c r="O280" s="742"/>
      <c r="P280" s="680"/>
      <c r="Q280" s="680"/>
      <c r="R280" s="680"/>
      <c r="S280" s="680"/>
      <c r="T280" s="680"/>
      <c r="U280" s="680"/>
      <c r="V280" s="680"/>
      <c r="W280" s="680"/>
      <c r="X280" s="680"/>
      <c r="Y280" s="680"/>
      <c r="Z280" s="680"/>
      <c r="AA280" s="680"/>
      <c r="AB280" s="680"/>
      <c r="AC280" s="680"/>
      <c r="AD280" s="680"/>
      <c r="AE280" s="680"/>
      <c r="AF280" s="680"/>
      <c r="AG280" s="680"/>
      <c r="AH280" s="680"/>
      <c r="AI280" s="680"/>
      <c r="AJ280" s="680"/>
      <c r="AK280" s="742"/>
      <c r="AL280" s="680"/>
      <c r="AM280" s="680"/>
      <c r="AN280" s="680"/>
      <c r="AO280" s="680"/>
      <c r="AP280" s="680"/>
      <c r="AQ280" s="680"/>
      <c r="AR280" s="680"/>
      <c r="AS280" s="680"/>
      <c r="AT280" s="680"/>
      <c r="AU280" s="680"/>
      <c r="AV280" s="680"/>
      <c r="AW280" s="680"/>
      <c r="AX280" s="680"/>
      <c r="AY280" s="680"/>
      <c r="AZ280" s="680"/>
      <c r="BA280" s="680"/>
      <c r="BB280" s="680"/>
      <c r="BC280" s="680"/>
      <c r="BD280" s="680"/>
      <c r="BE280" s="680"/>
      <c r="BF280" s="680"/>
      <c r="BG280" s="680"/>
      <c r="BH280" s="680"/>
      <c r="BI280" s="680"/>
      <c r="BJ280" s="680"/>
      <c r="BK280" s="680"/>
      <c r="BL280" s="680"/>
      <c r="BM280" s="680"/>
      <c r="BN280" s="680"/>
      <c r="BO280" s="680"/>
      <c r="BP280" s="680"/>
    </row>
    <row r="281" customFormat="false" ht="15" hidden="false" customHeight="false" outlineLevel="0" collapsed="false">
      <c r="A281" s="680"/>
      <c r="B281" s="680"/>
      <c r="C281" s="742"/>
      <c r="D281" s="680"/>
      <c r="E281" s="680"/>
      <c r="F281" s="680"/>
      <c r="G281" s="680"/>
      <c r="H281" s="680"/>
      <c r="I281" s="680"/>
      <c r="J281" s="680"/>
      <c r="K281" s="680"/>
      <c r="L281" s="680"/>
      <c r="M281" s="680"/>
      <c r="N281" s="680"/>
      <c r="O281" s="742"/>
      <c r="P281" s="680"/>
      <c r="Q281" s="680"/>
      <c r="R281" s="680"/>
      <c r="S281" s="680"/>
      <c r="T281" s="680"/>
      <c r="U281" s="680"/>
      <c r="V281" s="680"/>
      <c r="W281" s="680"/>
      <c r="X281" s="680"/>
      <c r="Y281" s="680"/>
      <c r="Z281" s="680"/>
      <c r="AA281" s="680"/>
      <c r="AB281" s="680"/>
      <c r="AC281" s="680"/>
      <c r="AD281" s="680"/>
      <c r="AE281" s="680"/>
      <c r="AF281" s="680"/>
      <c r="AG281" s="680"/>
      <c r="AH281" s="680"/>
      <c r="AI281" s="680"/>
      <c r="AJ281" s="680"/>
      <c r="AK281" s="742"/>
      <c r="AL281" s="680"/>
      <c r="AM281" s="680"/>
      <c r="AN281" s="680"/>
      <c r="AO281" s="680"/>
      <c r="AP281" s="680"/>
      <c r="AQ281" s="680"/>
      <c r="AR281" s="680"/>
      <c r="AS281" s="680"/>
      <c r="AT281" s="680"/>
      <c r="AU281" s="680"/>
      <c r="AV281" s="680"/>
      <c r="AW281" s="680"/>
      <c r="AX281" s="680"/>
      <c r="AY281" s="680"/>
      <c r="AZ281" s="680"/>
      <c r="BA281" s="680"/>
      <c r="BB281" s="680"/>
      <c r="BC281" s="680"/>
      <c r="BD281" s="680"/>
      <c r="BE281" s="680"/>
      <c r="BF281" s="680"/>
      <c r="BG281" s="680"/>
      <c r="BH281" s="680"/>
      <c r="BI281" s="680"/>
      <c r="BJ281" s="680"/>
      <c r="BK281" s="680"/>
      <c r="BL281" s="680"/>
      <c r="BM281" s="680"/>
      <c r="BN281" s="680"/>
      <c r="BO281" s="680"/>
      <c r="BP281" s="680"/>
    </row>
    <row r="282" customFormat="false" ht="15" hidden="false" customHeight="false" outlineLevel="0" collapsed="false">
      <c r="A282" s="680"/>
      <c r="B282" s="680"/>
      <c r="C282" s="742"/>
      <c r="D282" s="680"/>
      <c r="E282" s="680"/>
      <c r="F282" s="680"/>
      <c r="G282" s="680"/>
      <c r="H282" s="680"/>
      <c r="I282" s="680"/>
      <c r="J282" s="680"/>
      <c r="K282" s="680"/>
      <c r="L282" s="680"/>
      <c r="M282" s="680"/>
      <c r="N282" s="680"/>
      <c r="O282" s="742"/>
      <c r="P282" s="680"/>
      <c r="Q282" s="680"/>
      <c r="R282" s="680"/>
      <c r="S282" s="680"/>
      <c r="T282" s="680"/>
      <c r="U282" s="680"/>
      <c r="V282" s="680"/>
      <c r="W282" s="680"/>
      <c r="X282" s="680"/>
      <c r="Y282" s="680"/>
      <c r="Z282" s="680"/>
      <c r="AA282" s="680"/>
      <c r="AB282" s="680"/>
      <c r="AC282" s="680"/>
      <c r="AD282" s="680"/>
      <c r="AE282" s="680"/>
      <c r="AF282" s="680"/>
      <c r="AG282" s="680"/>
      <c r="AH282" s="680"/>
      <c r="AI282" s="680"/>
      <c r="AJ282" s="680"/>
      <c r="AK282" s="742"/>
      <c r="AL282" s="680"/>
      <c r="AM282" s="680"/>
      <c r="AN282" s="680"/>
      <c r="AO282" s="680"/>
      <c r="AP282" s="680"/>
      <c r="AQ282" s="680"/>
      <c r="AR282" s="680"/>
      <c r="AS282" s="680"/>
      <c r="AT282" s="680"/>
      <c r="AU282" s="680"/>
      <c r="AV282" s="680"/>
      <c r="AW282" s="680"/>
      <c r="AX282" s="680"/>
      <c r="AY282" s="680"/>
      <c r="AZ282" s="680"/>
      <c r="BA282" s="680"/>
      <c r="BB282" s="680"/>
      <c r="BC282" s="680"/>
      <c r="BD282" s="680"/>
      <c r="BE282" s="680"/>
      <c r="BF282" s="680"/>
      <c r="BG282" s="680"/>
      <c r="BH282" s="680"/>
      <c r="BI282" s="680"/>
      <c r="BJ282" s="680"/>
      <c r="BK282" s="680"/>
      <c r="BL282" s="680"/>
      <c r="BM282" s="680"/>
      <c r="BN282" s="680"/>
      <c r="BO282" s="680"/>
      <c r="BP282" s="680"/>
    </row>
    <row r="283" customFormat="false" ht="15" hidden="false" customHeight="false" outlineLevel="0" collapsed="false">
      <c r="A283" s="680"/>
      <c r="B283" s="680"/>
      <c r="C283" s="742"/>
      <c r="D283" s="680"/>
      <c r="E283" s="680"/>
      <c r="F283" s="680"/>
      <c r="G283" s="680"/>
      <c r="H283" s="680"/>
      <c r="I283" s="680"/>
      <c r="J283" s="680"/>
      <c r="K283" s="680"/>
      <c r="L283" s="680"/>
      <c r="M283" s="680"/>
      <c r="N283" s="680"/>
      <c r="O283" s="742"/>
      <c r="P283" s="680"/>
      <c r="Q283" s="680"/>
      <c r="R283" s="680"/>
      <c r="S283" s="680"/>
      <c r="T283" s="680"/>
      <c r="U283" s="680"/>
      <c r="V283" s="680"/>
      <c r="W283" s="680"/>
      <c r="X283" s="680"/>
      <c r="Y283" s="680"/>
      <c r="Z283" s="680"/>
      <c r="AA283" s="680"/>
      <c r="AB283" s="680"/>
      <c r="AC283" s="680"/>
      <c r="AD283" s="680"/>
      <c r="AE283" s="680"/>
      <c r="AF283" s="680"/>
      <c r="AG283" s="680"/>
      <c r="AH283" s="680"/>
      <c r="AI283" s="680"/>
      <c r="AJ283" s="680"/>
      <c r="AK283" s="742"/>
      <c r="AL283" s="680"/>
      <c r="AM283" s="680"/>
      <c r="AN283" s="680"/>
      <c r="AO283" s="680"/>
      <c r="AP283" s="680"/>
      <c r="AQ283" s="680"/>
      <c r="AR283" s="680"/>
      <c r="AS283" s="680"/>
      <c r="AT283" s="680"/>
      <c r="AU283" s="680"/>
      <c r="AV283" s="680"/>
      <c r="AW283" s="680"/>
      <c r="AX283" s="680"/>
      <c r="AY283" s="680"/>
      <c r="AZ283" s="680"/>
      <c r="BA283" s="680"/>
      <c r="BB283" s="680"/>
      <c r="BC283" s="680"/>
      <c r="BD283" s="680"/>
      <c r="BE283" s="680"/>
      <c r="BF283" s="680"/>
      <c r="BG283" s="680"/>
      <c r="BH283" s="680"/>
      <c r="BI283" s="680"/>
      <c r="BJ283" s="680"/>
      <c r="BK283" s="680"/>
      <c r="BL283" s="680"/>
      <c r="BM283" s="680"/>
      <c r="BN283" s="680"/>
      <c r="BO283" s="680"/>
      <c r="BP283" s="680"/>
    </row>
    <row r="284" customFormat="false" ht="15" hidden="false" customHeight="false" outlineLevel="0" collapsed="false">
      <c r="A284" s="680"/>
      <c r="B284" s="680"/>
      <c r="C284" s="742"/>
      <c r="D284" s="680"/>
      <c r="E284" s="680"/>
      <c r="F284" s="680"/>
      <c r="G284" s="680"/>
      <c r="H284" s="680"/>
      <c r="I284" s="680"/>
      <c r="J284" s="680"/>
      <c r="K284" s="680"/>
      <c r="L284" s="680"/>
      <c r="M284" s="680"/>
      <c r="N284" s="680"/>
      <c r="O284" s="742"/>
      <c r="P284" s="680"/>
      <c r="Q284" s="680"/>
      <c r="R284" s="680"/>
      <c r="S284" s="680"/>
      <c r="T284" s="680"/>
      <c r="U284" s="680"/>
      <c r="V284" s="680"/>
      <c r="W284" s="680"/>
      <c r="X284" s="680"/>
      <c r="Y284" s="680"/>
      <c r="Z284" s="680"/>
      <c r="AA284" s="680"/>
      <c r="AB284" s="680"/>
      <c r="AC284" s="680"/>
      <c r="AD284" s="680"/>
      <c r="AE284" s="680"/>
      <c r="AF284" s="680"/>
      <c r="AG284" s="680"/>
      <c r="AH284" s="680"/>
      <c r="AI284" s="680"/>
      <c r="AJ284" s="680"/>
      <c r="AK284" s="742"/>
      <c r="AL284" s="680"/>
      <c r="AM284" s="680"/>
      <c r="AN284" s="680"/>
      <c r="AO284" s="680"/>
      <c r="AP284" s="680"/>
      <c r="AQ284" s="680"/>
      <c r="AR284" s="680"/>
      <c r="AS284" s="680"/>
      <c r="AT284" s="680"/>
      <c r="AU284" s="680"/>
      <c r="AV284" s="680"/>
      <c r="AW284" s="680"/>
      <c r="AX284" s="680"/>
      <c r="AY284" s="680"/>
      <c r="AZ284" s="680"/>
      <c r="BA284" s="680"/>
      <c r="BB284" s="680"/>
      <c r="BC284" s="680"/>
      <c r="BD284" s="680"/>
      <c r="BE284" s="680"/>
      <c r="BF284" s="680"/>
      <c r="BG284" s="680"/>
      <c r="BH284" s="680"/>
      <c r="BI284" s="680"/>
      <c r="BJ284" s="680"/>
      <c r="BK284" s="680"/>
      <c r="BL284" s="680"/>
      <c r="BM284" s="680"/>
      <c r="BN284" s="680"/>
      <c r="BO284" s="680"/>
      <c r="BP284" s="680"/>
    </row>
    <row r="285" customFormat="false" ht="15" hidden="false" customHeight="false" outlineLevel="0" collapsed="false">
      <c r="A285" s="680"/>
      <c r="B285" s="680"/>
      <c r="C285" s="742"/>
      <c r="D285" s="680"/>
      <c r="E285" s="680"/>
      <c r="F285" s="680"/>
      <c r="G285" s="680"/>
      <c r="H285" s="680"/>
      <c r="I285" s="680"/>
      <c r="J285" s="680"/>
      <c r="K285" s="680"/>
      <c r="L285" s="680"/>
      <c r="M285" s="680"/>
      <c r="N285" s="680"/>
      <c r="O285" s="742"/>
      <c r="P285" s="680"/>
      <c r="Q285" s="680"/>
      <c r="R285" s="680"/>
      <c r="S285" s="680"/>
      <c r="T285" s="680"/>
      <c r="U285" s="680"/>
      <c r="V285" s="680"/>
      <c r="W285" s="680"/>
      <c r="X285" s="680"/>
      <c r="Y285" s="680"/>
      <c r="Z285" s="680"/>
      <c r="AA285" s="680"/>
      <c r="AB285" s="680"/>
      <c r="AC285" s="680"/>
      <c r="AD285" s="680"/>
      <c r="AE285" s="680"/>
      <c r="AF285" s="680"/>
      <c r="AG285" s="680"/>
      <c r="AH285" s="680"/>
      <c r="AI285" s="680"/>
      <c r="AJ285" s="680"/>
      <c r="AK285" s="742"/>
      <c r="AL285" s="680"/>
      <c r="AM285" s="680"/>
      <c r="AN285" s="680"/>
      <c r="AO285" s="680"/>
      <c r="AP285" s="680"/>
      <c r="AQ285" s="680"/>
      <c r="AR285" s="680"/>
      <c r="AS285" s="680"/>
      <c r="AT285" s="680"/>
      <c r="AU285" s="680"/>
      <c r="AV285" s="680"/>
      <c r="AW285" s="680"/>
      <c r="AX285" s="680"/>
      <c r="AY285" s="680"/>
      <c r="AZ285" s="680"/>
      <c r="BA285" s="680"/>
      <c r="BB285" s="680"/>
      <c r="BC285" s="680"/>
      <c r="BD285" s="680"/>
      <c r="BE285" s="680"/>
      <c r="BF285" s="680"/>
      <c r="BG285" s="680"/>
      <c r="BH285" s="680"/>
      <c r="BI285" s="680"/>
      <c r="BJ285" s="680"/>
      <c r="BK285" s="680"/>
      <c r="BL285" s="680"/>
      <c r="BM285" s="680"/>
      <c r="BN285" s="680"/>
      <c r="BO285" s="680"/>
      <c r="BP285" s="680"/>
    </row>
    <row r="286" customFormat="false" ht="15" hidden="false" customHeight="false" outlineLevel="0" collapsed="false">
      <c r="A286" s="680"/>
      <c r="B286" s="680"/>
      <c r="C286" s="742"/>
      <c r="D286" s="680"/>
      <c r="E286" s="680"/>
      <c r="F286" s="680"/>
      <c r="G286" s="680"/>
      <c r="H286" s="680"/>
      <c r="I286" s="680"/>
      <c r="J286" s="680"/>
      <c r="K286" s="680"/>
      <c r="L286" s="680"/>
      <c r="M286" s="680"/>
      <c r="N286" s="680"/>
      <c r="O286" s="742"/>
      <c r="P286" s="680"/>
      <c r="Q286" s="680"/>
      <c r="R286" s="680"/>
      <c r="S286" s="680"/>
      <c r="T286" s="680"/>
      <c r="U286" s="680"/>
      <c r="V286" s="680"/>
      <c r="W286" s="680"/>
      <c r="X286" s="680"/>
      <c r="Y286" s="680"/>
      <c r="Z286" s="680"/>
      <c r="AA286" s="680"/>
      <c r="AB286" s="680"/>
      <c r="AC286" s="680"/>
      <c r="AD286" s="680"/>
      <c r="AE286" s="680"/>
      <c r="AF286" s="680"/>
      <c r="AG286" s="680"/>
      <c r="AH286" s="680"/>
      <c r="AI286" s="680"/>
      <c r="AJ286" s="680"/>
      <c r="AK286" s="742"/>
      <c r="AL286" s="680"/>
      <c r="AM286" s="680"/>
      <c r="AN286" s="680"/>
      <c r="AO286" s="680"/>
      <c r="AP286" s="680"/>
      <c r="AQ286" s="680"/>
      <c r="AR286" s="680"/>
      <c r="AS286" s="680"/>
      <c r="AT286" s="680"/>
      <c r="AU286" s="680"/>
      <c r="AV286" s="680"/>
      <c r="AW286" s="680"/>
      <c r="AX286" s="680"/>
      <c r="AY286" s="680"/>
      <c r="AZ286" s="680"/>
      <c r="BA286" s="680"/>
      <c r="BB286" s="680"/>
      <c r="BC286" s="680"/>
      <c r="BD286" s="680"/>
      <c r="BE286" s="680"/>
      <c r="BF286" s="680"/>
      <c r="BG286" s="680"/>
      <c r="BH286" s="680"/>
      <c r="BI286" s="680"/>
      <c r="BJ286" s="680"/>
      <c r="BK286" s="680"/>
      <c r="BL286" s="680"/>
      <c r="BM286" s="680"/>
      <c r="BN286" s="680"/>
      <c r="BO286" s="680"/>
      <c r="BP286" s="680"/>
    </row>
    <row r="287" customFormat="false" ht="15" hidden="false" customHeight="false" outlineLevel="0" collapsed="false">
      <c r="A287" s="680"/>
      <c r="B287" s="680"/>
      <c r="C287" s="742"/>
      <c r="D287" s="680"/>
      <c r="E287" s="680"/>
      <c r="F287" s="680"/>
      <c r="G287" s="680"/>
      <c r="H287" s="680"/>
      <c r="I287" s="680"/>
      <c r="J287" s="680"/>
      <c r="K287" s="680"/>
      <c r="L287" s="680"/>
      <c r="M287" s="680"/>
      <c r="N287" s="680"/>
      <c r="O287" s="742"/>
      <c r="P287" s="680"/>
      <c r="Q287" s="680"/>
      <c r="R287" s="680"/>
      <c r="S287" s="680"/>
      <c r="T287" s="680"/>
      <c r="U287" s="680"/>
      <c r="V287" s="680"/>
      <c r="W287" s="680"/>
      <c r="X287" s="680"/>
      <c r="Y287" s="680"/>
      <c r="Z287" s="680"/>
      <c r="AA287" s="680"/>
      <c r="AB287" s="680"/>
      <c r="AC287" s="680"/>
      <c r="AD287" s="680"/>
      <c r="AE287" s="680"/>
      <c r="AF287" s="680"/>
      <c r="AG287" s="680"/>
      <c r="AH287" s="680"/>
      <c r="AI287" s="680"/>
      <c r="AJ287" s="680"/>
      <c r="AK287" s="742"/>
      <c r="AL287" s="680"/>
      <c r="AM287" s="680"/>
      <c r="AN287" s="680"/>
      <c r="AO287" s="680"/>
      <c r="AP287" s="680"/>
      <c r="AQ287" s="680"/>
      <c r="AR287" s="680"/>
      <c r="AS287" s="680"/>
      <c r="AT287" s="680"/>
      <c r="AU287" s="680"/>
      <c r="AV287" s="680"/>
      <c r="AW287" s="680"/>
      <c r="AX287" s="680"/>
      <c r="AY287" s="680"/>
      <c r="AZ287" s="680"/>
      <c r="BA287" s="680"/>
      <c r="BB287" s="680"/>
      <c r="BC287" s="680"/>
      <c r="BD287" s="680"/>
      <c r="BE287" s="680"/>
      <c r="BF287" s="680"/>
      <c r="BG287" s="680"/>
      <c r="BH287" s="680"/>
      <c r="BI287" s="680"/>
      <c r="BJ287" s="680"/>
      <c r="BK287" s="680"/>
      <c r="BL287" s="680"/>
      <c r="BM287" s="680"/>
      <c r="BN287" s="680"/>
      <c r="BO287" s="680"/>
      <c r="BP287" s="680"/>
    </row>
    <row r="288" customFormat="false" ht="15" hidden="false" customHeight="false" outlineLevel="0" collapsed="false">
      <c r="A288" s="680"/>
      <c r="B288" s="680"/>
      <c r="C288" s="742"/>
      <c r="D288" s="680"/>
      <c r="E288" s="680"/>
      <c r="F288" s="680"/>
      <c r="G288" s="680"/>
      <c r="H288" s="680"/>
      <c r="I288" s="680"/>
      <c r="J288" s="680"/>
      <c r="K288" s="680"/>
      <c r="L288" s="680"/>
      <c r="M288" s="680"/>
      <c r="N288" s="680"/>
      <c r="O288" s="742"/>
      <c r="P288" s="680"/>
      <c r="Q288" s="680"/>
      <c r="R288" s="680"/>
      <c r="S288" s="680"/>
      <c r="T288" s="680"/>
      <c r="U288" s="680"/>
      <c r="V288" s="680"/>
      <c r="W288" s="680"/>
      <c r="X288" s="680"/>
      <c r="Y288" s="680"/>
      <c r="Z288" s="680"/>
      <c r="AA288" s="680"/>
      <c r="AB288" s="680"/>
      <c r="AC288" s="680"/>
      <c r="AD288" s="680"/>
      <c r="AE288" s="680"/>
      <c r="AF288" s="680"/>
      <c r="AG288" s="680"/>
      <c r="AH288" s="680"/>
      <c r="AI288" s="680"/>
      <c r="AJ288" s="680"/>
      <c r="AK288" s="742"/>
      <c r="AL288" s="680"/>
      <c r="AM288" s="680"/>
      <c r="AN288" s="680"/>
      <c r="AO288" s="680"/>
      <c r="AP288" s="680"/>
      <c r="AQ288" s="680"/>
      <c r="AR288" s="680"/>
      <c r="AS288" s="680"/>
      <c r="AT288" s="680"/>
      <c r="AU288" s="680"/>
      <c r="AV288" s="680"/>
      <c r="AW288" s="680"/>
      <c r="AX288" s="680"/>
      <c r="AY288" s="680"/>
      <c r="AZ288" s="680"/>
      <c r="BA288" s="680"/>
      <c r="BB288" s="680"/>
      <c r="BC288" s="680"/>
      <c r="BD288" s="680"/>
      <c r="BE288" s="680"/>
      <c r="BF288" s="680"/>
      <c r="BG288" s="680"/>
      <c r="BH288" s="680"/>
      <c r="BI288" s="680"/>
      <c r="BJ288" s="680"/>
      <c r="BK288" s="680"/>
      <c r="BL288" s="680"/>
      <c r="BM288" s="680"/>
      <c r="BN288" s="680"/>
      <c r="BO288" s="680"/>
      <c r="BP288" s="680"/>
    </row>
    <row r="289" customFormat="false" ht="15" hidden="false" customHeight="false" outlineLevel="0" collapsed="false">
      <c r="A289" s="680"/>
      <c r="B289" s="680"/>
      <c r="C289" s="742"/>
      <c r="D289" s="680"/>
      <c r="E289" s="680"/>
      <c r="F289" s="680"/>
      <c r="G289" s="680"/>
      <c r="H289" s="680"/>
      <c r="I289" s="680"/>
      <c r="J289" s="680"/>
      <c r="K289" s="680"/>
      <c r="L289" s="680"/>
      <c r="M289" s="680"/>
      <c r="N289" s="680"/>
      <c r="O289" s="742"/>
      <c r="P289" s="680"/>
      <c r="Q289" s="680"/>
      <c r="R289" s="680"/>
      <c r="S289" s="680"/>
      <c r="T289" s="680"/>
      <c r="U289" s="680"/>
      <c r="V289" s="680"/>
      <c r="W289" s="680"/>
      <c r="X289" s="680"/>
      <c r="Y289" s="680"/>
      <c r="Z289" s="680"/>
      <c r="AA289" s="680"/>
      <c r="AB289" s="680"/>
      <c r="AC289" s="680"/>
      <c r="AD289" s="680"/>
      <c r="AE289" s="680"/>
      <c r="AF289" s="680"/>
      <c r="AG289" s="680"/>
      <c r="AH289" s="680"/>
      <c r="AI289" s="680"/>
      <c r="AJ289" s="680"/>
      <c r="AK289" s="742"/>
      <c r="AL289" s="680"/>
      <c r="AM289" s="680"/>
      <c r="AN289" s="680"/>
      <c r="AO289" s="680"/>
      <c r="AP289" s="680"/>
      <c r="AQ289" s="680"/>
      <c r="AR289" s="680"/>
      <c r="AS289" s="680"/>
      <c r="AT289" s="680"/>
      <c r="AU289" s="680"/>
      <c r="AV289" s="680"/>
      <c r="AW289" s="680"/>
      <c r="AX289" s="680"/>
      <c r="AY289" s="680"/>
      <c r="AZ289" s="680"/>
      <c r="BA289" s="680"/>
      <c r="BB289" s="680"/>
      <c r="BC289" s="680"/>
      <c r="BD289" s="680"/>
      <c r="BE289" s="680"/>
      <c r="BF289" s="680"/>
      <c r="BG289" s="680"/>
      <c r="BH289" s="680"/>
      <c r="BI289" s="680"/>
      <c r="BJ289" s="680"/>
      <c r="BK289" s="680"/>
      <c r="BL289" s="680"/>
      <c r="BM289" s="680"/>
      <c r="BN289" s="680"/>
      <c r="BO289" s="680"/>
      <c r="BP289" s="680"/>
    </row>
    <row r="290" customFormat="false" ht="15" hidden="false" customHeight="false" outlineLevel="0" collapsed="false">
      <c r="A290" s="680"/>
      <c r="B290" s="680"/>
      <c r="C290" s="742"/>
      <c r="D290" s="680"/>
      <c r="E290" s="680"/>
      <c r="F290" s="680"/>
      <c r="G290" s="680"/>
      <c r="H290" s="680"/>
      <c r="I290" s="680"/>
      <c r="J290" s="680"/>
      <c r="K290" s="680"/>
      <c r="L290" s="680"/>
      <c r="M290" s="680"/>
      <c r="N290" s="680"/>
      <c r="O290" s="742"/>
      <c r="P290" s="680"/>
      <c r="Q290" s="680"/>
      <c r="R290" s="680"/>
      <c r="S290" s="680"/>
      <c r="T290" s="680"/>
      <c r="U290" s="680"/>
      <c r="V290" s="680"/>
      <c r="W290" s="680"/>
      <c r="X290" s="680"/>
      <c r="Y290" s="680"/>
      <c r="Z290" s="680"/>
      <c r="AA290" s="680"/>
      <c r="AB290" s="680"/>
      <c r="AC290" s="680"/>
      <c r="AD290" s="680"/>
      <c r="AE290" s="680"/>
      <c r="AF290" s="680"/>
      <c r="AG290" s="680"/>
      <c r="AH290" s="680"/>
      <c r="AI290" s="680"/>
      <c r="AJ290" s="680"/>
      <c r="AK290" s="742"/>
      <c r="AL290" s="680"/>
      <c r="AM290" s="680"/>
      <c r="AN290" s="680"/>
      <c r="AO290" s="680"/>
      <c r="AP290" s="680"/>
      <c r="AQ290" s="680"/>
      <c r="AR290" s="680"/>
      <c r="AS290" s="680"/>
      <c r="AT290" s="680"/>
      <c r="AU290" s="680"/>
      <c r="AV290" s="680"/>
      <c r="AW290" s="680"/>
      <c r="AX290" s="680"/>
      <c r="AY290" s="680"/>
      <c r="AZ290" s="680"/>
      <c r="BA290" s="680"/>
      <c r="BB290" s="680"/>
      <c r="BC290" s="680"/>
      <c r="BD290" s="680"/>
      <c r="BE290" s="680"/>
      <c r="BF290" s="680"/>
      <c r="BG290" s="680"/>
      <c r="BH290" s="680"/>
      <c r="BI290" s="680"/>
      <c r="BJ290" s="680"/>
      <c r="BK290" s="680"/>
      <c r="BL290" s="680"/>
      <c r="BM290" s="680"/>
      <c r="BN290" s="680"/>
      <c r="BO290" s="680"/>
      <c r="BP290" s="680"/>
    </row>
    <row r="291" customFormat="false" ht="15" hidden="false" customHeight="false" outlineLevel="0" collapsed="false">
      <c r="A291" s="680"/>
      <c r="B291" s="680"/>
      <c r="C291" s="742"/>
      <c r="D291" s="680"/>
      <c r="E291" s="680"/>
      <c r="F291" s="680"/>
      <c r="G291" s="680"/>
      <c r="H291" s="680"/>
      <c r="I291" s="680"/>
      <c r="J291" s="680"/>
      <c r="K291" s="680"/>
      <c r="L291" s="680"/>
      <c r="M291" s="680"/>
      <c r="N291" s="680"/>
      <c r="O291" s="742"/>
      <c r="P291" s="680"/>
      <c r="Q291" s="680"/>
      <c r="R291" s="680"/>
      <c r="S291" s="680"/>
      <c r="T291" s="680"/>
      <c r="U291" s="680"/>
      <c r="V291" s="680"/>
      <c r="W291" s="680"/>
      <c r="X291" s="680"/>
      <c r="Y291" s="680"/>
      <c r="Z291" s="680"/>
      <c r="AA291" s="680"/>
      <c r="AB291" s="680"/>
      <c r="AC291" s="680"/>
      <c r="AD291" s="680"/>
      <c r="AE291" s="680"/>
      <c r="AF291" s="680"/>
      <c r="AG291" s="680"/>
      <c r="AH291" s="680"/>
      <c r="AI291" s="680"/>
      <c r="AJ291" s="680"/>
      <c r="AK291" s="742"/>
      <c r="AL291" s="680"/>
      <c r="AM291" s="680"/>
      <c r="AN291" s="680"/>
      <c r="AO291" s="680"/>
      <c r="AP291" s="680"/>
      <c r="AQ291" s="680"/>
      <c r="AR291" s="680"/>
      <c r="AS291" s="680"/>
      <c r="AT291" s="680"/>
      <c r="AU291" s="680"/>
      <c r="AV291" s="680"/>
      <c r="AW291" s="680"/>
      <c r="AX291" s="680"/>
      <c r="AY291" s="680"/>
      <c r="AZ291" s="680"/>
      <c r="BA291" s="680"/>
      <c r="BB291" s="680"/>
      <c r="BC291" s="680"/>
      <c r="BD291" s="680"/>
      <c r="BE291" s="680"/>
      <c r="BF291" s="680"/>
      <c r="BG291" s="680"/>
      <c r="BH291" s="680"/>
      <c r="BI291" s="680"/>
      <c r="BJ291" s="680"/>
      <c r="BK291" s="680"/>
      <c r="BL291" s="680"/>
      <c r="BM291" s="680"/>
      <c r="BN291" s="680"/>
      <c r="BO291" s="680"/>
      <c r="BP291" s="680"/>
    </row>
    <row r="292" customFormat="false" ht="15" hidden="false" customHeight="false" outlineLevel="0" collapsed="false">
      <c r="A292" s="680"/>
      <c r="B292" s="680"/>
      <c r="C292" s="742"/>
      <c r="D292" s="680"/>
      <c r="E292" s="680"/>
      <c r="F292" s="680"/>
      <c r="G292" s="680"/>
      <c r="H292" s="680"/>
      <c r="I292" s="680"/>
      <c r="J292" s="680"/>
      <c r="K292" s="680"/>
      <c r="L292" s="680"/>
      <c r="M292" s="680"/>
      <c r="N292" s="680"/>
      <c r="O292" s="742"/>
      <c r="P292" s="680"/>
      <c r="Q292" s="680"/>
      <c r="R292" s="680"/>
      <c r="S292" s="680"/>
      <c r="T292" s="680"/>
      <c r="U292" s="680"/>
      <c r="V292" s="680"/>
      <c r="W292" s="680"/>
      <c r="X292" s="680"/>
      <c r="Y292" s="680"/>
      <c r="Z292" s="680"/>
      <c r="AA292" s="680"/>
      <c r="AB292" s="680"/>
      <c r="AC292" s="680"/>
      <c r="AD292" s="680"/>
      <c r="AE292" s="680"/>
      <c r="AF292" s="680"/>
      <c r="AG292" s="680"/>
      <c r="AH292" s="680"/>
      <c r="AI292" s="680"/>
      <c r="AJ292" s="680"/>
      <c r="AK292" s="742"/>
      <c r="AL292" s="680"/>
      <c r="AM292" s="680"/>
      <c r="AN292" s="680"/>
      <c r="AO292" s="680"/>
      <c r="AP292" s="680"/>
      <c r="AQ292" s="680"/>
      <c r="AR292" s="680"/>
      <c r="AS292" s="680"/>
      <c r="AT292" s="680"/>
      <c r="AU292" s="680"/>
      <c r="AV292" s="680"/>
      <c r="AW292" s="680"/>
      <c r="AX292" s="680"/>
      <c r="AY292" s="680"/>
      <c r="AZ292" s="680"/>
      <c r="BA292" s="680"/>
      <c r="BB292" s="680"/>
      <c r="BC292" s="680"/>
      <c r="BD292" s="680"/>
      <c r="BE292" s="680"/>
      <c r="BF292" s="680"/>
      <c r="BG292" s="680"/>
      <c r="BH292" s="680"/>
      <c r="BI292" s="680"/>
      <c r="BJ292" s="680"/>
      <c r="BK292" s="680"/>
      <c r="BL292" s="680"/>
      <c r="BM292" s="680"/>
      <c r="BN292" s="680"/>
      <c r="BO292" s="680"/>
      <c r="BP292" s="680"/>
    </row>
    <row r="293" customFormat="false" ht="15" hidden="false" customHeight="false" outlineLevel="0" collapsed="false">
      <c r="A293" s="680"/>
      <c r="B293" s="680"/>
      <c r="C293" s="742"/>
      <c r="D293" s="680"/>
      <c r="E293" s="680"/>
      <c r="F293" s="680"/>
      <c r="G293" s="680"/>
      <c r="H293" s="680"/>
      <c r="I293" s="680"/>
      <c r="J293" s="680"/>
      <c r="K293" s="680"/>
      <c r="L293" s="680"/>
      <c r="M293" s="680"/>
      <c r="N293" s="680"/>
      <c r="O293" s="742"/>
      <c r="P293" s="680"/>
      <c r="Q293" s="680"/>
      <c r="R293" s="680"/>
      <c r="S293" s="680"/>
      <c r="T293" s="680"/>
      <c r="U293" s="680"/>
      <c r="V293" s="680"/>
      <c r="W293" s="680"/>
      <c r="X293" s="680"/>
      <c r="Y293" s="680"/>
      <c r="Z293" s="680"/>
      <c r="AA293" s="680"/>
      <c r="AB293" s="680"/>
      <c r="AC293" s="680"/>
      <c r="AD293" s="680"/>
      <c r="AE293" s="680"/>
      <c r="AF293" s="680"/>
      <c r="AG293" s="680"/>
      <c r="AH293" s="680"/>
      <c r="AI293" s="680"/>
      <c r="AJ293" s="680"/>
      <c r="AK293" s="742"/>
      <c r="AL293" s="680"/>
      <c r="AM293" s="680"/>
      <c r="AN293" s="680"/>
      <c r="AO293" s="680"/>
      <c r="AP293" s="680"/>
      <c r="AQ293" s="680"/>
      <c r="AR293" s="680"/>
      <c r="AS293" s="680"/>
      <c r="AT293" s="680"/>
      <c r="AU293" s="680"/>
      <c r="AV293" s="680"/>
      <c r="AW293" s="680"/>
      <c r="AX293" s="680"/>
      <c r="AY293" s="680"/>
      <c r="AZ293" s="680"/>
      <c r="BA293" s="680"/>
      <c r="BB293" s="680"/>
      <c r="BC293" s="680"/>
      <c r="BD293" s="680"/>
      <c r="BE293" s="680"/>
      <c r="BF293" s="680"/>
      <c r="BG293" s="680"/>
      <c r="BH293" s="680"/>
      <c r="BI293" s="680"/>
      <c r="BJ293" s="680"/>
      <c r="BK293" s="680"/>
      <c r="BL293" s="680"/>
      <c r="BM293" s="680"/>
      <c r="BN293" s="680"/>
      <c r="BO293" s="680"/>
      <c r="BP293" s="680"/>
    </row>
    <row r="294" customFormat="false" ht="15" hidden="false" customHeight="false" outlineLevel="0" collapsed="false">
      <c r="A294" s="680"/>
      <c r="B294" s="680"/>
      <c r="C294" s="742"/>
      <c r="D294" s="680"/>
      <c r="E294" s="680"/>
      <c r="F294" s="680"/>
      <c r="G294" s="680"/>
      <c r="H294" s="680"/>
      <c r="I294" s="680"/>
      <c r="J294" s="680"/>
      <c r="K294" s="680"/>
      <c r="L294" s="680"/>
      <c r="M294" s="680"/>
      <c r="N294" s="680"/>
      <c r="O294" s="742"/>
      <c r="P294" s="680"/>
      <c r="Q294" s="680"/>
      <c r="R294" s="680"/>
      <c r="S294" s="680"/>
      <c r="T294" s="680"/>
      <c r="U294" s="680"/>
      <c r="V294" s="680"/>
      <c r="W294" s="680"/>
      <c r="X294" s="680"/>
      <c r="Y294" s="680"/>
      <c r="Z294" s="680"/>
      <c r="AA294" s="680"/>
      <c r="AB294" s="680"/>
      <c r="AC294" s="680"/>
      <c r="AD294" s="680"/>
      <c r="AE294" s="680"/>
      <c r="AF294" s="680"/>
      <c r="AG294" s="680"/>
      <c r="AH294" s="680"/>
      <c r="AI294" s="680"/>
      <c r="AJ294" s="680"/>
      <c r="AK294" s="742"/>
      <c r="AL294" s="680"/>
      <c r="AM294" s="680"/>
      <c r="AN294" s="680"/>
      <c r="AO294" s="680"/>
      <c r="AP294" s="680"/>
      <c r="AQ294" s="680"/>
      <c r="AR294" s="680"/>
      <c r="AS294" s="680"/>
      <c r="AT294" s="680"/>
      <c r="AU294" s="680"/>
      <c r="AV294" s="680"/>
      <c r="AW294" s="680"/>
      <c r="AX294" s="680"/>
      <c r="AY294" s="680"/>
      <c r="AZ294" s="680"/>
      <c r="BA294" s="680"/>
      <c r="BB294" s="680"/>
      <c r="BC294" s="680"/>
      <c r="BD294" s="680"/>
      <c r="BE294" s="680"/>
      <c r="BF294" s="680"/>
      <c r="BG294" s="680"/>
      <c r="BH294" s="680"/>
      <c r="BI294" s="680"/>
      <c r="BJ294" s="680"/>
      <c r="BK294" s="680"/>
      <c r="BL294" s="680"/>
      <c r="BM294" s="680"/>
      <c r="BN294" s="680"/>
      <c r="BO294" s="680"/>
      <c r="BP294" s="680"/>
    </row>
    <row r="295" customFormat="false" ht="15" hidden="false" customHeight="false" outlineLevel="0" collapsed="false">
      <c r="A295" s="680"/>
      <c r="B295" s="680"/>
      <c r="C295" s="742"/>
      <c r="D295" s="680"/>
      <c r="E295" s="680"/>
      <c r="F295" s="680"/>
      <c r="G295" s="680"/>
      <c r="H295" s="680"/>
      <c r="I295" s="680"/>
      <c r="J295" s="680"/>
      <c r="K295" s="680"/>
      <c r="L295" s="680"/>
      <c r="M295" s="680"/>
      <c r="N295" s="680"/>
      <c r="O295" s="742"/>
      <c r="P295" s="680"/>
      <c r="Q295" s="680"/>
      <c r="R295" s="680"/>
      <c r="S295" s="680"/>
      <c r="T295" s="680"/>
      <c r="U295" s="680"/>
      <c r="V295" s="680"/>
      <c r="W295" s="680"/>
      <c r="X295" s="680"/>
      <c r="Y295" s="680"/>
      <c r="Z295" s="680"/>
      <c r="AA295" s="680"/>
      <c r="AB295" s="680"/>
      <c r="AC295" s="680"/>
      <c r="AD295" s="680"/>
      <c r="AE295" s="680"/>
      <c r="AF295" s="680"/>
      <c r="AG295" s="680"/>
      <c r="AH295" s="680"/>
      <c r="AI295" s="680"/>
      <c r="AJ295" s="680"/>
      <c r="AK295" s="742"/>
      <c r="AL295" s="680"/>
      <c r="AM295" s="680"/>
      <c r="AN295" s="680"/>
      <c r="AO295" s="680"/>
      <c r="AP295" s="680"/>
      <c r="AQ295" s="680"/>
      <c r="AR295" s="680"/>
      <c r="AS295" s="680"/>
      <c r="AT295" s="680"/>
      <c r="AU295" s="680"/>
      <c r="AV295" s="680"/>
      <c r="AW295" s="680"/>
      <c r="AX295" s="680"/>
      <c r="AY295" s="680"/>
      <c r="AZ295" s="680"/>
      <c r="BA295" s="680"/>
      <c r="BB295" s="680"/>
      <c r="BC295" s="680"/>
      <c r="BD295" s="680"/>
      <c r="BE295" s="680"/>
      <c r="BF295" s="680"/>
      <c r="BG295" s="680"/>
      <c r="BH295" s="680"/>
      <c r="BI295" s="680"/>
      <c r="BJ295" s="680"/>
      <c r="BK295" s="680"/>
      <c r="BL295" s="680"/>
      <c r="BM295" s="680"/>
      <c r="BN295" s="680"/>
      <c r="BO295" s="680"/>
      <c r="BP295" s="680"/>
    </row>
    <row r="296" customFormat="false" ht="15" hidden="false" customHeight="false" outlineLevel="0" collapsed="false">
      <c r="A296" s="680"/>
      <c r="B296" s="680"/>
      <c r="C296" s="742"/>
      <c r="D296" s="680"/>
      <c r="E296" s="680"/>
      <c r="F296" s="680"/>
      <c r="G296" s="680"/>
      <c r="H296" s="680"/>
      <c r="I296" s="680"/>
      <c r="J296" s="680"/>
      <c r="K296" s="680"/>
      <c r="L296" s="680"/>
      <c r="M296" s="680"/>
      <c r="N296" s="680"/>
      <c r="O296" s="742"/>
      <c r="P296" s="680"/>
      <c r="Q296" s="680"/>
      <c r="R296" s="680"/>
      <c r="S296" s="680"/>
      <c r="T296" s="680"/>
      <c r="U296" s="680"/>
      <c r="V296" s="680"/>
      <c r="W296" s="680"/>
      <c r="X296" s="680"/>
      <c r="Y296" s="680"/>
      <c r="Z296" s="680"/>
      <c r="AA296" s="680"/>
      <c r="AB296" s="680"/>
      <c r="AC296" s="680"/>
      <c r="AD296" s="680"/>
      <c r="AE296" s="680"/>
      <c r="AF296" s="680"/>
      <c r="AG296" s="680"/>
      <c r="AH296" s="680"/>
      <c r="AI296" s="680"/>
      <c r="AJ296" s="680"/>
      <c r="AK296" s="742"/>
      <c r="AL296" s="680"/>
      <c r="AM296" s="680"/>
      <c r="AN296" s="680"/>
      <c r="AO296" s="680"/>
      <c r="AP296" s="680"/>
      <c r="AQ296" s="680"/>
      <c r="AR296" s="680"/>
      <c r="AS296" s="680"/>
      <c r="AT296" s="680"/>
      <c r="AU296" s="680"/>
      <c r="AV296" s="680"/>
      <c r="AW296" s="680"/>
      <c r="AX296" s="680"/>
      <c r="AY296" s="680"/>
      <c r="AZ296" s="680"/>
      <c r="BA296" s="680"/>
      <c r="BB296" s="680"/>
      <c r="BC296" s="680"/>
      <c r="BD296" s="680"/>
      <c r="BE296" s="680"/>
      <c r="BF296" s="680"/>
      <c r="BG296" s="680"/>
      <c r="BH296" s="680"/>
      <c r="BI296" s="680"/>
      <c r="BJ296" s="680"/>
      <c r="BK296" s="680"/>
      <c r="BL296" s="680"/>
      <c r="BM296" s="680"/>
      <c r="BN296" s="680"/>
      <c r="BO296" s="680"/>
      <c r="BP296" s="680"/>
    </row>
    <row r="297" customFormat="false" ht="15" hidden="false" customHeight="false" outlineLevel="0" collapsed="false">
      <c r="A297" s="680"/>
      <c r="B297" s="680"/>
      <c r="C297" s="742"/>
      <c r="D297" s="680"/>
      <c r="E297" s="680"/>
      <c r="F297" s="680"/>
      <c r="G297" s="680"/>
      <c r="H297" s="680"/>
      <c r="I297" s="680"/>
      <c r="J297" s="680"/>
      <c r="K297" s="680"/>
      <c r="L297" s="680"/>
      <c r="M297" s="680"/>
      <c r="N297" s="680"/>
      <c r="O297" s="742"/>
      <c r="P297" s="680"/>
      <c r="Q297" s="680"/>
      <c r="R297" s="680"/>
      <c r="S297" s="680"/>
      <c r="T297" s="680"/>
      <c r="U297" s="680"/>
      <c r="V297" s="680"/>
      <c r="W297" s="680"/>
      <c r="X297" s="680"/>
      <c r="Y297" s="680"/>
      <c r="Z297" s="680"/>
      <c r="AA297" s="680"/>
      <c r="AB297" s="680"/>
      <c r="AC297" s="680"/>
      <c r="AD297" s="680"/>
      <c r="AE297" s="680"/>
      <c r="AF297" s="680"/>
      <c r="AG297" s="680"/>
      <c r="AH297" s="680"/>
      <c r="AI297" s="680"/>
      <c r="AJ297" s="680"/>
      <c r="AK297" s="742"/>
      <c r="AL297" s="680"/>
      <c r="AM297" s="680"/>
      <c r="AN297" s="680"/>
      <c r="AO297" s="680"/>
      <c r="AP297" s="680"/>
      <c r="AQ297" s="680"/>
      <c r="AR297" s="680"/>
      <c r="AS297" s="680"/>
      <c r="AT297" s="680"/>
      <c r="AU297" s="680"/>
      <c r="AV297" s="680"/>
      <c r="AW297" s="680"/>
      <c r="AX297" s="680"/>
      <c r="AY297" s="680"/>
      <c r="AZ297" s="680"/>
      <c r="BA297" s="680"/>
      <c r="BB297" s="680"/>
      <c r="BC297" s="680"/>
      <c r="BD297" s="680"/>
      <c r="BE297" s="680"/>
      <c r="BF297" s="680"/>
      <c r="BG297" s="680"/>
      <c r="BH297" s="680"/>
      <c r="BI297" s="680"/>
      <c r="BJ297" s="680"/>
      <c r="BK297" s="680"/>
      <c r="BL297" s="680"/>
      <c r="BM297" s="680"/>
      <c r="BN297" s="680"/>
      <c r="BO297" s="680"/>
      <c r="BP297" s="680"/>
    </row>
    <row r="298" customFormat="false" ht="15" hidden="false" customHeight="false" outlineLevel="0" collapsed="false">
      <c r="A298" s="680"/>
      <c r="B298" s="680"/>
      <c r="C298" s="742"/>
      <c r="D298" s="680"/>
      <c r="E298" s="680"/>
      <c r="F298" s="680"/>
      <c r="G298" s="680"/>
      <c r="H298" s="680"/>
      <c r="I298" s="680"/>
      <c r="J298" s="680"/>
      <c r="K298" s="680"/>
      <c r="L298" s="680"/>
      <c r="M298" s="680"/>
      <c r="N298" s="680"/>
      <c r="O298" s="742"/>
      <c r="P298" s="680"/>
      <c r="Q298" s="680"/>
      <c r="R298" s="680"/>
      <c r="S298" s="680"/>
      <c r="T298" s="680"/>
      <c r="U298" s="680"/>
      <c r="V298" s="680"/>
      <c r="W298" s="680"/>
      <c r="X298" s="680"/>
      <c r="Y298" s="680"/>
      <c r="Z298" s="680"/>
      <c r="AA298" s="680"/>
      <c r="AB298" s="680"/>
      <c r="AC298" s="680"/>
      <c r="AD298" s="680"/>
      <c r="AE298" s="680"/>
      <c r="AF298" s="680"/>
      <c r="AG298" s="680"/>
      <c r="AH298" s="680"/>
      <c r="AI298" s="680"/>
      <c r="AJ298" s="680"/>
      <c r="AK298" s="742"/>
      <c r="AL298" s="680"/>
      <c r="AM298" s="680"/>
      <c r="AN298" s="680"/>
      <c r="AO298" s="680"/>
      <c r="AP298" s="680"/>
      <c r="AQ298" s="680"/>
      <c r="AR298" s="680"/>
      <c r="AS298" s="680"/>
      <c r="AT298" s="680"/>
      <c r="AU298" s="680"/>
      <c r="AV298" s="680"/>
      <c r="AW298" s="680"/>
      <c r="AX298" s="680"/>
      <c r="AY298" s="680"/>
      <c r="AZ298" s="680"/>
      <c r="BA298" s="680"/>
      <c r="BB298" s="680"/>
      <c r="BC298" s="680"/>
      <c r="BD298" s="680"/>
      <c r="BE298" s="680"/>
      <c r="BF298" s="680"/>
      <c r="BG298" s="680"/>
      <c r="BH298" s="680"/>
      <c r="BI298" s="680"/>
      <c r="BJ298" s="680"/>
      <c r="BK298" s="680"/>
      <c r="BL298" s="680"/>
      <c r="BM298" s="680"/>
      <c r="BN298" s="680"/>
      <c r="BO298" s="680"/>
      <c r="BP298" s="680"/>
    </row>
    <row r="299" customFormat="false" ht="15" hidden="false" customHeight="false" outlineLevel="0" collapsed="false">
      <c r="A299" s="680"/>
      <c r="B299" s="680"/>
      <c r="C299" s="742"/>
      <c r="D299" s="680"/>
      <c r="E299" s="680"/>
      <c r="F299" s="680"/>
      <c r="G299" s="680"/>
      <c r="H299" s="680"/>
      <c r="I299" s="680"/>
      <c r="J299" s="680"/>
      <c r="K299" s="680"/>
      <c r="L299" s="680"/>
      <c r="M299" s="680"/>
      <c r="N299" s="680"/>
      <c r="O299" s="742"/>
      <c r="P299" s="680"/>
      <c r="Q299" s="680"/>
      <c r="R299" s="680"/>
      <c r="S299" s="680"/>
      <c r="T299" s="680"/>
      <c r="U299" s="680"/>
      <c r="V299" s="680"/>
      <c r="W299" s="680"/>
      <c r="X299" s="680"/>
      <c r="Y299" s="680"/>
      <c r="Z299" s="680"/>
      <c r="AA299" s="680"/>
      <c r="AB299" s="680"/>
      <c r="AC299" s="680"/>
      <c r="AD299" s="680"/>
      <c r="AE299" s="680"/>
      <c r="AF299" s="680"/>
      <c r="AG299" s="680"/>
      <c r="AH299" s="680"/>
      <c r="AI299" s="680"/>
      <c r="AJ299" s="680"/>
      <c r="AK299" s="742"/>
      <c r="AL299" s="680"/>
      <c r="AM299" s="680"/>
      <c r="AN299" s="680"/>
      <c r="AO299" s="680"/>
      <c r="AP299" s="680"/>
      <c r="AQ299" s="680"/>
      <c r="AR299" s="680"/>
      <c r="AS299" s="680"/>
      <c r="AT299" s="680"/>
      <c r="AU299" s="680"/>
      <c r="AV299" s="680"/>
      <c r="AW299" s="680"/>
      <c r="AX299" s="680"/>
      <c r="AY299" s="680"/>
      <c r="AZ299" s="680"/>
      <c r="BA299" s="680"/>
      <c r="BB299" s="680"/>
      <c r="BC299" s="680"/>
      <c r="BD299" s="680"/>
      <c r="BE299" s="680"/>
      <c r="BF299" s="680"/>
      <c r="BG299" s="680"/>
      <c r="BH299" s="680"/>
      <c r="BI299" s="680"/>
      <c r="BJ299" s="680"/>
      <c r="BK299" s="680"/>
      <c r="BL299" s="680"/>
      <c r="BM299" s="680"/>
      <c r="BN299" s="680"/>
      <c r="BO299" s="680"/>
      <c r="BP299" s="680"/>
    </row>
    <row r="300" customFormat="false" ht="15" hidden="false" customHeight="false" outlineLevel="0" collapsed="false">
      <c r="A300" s="680"/>
      <c r="B300" s="680"/>
      <c r="C300" s="742"/>
      <c r="D300" s="680"/>
      <c r="E300" s="680"/>
      <c r="F300" s="680"/>
      <c r="G300" s="680"/>
      <c r="H300" s="680"/>
      <c r="I300" s="680"/>
      <c r="J300" s="680"/>
      <c r="K300" s="680"/>
      <c r="L300" s="680"/>
      <c r="M300" s="680"/>
      <c r="N300" s="680"/>
      <c r="O300" s="742"/>
      <c r="P300" s="680"/>
      <c r="Q300" s="680"/>
      <c r="R300" s="680"/>
      <c r="S300" s="680"/>
      <c r="T300" s="680"/>
      <c r="U300" s="680"/>
      <c r="V300" s="680"/>
      <c r="W300" s="680"/>
      <c r="X300" s="680"/>
      <c r="Y300" s="680"/>
      <c r="Z300" s="680"/>
      <c r="AA300" s="680"/>
      <c r="AB300" s="680"/>
      <c r="AC300" s="680"/>
      <c r="AD300" s="680"/>
      <c r="AE300" s="680"/>
      <c r="AF300" s="680"/>
      <c r="AG300" s="680"/>
      <c r="AH300" s="680"/>
      <c r="AI300" s="680"/>
      <c r="AJ300" s="680"/>
      <c r="AK300" s="742"/>
      <c r="AL300" s="680"/>
      <c r="AM300" s="680"/>
      <c r="AN300" s="680"/>
      <c r="AO300" s="680"/>
      <c r="AP300" s="680"/>
      <c r="AQ300" s="680"/>
      <c r="AR300" s="680"/>
      <c r="AS300" s="680"/>
      <c r="AT300" s="680"/>
      <c r="AU300" s="680"/>
      <c r="AV300" s="680"/>
      <c r="AW300" s="680"/>
      <c r="AX300" s="680"/>
      <c r="AY300" s="680"/>
      <c r="AZ300" s="680"/>
      <c r="BA300" s="680"/>
      <c r="BB300" s="680"/>
      <c r="BC300" s="680"/>
      <c r="BD300" s="680"/>
      <c r="BE300" s="680"/>
      <c r="BF300" s="680"/>
      <c r="BG300" s="680"/>
      <c r="BH300" s="680"/>
      <c r="BI300" s="680"/>
      <c r="BJ300" s="680"/>
      <c r="BK300" s="680"/>
      <c r="BL300" s="680"/>
      <c r="BM300" s="680"/>
      <c r="BN300" s="680"/>
      <c r="BO300" s="680"/>
      <c r="BP300" s="680"/>
    </row>
    <row r="301" customFormat="false" ht="15" hidden="false" customHeight="false" outlineLevel="0" collapsed="false">
      <c r="A301" s="680"/>
      <c r="B301" s="680"/>
      <c r="C301" s="742"/>
      <c r="D301" s="680"/>
      <c r="E301" s="680"/>
      <c r="F301" s="680"/>
      <c r="G301" s="680"/>
      <c r="H301" s="680"/>
      <c r="I301" s="680"/>
      <c r="J301" s="680"/>
      <c r="K301" s="680"/>
      <c r="L301" s="680"/>
      <c r="M301" s="680"/>
      <c r="N301" s="680"/>
      <c r="O301" s="742"/>
      <c r="P301" s="680"/>
      <c r="Q301" s="680"/>
      <c r="R301" s="680"/>
      <c r="S301" s="680"/>
      <c r="T301" s="680"/>
      <c r="U301" s="680"/>
      <c r="V301" s="680"/>
      <c r="W301" s="680"/>
      <c r="X301" s="680"/>
      <c r="Y301" s="680"/>
      <c r="Z301" s="680"/>
      <c r="AA301" s="680"/>
      <c r="AB301" s="680"/>
      <c r="AC301" s="680"/>
      <c r="AD301" s="680"/>
      <c r="AE301" s="680"/>
      <c r="AF301" s="680"/>
      <c r="AG301" s="680"/>
      <c r="AH301" s="680"/>
      <c r="AI301" s="680"/>
      <c r="AJ301" s="680"/>
      <c r="AK301" s="742"/>
      <c r="AL301" s="680"/>
      <c r="AM301" s="680"/>
      <c r="AN301" s="680"/>
      <c r="AO301" s="680"/>
      <c r="AP301" s="680"/>
      <c r="AQ301" s="680"/>
      <c r="AR301" s="680"/>
      <c r="AS301" s="680"/>
      <c r="AT301" s="680"/>
      <c r="AU301" s="680"/>
      <c r="AV301" s="680"/>
      <c r="AW301" s="680"/>
      <c r="AX301" s="680"/>
      <c r="AY301" s="680"/>
      <c r="AZ301" s="680"/>
      <c r="BA301" s="680"/>
      <c r="BB301" s="680"/>
      <c r="BC301" s="680"/>
      <c r="BD301" s="680"/>
      <c r="BE301" s="680"/>
      <c r="BF301" s="680"/>
      <c r="BG301" s="680"/>
      <c r="BH301" s="680"/>
      <c r="BI301" s="680"/>
      <c r="BJ301" s="680"/>
      <c r="BK301" s="680"/>
      <c r="BL301" s="680"/>
      <c r="BM301" s="680"/>
      <c r="BN301" s="680"/>
      <c r="BO301" s="680"/>
      <c r="BP301" s="680"/>
    </row>
    <row r="302" customFormat="false" ht="15" hidden="false" customHeight="false" outlineLevel="0" collapsed="false">
      <c r="A302" s="680"/>
      <c r="B302" s="680"/>
      <c r="C302" s="742"/>
      <c r="D302" s="680"/>
      <c r="E302" s="680"/>
      <c r="F302" s="680"/>
      <c r="G302" s="680"/>
      <c r="H302" s="680"/>
      <c r="I302" s="680"/>
      <c r="J302" s="680"/>
      <c r="K302" s="680"/>
      <c r="L302" s="680"/>
      <c r="M302" s="680"/>
      <c r="N302" s="680"/>
      <c r="O302" s="742"/>
      <c r="P302" s="680"/>
      <c r="Q302" s="680"/>
      <c r="R302" s="680"/>
      <c r="S302" s="680"/>
      <c r="T302" s="680"/>
      <c r="U302" s="680"/>
      <c r="V302" s="680"/>
      <c r="W302" s="680"/>
      <c r="X302" s="680"/>
      <c r="Y302" s="680"/>
      <c r="Z302" s="680"/>
      <c r="AA302" s="680"/>
      <c r="AB302" s="680"/>
      <c r="AC302" s="680"/>
      <c r="AD302" s="680"/>
      <c r="AE302" s="680"/>
      <c r="AF302" s="680"/>
      <c r="AG302" s="680"/>
      <c r="AH302" s="680"/>
      <c r="AI302" s="680"/>
      <c r="AJ302" s="680"/>
      <c r="AK302" s="742"/>
      <c r="AL302" s="680"/>
      <c r="AM302" s="680"/>
      <c r="AN302" s="680"/>
      <c r="AO302" s="680"/>
      <c r="AP302" s="680"/>
      <c r="AQ302" s="680"/>
      <c r="AR302" s="680"/>
      <c r="AS302" s="680"/>
      <c r="AT302" s="680"/>
      <c r="AU302" s="680"/>
      <c r="AV302" s="680"/>
      <c r="AW302" s="680"/>
      <c r="AX302" s="680"/>
      <c r="AY302" s="680"/>
      <c r="AZ302" s="680"/>
      <c r="BA302" s="680"/>
      <c r="BB302" s="680"/>
      <c r="BC302" s="680"/>
      <c r="BD302" s="680"/>
      <c r="BE302" s="680"/>
      <c r="BF302" s="680"/>
      <c r="BG302" s="680"/>
      <c r="BH302" s="680"/>
      <c r="BI302" s="680"/>
      <c r="BJ302" s="680"/>
      <c r="BK302" s="680"/>
      <c r="BL302" s="680"/>
      <c r="BM302" s="680"/>
      <c r="BN302" s="680"/>
      <c r="BO302" s="680"/>
      <c r="BP302" s="680"/>
    </row>
    <row r="303" customFormat="false" ht="15" hidden="false" customHeight="false" outlineLevel="0" collapsed="false">
      <c r="A303" s="680"/>
      <c r="B303" s="680"/>
      <c r="C303" s="742"/>
      <c r="D303" s="680"/>
      <c r="E303" s="680"/>
      <c r="F303" s="680"/>
      <c r="G303" s="680"/>
      <c r="H303" s="680"/>
      <c r="I303" s="680"/>
      <c r="J303" s="680"/>
      <c r="K303" s="680"/>
      <c r="L303" s="680"/>
      <c r="M303" s="680"/>
      <c r="N303" s="680"/>
      <c r="O303" s="742"/>
      <c r="P303" s="680"/>
      <c r="Q303" s="680"/>
      <c r="R303" s="680"/>
      <c r="S303" s="680"/>
      <c r="T303" s="680"/>
      <c r="U303" s="680"/>
      <c r="V303" s="680"/>
      <c r="W303" s="680"/>
      <c r="X303" s="680"/>
      <c r="Y303" s="680"/>
      <c r="Z303" s="680"/>
      <c r="AA303" s="680"/>
      <c r="AB303" s="680"/>
      <c r="AC303" s="680"/>
      <c r="AD303" s="680"/>
      <c r="AE303" s="680"/>
      <c r="AF303" s="680"/>
      <c r="AG303" s="680"/>
      <c r="AH303" s="680"/>
      <c r="AI303" s="680"/>
      <c r="AJ303" s="680"/>
      <c r="AK303" s="742"/>
      <c r="AL303" s="680"/>
      <c r="AM303" s="680"/>
      <c r="AN303" s="680"/>
      <c r="AO303" s="680"/>
      <c r="AP303" s="680"/>
      <c r="AQ303" s="680"/>
      <c r="AR303" s="680"/>
      <c r="AS303" s="680"/>
      <c r="AT303" s="680"/>
      <c r="AU303" s="680"/>
      <c r="AV303" s="680"/>
      <c r="AW303" s="680"/>
      <c r="AX303" s="680"/>
      <c r="AY303" s="680"/>
      <c r="AZ303" s="680"/>
      <c r="BA303" s="680"/>
      <c r="BB303" s="680"/>
      <c r="BC303" s="680"/>
      <c r="BD303" s="680"/>
      <c r="BE303" s="680"/>
      <c r="BF303" s="680"/>
      <c r="BG303" s="680"/>
      <c r="BH303" s="680"/>
      <c r="BI303" s="680"/>
      <c r="BJ303" s="680"/>
      <c r="BK303" s="680"/>
      <c r="BL303" s="680"/>
      <c r="BM303" s="680"/>
      <c r="BN303" s="680"/>
      <c r="BO303" s="680"/>
      <c r="BP303" s="680"/>
    </row>
    <row r="304" customFormat="false" ht="15" hidden="false" customHeight="false" outlineLevel="0" collapsed="false">
      <c r="A304" s="680"/>
      <c r="B304" s="680"/>
      <c r="C304" s="742"/>
      <c r="D304" s="680"/>
      <c r="E304" s="680"/>
      <c r="F304" s="680"/>
      <c r="G304" s="680"/>
      <c r="H304" s="680"/>
      <c r="I304" s="680"/>
      <c r="J304" s="680"/>
      <c r="K304" s="680"/>
      <c r="L304" s="680"/>
      <c r="M304" s="680"/>
      <c r="N304" s="680"/>
      <c r="O304" s="742"/>
      <c r="P304" s="680"/>
      <c r="Q304" s="680"/>
      <c r="R304" s="680"/>
      <c r="S304" s="680"/>
      <c r="T304" s="680"/>
      <c r="U304" s="680"/>
      <c r="V304" s="680"/>
      <c r="W304" s="680"/>
      <c r="X304" s="680"/>
      <c r="Y304" s="680"/>
      <c r="Z304" s="680"/>
      <c r="AA304" s="680"/>
      <c r="AB304" s="680"/>
      <c r="AC304" s="680"/>
      <c r="AD304" s="680"/>
      <c r="AE304" s="680"/>
      <c r="AF304" s="680"/>
      <c r="AG304" s="680"/>
      <c r="AH304" s="680"/>
      <c r="AI304" s="680"/>
      <c r="AJ304" s="680"/>
      <c r="AK304" s="742"/>
      <c r="AL304" s="680"/>
      <c r="AM304" s="680"/>
      <c r="AN304" s="680"/>
      <c r="AO304" s="680"/>
      <c r="AP304" s="680"/>
      <c r="AQ304" s="680"/>
      <c r="AR304" s="680"/>
      <c r="AS304" s="680"/>
      <c r="AT304" s="680"/>
      <c r="AU304" s="680"/>
      <c r="AV304" s="680"/>
      <c r="AW304" s="680"/>
      <c r="AX304" s="680"/>
      <c r="AY304" s="680"/>
      <c r="AZ304" s="680"/>
      <c r="BA304" s="680"/>
      <c r="BB304" s="680"/>
      <c r="BC304" s="680"/>
      <c r="BD304" s="680"/>
      <c r="BE304" s="680"/>
      <c r="BF304" s="680"/>
      <c r="BG304" s="680"/>
      <c r="BH304" s="680"/>
      <c r="BI304" s="680"/>
      <c r="BJ304" s="680"/>
      <c r="BK304" s="680"/>
      <c r="BL304" s="680"/>
      <c r="BM304" s="680"/>
      <c r="BN304" s="680"/>
      <c r="BO304" s="680"/>
      <c r="BP304" s="680"/>
    </row>
    <row r="305" customFormat="false" ht="15" hidden="false" customHeight="false" outlineLevel="0" collapsed="false">
      <c r="A305" s="680"/>
      <c r="B305" s="680"/>
      <c r="C305" s="742"/>
      <c r="D305" s="680"/>
      <c r="E305" s="680"/>
      <c r="F305" s="680"/>
      <c r="G305" s="680"/>
      <c r="H305" s="680"/>
      <c r="I305" s="680"/>
      <c r="J305" s="680"/>
      <c r="K305" s="680"/>
      <c r="L305" s="680"/>
      <c r="M305" s="680"/>
      <c r="N305" s="680"/>
      <c r="O305" s="742"/>
      <c r="P305" s="680"/>
      <c r="Q305" s="680"/>
      <c r="R305" s="680"/>
      <c r="S305" s="680"/>
      <c r="T305" s="680"/>
      <c r="U305" s="680"/>
      <c r="V305" s="680"/>
      <c r="W305" s="680"/>
      <c r="X305" s="680"/>
      <c r="Y305" s="680"/>
      <c r="Z305" s="680"/>
      <c r="AA305" s="680"/>
      <c r="AB305" s="680"/>
      <c r="AC305" s="680"/>
      <c r="AD305" s="680"/>
      <c r="AE305" s="680"/>
      <c r="AF305" s="680"/>
      <c r="AG305" s="680"/>
      <c r="AH305" s="680"/>
      <c r="AI305" s="680"/>
      <c r="AJ305" s="680"/>
      <c r="AK305" s="742"/>
      <c r="AL305" s="680"/>
      <c r="AM305" s="680"/>
      <c r="AN305" s="680"/>
      <c r="AO305" s="680"/>
      <c r="AP305" s="680"/>
      <c r="AQ305" s="680"/>
      <c r="AR305" s="680"/>
      <c r="AS305" s="680"/>
      <c r="AT305" s="680"/>
      <c r="AU305" s="680"/>
      <c r="AV305" s="680"/>
      <c r="AW305" s="680"/>
      <c r="AX305" s="680"/>
      <c r="AY305" s="680"/>
      <c r="AZ305" s="680"/>
      <c r="BA305" s="680"/>
      <c r="BB305" s="680"/>
      <c r="BC305" s="680"/>
      <c r="BD305" s="680"/>
      <c r="BE305" s="680"/>
      <c r="BF305" s="680"/>
      <c r="BG305" s="680"/>
      <c r="BH305" s="680"/>
      <c r="BI305" s="680"/>
      <c r="BJ305" s="680"/>
      <c r="BK305" s="680"/>
      <c r="BL305" s="680"/>
      <c r="BM305" s="680"/>
      <c r="BN305" s="680"/>
      <c r="BO305" s="680"/>
      <c r="BP305" s="680"/>
    </row>
    <row r="306" customFormat="false" ht="15" hidden="false" customHeight="false" outlineLevel="0" collapsed="false">
      <c r="A306" s="680"/>
      <c r="B306" s="680"/>
      <c r="C306" s="742"/>
      <c r="D306" s="680"/>
      <c r="E306" s="680"/>
      <c r="F306" s="680"/>
      <c r="G306" s="680"/>
      <c r="H306" s="680"/>
      <c r="I306" s="680"/>
      <c r="J306" s="680"/>
      <c r="K306" s="680"/>
      <c r="L306" s="680"/>
      <c r="M306" s="680"/>
      <c r="N306" s="680"/>
      <c r="O306" s="742"/>
      <c r="P306" s="680"/>
      <c r="Q306" s="680"/>
      <c r="R306" s="680"/>
      <c r="S306" s="680"/>
      <c r="T306" s="680"/>
      <c r="U306" s="680"/>
      <c r="V306" s="680"/>
      <c r="W306" s="680"/>
      <c r="X306" s="680"/>
      <c r="Y306" s="680"/>
      <c r="Z306" s="680"/>
      <c r="AA306" s="680"/>
      <c r="AB306" s="680"/>
      <c r="AC306" s="680"/>
      <c r="AD306" s="680"/>
      <c r="AE306" s="680"/>
      <c r="AF306" s="680"/>
      <c r="AG306" s="680"/>
      <c r="AH306" s="680"/>
      <c r="AI306" s="680"/>
      <c r="AJ306" s="680"/>
      <c r="AK306" s="742"/>
      <c r="AL306" s="680"/>
      <c r="AM306" s="680"/>
      <c r="AN306" s="680"/>
      <c r="AO306" s="680"/>
      <c r="AP306" s="680"/>
      <c r="AQ306" s="680"/>
      <c r="AR306" s="680"/>
      <c r="AS306" s="680"/>
      <c r="AT306" s="680"/>
      <c r="AU306" s="680"/>
      <c r="AV306" s="680"/>
      <c r="AW306" s="680"/>
      <c r="AX306" s="680"/>
      <c r="AY306" s="680"/>
      <c r="AZ306" s="680"/>
      <c r="BA306" s="680"/>
      <c r="BB306" s="680"/>
      <c r="BC306" s="680"/>
      <c r="BD306" s="680"/>
      <c r="BE306" s="680"/>
      <c r="BF306" s="680"/>
      <c r="BG306" s="680"/>
      <c r="BH306" s="680"/>
      <c r="BI306" s="680"/>
      <c r="BJ306" s="680"/>
      <c r="BK306" s="680"/>
      <c r="BL306" s="680"/>
      <c r="BM306" s="680"/>
      <c r="BN306" s="680"/>
      <c r="BO306" s="680"/>
      <c r="BP306" s="680"/>
    </row>
    <row r="307" customFormat="false" ht="15" hidden="false" customHeight="false" outlineLevel="0" collapsed="false">
      <c r="A307" s="680"/>
      <c r="B307" s="680"/>
      <c r="C307" s="742"/>
      <c r="D307" s="680"/>
      <c r="E307" s="680"/>
      <c r="F307" s="680"/>
      <c r="G307" s="680"/>
      <c r="H307" s="680"/>
      <c r="I307" s="680"/>
      <c r="J307" s="680"/>
      <c r="K307" s="680"/>
      <c r="L307" s="680"/>
      <c r="M307" s="680"/>
      <c r="N307" s="680"/>
      <c r="O307" s="742"/>
      <c r="P307" s="680"/>
      <c r="Q307" s="680"/>
      <c r="R307" s="680"/>
      <c r="S307" s="680"/>
      <c r="T307" s="680"/>
      <c r="U307" s="680"/>
      <c r="V307" s="680"/>
      <c r="W307" s="680"/>
      <c r="X307" s="680"/>
      <c r="Y307" s="680"/>
      <c r="Z307" s="680"/>
      <c r="AA307" s="680"/>
      <c r="AB307" s="680"/>
      <c r="AC307" s="680"/>
      <c r="AD307" s="680"/>
      <c r="AE307" s="680"/>
      <c r="AF307" s="680"/>
      <c r="AG307" s="680"/>
      <c r="AH307" s="680"/>
      <c r="AI307" s="680"/>
      <c r="AJ307" s="680"/>
      <c r="AK307" s="742"/>
      <c r="AL307" s="680"/>
      <c r="AM307" s="680"/>
      <c r="AN307" s="680"/>
      <c r="AO307" s="680"/>
      <c r="AP307" s="680"/>
      <c r="AQ307" s="680"/>
      <c r="AR307" s="680"/>
      <c r="AS307" s="680"/>
      <c r="AT307" s="680"/>
      <c r="AU307" s="680"/>
      <c r="AV307" s="680"/>
      <c r="AW307" s="680"/>
      <c r="AX307" s="680"/>
      <c r="AY307" s="680"/>
      <c r="AZ307" s="680"/>
      <c r="BA307" s="680"/>
      <c r="BB307" s="680"/>
      <c r="BC307" s="680"/>
      <c r="BD307" s="680"/>
      <c r="BE307" s="680"/>
      <c r="BF307" s="680"/>
      <c r="BG307" s="680"/>
      <c r="BH307" s="680"/>
      <c r="BI307" s="680"/>
      <c r="BJ307" s="680"/>
      <c r="BK307" s="680"/>
      <c r="BL307" s="680"/>
      <c r="BM307" s="680"/>
      <c r="BN307" s="680"/>
      <c r="BO307" s="680"/>
      <c r="BP307" s="680"/>
    </row>
    <row r="308" customFormat="false" ht="15" hidden="false" customHeight="false" outlineLevel="0" collapsed="false">
      <c r="A308" s="680"/>
      <c r="B308" s="680"/>
      <c r="C308" s="742"/>
      <c r="D308" s="680"/>
      <c r="E308" s="680"/>
      <c r="F308" s="680"/>
      <c r="G308" s="680"/>
      <c r="H308" s="680"/>
      <c r="I308" s="680"/>
      <c r="J308" s="680"/>
      <c r="K308" s="680"/>
      <c r="L308" s="680"/>
      <c r="M308" s="680"/>
      <c r="N308" s="680"/>
      <c r="O308" s="742"/>
      <c r="P308" s="680"/>
      <c r="Q308" s="680"/>
      <c r="R308" s="680"/>
      <c r="S308" s="680"/>
      <c r="T308" s="680"/>
      <c r="U308" s="680"/>
      <c r="V308" s="680"/>
      <c r="W308" s="680"/>
      <c r="X308" s="680"/>
      <c r="Y308" s="680"/>
      <c r="Z308" s="680"/>
      <c r="AA308" s="680"/>
      <c r="AB308" s="680"/>
      <c r="AC308" s="680"/>
      <c r="AD308" s="680"/>
      <c r="AE308" s="680"/>
      <c r="AF308" s="680"/>
      <c r="AG308" s="680"/>
      <c r="AH308" s="680"/>
      <c r="AI308" s="680"/>
      <c r="AJ308" s="680"/>
      <c r="AK308" s="742"/>
      <c r="AL308" s="680"/>
      <c r="AM308" s="680"/>
      <c r="AN308" s="680"/>
      <c r="AO308" s="680"/>
      <c r="AP308" s="680"/>
      <c r="AQ308" s="680"/>
      <c r="AR308" s="680"/>
      <c r="AS308" s="680"/>
      <c r="AT308" s="680"/>
      <c r="AU308" s="680"/>
      <c r="AV308" s="680"/>
      <c r="AW308" s="680"/>
      <c r="AX308" s="680"/>
      <c r="AY308" s="680"/>
      <c r="AZ308" s="680"/>
      <c r="BA308" s="680"/>
      <c r="BB308" s="680"/>
      <c r="BC308" s="680"/>
      <c r="BD308" s="680"/>
      <c r="BE308" s="680"/>
      <c r="BF308" s="680"/>
      <c r="BG308" s="680"/>
      <c r="BH308" s="680"/>
      <c r="BI308" s="680"/>
      <c r="BJ308" s="680"/>
      <c r="BK308" s="680"/>
      <c r="BL308" s="680"/>
      <c r="BM308" s="680"/>
      <c r="BN308" s="680"/>
      <c r="BO308" s="680"/>
      <c r="BP308" s="680"/>
    </row>
    <row r="309" customFormat="false" ht="15" hidden="false" customHeight="false" outlineLevel="0" collapsed="false">
      <c r="A309" s="680"/>
      <c r="B309" s="680"/>
      <c r="C309" s="742"/>
      <c r="D309" s="680"/>
      <c r="E309" s="680"/>
      <c r="F309" s="680"/>
      <c r="G309" s="680"/>
      <c r="H309" s="680"/>
      <c r="I309" s="680"/>
      <c r="J309" s="680"/>
      <c r="K309" s="680"/>
      <c r="L309" s="680"/>
      <c r="M309" s="680"/>
      <c r="N309" s="680"/>
      <c r="O309" s="742"/>
      <c r="P309" s="680"/>
      <c r="Q309" s="680"/>
      <c r="R309" s="680"/>
      <c r="S309" s="680"/>
      <c r="T309" s="680"/>
      <c r="U309" s="680"/>
      <c r="V309" s="680"/>
      <c r="W309" s="680"/>
      <c r="X309" s="680"/>
      <c r="Y309" s="680"/>
      <c r="Z309" s="680"/>
      <c r="AA309" s="680"/>
      <c r="AB309" s="680"/>
      <c r="AC309" s="680"/>
      <c r="AD309" s="680"/>
      <c r="AE309" s="680"/>
      <c r="AF309" s="680"/>
      <c r="AG309" s="680"/>
      <c r="AH309" s="680"/>
      <c r="AI309" s="680"/>
      <c r="AJ309" s="680"/>
      <c r="AK309" s="742"/>
      <c r="AL309" s="680"/>
      <c r="AM309" s="680"/>
      <c r="AN309" s="680"/>
      <c r="AO309" s="680"/>
      <c r="AP309" s="680"/>
      <c r="AQ309" s="680"/>
      <c r="AR309" s="680"/>
      <c r="AS309" s="680"/>
      <c r="AT309" s="680"/>
      <c r="AU309" s="680"/>
      <c r="AV309" s="680"/>
      <c r="AW309" s="680"/>
      <c r="AX309" s="680"/>
      <c r="AY309" s="680"/>
      <c r="AZ309" s="680"/>
      <c r="BA309" s="680"/>
      <c r="BB309" s="680"/>
      <c r="BC309" s="680"/>
      <c r="BD309" s="680"/>
      <c r="BE309" s="680"/>
      <c r="BF309" s="680"/>
      <c r="BG309" s="680"/>
      <c r="BH309" s="680"/>
      <c r="BI309" s="680"/>
      <c r="BJ309" s="680"/>
      <c r="BK309" s="680"/>
      <c r="BL309" s="680"/>
      <c r="BM309" s="680"/>
      <c r="BN309" s="680"/>
      <c r="BO309" s="680"/>
      <c r="BP309" s="680"/>
    </row>
    <row r="310" customFormat="false" ht="15" hidden="false" customHeight="false" outlineLevel="0" collapsed="false">
      <c r="A310" s="680"/>
      <c r="B310" s="680"/>
      <c r="C310" s="742"/>
      <c r="D310" s="680"/>
      <c r="E310" s="680"/>
      <c r="F310" s="680"/>
      <c r="G310" s="680"/>
      <c r="H310" s="680"/>
      <c r="I310" s="680"/>
      <c r="J310" s="680"/>
      <c r="K310" s="680"/>
      <c r="L310" s="680"/>
      <c r="M310" s="680"/>
      <c r="N310" s="680"/>
      <c r="O310" s="742"/>
      <c r="P310" s="680"/>
      <c r="Q310" s="680"/>
      <c r="R310" s="680"/>
      <c r="S310" s="680"/>
      <c r="T310" s="680"/>
      <c r="U310" s="680"/>
      <c r="V310" s="680"/>
      <c r="W310" s="680"/>
      <c r="X310" s="680"/>
      <c r="Y310" s="680"/>
      <c r="Z310" s="680"/>
      <c r="AA310" s="680"/>
      <c r="AB310" s="680"/>
      <c r="AC310" s="680"/>
      <c r="AD310" s="680"/>
      <c r="AE310" s="680"/>
      <c r="AF310" s="680"/>
      <c r="AG310" s="680"/>
      <c r="AH310" s="680"/>
      <c r="AI310" s="680"/>
      <c r="AJ310" s="680"/>
      <c r="AK310" s="742"/>
      <c r="AL310" s="680"/>
      <c r="AM310" s="680"/>
      <c r="AN310" s="680"/>
      <c r="AO310" s="680"/>
      <c r="AP310" s="680"/>
      <c r="AQ310" s="680"/>
      <c r="AR310" s="680"/>
      <c r="AS310" s="680"/>
      <c r="AT310" s="680"/>
      <c r="AU310" s="680"/>
      <c r="AV310" s="680"/>
      <c r="AW310" s="680"/>
      <c r="AX310" s="680"/>
      <c r="AY310" s="680"/>
      <c r="AZ310" s="680"/>
      <c r="BA310" s="680"/>
      <c r="BB310" s="680"/>
      <c r="BC310" s="680"/>
      <c r="BD310" s="680"/>
      <c r="BE310" s="680"/>
      <c r="BF310" s="680"/>
      <c r="BG310" s="680"/>
      <c r="BH310" s="680"/>
      <c r="BI310" s="680"/>
      <c r="BJ310" s="680"/>
      <c r="BK310" s="680"/>
      <c r="BL310" s="680"/>
      <c r="BM310" s="680"/>
      <c r="BN310" s="680"/>
      <c r="BO310" s="680"/>
      <c r="BP310" s="680"/>
    </row>
    <row r="311" customFormat="false" ht="15" hidden="false" customHeight="false" outlineLevel="0" collapsed="false">
      <c r="A311" s="680"/>
      <c r="B311" s="680"/>
      <c r="C311" s="742"/>
      <c r="D311" s="680"/>
      <c r="E311" s="680"/>
      <c r="F311" s="680"/>
      <c r="G311" s="680"/>
      <c r="H311" s="680"/>
      <c r="I311" s="680"/>
      <c r="J311" s="680"/>
      <c r="K311" s="680"/>
      <c r="L311" s="680"/>
      <c r="M311" s="680"/>
      <c r="N311" s="680"/>
      <c r="O311" s="742"/>
      <c r="P311" s="680"/>
      <c r="Q311" s="680"/>
      <c r="R311" s="680"/>
      <c r="S311" s="680"/>
      <c r="T311" s="680"/>
      <c r="U311" s="680"/>
      <c r="V311" s="680"/>
      <c r="W311" s="680"/>
      <c r="X311" s="680"/>
      <c r="Y311" s="680"/>
      <c r="Z311" s="680"/>
      <c r="AA311" s="680"/>
      <c r="AB311" s="680"/>
      <c r="AC311" s="680"/>
      <c r="AD311" s="680"/>
      <c r="AE311" s="680"/>
      <c r="AF311" s="680"/>
      <c r="AG311" s="680"/>
      <c r="AH311" s="680"/>
      <c r="AI311" s="680"/>
      <c r="AJ311" s="680"/>
      <c r="AK311" s="742"/>
      <c r="AL311" s="680"/>
      <c r="AM311" s="680"/>
      <c r="AN311" s="680"/>
      <c r="AO311" s="680"/>
      <c r="AP311" s="680"/>
      <c r="AQ311" s="680"/>
      <c r="AR311" s="680"/>
      <c r="AS311" s="680"/>
      <c r="AT311" s="680"/>
      <c r="AU311" s="680"/>
      <c r="AV311" s="680"/>
      <c r="AW311" s="680"/>
      <c r="AX311" s="680"/>
      <c r="AY311" s="680"/>
      <c r="AZ311" s="680"/>
      <c r="BA311" s="680"/>
      <c r="BB311" s="680"/>
      <c r="BC311" s="680"/>
      <c r="BD311" s="680"/>
      <c r="BE311" s="680"/>
      <c r="BF311" s="680"/>
      <c r="BG311" s="680"/>
      <c r="BH311" s="680"/>
      <c r="BI311" s="680"/>
      <c r="BJ311" s="680"/>
      <c r="BK311" s="680"/>
      <c r="BL311" s="680"/>
      <c r="BM311" s="680"/>
      <c r="BN311" s="680"/>
      <c r="BO311" s="680"/>
      <c r="BP311" s="680"/>
    </row>
    <row r="312" customFormat="false" ht="15" hidden="false" customHeight="false" outlineLevel="0" collapsed="false">
      <c r="A312" s="680"/>
      <c r="B312" s="680"/>
      <c r="C312" s="742"/>
      <c r="D312" s="680"/>
      <c r="E312" s="680"/>
      <c r="F312" s="680"/>
      <c r="G312" s="680"/>
      <c r="H312" s="680"/>
      <c r="I312" s="680"/>
      <c r="J312" s="680"/>
      <c r="K312" s="680"/>
      <c r="L312" s="680"/>
      <c r="M312" s="680"/>
      <c r="N312" s="680"/>
      <c r="O312" s="742"/>
      <c r="P312" s="680"/>
      <c r="Q312" s="680"/>
      <c r="R312" s="680"/>
      <c r="S312" s="680"/>
      <c r="T312" s="680"/>
      <c r="U312" s="680"/>
      <c r="V312" s="680"/>
      <c r="W312" s="680"/>
      <c r="X312" s="680"/>
      <c r="Y312" s="680"/>
      <c r="Z312" s="680"/>
      <c r="AA312" s="680"/>
      <c r="AB312" s="680"/>
      <c r="AC312" s="680"/>
      <c r="AD312" s="680"/>
      <c r="AE312" s="680"/>
      <c r="AF312" s="680"/>
      <c r="AG312" s="680"/>
      <c r="AH312" s="680"/>
      <c r="AI312" s="680"/>
      <c r="AJ312" s="680"/>
      <c r="AK312" s="742"/>
      <c r="AL312" s="680"/>
      <c r="AM312" s="680"/>
      <c r="AN312" s="680"/>
      <c r="AO312" s="680"/>
      <c r="AP312" s="680"/>
      <c r="AQ312" s="680"/>
      <c r="AR312" s="680"/>
      <c r="AS312" s="680"/>
      <c r="AT312" s="680"/>
      <c r="AU312" s="680"/>
      <c r="AV312" s="680"/>
      <c r="AW312" s="680"/>
      <c r="AX312" s="680"/>
      <c r="AY312" s="680"/>
      <c r="AZ312" s="680"/>
      <c r="BA312" s="680"/>
      <c r="BB312" s="680"/>
      <c r="BC312" s="680"/>
      <c r="BD312" s="680"/>
      <c r="BE312" s="680"/>
      <c r="BF312" s="680"/>
      <c r="BG312" s="680"/>
      <c r="BH312" s="680"/>
      <c r="BI312" s="680"/>
      <c r="BJ312" s="680"/>
      <c r="BK312" s="680"/>
      <c r="BL312" s="680"/>
      <c r="BM312" s="680"/>
      <c r="BN312" s="680"/>
      <c r="BO312" s="680"/>
      <c r="BP312" s="680"/>
    </row>
    <row r="313" customFormat="false" ht="15" hidden="false" customHeight="false" outlineLevel="0" collapsed="false">
      <c r="A313" s="680"/>
      <c r="B313" s="680"/>
      <c r="C313" s="742"/>
      <c r="D313" s="680"/>
      <c r="E313" s="680"/>
      <c r="F313" s="680"/>
      <c r="G313" s="680"/>
      <c r="H313" s="680"/>
      <c r="I313" s="680"/>
      <c r="J313" s="680"/>
      <c r="K313" s="680"/>
      <c r="L313" s="680"/>
      <c r="M313" s="680"/>
      <c r="N313" s="680"/>
      <c r="O313" s="742"/>
      <c r="P313" s="680"/>
      <c r="Q313" s="680"/>
      <c r="R313" s="680"/>
      <c r="S313" s="680"/>
      <c r="T313" s="680"/>
      <c r="U313" s="680"/>
      <c r="V313" s="680"/>
      <c r="W313" s="680"/>
      <c r="X313" s="680"/>
      <c r="Y313" s="680"/>
      <c r="Z313" s="680"/>
      <c r="AA313" s="680"/>
      <c r="AB313" s="680"/>
      <c r="AC313" s="680"/>
      <c r="AD313" s="680"/>
      <c r="AE313" s="680"/>
      <c r="AF313" s="680"/>
      <c r="AG313" s="680"/>
      <c r="AH313" s="680"/>
      <c r="AI313" s="680"/>
      <c r="AJ313" s="680"/>
      <c r="AK313" s="742"/>
      <c r="AL313" s="680"/>
      <c r="AM313" s="680"/>
      <c r="AN313" s="680"/>
      <c r="AO313" s="680"/>
      <c r="AP313" s="680"/>
      <c r="AQ313" s="680"/>
      <c r="AR313" s="680"/>
      <c r="AS313" s="680"/>
      <c r="AT313" s="680"/>
      <c r="AU313" s="680"/>
      <c r="AV313" s="680"/>
      <c r="AW313" s="680"/>
      <c r="AX313" s="680"/>
      <c r="AY313" s="680"/>
      <c r="AZ313" s="680"/>
      <c r="BA313" s="680"/>
      <c r="BB313" s="680"/>
      <c r="BC313" s="680"/>
      <c r="BD313" s="680"/>
      <c r="BE313" s="680"/>
      <c r="BF313" s="680"/>
      <c r="BG313" s="680"/>
      <c r="BH313" s="680"/>
      <c r="BI313" s="680"/>
      <c r="BJ313" s="680"/>
      <c r="BK313" s="680"/>
      <c r="BL313" s="680"/>
      <c r="BM313" s="680"/>
      <c r="BN313" s="680"/>
      <c r="BO313" s="680"/>
      <c r="BP313" s="680"/>
    </row>
    <row r="314" customFormat="false" ht="15" hidden="false" customHeight="false" outlineLevel="0" collapsed="false">
      <c r="A314" s="680"/>
      <c r="B314" s="680"/>
      <c r="C314" s="742"/>
      <c r="D314" s="680"/>
      <c r="E314" s="680"/>
      <c r="F314" s="680"/>
      <c r="G314" s="680"/>
      <c r="H314" s="680"/>
      <c r="I314" s="680"/>
      <c r="J314" s="680"/>
      <c r="K314" s="680"/>
      <c r="L314" s="680"/>
      <c r="M314" s="680"/>
      <c r="N314" s="680"/>
      <c r="O314" s="742"/>
      <c r="P314" s="680"/>
      <c r="Q314" s="680"/>
      <c r="R314" s="680"/>
      <c r="S314" s="680"/>
      <c r="T314" s="680"/>
      <c r="U314" s="680"/>
      <c r="V314" s="680"/>
      <c r="W314" s="680"/>
      <c r="X314" s="680"/>
      <c r="Y314" s="680"/>
      <c r="Z314" s="680"/>
      <c r="AA314" s="680"/>
      <c r="AB314" s="680"/>
      <c r="AC314" s="680"/>
      <c r="AD314" s="680"/>
      <c r="AE314" s="680"/>
      <c r="AF314" s="680"/>
      <c r="AG314" s="680"/>
      <c r="AH314" s="680"/>
      <c r="AI314" s="680"/>
      <c r="AJ314" s="680"/>
      <c r="AK314" s="742"/>
      <c r="AL314" s="680"/>
      <c r="AM314" s="680"/>
      <c r="AN314" s="680"/>
      <c r="AO314" s="680"/>
      <c r="AP314" s="680"/>
      <c r="AQ314" s="680"/>
      <c r="AR314" s="680"/>
      <c r="AS314" s="680"/>
      <c r="AT314" s="680"/>
      <c r="AU314" s="680"/>
      <c r="AV314" s="680"/>
      <c r="AW314" s="680"/>
      <c r="AX314" s="680"/>
      <c r="AY314" s="680"/>
      <c r="AZ314" s="680"/>
      <c r="BA314" s="680"/>
      <c r="BB314" s="680"/>
      <c r="BC314" s="680"/>
      <c r="BD314" s="680"/>
      <c r="BE314" s="680"/>
      <c r="BF314" s="680"/>
      <c r="BG314" s="680"/>
      <c r="BH314" s="680"/>
      <c r="BI314" s="680"/>
      <c r="BJ314" s="680"/>
      <c r="BK314" s="680"/>
      <c r="BL314" s="680"/>
      <c r="BM314" s="680"/>
      <c r="BN314" s="680"/>
      <c r="BO314" s="680"/>
      <c r="BP314" s="680"/>
    </row>
    <row r="315" customFormat="false" ht="15" hidden="false" customHeight="false" outlineLevel="0" collapsed="false">
      <c r="A315" s="680"/>
      <c r="B315" s="680"/>
      <c r="C315" s="742"/>
      <c r="D315" s="680"/>
      <c r="E315" s="680"/>
      <c r="F315" s="680"/>
      <c r="G315" s="680"/>
      <c r="H315" s="680"/>
      <c r="I315" s="680"/>
      <c r="J315" s="680"/>
      <c r="K315" s="680"/>
      <c r="L315" s="680"/>
      <c r="M315" s="680"/>
      <c r="N315" s="680"/>
      <c r="O315" s="742"/>
      <c r="P315" s="680"/>
      <c r="Q315" s="680"/>
      <c r="R315" s="680"/>
      <c r="S315" s="680"/>
      <c r="T315" s="680"/>
      <c r="U315" s="680"/>
      <c r="V315" s="680"/>
      <c r="W315" s="680"/>
      <c r="X315" s="680"/>
      <c r="Y315" s="680"/>
      <c r="Z315" s="680"/>
      <c r="AA315" s="680"/>
      <c r="AB315" s="680"/>
      <c r="AC315" s="680"/>
      <c r="AD315" s="680"/>
      <c r="AE315" s="680"/>
      <c r="AF315" s="680"/>
      <c r="AG315" s="680"/>
      <c r="AH315" s="680"/>
      <c r="AI315" s="680"/>
      <c r="AJ315" s="680"/>
      <c r="AK315" s="742"/>
      <c r="AL315" s="680"/>
      <c r="AM315" s="680"/>
      <c r="AN315" s="680"/>
      <c r="AO315" s="680"/>
      <c r="AP315" s="680"/>
      <c r="AQ315" s="680"/>
      <c r="AR315" s="680"/>
      <c r="AS315" s="680"/>
      <c r="AT315" s="680"/>
      <c r="AU315" s="680"/>
      <c r="AV315" s="680"/>
      <c r="AW315" s="680"/>
      <c r="AX315" s="680"/>
      <c r="AY315" s="680"/>
      <c r="AZ315" s="680"/>
      <c r="BA315" s="680"/>
      <c r="BB315" s="680"/>
      <c r="BC315" s="680"/>
      <c r="BD315" s="680"/>
      <c r="BE315" s="680"/>
      <c r="BF315" s="680"/>
      <c r="BG315" s="680"/>
      <c r="BH315" s="680"/>
      <c r="BI315" s="680"/>
      <c r="BJ315" s="680"/>
      <c r="BK315" s="680"/>
      <c r="BL315" s="680"/>
      <c r="BM315" s="680"/>
      <c r="BN315" s="680"/>
      <c r="BO315" s="680"/>
      <c r="BP315" s="680"/>
    </row>
    <row r="316" customFormat="false" ht="15" hidden="false" customHeight="false" outlineLevel="0" collapsed="false">
      <c r="A316" s="680"/>
      <c r="B316" s="680"/>
      <c r="C316" s="742"/>
      <c r="D316" s="680"/>
      <c r="E316" s="680"/>
      <c r="F316" s="680"/>
      <c r="G316" s="680"/>
      <c r="H316" s="680"/>
      <c r="I316" s="680"/>
      <c r="J316" s="680"/>
      <c r="K316" s="680"/>
      <c r="L316" s="680"/>
      <c r="M316" s="680"/>
      <c r="N316" s="680"/>
      <c r="O316" s="742"/>
      <c r="P316" s="680"/>
      <c r="Q316" s="680"/>
      <c r="R316" s="680"/>
      <c r="S316" s="680"/>
      <c r="T316" s="680"/>
      <c r="U316" s="680"/>
      <c r="V316" s="680"/>
      <c r="W316" s="680"/>
      <c r="X316" s="680"/>
      <c r="Y316" s="680"/>
      <c r="Z316" s="680"/>
      <c r="AA316" s="680"/>
      <c r="AB316" s="680"/>
      <c r="AC316" s="680"/>
      <c r="AD316" s="680"/>
      <c r="AE316" s="680"/>
      <c r="AF316" s="680"/>
      <c r="AG316" s="680"/>
      <c r="AH316" s="680"/>
      <c r="AI316" s="680"/>
      <c r="AJ316" s="680"/>
      <c r="AK316" s="742"/>
      <c r="AL316" s="680"/>
      <c r="AM316" s="680"/>
      <c r="AN316" s="680"/>
      <c r="AO316" s="680"/>
      <c r="AP316" s="680"/>
      <c r="AQ316" s="680"/>
      <c r="AR316" s="680"/>
      <c r="AS316" s="680"/>
      <c r="AT316" s="680"/>
      <c r="AU316" s="680"/>
      <c r="AV316" s="680"/>
      <c r="AW316" s="680"/>
      <c r="AX316" s="680"/>
      <c r="AY316" s="680"/>
      <c r="AZ316" s="680"/>
      <c r="BA316" s="680"/>
      <c r="BB316" s="680"/>
      <c r="BC316" s="680"/>
      <c r="BD316" s="680"/>
      <c r="BE316" s="680"/>
      <c r="BF316" s="680"/>
      <c r="BG316" s="680"/>
      <c r="BH316" s="680"/>
      <c r="BI316" s="680"/>
      <c r="BJ316" s="680"/>
      <c r="BK316" s="680"/>
      <c r="BL316" s="680"/>
      <c r="BM316" s="680"/>
      <c r="BN316" s="680"/>
      <c r="BO316" s="680"/>
      <c r="BP316" s="680"/>
    </row>
    <row r="317" customFormat="false" ht="15" hidden="false" customHeight="false" outlineLevel="0" collapsed="false">
      <c r="A317" s="680"/>
      <c r="B317" s="680"/>
      <c r="C317" s="742"/>
      <c r="D317" s="680"/>
      <c r="E317" s="680"/>
      <c r="F317" s="680"/>
      <c r="G317" s="680"/>
      <c r="H317" s="680"/>
      <c r="I317" s="680"/>
      <c r="J317" s="680"/>
      <c r="K317" s="680"/>
      <c r="L317" s="680"/>
      <c r="M317" s="680"/>
      <c r="N317" s="680"/>
      <c r="O317" s="742"/>
      <c r="P317" s="680"/>
      <c r="Q317" s="680"/>
      <c r="R317" s="680"/>
      <c r="S317" s="680"/>
      <c r="T317" s="680"/>
      <c r="U317" s="680"/>
      <c r="V317" s="680"/>
      <c r="W317" s="680"/>
      <c r="X317" s="680"/>
      <c r="Y317" s="680"/>
      <c r="Z317" s="680"/>
      <c r="AA317" s="680"/>
      <c r="AB317" s="680"/>
      <c r="AC317" s="680"/>
      <c r="AD317" s="680"/>
      <c r="AE317" s="680"/>
      <c r="AF317" s="680"/>
      <c r="AG317" s="680"/>
      <c r="AH317" s="680"/>
      <c r="AI317" s="680"/>
      <c r="AJ317" s="680"/>
      <c r="AK317" s="742"/>
      <c r="AL317" s="680"/>
      <c r="AM317" s="680"/>
      <c r="AN317" s="680"/>
      <c r="AO317" s="680"/>
      <c r="AP317" s="680"/>
      <c r="AQ317" s="680"/>
      <c r="AR317" s="680"/>
      <c r="AS317" s="680"/>
      <c r="AT317" s="680"/>
      <c r="AU317" s="680"/>
      <c r="AV317" s="680"/>
      <c r="AW317" s="680"/>
      <c r="AX317" s="680"/>
      <c r="AY317" s="680"/>
      <c r="AZ317" s="680"/>
      <c r="BA317" s="680"/>
      <c r="BB317" s="680"/>
      <c r="BC317" s="680"/>
      <c r="BD317" s="680"/>
      <c r="BE317" s="680"/>
      <c r="BF317" s="680"/>
      <c r="BG317" s="680"/>
      <c r="BH317" s="680"/>
      <c r="BI317" s="680"/>
      <c r="BJ317" s="680"/>
      <c r="BK317" s="680"/>
      <c r="BL317" s="680"/>
      <c r="BM317" s="680"/>
      <c r="BN317" s="680"/>
      <c r="BO317" s="680"/>
      <c r="BP317" s="680"/>
    </row>
    <row r="318" customFormat="false" ht="15" hidden="false" customHeight="false" outlineLevel="0" collapsed="false">
      <c r="A318" s="680"/>
      <c r="B318" s="680"/>
      <c r="C318" s="742"/>
      <c r="D318" s="680"/>
      <c r="E318" s="680"/>
      <c r="F318" s="680"/>
      <c r="G318" s="680"/>
      <c r="H318" s="680"/>
      <c r="I318" s="680"/>
      <c r="J318" s="680"/>
      <c r="K318" s="680"/>
      <c r="L318" s="680"/>
      <c r="M318" s="680"/>
      <c r="N318" s="680"/>
      <c r="O318" s="742"/>
      <c r="P318" s="680"/>
      <c r="Q318" s="680"/>
      <c r="R318" s="680"/>
      <c r="S318" s="680"/>
      <c r="T318" s="680"/>
      <c r="U318" s="680"/>
      <c r="V318" s="680"/>
      <c r="W318" s="680"/>
      <c r="X318" s="680"/>
      <c r="Y318" s="680"/>
      <c r="Z318" s="680"/>
      <c r="AA318" s="680"/>
      <c r="AB318" s="680"/>
      <c r="AC318" s="680"/>
      <c r="AD318" s="680"/>
      <c r="AE318" s="680"/>
      <c r="AF318" s="680"/>
      <c r="AG318" s="680"/>
      <c r="AH318" s="680"/>
      <c r="AI318" s="680"/>
      <c r="AJ318" s="680"/>
      <c r="AK318" s="742"/>
      <c r="AL318" s="680"/>
      <c r="AM318" s="680"/>
      <c r="AN318" s="680"/>
      <c r="AO318" s="680"/>
      <c r="AP318" s="680"/>
      <c r="AQ318" s="680"/>
      <c r="AR318" s="680"/>
      <c r="AS318" s="680"/>
      <c r="AT318" s="680"/>
      <c r="AU318" s="680"/>
      <c r="AV318" s="680"/>
      <c r="AW318" s="680"/>
      <c r="AX318" s="680"/>
      <c r="AY318" s="680"/>
      <c r="AZ318" s="680"/>
      <c r="BA318" s="680"/>
      <c r="BB318" s="680"/>
      <c r="BC318" s="680"/>
      <c r="BD318" s="680"/>
      <c r="BE318" s="680"/>
      <c r="BF318" s="680"/>
      <c r="BG318" s="680"/>
      <c r="BH318" s="680"/>
      <c r="BI318" s="680"/>
      <c r="BJ318" s="680"/>
      <c r="BK318" s="680"/>
      <c r="BL318" s="680"/>
      <c r="BM318" s="680"/>
      <c r="BN318" s="680"/>
      <c r="BO318" s="680"/>
      <c r="BP318" s="680"/>
    </row>
    <row r="319" customFormat="false" ht="15" hidden="false" customHeight="false" outlineLevel="0" collapsed="false">
      <c r="A319" s="680"/>
      <c r="B319" s="680"/>
      <c r="C319" s="742"/>
      <c r="D319" s="680"/>
      <c r="E319" s="680"/>
      <c r="F319" s="680"/>
      <c r="G319" s="680"/>
      <c r="H319" s="680"/>
      <c r="I319" s="680"/>
      <c r="J319" s="680"/>
      <c r="K319" s="680"/>
      <c r="L319" s="680"/>
      <c r="M319" s="680"/>
      <c r="N319" s="680"/>
      <c r="O319" s="742"/>
      <c r="P319" s="680"/>
      <c r="Q319" s="680"/>
      <c r="R319" s="680"/>
      <c r="S319" s="680"/>
      <c r="T319" s="680"/>
      <c r="U319" s="680"/>
      <c r="V319" s="680"/>
      <c r="W319" s="680"/>
      <c r="X319" s="680"/>
      <c r="Y319" s="680"/>
      <c r="Z319" s="680"/>
      <c r="AA319" s="680"/>
      <c r="AB319" s="680"/>
      <c r="AC319" s="680"/>
      <c r="AD319" s="680"/>
      <c r="AE319" s="680"/>
      <c r="AF319" s="680"/>
      <c r="AG319" s="680"/>
      <c r="AH319" s="680"/>
      <c r="AI319" s="680"/>
      <c r="AJ319" s="680"/>
      <c r="AK319" s="742"/>
      <c r="AL319" s="680"/>
      <c r="AM319" s="680"/>
      <c r="AN319" s="680"/>
      <c r="AO319" s="680"/>
      <c r="AP319" s="680"/>
      <c r="AQ319" s="680"/>
      <c r="AR319" s="680"/>
      <c r="AS319" s="680"/>
      <c r="AT319" s="680"/>
      <c r="AU319" s="680"/>
      <c r="AV319" s="680"/>
      <c r="AW319" s="680"/>
      <c r="AX319" s="680"/>
      <c r="AY319" s="680"/>
      <c r="AZ319" s="680"/>
      <c r="BA319" s="680"/>
      <c r="BB319" s="680"/>
      <c r="BC319" s="680"/>
      <c r="BD319" s="680"/>
      <c r="BE319" s="680"/>
      <c r="BF319" s="680"/>
      <c r="BG319" s="680"/>
      <c r="BH319" s="680"/>
      <c r="BI319" s="680"/>
      <c r="BJ319" s="680"/>
      <c r="BK319" s="680"/>
      <c r="BL319" s="680"/>
      <c r="BM319" s="680"/>
      <c r="BN319" s="680"/>
      <c r="BO319" s="680"/>
      <c r="BP319" s="680"/>
    </row>
    <row r="320" customFormat="false" ht="15" hidden="false" customHeight="false" outlineLevel="0" collapsed="false">
      <c r="A320" s="680"/>
      <c r="B320" s="680"/>
      <c r="C320" s="742"/>
      <c r="D320" s="680"/>
      <c r="E320" s="680"/>
      <c r="F320" s="680"/>
      <c r="G320" s="680"/>
      <c r="H320" s="680"/>
      <c r="I320" s="680"/>
      <c r="J320" s="680"/>
      <c r="K320" s="680"/>
      <c r="L320" s="680"/>
      <c r="M320" s="680"/>
      <c r="N320" s="680"/>
      <c r="O320" s="742"/>
      <c r="P320" s="680"/>
      <c r="Q320" s="680"/>
      <c r="R320" s="680"/>
      <c r="S320" s="680"/>
      <c r="T320" s="680"/>
      <c r="U320" s="680"/>
      <c r="V320" s="680"/>
      <c r="W320" s="680"/>
      <c r="X320" s="680"/>
      <c r="Y320" s="680"/>
      <c r="Z320" s="680"/>
      <c r="AA320" s="680"/>
      <c r="AB320" s="680"/>
      <c r="AC320" s="680"/>
      <c r="AD320" s="680"/>
      <c r="AE320" s="680"/>
      <c r="AF320" s="680"/>
      <c r="AG320" s="680"/>
      <c r="AH320" s="680"/>
      <c r="AI320" s="680"/>
      <c r="AJ320" s="680"/>
      <c r="AK320" s="742"/>
      <c r="AL320" s="680"/>
      <c r="AM320" s="680"/>
      <c r="AN320" s="680"/>
      <c r="AO320" s="680"/>
      <c r="AP320" s="680"/>
      <c r="AQ320" s="680"/>
      <c r="AR320" s="680"/>
      <c r="AS320" s="680"/>
      <c r="AT320" s="680"/>
      <c r="AU320" s="680"/>
      <c r="AV320" s="680"/>
      <c r="AW320" s="680"/>
      <c r="AX320" s="680"/>
      <c r="AY320" s="680"/>
      <c r="AZ320" s="680"/>
      <c r="BA320" s="680"/>
      <c r="BB320" s="680"/>
      <c r="BC320" s="680"/>
      <c r="BD320" s="680"/>
      <c r="BE320" s="680"/>
      <c r="BF320" s="680"/>
      <c r="BG320" s="680"/>
      <c r="BH320" s="680"/>
      <c r="BI320" s="680"/>
      <c r="BJ320" s="680"/>
      <c r="BK320" s="680"/>
      <c r="BL320" s="680"/>
      <c r="BM320" s="680"/>
      <c r="BN320" s="680"/>
      <c r="BO320" s="680"/>
      <c r="BP320" s="680"/>
    </row>
    <row r="321" customFormat="false" ht="15" hidden="false" customHeight="false" outlineLevel="0" collapsed="false">
      <c r="A321" s="680"/>
      <c r="B321" s="680"/>
      <c r="C321" s="742"/>
      <c r="D321" s="680"/>
      <c r="E321" s="680"/>
      <c r="F321" s="680"/>
      <c r="G321" s="680"/>
      <c r="H321" s="680"/>
      <c r="I321" s="680"/>
      <c r="J321" s="680"/>
      <c r="K321" s="680"/>
      <c r="L321" s="680"/>
      <c r="M321" s="680"/>
      <c r="N321" s="680"/>
      <c r="O321" s="742"/>
      <c r="P321" s="680"/>
      <c r="Q321" s="680"/>
      <c r="R321" s="680"/>
      <c r="S321" s="680"/>
      <c r="T321" s="680"/>
      <c r="U321" s="680"/>
      <c r="V321" s="680"/>
      <c r="W321" s="680"/>
      <c r="X321" s="680"/>
      <c r="Y321" s="680"/>
      <c r="Z321" s="680"/>
      <c r="AA321" s="680"/>
      <c r="AB321" s="680"/>
      <c r="AC321" s="680"/>
      <c r="AD321" s="680"/>
      <c r="AE321" s="680"/>
      <c r="AF321" s="680"/>
      <c r="AG321" s="680"/>
      <c r="AH321" s="680"/>
      <c r="AI321" s="680"/>
      <c r="AJ321" s="680"/>
      <c r="AK321" s="742"/>
      <c r="AL321" s="680"/>
      <c r="AM321" s="680"/>
      <c r="AN321" s="680"/>
      <c r="AO321" s="680"/>
      <c r="AP321" s="680"/>
      <c r="AQ321" s="680"/>
      <c r="AR321" s="680"/>
      <c r="AS321" s="680"/>
      <c r="AT321" s="680"/>
      <c r="AU321" s="680"/>
      <c r="AV321" s="680"/>
      <c r="AW321" s="680"/>
      <c r="AX321" s="680"/>
      <c r="AY321" s="680"/>
      <c r="AZ321" s="680"/>
      <c r="BA321" s="680"/>
      <c r="BB321" s="680"/>
      <c r="BC321" s="680"/>
      <c r="BD321" s="680"/>
      <c r="BE321" s="680"/>
      <c r="BF321" s="680"/>
      <c r="BG321" s="680"/>
      <c r="BH321" s="680"/>
      <c r="BI321" s="680"/>
      <c r="BJ321" s="680"/>
      <c r="BK321" s="680"/>
      <c r="BL321" s="680"/>
      <c r="BM321" s="680"/>
      <c r="BN321" s="680"/>
      <c r="BO321" s="680"/>
      <c r="BP321" s="680"/>
    </row>
    <row r="322" customFormat="false" ht="15" hidden="false" customHeight="false" outlineLevel="0" collapsed="false">
      <c r="A322" s="680"/>
      <c r="B322" s="680"/>
      <c r="C322" s="742"/>
      <c r="D322" s="680"/>
      <c r="E322" s="680"/>
      <c r="F322" s="680"/>
      <c r="G322" s="680"/>
      <c r="H322" s="680"/>
      <c r="I322" s="680"/>
      <c r="J322" s="680"/>
      <c r="K322" s="680"/>
      <c r="L322" s="680"/>
      <c r="M322" s="680"/>
      <c r="N322" s="680"/>
      <c r="O322" s="742"/>
      <c r="P322" s="680"/>
      <c r="Q322" s="680"/>
      <c r="R322" s="680"/>
      <c r="S322" s="680"/>
      <c r="T322" s="680"/>
      <c r="U322" s="680"/>
      <c r="V322" s="680"/>
      <c r="W322" s="680"/>
      <c r="X322" s="680"/>
      <c r="Y322" s="680"/>
      <c r="Z322" s="680"/>
      <c r="AA322" s="680"/>
      <c r="AB322" s="680"/>
      <c r="AC322" s="680"/>
      <c r="AD322" s="680"/>
      <c r="AE322" s="680"/>
      <c r="AF322" s="680"/>
      <c r="AG322" s="680"/>
      <c r="AH322" s="680"/>
      <c r="AI322" s="680"/>
      <c r="AJ322" s="680"/>
      <c r="AK322" s="742"/>
      <c r="AL322" s="680"/>
      <c r="AM322" s="680"/>
      <c r="AN322" s="680"/>
      <c r="AO322" s="680"/>
      <c r="AP322" s="680"/>
      <c r="AQ322" s="680"/>
      <c r="AR322" s="680"/>
      <c r="AS322" s="680"/>
      <c r="AT322" s="680"/>
      <c r="AU322" s="680"/>
      <c r="AV322" s="680"/>
      <c r="AW322" s="680"/>
      <c r="AX322" s="680"/>
      <c r="AY322" s="680"/>
      <c r="AZ322" s="680"/>
      <c r="BA322" s="680"/>
      <c r="BB322" s="680"/>
      <c r="BC322" s="680"/>
      <c r="BD322" s="680"/>
      <c r="BE322" s="680"/>
      <c r="BF322" s="680"/>
      <c r="BG322" s="680"/>
      <c r="BH322" s="680"/>
      <c r="BI322" s="680"/>
      <c r="BJ322" s="680"/>
      <c r="BK322" s="680"/>
      <c r="BL322" s="680"/>
      <c r="BM322" s="680"/>
      <c r="BN322" s="680"/>
      <c r="BO322" s="680"/>
      <c r="BP322" s="680"/>
    </row>
    <row r="323" customFormat="false" ht="15" hidden="false" customHeight="false" outlineLevel="0" collapsed="false">
      <c r="A323" s="680"/>
      <c r="B323" s="680"/>
      <c r="C323" s="742"/>
      <c r="D323" s="680"/>
      <c r="E323" s="680"/>
      <c r="F323" s="680"/>
      <c r="G323" s="680"/>
      <c r="H323" s="680"/>
      <c r="I323" s="680"/>
      <c r="J323" s="680"/>
      <c r="K323" s="680"/>
      <c r="L323" s="680"/>
      <c r="M323" s="680"/>
      <c r="N323" s="680"/>
      <c r="O323" s="742"/>
      <c r="P323" s="680"/>
      <c r="Q323" s="680"/>
      <c r="R323" s="680"/>
      <c r="S323" s="680"/>
      <c r="T323" s="680"/>
      <c r="U323" s="680"/>
      <c r="V323" s="680"/>
      <c r="W323" s="680"/>
      <c r="X323" s="680"/>
      <c r="Y323" s="680"/>
      <c r="Z323" s="680"/>
      <c r="AA323" s="680"/>
      <c r="AB323" s="680"/>
      <c r="AC323" s="680"/>
      <c r="AD323" s="680"/>
      <c r="AE323" s="680"/>
      <c r="AF323" s="680"/>
      <c r="AG323" s="680"/>
      <c r="AH323" s="680"/>
      <c r="AI323" s="680"/>
      <c r="AJ323" s="680"/>
      <c r="AK323" s="742"/>
      <c r="AL323" s="680"/>
      <c r="AM323" s="680"/>
      <c r="AN323" s="680"/>
      <c r="AO323" s="680"/>
      <c r="AP323" s="680"/>
      <c r="AQ323" s="680"/>
      <c r="AR323" s="680"/>
      <c r="AS323" s="680"/>
      <c r="AT323" s="680"/>
      <c r="AU323" s="680"/>
      <c r="AV323" s="680"/>
      <c r="AW323" s="680"/>
      <c r="AX323" s="680"/>
      <c r="AY323" s="680"/>
      <c r="AZ323" s="680"/>
      <c r="BA323" s="680"/>
      <c r="BB323" s="680"/>
      <c r="BC323" s="680"/>
      <c r="BD323" s="680"/>
      <c r="BE323" s="680"/>
      <c r="BF323" s="680"/>
      <c r="BG323" s="680"/>
      <c r="BH323" s="680"/>
      <c r="BI323" s="680"/>
      <c r="BJ323" s="680"/>
      <c r="BK323" s="680"/>
      <c r="BL323" s="680"/>
      <c r="BM323" s="680"/>
      <c r="BN323" s="680"/>
      <c r="BO323" s="680"/>
      <c r="BP323" s="680"/>
    </row>
    <row r="324" customFormat="false" ht="15" hidden="false" customHeight="false" outlineLevel="0" collapsed="false">
      <c r="A324" s="680"/>
      <c r="B324" s="680"/>
      <c r="C324" s="742"/>
      <c r="D324" s="680"/>
      <c r="E324" s="680"/>
      <c r="F324" s="680"/>
      <c r="G324" s="680"/>
      <c r="H324" s="680"/>
      <c r="I324" s="680"/>
      <c r="J324" s="680"/>
      <c r="K324" s="680"/>
      <c r="L324" s="680"/>
      <c r="M324" s="680"/>
      <c r="N324" s="680"/>
      <c r="O324" s="742"/>
      <c r="P324" s="680"/>
      <c r="Q324" s="680"/>
      <c r="R324" s="680"/>
      <c r="S324" s="680"/>
      <c r="T324" s="680"/>
      <c r="U324" s="680"/>
      <c r="V324" s="680"/>
      <c r="W324" s="680"/>
      <c r="X324" s="680"/>
      <c r="Y324" s="680"/>
      <c r="Z324" s="680"/>
      <c r="AA324" s="680"/>
      <c r="AB324" s="680"/>
      <c r="AC324" s="680"/>
      <c r="AD324" s="680"/>
      <c r="AE324" s="680"/>
      <c r="AF324" s="680"/>
      <c r="AG324" s="680"/>
      <c r="AH324" s="680"/>
      <c r="AI324" s="680"/>
      <c r="AJ324" s="680"/>
      <c r="AK324" s="742"/>
      <c r="AL324" s="680"/>
      <c r="AM324" s="680"/>
      <c r="AN324" s="680"/>
      <c r="AO324" s="680"/>
      <c r="AP324" s="680"/>
      <c r="AQ324" s="680"/>
      <c r="AR324" s="680"/>
      <c r="AS324" s="680"/>
      <c r="AT324" s="680"/>
      <c r="AU324" s="680"/>
      <c r="AV324" s="680"/>
      <c r="AW324" s="680"/>
      <c r="AX324" s="680"/>
      <c r="AY324" s="680"/>
      <c r="AZ324" s="680"/>
      <c r="BA324" s="680"/>
      <c r="BB324" s="680"/>
      <c r="BC324" s="680"/>
      <c r="BD324" s="680"/>
      <c r="BE324" s="680"/>
      <c r="BF324" s="680"/>
      <c r="BG324" s="680"/>
      <c r="BH324" s="680"/>
      <c r="BI324" s="680"/>
      <c r="BJ324" s="680"/>
      <c r="BK324" s="680"/>
      <c r="BL324" s="680"/>
      <c r="BM324" s="680"/>
      <c r="BN324" s="680"/>
      <c r="BO324" s="680"/>
      <c r="BP324" s="680"/>
    </row>
    <row r="325" customFormat="false" ht="15" hidden="false" customHeight="false" outlineLevel="0" collapsed="false">
      <c r="A325" s="680"/>
      <c r="B325" s="680"/>
      <c r="C325" s="742"/>
      <c r="D325" s="680"/>
      <c r="E325" s="680"/>
      <c r="F325" s="680"/>
      <c r="G325" s="680"/>
      <c r="H325" s="680"/>
      <c r="I325" s="680"/>
      <c r="J325" s="680"/>
      <c r="K325" s="680"/>
      <c r="L325" s="680"/>
      <c r="M325" s="680"/>
      <c r="N325" s="680"/>
      <c r="O325" s="742"/>
      <c r="P325" s="680"/>
      <c r="Q325" s="680"/>
      <c r="R325" s="680"/>
      <c r="S325" s="680"/>
      <c r="T325" s="680"/>
      <c r="U325" s="680"/>
      <c r="V325" s="680"/>
      <c r="W325" s="680"/>
      <c r="X325" s="680"/>
      <c r="Y325" s="680"/>
      <c r="Z325" s="680"/>
      <c r="AA325" s="680"/>
      <c r="AB325" s="680"/>
      <c r="AC325" s="680"/>
      <c r="AD325" s="680"/>
      <c r="AE325" s="680"/>
      <c r="AF325" s="680"/>
      <c r="AG325" s="680"/>
      <c r="AH325" s="680"/>
      <c r="AI325" s="680"/>
      <c r="AJ325" s="680"/>
      <c r="AK325" s="742"/>
      <c r="AL325" s="680"/>
      <c r="AM325" s="680"/>
      <c r="AN325" s="680"/>
      <c r="AO325" s="680"/>
      <c r="AP325" s="680"/>
      <c r="AQ325" s="680"/>
      <c r="AR325" s="680"/>
      <c r="AS325" s="680"/>
      <c r="AT325" s="680"/>
      <c r="AU325" s="680"/>
      <c r="AV325" s="680"/>
      <c r="AW325" s="680"/>
      <c r="AX325" s="680"/>
      <c r="AY325" s="680"/>
      <c r="AZ325" s="680"/>
      <c r="BA325" s="680"/>
      <c r="BB325" s="680"/>
      <c r="BC325" s="680"/>
      <c r="BD325" s="680"/>
      <c r="BE325" s="680"/>
      <c r="BF325" s="680"/>
      <c r="BG325" s="680"/>
      <c r="BH325" s="680"/>
      <c r="BI325" s="680"/>
      <c r="BJ325" s="680"/>
      <c r="BK325" s="680"/>
      <c r="BL325" s="680"/>
      <c r="BM325" s="680"/>
      <c r="BN325" s="680"/>
      <c r="BO325" s="680"/>
      <c r="BP325" s="680"/>
    </row>
    <row r="326" customFormat="false" ht="15" hidden="false" customHeight="false" outlineLevel="0" collapsed="false">
      <c r="A326" s="680"/>
      <c r="B326" s="680"/>
      <c r="C326" s="742"/>
      <c r="D326" s="680"/>
      <c r="E326" s="680"/>
      <c r="F326" s="680"/>
      <c r="G326" s="680"/>
      <c r="H326" s="680"/>
      <c r="I326" s="680"/>
      <c r="J326" s="680"/>
      <c r="K326" s="680"/>
      <c r="L326" s="680"/>
      <c r="M326" s="680"/>
      <c r="N326" s="680"/>
      <c r="O326" s="742"/>
      <c r="P326" s="680"/>
      <c r="Q326" s="680"/>
      <c r="R326" s="680"/>
      <c r="S326" s="680"/>
      <c r="T326" s="680"/>
      <c r="U326" s="680"/>
      <c r="V326" s="680"/>
      <c r="W326" s="680"/>
      <c r="X326" s="680"/>
      <c r="Y326" s="680"/>
      <c r="Z326" s="680"/>
      <c r="AA326" s="680"/>
      <c r="AB326" s="680"/>
      <c r="AC326" s="680"/>
      <c r="AD326" s="680"/>
      <c r="AE326" s="680"/>
      <c r="AF326" s="680"/>
      <c r="AG326" s="680"/>
      <c r="AH326" s="680"/>
      <c r="AI326" s="680"/>
      <c r="AJ326" s="680"/>
      <c r="AK326" s="742"/>
      <c r="AL326" s="680"/>
      <c r="AM326" s="680"/>
      <c r="AN326" s="680"/>
      <c r="AO326" s="680"/>
      <c r="AP326" s="680"/>
      <c r="AQ326" s="680"/>
      <c r="AR326" s="680"/>
      <c r="AS326" s="680"/>
      <c r="AT326" s="680"/>
      <c r="AU326" s="680"/>
      <c r="AV326" s="680"/>
      <c r="AW326" s="680"/>
      <c r="AX326" s="680"/>
      <c r="AY326" s="680"/>
      <c r="AZ326" s="680"/>
      <c r="BA326" s="680"/>
      <c r="BB326" s="680"/>
      <c r="BC326" s="680"/>
      <c r="BD326" s="680"/>
      <c r="BE326" s="680"/>
      <c r="BF326" s="680"/>
      <c r="BG326" s="680"/>
      <c r="BH326" s="680"/>
      <c r="BI326" s="680"/>
      <c r="BJ326" s="680"/>
      <c r="BK326" s="680"/>
      <c r="BL326" s="680"/>
      <c r="BM326" s="680"/>
      <c r="BN326" s="680"/>
      <c r="BO326" s="680"/>
      <c r="BP326" s="680"/>
    </row>
    <row r="327" customFormat="false" ht="15" hidden="false" customHeight="false" outlineLevel="0" collapsed="false">
      <c r="A327" s="680"/>
      <c r="B327" s="680"/>
      <c r="C327" s="742"/>
      <c r="D327" s="680"/>
      <c r="E327" s="680"/>
      <c r="F327" s="680"/>
      <c r="G327" s="680"/>
      <c r="H327" s="680"/>
      <c r="I327" s="680"/>
      <c r="J327" s="680"/>
      <c r="K327" s="680"/>
      <c r="L327" s="680"/>
      <c r="M327" s="680"/>
      <c r="N327" s="680"/>
      <c r="O327" s="742"/>
      <c r="P327" s="680"/>
      <c r="Q327" s="680"/>
      <c r="R327" s="680"/>
      <c r="S327" s="680"/>
      <c r="T327" s="680"/>
      <c r="U327" s="680"/>
      <c r="V327" s="680"/>
      <c r="W327" s="680"/>
      <c r="X327" s="680"/>
      <c r="Y327" s="680"/>
      <c r="Z327" s="680"/>
      <c r="AA327" s="680"/>
      <c r="AB327" s="680"/>
      <c r="AC327" s="680"/>
      <c r="AD327" s="680"/>
      <c r="AE327" s="680"/>
      <c r="AF327" s="680"/>
      <c r="AG327" s="680"/>
      <c r="AH327" s="680"/>
      <c r="AI327" s="680"/>
      <c r="AJ327" s="680"/>
      <c r="AK327" s="742"/>
      <c r="AL327" s="680"/>
      <c r="AM327" s="680"/>
      <c r="AN327" s="680"/>
      <c r="AO327" s="680"/>
      <c r="AP327" s="680"/>
      <c r="AQ327" s="680"/>
      <c r="AR327" s="680"/>
      <c r="AS327" s="680"/>
      <c r="AT327" s="680"/>
      <c r="AU327" s="680"/>
      <c r="AV327" s="680"/>
      <c r="AW327" s="680"/>
      <c r="AX327" s="680"/>
      <c r="AY327" s="680"/>
      <c r="AZ327" s="680"/>
      <c r="BA327" s="680"/>
      <c r="BB327" s="680"/>
      <c r="BC327" s="680"/>
      <c r="BD327" s="680"/>
      <c r="BE327" s="680"/>
      <c r="BF327" s="680"/>
      <c r="BG327" s="680"/>
      <c r="BH327" s="680"/>
      <c r="BI327" s="680"/>
      <c r="BJ327" s="680"/>
      <c r="BK327" s="680"/>
      <c r="BL327" s="680"/>
      <c r="BM327" s="680"/>
      <c r="BN327" s="680"/>
      <c r="BO327" s="680"/>
      <c r="BP327" s="680"/>
    </row>
    <row r="328" customFormat="false" ht="15" hidden="false" customHeight="false" outlineLevel="0" collapsed="false">
      <c r="A328" s="680"/>
      <c r="B328" s="680"/>
      <c r="C328" s="742"/>
      <c r="D328" s="680"/>
      <c r="E328" s="680"/>
      <c r="F328" s="680"/>
      <c r="G328" s="680"/>
      <c r="H328" s="680"/>
      <c r="I328" s="680"/>
      <c r="J328" s="680"/>
      <c r="K328" s="680"/>
      <c r="L328" s="680"/>
      <c r="M328" s="680"/>
      <c r="N328" s="680"/>
      <c r="O328" s="742"/>
      <c r="P328" s="680"/>
      <c r="Q328" s="680"/>
      <c r="R328" s="680"/>
      <c r="S328" s="680"/>
      <c r="T328" s="680"/>
      <c r="U328" s="680"/>
      <c r="V328" s="680"/>
      <c r="W328" s="680"/>
      <c r="X328" s="680"/>
      <c r="Y328" s="680"/>
      <c r="Z328" s="680"/>
      <c r="AA328" s="680"/>
      <c r="AB328" s="680"/>
      <c r="AC328" s="680"/>
      <c r="AD328" s="680"/>
      <c r="AE328" s="680"/>
      <c r="AF328" s="680"/>
      <c r="AG328" s="680"/>
      <c r="AH328" s="680"/>
      <c r="AI328" s="680"/>
      <c r="AJ328" s="680"/>
      <c r="AK328" s="742"/>
      <c r="AL328" s="680"/>
      <c r="AM328" s="680"/>
      <c r="AN328" s="680"/>
      <c r="AO328" s="680"/>
      <c r="AP328" s="680"/>
      <c r="AQ328" s="680"/>
      <c r="AR328" s="680"/>
      <c r="AS328" s="680"/>
      <c r="AT328" s="680"/>
      <c r="AU328" s="680"/>
      <c r="AV328" s="680"/>
      <c r="AW328" s="680"/>
      <c r="AX328" s="680"/>
      <c r="AY328" s="680"/>
      <c r="AZ328" s="680"/>
      <c r="BA328" s="680"/>
      <c r="BB328" s="680"/>
      <c r="BC328" s="680"/>
      <c r="BD328" s="680"/>
      <c r="BE328" s="680"/>
      <c r="BF328" s="680"/>
      <c r="BG328" s="680"/>
      <c r="BH328" s="680"/>
      <c r="BI328" s="680"/>
      <c r="BJ328" s="680"/>
      <c r="BK328" s="680"/>
      <c r="BL328" s="680"/>
      <c r="BM328" s="680"/>
      <c r="BN328" s="680"/>
      <c r="BO328" s="680"/>
      <c r="BP328" s="680"/>
    </row>
    <row r="329" customFormat="false" ht="15" hidden="false" customHeight="false" outlineLevel="0" collapsed="false">
      <c r="A329" s="680"/>
      <c r="B329" s="680"/>
      <c r="C329" s="742"/>
      <c r="D329" s="680"/>
      <c r="E329" s="680"/>
      <c r="F329" s="680"/>
      <c r="G329" s="680"/>
      <c r="H329" s="680"/>
      <c r="I329" s="680"/>
      <c r="J329" s="680"/>
      <c r="K329" s="680"/>
      <c r="L329" s="680"/>
      <c r="M329" s="680"/>
      <c r="N329" s="680"/>
      <c r="O329" s="742"/>
      <c r="P329" s="680"/>
      <c r="Q329" s="680"/>
      <c r="R329" s="680"/>
      <c r="S329" s="680"/>
      <c r="T329" s="680"/>
      <c r="U329" s="680"/>
      <c r="V329" s="680"/>
      <c r="W329" s="680"/>
      <c r="X329" s="680"/>
      <c r="Y329" s="680"/>
      <c r="Z329" s="680"/>
      <c r="AA329" s="680"/>
      <c r="AB329" s="680"/>
      <c r="AC329" s="680"/>
      <c r="AD329" s="680"/>
      <c r="AE329" s="680"/>
      <c r="AF329" s="680"/>
      <c r="AG329" s="680"/>
      <c r="AH329" s="680"/>
      <c r="AI329" s="680"/>
      <c r="AJ329" s="680"/>
      <c r="AK329" s="742"/>
      <c r="AL329" s="680"/>
      <c r="AM329" s="680"/>
      <c r="AN329" s="680"/>
      <c r="AO329" s="680"/>
      <c r="AP329" s="680"/>
      <c r="AQ329" s="680"/>
      <c r="AR329" s="680"/>
      <c r="AS329" s="680"/>
      <c r="AT329" s="680"/>
      <c r="AU329" s="680"/>
      <c r="AV329" s="680"/>
      <c r="AW329" s="680"/>
      <c r="AX329" s="680"/>
      <c r="AY329" s="680"/>
      <c r="AZ329" s="680"/>
      <c r="BA329" s="680"/>
      <c r="BB329" s="680"/>
      <c r="BC329" s="680"/>
      <c r="BD329" s="680"/>
      <c r="BE329" s="680"/>
      <c r="BF329" s="680"/>
      <c r="BG329" s="680"/>
      <c r="BH329" s="680"/>
      <c r="BI329" s="680"/>
      <c r="BJ329" s="680"/>
      <c r="BK329" s="680"/>
      <c r="BL329" s="680"/>
      <c r="BM329" s="680"/>
      <c r="BN329" s="680"/>
      <c r="BO329" s="680"/>
      <c r="BP329" s="680"/>
    </row>
    <row r="330" customFormat="false" ht="15" hidden="false" customHeight="false" outlineLevel="0" collapsed="false">
      <c r="A330" s="680"/>
      <c r="B330" s="680"/>
      <c r="C330" s="742"/>
      <c r="D330" s="680"/>
      <c r="E330" s="680"/>
      <c r="F330" s="680"/>
      <c r="G330" s="680"/>
      <c r="H330" s="680"/>
      <c r="I330" s="680"/>
      <c r="J330" s="680"/>
      <c r="K330" s="680"/>
      <c r="L330" s="680"/>
      <c r="M330" s="680"/>
      <c r="N330" s="680"/>
      <c r="O330" s="742"/>
      <c r="P330" s="680"/>
      <c r="Q330" s="680"/>
      <c r="R330" s="680"/>
      <c r="S330" s="680"/>
      <c r="T330" s="680"/>
      <c r="U330" s="680"/>
      <c r="V330" s="680"/>
      <c r="W330" s="680"/>
      <c r="X330" s="680"/>
      <c r="Y330" s="680"/>
      <c r="Z330" s="680"/>
      <c r="AA330" s="680"/>
      <c r="AB330" s="680"/>
      <c r="AC330" s="680"/>
      <c r="AD330" s="680"/>
      <c r="AE330" s="680"/>
      <c r="AF330" s="680"/>
      <c r="AG330" s="680"/>
      <c r="AH330" s="680"/>
      <c r="AI330" s="680"/>
      <c r="AJ330" s="680"/>
      <c r="AK330" s="742"/>
      <c r="AL330" s="680"/>
      <c r="AM330" s="680"/>
      <c r="AN330" s="680"/>
      <c r="AO330" s="680"/>
      <c r="AP330" s="680"/>
      <c r="AQ330" s="680"/>
      <c r="AR330" s="680"/>
      <c r="AS330" s="680"/>
      <c r="AT330" s="680"/>
      <c r="AU330" s="680"/>
      <c r="AV330" s="680"/>
      <c r="AW330" s="680"/>
      <c r="AX330" s="680"/>
      <c r="AY330" s="680"/>
      <c r="AZ330" s="680"/>
      <c r="BA330" s="680"/>
      <c r="BB330" s="680"/>
      <c r="BC330" s="680"/>
      <c r="BD330" s="680"/>
      <c r="BE330" s="680"/>
      <c r="BF330" s="680"/>
      <c r="BG330" s="680"/>
      <c r="BH330" s="680"/>
      <c r="BI330" s="680"/>
      <c r="BJ330" s="680"/>
      <c r="BK330" s="680"/>
      <c r="BL330" s="680"/>
      <c r="BM330" s="680"/>
      <c r="BN330" s="680"/>
      <c r="BO330" s="680"/>
      <c r="BP330" s="680"/>
    </row>
    <row r="331" customFormat="false" ht="15" hidden="false" customHeight="false" outlineLevel="0" collapsed="false">
      <c r="A331" s="680"/>
      <c r="B331" s="680"/>
      <c r="C331" s="742"/>
      <c r="D331" s="680"/>
      <c r="E331" s="680"/>
      <c r="F331" s="680"/>
      <c r="G331" s="680"/>
      <c r="H331" s="680"/>
      <c r="I331" s="680"/>
      <c r="J331" s="680"/>
      <c r="K331" s="680"/>
      <c r="L331" s="680"/>
      <c r="M331" s="680"/>
      <c r="N331" s="680"/>
      <c r="O331" s="742"/>
      <c r="P331" s="680"/>
      <c r="Q331" s="680"/>
      <c r="R331" s="680"/>
      <c r="S331" s="680"/>
      <c r="T331" s="680"/>
      <c r="U331" s="680"/>
      <c r="V331" s="680"/>
      <c r="W331" s="680"/>
      <c r="X331" s="680"/>
      <c r="Y331" s="680"/>
      <c r="Z331" s="680"/>
      <c r="AA331" s="680"/>
      <c r="AB331" s="680"/>
      <c r="AC331" s="680"/>
      <c r="AD331" s="680"/>
      <c r="AE331" s="680"/>
      <c r="AF331" s="680"/>
      <c r="AG331" s="680"/>
      <c r="AH331" s="680"/>
      <c r="AI331" s="680"/>
      <c r="AJ331" s="680"/>
      <c r="AK331" s="742"/>
      <c r="AL331" s="680"/>
      <c r="AM331" s="680"/>
      <c r="AN331" s="680"/>
      <c r="AO331" s="680"/>
      <c r="AP331" s="680"/>
      <c r="AQ331" s="680"/>
      <c r="AR331" s="680"/>
      <c r="AS331" s="680"/>
      <c r="AT331" s="680"/>
      <c r="AU331" s="680"/>
      <c r="AV331" s="680"/>
      <c r="AW331" s="680"/>
      <c r="AX331" s="680"/>
      <c r="AY331" s="680"/>
      <c r="AZ331" s="680"/>
      <c r="BA331" s="680"/>
      <c r="BB331" s="680"/>
      <c r="BC331" s="680"/>
      <c r="BD331" s="680"/>
      <c r="BE331" s="680"/>
      <c r="BF331" s="680"/>
      <c r="BG331" s="680"/>
      <c r="BH331" s="680"/>
      <c r="BI331" s="680"/>
      <c r="BJ331" s="680"/>
      <c r="BK331" s="680"/>
      <c r="BL331" s="680"/>
      <c r="BM331" s="680"/>
      <c r="BN331" s="680"/>
      <c r="BO331" s="680"/>
      <c r="BP331" s="680"/>
    </row>
    <row r="332" customFormat="false" ht="15" hidden="false" customHeight="false" outlineLevel="0" collapsed="false">
      <c r="A332" s="680"/>
      <c r="B332" s="680"/>
      <c r="C332" s="742"/>
      <c r="D332" s="680"/>
      <c r="E332" s="680"/>
      <c r="F332" s="680"/>
      <c r="G332" s="680"/>
      <c r="H332" s="680"/>
      <c r="I332" s="680"/>
      <c r="J332" s="680"/>
      <c r="K332" s="680"/>
      <c r="L332" s="680"/>
      <c r="M332" s="680"/>
      <c r="N332" s="680"/>
      <c r="O332" s="742"/>
      <c r="P332" s="680"/>
      <c r="Q332" s="680"/>
      <c r="R332" s="680"/>
      <c r="S332" s="680"/>
      <c r="T332" s="680"/>
      <c r="U332" s="680"/>
      <c r="V332" s="680"/>
      <c r="W332" s="680"/>
      <c r="X332" s="680"/>
      <c r="Y332" s="680"/>
      <c r="Z332" s="680"/>
      <c r="AA332" s="680"/>
      <c r="AB332" s="680"/>
      <c r="AC332" s="680"/>
      <c r="AD332" s="680"/>
      <c r="AE332" s="680"/>
      <c r="AF332" s="680"/>
      <c r="AG332" s="680"/>
      <c r="AH332" s="680"/>
      <c r="AI332" s="680"/>
      <c r="AJ332" s="680"/>
      <c r="AK332" s="742"/>
      <c r="AL332" s="680"/>
      <c r="AM332" s="680"/>
      <c r="AN332" s="680"/>
      <c r="AO332" s="680"/>
      <c r="AP332" s="680"/>
      <c r="AQ332" s="680"/>
      <c r="AR332" s="680"/>
      <c r="AS332" s="680"/>
      <c r="AT332" s="680"/>
      <c r="AU332" s="680"/>
      <c r="AV332" s="680"/>
      <c r="AW332" s="680"/>
      <c r="AX332" s="680"/>
      <c r="AY332" s="680"/>
      <c r="AZ332" s="680"/>
      <c r="BA332" s="680"/>
      <c r="BB332" s="680"/>
      <c r="BC332" s="680"/>
      <c r="BD332" s="680"/>
      <c r="BE332" s="680"/>
      <c r="BF332" s="680"/>
      <c r="BG332" s="680"/>
      <c r="BH332" s="680"/>
      <c r="BI332" s="680"/>
      <c r="BJ332" s="680"/>
      <c r="BK332" s="680"/>
      <c r="BL332" s="680"/>
      <c r="BM332" s="680"/>
      <c r="BN332" s="680"/>
      <c r="BO332" s="680"/>
      <c r="BP332" s="680"/>
    </row>
    <row r="333" customFormat="false" ht="15" hidden="false" customHeight="false" outlineLevel="0" collapsed="false">
      <c r="A333" s="680"/>
      <c r="B333" s="680"/>
      <c r="C333" s="742"/>
      <c r="D333" s="680"/>
      <c r="E333" s="680"/>
      <c r="F333" s="680"/>
      <c r="G333" s="680"/>
      <c r="H333" s="680"/>
      <c r="I333" s="680"/>
      <c r="J333" s="680"/>
      <c r="K333" s="680"/>
      <c r="L333" s="680"/>
      <c r="M333" s="680"/>
      <c r="N333" s="680"/>
      <c r="O333" s="742"/>
      <c r="P333" s="680"/>
      <c r="Q333" s="680"/>
      <c r="R333" s="680"/>
      <c r="S333" s="680"/>
      <c r="T333" s="680"/>
      <c r="U333" s="680"/>
      <c r="V333" s="680"/>
      <c r="W333" s="680"/>
      <c r="X333" s="680"/>
      <c r="Y333" s="680"/>
      <c r="Z333" s="680"/>
      <c r="AA333" s="680"/>
      <c r="AB333" s="680"/>
      <c r="AC333" s="680"/>
      <c r="AD333" s="680"/>
      <c r="AE333" s="680"/>
      <c r="AF333" s="680"/>
      <c r="AG333" s="680"/>
      <c r="AH333" s="680"/>
      <c r="AI333" s="680"/>
      <c r="AJ333" s="680"/>
      <c r="AK333" s="742"/>
      <c r="AL333" s="680"/>
      <c r="AM333" s="680"/>
      <c r="AN333" s="680"/>
      <c r="AO333" s="680"/>
      <c r="AP333" s="680"/>
      <c r="AQ333" s="680"/>
      <c r="AR333" s="680"/>
      <c r="AS333" s="680"/>
      <c r="AT333" s="680"/>
      <c r="AU333" s="680"/>
      <c r="AV333" s="680"/>
      <c r="AW333" s="680"/>
      <c r="AX333" s="680"/>
      <c r="AY333" s="680"/>
      <c r="AZ333" s="680"/>
      <c r="BA333" s="680"/>
      <c r="BB333" s="680"/>
      <c r="BC333" s="680"/>
      <c r="BD333" s="680"/>
      <c r="BE333" s="680"/>
      <c r="BF333" s="680"/>
      <c r="BG333" s="680"/>
      <c r="BH333" s="680"/>
      <c r="BI333" s="680"/>
      <c r="BJ333" s="680"/>
      <c r="BK333" s="680"/>
      <c r="BL333" s="680"/>
      <c r="BM333" s="680"/>
      <c r="BN333" s="680"/>
      <c r="BO333" s="680"/>
      <c r="BP333" s="680"/>
    </row>
    <row r="334" customFormat="false" ht="15" hidden="false" customHeight="false" outlineLevel="0" collapsed="false">
      <c r="A334" s="680"/>
      <c r="B334" s="680"/>
      <c r="C334" s="742"/>
      <c r="D334" s="680"/>
      <c r="E334" s="680"/>
      <c r="F334" s="680"/>
      <c r="G334" s="680"/>
      <c r="H334" s="680"/>
      <c r="I334" s="680"/>
      <c r="J334" s="680"/>
      <c r="K334" s="680"/>
      <c r="L334" s="680"/>
      <c r="M334" s="680"/>
      <c r="N334" s="680"/>
      <c r="O334" s="742"/>
      <c r="P334" s="680"/>
      <c r="Q334" s="680"/>
      <c r="R334" s="680"/>
      <c r="S334" s="680"/>
      <c r="T334" s="680"/>
      <c r="U334" s="680"/>
      <c r="V334" s="680"/>
      <c r="W334" s="680"/>
      <c r="X334" s="680"/>
      <c r="Y334" s="680"/>
      <c r="Z334" s="680"/>
      <c r="AA334" s="680"/>
      <c r="AB334" s="680"/>
      <c r="AC334" s="680"/>
      <c r="AD334" s="680"/>
      <c r="AE334" s="680"/>
      <c r="AF334" s="680"/>
      <c r="AG334" s="680"/>
      <c r="AH334" s="680"/>
      <c r="AI334" s="680"/>
      <c r="AJ334" s="680"/>
      <c r="AK334" s="742"/>
      <c r="AL334" s="680"/>
      <c r="AM334" s="680"/>
      <c r="AN334" s="680"/>
      <c r="AO334" s="680"/>
      <c r="AP334" s="680"/>
      <c r="AQ334" s="680"/>
      <c r="AR334" s="680"/>
      <c r="AS334" s="680"/>
      <c r="AT334" s="680"/>
      <c r="AU334" s="680"/>
      <c r="AV334" s="680"/>
      <c r="AW334" s="680"/>
      <c r="AX334" s="680"/>
      <c r="AY334" s="680"/>
      <c r="AZ334" s="680"/>
      <c r="BA334" s="680"/>
      <c r="BB334" s="680"/>
      <c r="BC334" s="680"/>
      <c r="BD334" s="680"/>
      <c r="BE334" s="680"/>
      <c r="BF334" s="680"/>
      <c r="BG334" s="680"/>
      <c r="BH334" s="680"/>
      <c r="BI334" s="680"/>
      <c r="BJ334" s="680"/>
      <c r="BK334" s="680"/>
      <c r="BL334" s="680"/>
      <c r="BM334" s="680"/>
      <c r="BN334" s="680"/>
      <c r="BO334" s="680"/>
      <c r="BP334" s="680"/>
    </row>
    <row r="335" customFormat="false" ht="15" hidden="false" customHeight="false" outlineLevel="0" collapsed="false">
      <c r="A335" s="680"/>
      <c r="B335" s="680"/>
      <c r="C335" s="742"/>
      <c r="D335" s="680"/>
      <c r="E335" s="680"/>
      <c r="F335" s="680"/>
      <c r="G335" s="680"/>
      <c r="H335" s="680"/>
      <c r="I335" s="680"/>
      <c r="J335" s="680"/>
      <c r="K335" s="680"/>
      <c r="L335" s="680"/>
      <c r="M335" s="680"/>
      <c r="N335" s="680"/>
      <c r="O335" s="742"/>
      <c r="P335" s="680"/>
      <c r="Q335" s="680"/>
      <c r="R335" s="680"/>
      <c r="S335" s="680"/>
      <c r="T335" s="680"/>
      <c r="U335" s="680"/>
      <c r="V335" s="680"/>
      <c r="W335" s="680"/>
      <c r="X335" s="680"/>
      <c r="Y335" s="680"/>
      <c r="Z335" s="680"/>
      <c r="AA335" s="680"/>
      <c r="AB335" s="680"/>
      <c r="AC335" s="680"/>
      <c r="AD335" s="680"/>
      <c r="AE335" s="680"/>
      <c r="AF335" s="680"/>
      <c r="AG335" s="680"/>
      <c r="AH335" s="680"/>
      <c r="AI335" s="680"/>
      <c r="AJ335" s="680"/>
      <c r="AK335" s="742"/>
      <c r="AL335" s="680"/>
      <c r="AM335" s="680"/>
      <c r="AN335" s="680"/>
      <c r="AO335" s="680"/>
      <c r="AP335" s="680"/>
      <c r="AQ335" s="680"/>
      <c r="AR335" s="680"/>
      <c r="AS335" s="680"/>
      <c r="AT335" s="680"/>
      <c r="AU335" s="680"/>
      <c r="AV335" s="680"/>
      <c r="AW335" s="680"/>
      <c r="AX335" s="680"/>
      <c r="AY335" s="680"/>
      <c r="AZ335" s="680"/>
      <c r="BA335" s="680"/>
      <c r="BB335" s="680"/>
      <c r="BC335" s="680"/>
      <c r="BD335" s="680"/>
      <c r="BE335" s="680"/>
      <c r="BF335" s="680"/>
      <c r="BG335" s="680"/>
      <c r="BH335" s="680"/>
      <c r="BI335" s="680"/>
      <c r="BJ335" s="680"/>
      <c r="BK335" s="680"/>
      <c r="BL335" s="680"/>
      <c r="BM335" s="680"/>
      <c r="BN335" s="680"/>
      <c r="BO335" s="680"/>
      <c r="BP335" s="680"/>
    </row>
    <row r="336" customFormat="false" ht="15" hidden="false" customHeight="false" outlineLevel="0" collapsed="false">
      <c r="A336" s="680"/>
      <c r="B336" s="680"/>
      <c r="C336" s="742"/>
      <c r="D336" s="680"/>
      <c r="E336" s="680"/>
      <c r="F336" s="680"/>
      <c r="G336" s="680"/>
      <c r="H336" s="680"/>
      <c r="I336" s="680"/>
      <c r="J336" s="680"/>
      <c r="K336" s="680"/>
      <c r="L336" s="680"/>
      <c r="M336" s="680"/>
      <c r="N336" s="680"/>
      <c r="O336" s="742"/>
      <c r="P336" s="680"/>
      <c r="Q336" s="680"/>
      <c r="R336" s="680"/>
      <c r="S336" s="680"/>
      <c r="T336" s="680"/>
      <c r="U336" s="680"/>
      <c r="V336" s="680"/>
      <c r="W336" s="680"/>
      <c r="X336" s="680"/>
      <c r="Y336" s="680"/>
      <c r="Z336" s="680"/>
      <c r="AA336" s="680"/>
      <c r="AB336" s="680"/>
      <c r="AC336" s="680"/>
      <c r="AD336" s="680"/>
      <c r="AE336" s="680"/>
      <c r="AF336" s="680"/>
      <c r="AG336" s="680"/>
      <c r="AH336" s="680"/>
      <c r="AI336" s="680"/>
      <c r="AJ336" s="680"/>
      <c r="AK336" s="742"/>
      <c r="AL336" s="680"/>
      <c r="AM336" s="680"/>
      <c r="AN336" s="680"/>
      <c r="AO336" s="680"/>
      <c r="AP336" s="680"/>
      <c r="AQ336" s="680"/>
      <c r="AR336" s="680"/>
      <c r="AS336" s="680"/>
      <c r="AT336" s="680"/>
      <c r="AU336" s="680"/>
      <c r="AV336" s="680"/>
      <c r="AW336" s="680"/>
      <c r="AX336" s="680"/>
      <c r="AY336" s="680"/>
      <c r="AZ336" s="680"/>
      <c r="BA336" s="680"/>
      <c r="BB336" s="680"/>
      <c r="BC336" s="680"/>
      <c r="BD336" s="680"/>
      <c r="BE336" s="680"/>
      <c r="BF336" s="680"/>
      <c r="BG336" s="680"/>
      <c r="BH336" s="680"/>
      <c r="BI336" s="680"/>
      <c r="BJ336" s="680"/>
      <c r="BK336" s="680"/>
      <c r="BL336" s="680"/>
      <c r="BM336" s="680"/>
      <c r="BN336" s="680"/>
      <c r="BO336" s="680"/>
      <c r="BP336" s="680"/>
    </row>
    <row r="337" customFormat="false" ht="15" hidden="false" customHeight="false" outlineLevel="0" collapsed="false">
      <c r="A337" s="680"/>
      <c r="B337" s="680"/>
      <c r="C337" s="742"/>
      <c r="D337" s="680"/>
      <c r="E337" s="680"/>
      <c r="F337" s="680"/>
      <c r="G337" s="680"/>
      <c r="H337" s="680"/>
      <c r="I337" s="680"/>
      <c r="J337" s="680"/>
      <c r="K337" s="680"/>
      <c r="L337" s="680"/>
      <c r="M337" s="680"/>
      <c r="N337" s="680"/>
      <c r="O337" s="742"/>
      <c r="P337" s="680"/>
      <c r="Q337" s="680"/>
      <c r="R337" s="680"/>
      <c r="S337" s="680"/>
      <c r="T337" s="680"/>
      <c r="U337" s="680"/>
      <c r="V337" s="680"/>
      <c r="W337" s="680"/>
      <c r="X337" s="680"/>
      <c r="Y337" s="680"/>
      <c r="Z337" s="680"/>
      <c r="AA337" s="680"/>
      <c r="AB337" s="680"/>
      <c r="AC337" s="680"/>
      <c r="AD337" s="680"/>
      <c r="AE337" s="680"/>
      <c r="AF337" s="680"/>
      <c r="AG337" s="680"/>
      <c r="AH337" s="680"/>
      <c r="AI337" s="680"/>
      <c r="AJ337" s="680"/>
      <c r="AK337" s="742"/>
      <c r="AL337" s="680"/>
      <c r="AM337" s="680"/>
      <c r="AN337" s="680"/>
      <c r="AO337" s="680"/>
      <c r="AP337" s="680"/>
      <c r="AQ337" s="680"/>
      <c r="AR337" s="680"/>
      <c r="AS337" s="680"/>
      <c r="AT337" s="680"/>
      <c r="AU337" s="680"/>
      <c r="AV337" s="680"/>
      <c r="AW337" s="680"/>
      <c r="AX337" s="680"/>
      <c r="AY337" s="680"/>
      <c r="AZ337" s="680"/>
      <c r="BA337" s="680"/>
      <c r="BB337" s="680"/>
      <c r="BC337" s="680"/>
      <c r="BD337" s="680"/>
      <c r="BE337" s="680"/>
      <c r="BF337" s="680"/>
      <c r="BG337" s="680"/>
      <c r="BH337" s="680"/>
      <c r="BI337" s="680"/>
      <c r="BJ337" s="680"/>
      <c r="BK337" s="680"/>
      <c r="BL337" s="680"/>
      <c r="BM337" s="680"/>
      <c r="BN337" s="680"/>
      <c r="BO337" s="680"/>
      <c r="BP337" s="680"/>
    </row>
    <row r="338" customFormat="false" ht="15" hidden="false" customHeight="false" outlineLevel="0" collapsed="false">
      <c r="A338" s="680"/>
      <c r="B338" s="680"/>
      <c r="C338" s="742"/>
      <c r="D338" s="680"/>
      <c r="E338" s="680"/>
      <c r="F338" s="680"/>
      <c r="G338" s="680"/>
      <c r="H338" s="680"/>
      <c r="I338" s="680"/>
      <c r="J338" s="680"/>
      <c r="K338" s="680"/>
      <c r="L338" s="680"/>
      <c r="M338" s="680"/>
      <c r="N338" s="680"/>
      <c r="O338" s="742"/>
      <c r="P338" s="680"/>
      <c r="Q338" s="680"/>
      <c r="R338" s="680"/>
      <c r="S338" s="680"/>
      <c r="T338" s="680"/>
      <c r="U338" s="680"/>
      <c r="V338" s="680"/>
      <c r="W338" s="680"/>
      <c r="X338" s="680"/>
      <c r="Y338" s="680"/>
      <c r="Z338" s="680"/>
      <c r="AA338" s="680"/>
      <c r="AB338" s="680"/>
      <c r="AC338" s="680"/>
      <c r="AD338" s="680"/>
      <c r="AE338" s="680"/>
      <c r="AF338" s="680"/>
      <c r="AG338" s="680"/>
      <c r="AH338" s="680"/>
      <c r="AI338" s="680"/>
      <c r="AJ338" s="680"/>
      <c r="AK338" s="742"/>
      <c r="AL338" s="680"/>
      <c r="AM338" s="680"/>
      <c r="AN338" s="680"/>
      <c r="AO338" s="680"/>
      <c r="AP338" s="680"/>
      <c r="AQ338" s="680"/>
      <c r="AR338" s="680"/>
      <c r="AS338" s="680"/>
      <c r="AT338" s="680"/>
      <c r="AU338" s="680"/>
      <c r="AV338" s="680"/>
      <c r="AW338" s="680"/>
      <c r="AX338" s="680"/>
      <c r="AY338" s="680"/>
      <c r="AZ338" s="680"/>
      <c r="BA338" s="680"/>
      <c r="BB338" s="680"/>
      <c r="BC338" s="680"/>
      <c r="BD338" s="680"/>
      <c r="BE338" s="680"/>
      <c r="BF338" s="680"/>
      <c r="BG338" s="680"/>
      <c r="BH338" s="680"/>
      <c r="BI338" s="680"/>
      <c r="BJ338" s="680"/>
      <c r="BK338" s="680"/>
      <c r="BL338" s="680"/>
      <c r="BM338" s="680"/>
      <c r="BN338" s="680"/>
      <c r="BO338" s="680"/>
      <c r="BP338" s="680"/>
    </row>
    <row r="339" customFormat="false" ht="15" hidden="false" customHeight="false" outlineLevel="0" collapsed="false">
      <c r="A339" s="680"/>
      <c r="B339" s="680"/>
      <c r="C339" s="742"/>
      <c r="D339" s="680"/>
      <c r="E339" s="680"/>
      <c r="F339" s="680"/>
      <c r="G339" s="680"/>
      <c r="H339" s="680"/>
      <c r="I339" s="680"/>
      <c r="J339" s="680"/>
      <c r="K339" s="680"/>
      <c r="L339" s="680"/>
      <c r="M339" s="680"/>
      <c r="N339" s="680"/>
      <c r="O339" s="742"/>
      <c r="P339" s="680"/>
      <c r="Q339" s="680"/>
      <c r="R339" s="680"/>
      <c r="S339" s="680"/>
      <c r="T339" s="680"/>
      <c r="U339" s="680"/>
      <c r="V339" s="680"/>
      <c r="W339" s="680"/>
      <c r="X339" s="680"/>
      <c r="Y339" s="680"/>
      <c r="Z339" s="680"/>
      <c r="AA339" s="680"/>
      <c r="AB339" s="680"/>
      <c r="AC339" s="680"/>
      <c r="AD339" s="680"/>
      <c r="AE339" s="680"/>
      <c r="AF339" s="680"/>
      <c r="AG339" s="680"/>
      <c r="AH339" s="680"/>
      <c r="AI339" s="680"/>
      <c r="AJ339" s="680"/>
      <c r="AK339" s="742"/>
      <c r="AL339" s="680"/>
      <c r="AM339" s="680"/>
      <c r="AN339" s="680"/>
      <c r="AO339" s="680"/>
      <c r="AP339" s="680"/>
      <c r="AQ339" s="680"/>
      <c r="AR339" s="680"/>
      <c r="AS339" s="680"/>
      <c r="AT339" s="680"/>
      <c r="AU339" s="680"/>
      <c r="AV339" s="680"/>
      <c r="AW339" s="680"/>
      <c r="AX339" s="680"/>
      <c r="AY339" s="680"/>
      <c r="AZ339" s="680"/>
      <c r="BA339" s="680"/>
      <c r="BB339" s="680"/>
      <c r="BC339" s="680"/>
      <c r="BD339" s="680"/>
      <c r="BE339" s="680"/>
      <c r="BF339" s="680"/>
      <c r="BG339" s="680"/>
      <c r="BH339" s="680"/>
      <c r="BI339" s="680"/>
      <c r="BJ339" s="680"/>
      <c r="BK339" s="680"/>
      <c r="BL339" s="680"/>
      <c r="BM339" s="680"/>
      <c r="BN339" s="680"/>
      <c r="BO339" s="680"/>
      <c r="BP339" s="680"/>
    </row>
    <row r="340" customFormat="false" ht="15" hidden="false" customHeight="false" outlineLevel="0" collapsed="false">
      <c r="A340" s="680"/>
      <c r="B340" s="680"/>
      <c r="C340" s="742"/>
      <c r="D340" s="680"/>
      <c r="E340" s="680"/>
      <c r="F340" s="680"/>
      <c r="G340" s="680"/>
      <c r="H340" s="680"/>
      <c r="I340" s="680"/>
      <c r="J340" s="680"/>
      <c r="K340" s="680"/>
      <c r="L340" s="680"/>
      <c r="M340" s="680"/>
      <c r="N340" s="680"/>
      <c r="O340" s="742"/>
      <c r="P340" s="680"/>
      <c r="Q340" s="680"/>
      <c r="R340" s="680"/>
      <c r="S340" s="680"/>
      <c r="T340" s="680"/>
      <c r="U340" s="680"/>
      <c r="V340" s="680"/>
      <c r="W340" s="680"/>
      <c r="X340" s="680"/>
      <c r="Y340" s="680"/>
      <c r="Z340" s="680"/>
      <c r="AA340" s="680"/>
      <c r="AB340" s="680"/>
      <c r="AC340" s="680"/>
      <c r="AD340" s="680"/>
      <c r="AE340" s="680"/>
      <c r="AF340" s="680"/>
      <c r="AG340" s="680"/>
      <c r="AH340" s="680"/>
      <c r="AI340" s="680"/>
      <c r="AJ340" s="680"/>
      <c r="AK340" s="742"/>
      <c r="AL340" s="680"/>
      <c r="AM340" s="680"/>
      <c r="AN340" s="680"/>
      <c r="AO340" s="680"/>
      <c r="AP340" s="680"/>
      <c r="AQ340" s="680"/>
      <c r="AR340" s="680"/>
      <c r="AS340" s="680"/>
      <c r="AT340" s="680"/>
      <c r="AU340" s="680"/>
      <c r="AV340" s="680"/>
      <c r="AW340" s="680"/>
      <c r="AX340" s="680"/>
      <c r="AY340" s="680"/>
      <c r="AZ340" s="680"/>
      <c r="BA340" s="680"/>
      <c r="BB340" s="680"/>
      <c r="BC340" s="680"/>
      <c r="BD340" s="680"/>
      <c r="BE340" s="680"/>
      <c r="BF340" s="680"/>
      <c r="BG340" s="680"/>
      <c r="BH340" s="680"/>
      <c r="BI340" s="680"/>
      <c r="BJ340" s="680"/>
      <c r="BK340" s="680"/>
      <c r="BL340" s="680"/>
      <c r="BM340" s="680"/>
      <c r="BN340" s="680"/>
      <c r="BO340" s="680"/>
      <c r="BP340" s="680"/>
    </row>
    <row r="341" customFormat="false" ht="15" hidden="false" customHeight="false" outlineLevel="0" collapsed="false">
      <c r="A341" s="680"/>
      <c r="B341" s="680"/>
      <c r="C341" s="742"/>
      <c r="D341" s="680"/>
      <c r="E341" s="680"/>
      <c r="F341" s="680"/>
      <c r="G341" s="680"/>
      <c r="H341" s="680"/>
      <c r="I341" s="680"/>
      <c r="J341" s="680"/>
      <c r="K341" s="680"/>
      <c r="L341" s="680"/>
      <c r="M341" s="680"/>
      <c r="N341" s="680"/>
      <c r="O341" s="742"/>
      <c r="P341" s="680"/>
      <c r="Q341" s="680"/>
      <c r="R341" s="680"/>
      <c r="S341" s="680"/>
      <c r="T341" s="680"/>
      <c r="U341" s="680"/>
      <c r="V341" s="680"/>
      <c r="W341" s="680"/>
      <c r="X341" s="680"/>
      <c r="Y341" s="680"/>
      <c r="Z341" s="680"/>
      <c r="AA341" s="680"/>
      <c r="AB341" s="680"/>
      <c r="AC341" s="680"/>
      <c r="AD341" s="680"/>
      <c r="AE341" s="680"/>
      <c r="AF341" s="680"/>
      <c r="AG341" s="680"/>
      <c r="AH341" s="680"/>
      <c r="AI341" s="680"/>
      <c r="AJ341" s="680"/>
      <c r="AK341" s="742"/>
      <c r="AL341" s="680"/>
      <c r="AM341" s="680"/>
      <c r="AN341" s="680"/>
      <c r="AO341" s="680"/>
      <c r="AP341" s="680"/>
      <c r="AQ341" s="680"/>
      <c r="AR341" s="680"/>
      <c r="AS341" s="680"/>
      <c r="AT341" s="680"/>
      <c r="AU341" s="680"/>
      <c r="AV341" s="680"/>
      <c r="AW341" s="680"/>
      <c r="AX341" s="680"/>
      <c r="AY341" s="680"/>
      <c r="AZ341" s="680"/>
      <c r="BA341" s="680"/>
      <c r="BB341" s="680"/>
      <c r="BC341" s="680"/>
      <c r="BD341" s="680"/>
      <c r="BE341" s="680"/>
      <c r="BF341" s="680"/>
      <c r="BG341" s="680"/>
      <c r="BH341" s="680"/>
      <c r="BI341" s="680"/>
      <c r="BJ341" s="680"/>
      <c r="BK341" s="680"/>
      <c r="BL341" s="680"/>
      <c r="BM341" s="680"/>
      <c r="BN341" s="680"/>
      <c r="BO341" s="680"/>
      <c r="BP341" s="680"/>
    </row>
    <row r="342" customFormat="false" ht="15" hidden="false" customHeight="false" outlineLevel="0" collapsed="false">
      <c r="A342" s="680"/>
      <c r="B342" s="680"/>
      <c r="C342" s="742"/>
      <c r="D342" s="680"/>
      <c r="E342" s="680"/>
      <c r="F342" s="680"/>
      <c r="G342" s="680"/>
      <c r="H342" s="680"/>
      <c r="I342" s="680"/>
      <c r="J342" s="680"/>
      <c r="K342" s="680"/>
      <c r="L342" s="680"/>
      <c r="M342" s="680"/>
      <c r="N342" s="680"/>
      <c r="O342" s="742"/>
      <c r="P342" s="680"/>
      <c r="Q342" s="680"/>
      <c r="R342" s="680"/>
      <c r="S342" s="680"/>
      <c r="T342" s="680"/>
      <c r="U342" s="680"/>
      <c r="V342" s="680"/>
      <c r="W342" s="680"/>
      <c r="X342" s="680"/>
      <c r="Y342" s="680"/>
      <c r="Z342" s="680"/>
      <c r="AA342" s="680"/>
      <c r="AB342" s="680"/>
      <c r="AC342" s="680"/>
      <c r="AD342" s="680"/>
      <c r="AE342" s="680"/>
      <c r="AF342" s="680"/>
      <c r="AG342" s="680"/>
      <c r="AH342" s="680"/>
      <c r="AI342" s="680"/>
      <c r="AJ342" s="680"/>
      <c r="AK342" s="742"/>
      <c r="AL342" s="680"/>
      <c r="AM342" s="680"/>
      <c r="AN342" s="680"/>
      <c r="AO342" s="680"/>
      <c r="AP342" s="680"/>
      <c r="AQ342" s="680"/>
      <c r="AR342" s="680"/>
      <c r="AS342" s="680"/>
      <c r="AT342" s="680"/>
      <c r="AU342" s="680"/>
      <c r="AV342" s="680"/>
      <c r="AW342" s="680"/>
      <c r="AX342" s="680"/>
      <c r="AY342" s="680"/>
      <c r="AZ342" s="680"/>
      <c r="BA342" s="680"/>
      <c r="BB342" s="680"/>
      <c r="BC342" s="680"/>
      <c r="BD342" s="680"/>
      <c r="BE342" s="680"/>
      <c r="BF342" s="680"/>
      <c r="BG342" s="680"/>
      <c r="BH342" s="680"/>
      <c r="BI342" s="680"/>
      <c r="BJ342" s="680"/>
      <c r="BK342" s="680"/>
      <c r="BL342" s="680"/>
      <c r="BM342" s="680"/>
      <c r="BN342" s="680"/>
      <c r="BO342" s="680"/>
      <c r="BP342" s="680"/>
    </row>
    <row r="343" customFormat="false" ht="15" hidden="false" customHeight="false" outlineLevel="0" collapsed="false">
      <c r="A343" s="680"/>
      <c r="B343" s="680"/>
      <c r="C343" s="742"/>
      <c r="D343" s="680"/>
      <c r="E343" s="680"/>
      <c r="F343" s="680"/>
      <c r="G343" s="680"/>
      <c r="H343" s="680"/>
      <c r="I343" s="680"/>
      <c r="J343" s="680"/>
      <c r="K343" s="680"/>
      <c r="L343" s="680"/>
      <c r="M343" s="680"/>
      <c r="N343" s="680"/>
      <c r="O343" s="742"/>
      <c r="P343" s="680"/>
      <c r="Q343" s="680"/>
      <c r="R343" s="680"/>
      <c r="S343" s="680"/>
      <c r="T343" s="680"/>
      <c r="U343" s="680"/>
      <c r="V343" s="680"/>
      <c r="W343" s="680"/>
      <c r="X343" s="680"/>
      <c r="Y343" s="680"/>
      <c r="Z343" s="680"/>
      <c r="AA343" s="680"/>
      <c r="AB343" s="680"/>
      <c r="AC343" s="680"/>
      <c r="AD343" s="680"/>
      <c r="AE343" s="680"/>
      <c r="AF343" s="680"/>
      <c r="AG343" s="680"/>
      <c r="AH343" s="680"/>
      <c r="AI343" s="680"/>
      <c r="AJ343" s="680"/>
      <c r="AK343" s="742"/>
      <c r="AL343" s="680"/>
      <c r="AM343" s="680"/>
      <c r="AN343" s="680"/>
      <c r="AO343" s="680"/>
      <c r="AP343" s="680"/>
      <c r="AQ343" s="680"/>
      <c r="AR343" s="680"/>
      <c r="AS343" s="680"/>
      <c r="AT343" s="680"/>
      <c r="AU343" s="680"/>
      <c r="AV343" s="680"/>
      <c r="AW343" s="680"/>
      <c r="AX343" s="680"/>
      <c r="AY343" s="680"/>
      <c r="AZ343" s="680"/>
      <c r="BA343" s="680"/>
      <c r="BB343" s="680"/>
      <c r="BC343" s="680"/>
      <c r="BD343" s="680"/>
      <c r="BE343" s="680"/>
      <c r="BF343" s="680"/>
      <c r="BG343" s="680"/>
      <c r="BH343" s="680"/>
      <c r="BI343" s="680"/>
      <c r="BJ343" s="680"/>
      <c r="BK343" s="680"/>
      <c r="BL343" s="680"/>
      <c r="BM343" s="680"/>
      <c r="BN343" s="680"/>
      <c r="BO343" s="680"/>
      <c r="BP343" s="680"/>
    </row>
    <row r="344" customFormat="false" ht="15" hidden="false" customHeight="false" outlineLevel="0" collapsed="false">
      <c r="A344" s="680"/>
      <c r="B344" s="680"/>
      <c r="C344" s="742"/>
      <c r="D344" s="680"/>
      <c r="E344" s="680"/>
      <c r="F344" s="680"/>
      <c r="G344" s="680"/>
      <c r="H344" s="680"/>
      <c r="I344" s="680"/>
      <c r="J344" s="680"/>
      <c r="K344" s="680"/>
      <c r="L344" s="680"/>
      <c r="M344" s="680"/>
      <c r="N344" s="680"/>
      <c r="O344" s="742"/>
      <c r="P344" s="680"/>
      <c r="Q344" s="680"/>
      <c r="R344" s="680"/>
      <c r="S344" s="680"/>
      <c r="T344" s="680"/>
      <c r="U344" s="680"/>
      <c r="V344" s="680"/>
      <c r="W344" s="680"/>
      <c r="X344" s="680"/>
      <c r="Y344" s="680"/>
      <c r="Z344" s="680"/>
      <c r="AA344" s="680"/>
      <c r="AB344" s="680"/>
      <c r="AC344" s="680"/>
      <c r="AD344" s="680"/>
      <c r="AE344" s="680"/>
      <c r="AF344" s="680"/>
      <c r="AG344" s="680"/>
      <c r="AH344" s="680"/>
      <c r="AI344" s="680"/>
      <c r="AJ344" s="680"/>
      <c r="AK344" s="742"/>
      <c r="AL344" s="680"/>
      <c r="AM344" s="680"/>
      <c r="AN344" s="680"/>
      <c r="AO344" s="680"/>
      <c r="AP344" s="680"/>
      <c r="AQ344" s="680"/>
      <c r="AR344" s="680"/>
      <c r="AS344" s="680"/>
      <c r="AT344" s="680"/>
      <c r="AU344" s="680"/>
      <c r="AV344" s="680"/>
      <c r="AW344" s="680"/>
      <c r="AX344" s="680"/>
      <c r="AY344" s="680"/>
      <c r="AZ344" s="680"/>
      <c r="BA344" s="680"/>
      <c r="BB344" s="680"/>
      <c r="BC344" s="680"/>
      <c r="BD344" s="680"/>
      <c r="BE344" s="680"/>
      <c r="BF344" s="680"/>
      <c r="BG344" s="680"/>
      <c r="BH344" s="680"/>
      <c r="BI344" s="680"/>
      <c r="BJ344" s="680"/>
      <c r="BK344" s="680"/>
      <c r="BL344" s="680"/>
      <c r="BM344" s="680"/>
      <c r="BN344" s="680"/>
      <c r="BO344" s="680"/>
      <c r="BP344" s="680"/>
    </row>
    <row r="345" customFormat="false" ht="15" hidden="false" customHeight="false" outlineLevel="0" collapsed="false">
      <c r="A345" s="680"/>
      <c r="B345" s="680"/>
      <c r="C345" s="742"/>
      <c r="D345" s="680"/>
      <c r="E345" s="680"/>
      <c r="F345" s="680"/>
      <c r="G345" s="680"/>
      <c r="H345" s="680"/>
      <c r="I345" s="680"/>
      <c r="J345" s="680"/>
      <c r="K345" s="680"/>
      <c r="L345" s="680"/>
      <c r="M345" s="680"/>
      <c r="N345" s="680"/>
      <c r="O345" s="742"/>
      <c r="P345" s="680"/>
      <c r="Q345" s="680"/>
      <c r="R345" s="680"/>
      <c r="S345" s="680"/>
      <c r="T345" s="680"/>
      <c r="U345" s="680"/>
      <c r="V345" s="680"/>
      <c r="W345" s="680"/>
      <c r="X345" s="680"/>
      <c r="Y345" s="680"/>
      <c r="Z345" s="680"/>
      <c r="AA345" s="680"/>
      <c r="AB345" s="680"/>
      <c r="AC345" s="680"/>
      <c r="AD345" s="680"/>
      <c r="AE345" s="680"/>
      <c r="AF345" s="680"/>
      <c r="AG345" s="680"/>
      <c r="AH345" s="680"/>
      <c r="AI345" s="680"/>
      <c r="AJ345" s="680"/>
      <c r="AK345" s="742"/>
      <c r="AL345" s="680"/>
      <c r="AM345" s="680"/>
      <c r="AN345" s="680"/>
      <c r="AO345" s="680"/>
      <c r="AP345" s="680"/>
      <c r="AQ345" s="680"/>
      <c r="AR345" s="680"/>
      <c r="AS345" s="680"/>
      <c r="AT345" s="680"/>
      <c r="AU345" s="680"/>
      <c r="AV345" s="680"/>
      <c r="AW345" s="680"/>
      <c r="AX345" s="680"/>
      <c r="AY345" s="680"/>
      <c r="AZ345" s="680"/>
      <c r="BA345" s="680"/>
      <c r="BB345" s="680"/>
      <c r="BC345" s="680"/>
      <c r="BD345" s="680"/>
      <c r="BE345" s="680"/>
      <c r="BF345" s="680"/>
      <c r="BG345" s="680"/>
      <c r="BH345" s="680"/>
      <c r="BI345" s="680"/>
      <c r="BJ345" s="680"/>
      <c r="BK345" s="680"/>
      <c r="BL345" s="680"/>
      <c r="BM345" s="680"/>
      <c r="BN345" s="680"/>
      <c r="BO345" s="680"/>
      <c r="BP345" s="680"/>
    </row>
    <row r="346" customFormat="false" ht="15" hidden="false" customHeight="false" outlineLevel="0" collapsed="false">
      <c r="A346" s="680"/>
      <c r="B346" s="680"/>
      <c r="C346" s="742"/>
      <c r="D346" s="680"/>
      <c r="E346" s="680"/>
      <c r="F346" s="680"/>
      <c r="G346" s="680"/>
      <c r="H346" s="680"/>
      <c r="I346" s="680"/>
      <c r="J346" s="680"/>
      <c r="K346" s="680"/>
      <c r="L346" s="680"/>
      <c r="M346" s="680"/>
      <c r="N346" s="680"/>
      <c r="O346" s="742"/>
      <c r="P346" s="680"/>
      <c r="Q346" s="680"/>
      <c r="R346" s="680"/>
      <c r="S346" s="680"/>
      <c r="T346" s="680"/>
      <c r="U346" s="680"/>
      <c r="V346" s="680"/>
      <c r="W346" s="680"/>
      <c r="X346" s="680"/>
      <c r="Y346" s="680"/>
      <c r="Z346" s="680"/>
      <c r="AA346" s="680"/>
      <c r="AB346" s="680"/>
      <c r="AC346" s="680"/>
      <c r="AD346" s="680"/>
      <c r="AE346" s="680"/>
      <c r="AF346" s="680"/>
      <c r="AG346" s="680"/>
      <c r="AH346" s="680"/>
      <c r="AI346" s="680"/>
      <c r="AJ346" s="680"/>
      <c r="AK346" s="742"/>
      <c r="AL346" s="680"/>
      <c r="AM346" s="680"/>
      <c r="AN346" s="680"/>
      <c r="AO346" s="680"/>
      <c r="AP346" s="680"/>
      <c r="AQ346" s="680"/>
      <c r="AR346" s="680"/>
      <c r="AS346" s="680"/>
      <c r="AT346" s="680"/>
      <c r="AU346" s="680"/>
      <c r="AV346" s="680"/>
      <c r="AW346" s="680"/>
      <c r="AX346" s="680"/>
      <c r="AY346" s="680"/>
      <c r="AZ346" s="680"/>
      <c r="BA346" s="680"/>
      <c r="BB346" s="680"/>
      <c r="BC346" s="680"/>
      <c r="BD346" s="680"/>
      <c r="BE346" s="680"/>
      <c r="BF346" s="680"/>
      <c r="BG346" s="680"/>
      <c r="BH346" s="680"/>
      <c r="BI346" s="680"/>
      <c r="BJ346" s="680"/>
      <c r="BK346" s="680"/>
      <c r="BL346" s="680"/>
      <c r="BM346" s="680"/>
      <c r="BN346" s="680"/>
      <c r="BO346" s="680"/>
      <c r="BP346" s="680"/>
    </row>
    <row r="347" customFormat="false" ht="15" hidden="false" customHeight="false" outlineLevel="0" collapsed="false">
      <c r="A347" s="680"/>
      <c r="B347" s="680"/>
      <c r="C347" s="742"/>
      <c r="D347" s="680"/>
      <c r="E347" s="680"/>
      <c r="F347" s="680"/>
      <c r="G347" s="680"/>
      <c r="H347" s="680"/>
      <c r="I347" s="680"/>
      <c r="J347" s="680"/>
      <c r="K347" s="680"/>
      <c r="L347" s="680"/>
      <c r="M347" s="680"/>
      <c r="N347" s="680"/>
      <c r="O347" s="742"/>
      <c r="P347" s="680"/>
      <c r="Q347" s="680"/>
      <c r="R347" s="680"/>
      <c r="S347" s="680"/>
      <c r="T347" s="680"/>
      <c r="U347" s="680"/>
      <c r="V347" s="680"/>
      <c r="W347" s="680"/>
      <c r="X347" s="680"/>
      <c r="Y347" s="680"/>
      <c r="Z347" s="680"/>
      <c r="AA347" s="680"/>
      <c r="AB347" s="680"/>
      <c r="AC347" s="680"/>
      <c r="AD347" s="680"/>
      <c r="AE347" s="680"/>
      <c r="AF347" s="680"/>
      <c r="AG347" s="680"/>
      <c r="AH347" s="680"/>
      <c r="AI347" s="680"/>
      <c r="AJ347" s="680"/>
      <c r="AK347" s="742"/>
      <c r="AL347" s="680"/>
      <c r="AM347" s="680"/>
      <c r="AN347" s="680"/>
      <c r="AO347" s="680"/>
      <c r="AP347" s="680"/>
      <c r="AQ347" s="680"/>
      <c r="AR347" s="680"/>
      <c r="AS347" s="680"/>
      <c r="AT347" s="680"/>
      <c r="AU347" s="680"/>
      <c r="AV347" s="680"/>
      <c r="AW347" s="680"/>
      <c r="AX347" s="680"/>
      <c r="AY347" s="680"/>
      <c r="AZ347" s="680"/>
      <c r="BA347" s="680"/>
      <c r="BB347" s="680"/>
      <c r="BC347" s="680"/>
      <c r="BD347" s="680"/>
      <c r="BE347" s="680"/>
      <c r="BF347" s="680"/>
      <c r="BG347" s="680"/>
      <c r="BH347" s="680"/>
      <c r="BI347" s="680"/>
      <c r="BJ347" s="680"/>
      <c r="BK347" s="680"/>
      <c r="BL347" s="680"/>
      <c r="BM347" s="680"/>
      <c r="BN347" s="680"/>
      <c r="BO347" s="680"/>
      <c r="BP347" s="680"/>
    </row>
    <row r="348" customFormat="false" ht="15" hidden="false" customHeight="false" outlineLevel="0" collapsed="false">
      <c r="A348" s="680"/>
      <c r="B348" s="680"/>
      <c r="C348" s="742"/>
      <c r="D348" s="680"/>
      <c r="E348" s="680"/>
      <c r="F348" s="680"/>
      <c r="G348" s="680"/>
      <c r="H348" s="680"/>
      <c r="I348" s="680"/>
      <c r="J348" s="680"/>
      <c r="K348" s="680"/>
      <c r="L348" s="680"/>
      <c r="M348" s="680"/>
      <c r="N348" s="680"/>
      <c r="O348" s="742"/>
      <c r="P348" s="680"/>
      <c r="Q348" s="680"/>
      <c r="R348" s="680"/>
      <c r="S348" s="680"/>
      <c r="T348" s="680"/>
      <c r="U348" s="680"/>
      <c r="V348" s="680"/>
      <c r="W348" s="680"/>
      <c r="X348" s="680"/>
      <c r="Y348" s="680"/>
      <c r="Z348" s="680"/>
      <c r="AA348" s="680"/>
      <c r="AB348" s="680"/>
      <c r="AC348" s="680"/>
      <c r="AD348" s="680"/>
      <c r="AE348" s="680"/>
      <c r="AF348" s="680"/>
      <c r="AG348" s="680"/>
      <c r="AH348" s="680"/>
      <c r="AI348" s="680"/>
      <c r="AJ348" s="680"/>
      <c r="AK348" s="742"/>
      <c r="AL348" s="680"/>
      <c r="AM348" s="680"/>
      <c r="AN348" s="680"/>
      <c r="AO348" s="680"/>
      <c r="AP348" s="680"/>
      <c r="AQ348" s="680"/>
      <c r="AR348" s="680"/>
      <c r="AS348" s="680"/>
      <c r="AT348" s="680"/>
      <c r="AU348" s="680"/>
      <c r="AV348" s="680"/>
      <c r="AW348" s="680"/>
      <c r="AX348" s="680"/>
      <c r="AY348" s="680"/>
      <c r="AZ348" s="680"/>
      <c r="BA348" s="680"/>
      <c r="BB348" s="680"/>
      <c r="BC348" s="680"/>
      <c r="BD348" s="680"/>
      <c r="BE348" s="680"/>
      <c r="BF348" s="680"/>
      <c r="BG348" s="680"/>
      <c r="BH348" s="680"/>
      <c r="BI348" s="680"/>
      <c r="BJ348" s="680"/>
      <c r="BK348" s="680"/>
      <c r="BL348" s="680"/>
      <c r="BM348" s="680"/>
      <c r="BN348" s="680"/>
      <c r="BO348" s="680"/>
      <c r="BP348" s="680"/>
    </row>
    <row r="349" customFormat="false" ht="15" hidden="false" customHeight="false" outlineLevel="0" collapsed="false">
      <c r="A349" s="680"/>
      <c r="B349" s="680"/>
      <c r="C349" s="742"/>
      <c r="D349" s="680"/>
      <c r="E349" s="680"/>
      <c r="F349" s="680"/>
      <c r="G349" s="680"/>
      <c r="H349" s="680"/>
      <c r="I349" s="680"/>
      <c r="J349" s="680"/>
      <c r="K349" s="680"/>
      <c r="L349" s="680"/>
      <c r="M349" s="680"/>
      <c r="N349" s="680"/>
      <c r="O349" s="742"/>
      <c r="P349" s="680"/>
      <c r="Q349" s="680"/>
      <c r="R349" s="680"/>
      <c r="S349" s="680"/>
      <c r="T349" s="680"/>
      <c r="U349" s="680"/>
      <c r="V349" s="680"/>
      <c r="W349" s="680"/>
      <c r="X349" s="680"/>
      <c r="Y349" s="680"/>
      <c r="Z349" s="680"/>
      <c r="AA349" s="680"/>
      <c r="AB349" s="680"/>
      <c r="AC349" s="680"/>
      <c r="AD349" s="680"/>
      <c r="AE349" s="680"/>
      <c r="AF349" s="680"/>
      <c r="AG349" s="680"/>
      <c r="AH349" s="680"/>
      <c r="AI349" s="680"/>
      <c r="AJ349" s="680"/>
      <c r="AK349" s="742"/>
      <c r="AL349" s="680"/>
      <c r="AM349" s="680"/>
      <c r="AN349" s="680"/>
      <c r="AO349" s="680"/>
      <c r="AP349" s="680"/>
      <c r="AQ349" s="680"/>
      <c r="AR349" s="680"/>
      <c r="AS349" s="680"/>
      <c r="AT349" s="680"/>
      <c r="AU349" s="680"/>
      <c r="AV349" s="680"/>
      <c r="AW349" s="680"/>
      <c r="AX349" s="680"/>
      <c r="AY349" s="680"/>
      <c r="AZ349" s="680"/>
      <c r="BA349" s="680"/>
      <c r="BB349" s="680"/>
      <c r="BC349" s="680"/>
      <c r="BD349" s="680"/>
      <c r="BE349" s="680"/>
      <c r="BF349" s="680"/>
      <c r="BG349" s="680"/>
      <c r="BH349" s="680"/>
      <c r="BI349" s="680"/>
      <c r="BJ349" s="680"/>
      <c r="BK349" s="680"/>
      <c r="BL349" s="680"/>
      <c r="BM349" s="680"/>
      <c r="BN349" s="680"/>
      <c r="BO349" s="680"/>
      <c r="BP349" s="680"/>
    </row>
    <row r="350" customFormat="false" ht="15" hidden="false" customHeight="false" outlineLevel="0" collapsed="false">
      <c r="A350" s="680"/>
      <c r="B350" s="680"/>
      <c r="C350" s="742"/>
      <c r="D350" s="680"/>
      <c r="E350" s="680"/>
      <c r="F350" s="680"/>
      <c r="G350" s="680"/>
      <c r="H350" s="680"/>
      <c r="I350" s="680"/>
      <c r="J350" s="680"/>
      <c r="K350" s="680"/>
      <c r="L350" s="680"/>
      <c r="M350" s="680"/>
      <c r="N350" s="680"/>
      <c r="O350" s="742"/>
      <c r="P350" s="680"/>
      <c r="Q350" s="680"/>
      <c r="R350" s="680"/>
      <c r="S350" s="680"/>
      <c r="T350" s="680"/>
      <c r="U350" s="680"/>
      <c r="V350" s="680"/>
      <c r="W350" s="680"/>
      <c r="X350" s="680"/>
      <c r="Y350" s="680"/>
      <c r="Z350" s="680"/>
      <c r="AA350" s="680"/>
      <c r="AB350" s="680"/>
      <c r="AC350" s="680"/>
      <c r="AD350" s="680"/>
      <c r="AE350" s="680"/>
      <c r="AF350" s="680"/>
      <c r="AG350" s="680"/>
      <c r="AH350" s="680"/>
      <c r="AI350" s="680"/>
      <c r="AJ350" s="680"/>
      <c r="AK350" s="742"/>
      <c r="AL350" s="680"/>
      <c r="AM350" s="680"/>
      <c r="AN350" s="680"/>
      <c r="AO350" s="680"/>
      <c r="AP350" s="680"/>
      <c r="AQ350" s="680"/>
      <c r="AR350" s="680"/>
      <c r="AS350" s="680"/>
      <c r="AT350" s="680"/>
      <c r="AU350" s="680"/>
      <c r="AV350" s="680"/>
      <c r="AW350" s="680"/>
      <c r="AX350" s="680"/>
      <c r="AY350" s="680"/>
      <c r="AZ350" s="680"/>
      <c r="BA350" s="680"/>
      <c r="BB350" s="680"/>
      <c r="BC350" s="680"/>
      <c r="BD350" s="680"/>
      <c r="BE350" s="680"/>
      <c r="BF350" s="680"/>
      <c r="BG350" s="680"/>
      <c r="BH350" s="680"/>
      <c r="BI350" s="680"/>
      <c r="BJ350" s="680"/>
      <c r="BK350" s="680"/>
      <c r="BL350" s="680"/>
      <c r="BM350" s="680"/>
      <c r="BN350" s="680"/>
      <c r="BO350" s="680"/>
      <c r="BP350" s="680"/>
    </row>
    <row r="351" customFormat="false" ht="15" hidden="false" customHeight="false" outlineLevel="0" collapsed="false">
      <c r="A351" s="680"/>
      <c r="B351" s="680"/>
      <c r="C351" s="742"/>
      <c r="D351" s="680"/>
      <c r="E351" s="680"/>
      <c r="F351" s="680"/>
      <c r="G351" s="680"/>
      <c r="H351" s="680"/>
      <c r="I351" s="680"/>
      <c r="J351" s="680"/>
      <c r="K351" s="680"/>
      <c r="L351" s="680"/>
      <c r="M351" s="680"/>
      <c r="N351" s="680"/>
      <c r="O351" s="742"/>
      <c r="P351" s="680"/>
      <c r="Q351" s="680"/>
      <c r="R351" s="680"/>
      <c r="S351" s="680"/>
      <c r="T351" s="680"/>
      <c r="U351" s="680"/>
      <c r="V351" s="680"/>
      <c r="W351" s="680"/>
      <c r="X351" s="680"/>
      <c r="Y351" s="680"/>
      <c r="Z351" s="680"/>
      <c r="AA351" s="680"/>
      <c r="AB351" s="680"/>
      <c r="AC351" s="680"/>
      <c r="AD351" s="680"/>
      <c r="AE351" s="680"/>
      <c r="AF351" s="680"/>
      <c r="AG351" s="680"/>
      <c r="AH351" s="680"/>
      <c r="AI351" s="680"/>
      <c r="AJ351" s="680"/>
      <c r="AK351" s="742"/>
      <c r="AL351" s="680"/>
      <c r="AM351" s="680"/>
      <c r="AN351" s="680"/>
      <c r="AO351" s="680"/>
      <c r="AP351" s="680"/>
      <c r="AQ351" s="680"/>
      <c r="AR351" s="680"/>
      <c r="AS351" s="680"/>
      <c r="AT351" s="680"/>
      <c r="AU351" s="680"/>
      <c r="AV351" s="680"/>
      <c r="AW351" s="680"/>
      <c r="AX351" s="680"/>
      <c r="AY351" s="680"/>
      <c r="AZ351" s="680"/>
      <c r="BA351" s="680"/>
      <c r="BB351" s="680"/>
      <c r="BC351" s="680"/>
      <c r="BD351" s="680"/>
      <c r="BE351" s="680"/>
      <c r="BF351" s="680"/>
      <c r="BG351" s="680"/>
      <c r="BH351" s="680"/>
      <c r="BI351" s="680"/>
      <c r="BJ351" s="680"/>
      <c r="BK351" s="680"/>
      <c r="BL351" s="680"/>
      <c r="BM351" s="680"/>
      <c r="BN351" s="680"/>
      <c r="BO351" s="680"/>
      <c r="BP351" s="680"/>
    </row>
    <row r="352" customFormat="false" ht="15" hidden="false" customHeight="false" outlineLevel="0" collapsed="false">
      <c r="A352" s="680"/>
      <c r="B352" s="680"/>
      <c r="C352" s="742"/>
      <c r="D352" s="680"/>
      <c r="E352" s="680"/>
      <c r="F352" s="680"/>
      <c r="G352" s="680"/>
      <c r="H352" s="680"/>
      <c r="I352" s="680"/>
      <c r="J352" s="680"/>
      <c r="K352" s="680"/>
      <c r="L352" s="680"/>
      <c r="M352" s="680"/>
      <c r="N352" s="680"/>
      <c r="O352" s="742"/>
      <c r="P352" s="680"/>
      <c r="Q352" s="680"/>
      <c r="R352" s="680"/>
      <c r="S352" s="680"/>
      <c r="T352" s="680"/>
      <c r="U352" s="680"/>
      <c r="V352" s="680"/>
      <c r="W352" s="680"/>
      <c r="X352" s="680"/>
      <c r="Y352" s="680"/>
      <c r="Z352" s="680"/>
      <c r="AA352" s="680"/>
      <c r="AB352" s="680"/>
      <c r="AC352" s="680"/>
      <c r="AD352" s="680"/>
      <c r="AE352" s="680"/>
      <c r="AF352" s="680"/>
      <c r="AG352" s="680"/>
      <c r="AH352" s="680"/>
      <c r="AI352" s="680"/>
      <c r="AJ352" s="680"/>
      <c r="AK352" s="742"/>
      <c r="AL352" s="680"/>
      <c r="AM352" s="680"/>
      <c r="AN352" s="680"/>
      <c r="AO352" s="680"/>
      <c r="AP352" s="680"/>
      <c r="AQ352" s="680"/>
      <c r="AR352" s="680"/>
      <c r="AS352" s="680"/>
      <c r="AT352" s="680"/>
      <c r="AU352" s="680"/>
      <c r="AV352" s="680"/>
      <c r="AW352" s="680"/>
      <c r="AX352" s="680"/>
      <c r="AY352" s="680"/>
      <c r="AZ352" s="680"/>
      <c r="BA352" s="680"/>
      <c r="BB352" s="680"/>
      <c r="BC352" s="680"/>
      <c r="BD352" s="680"/>
      <c r="BE352" s="680"/>
      <c r="BF352" s="680"/>
      <c r="BG352" s="680"/>
      <c r="BH352" s="680"/>
      <c r="BI352" s="680"/>
      <c r="BJ352" s="680"/>
      <c r="BK352" s="680"/>
      <c r="BL352" s="680"/>
      <c r="BM352" s="680"/>
      <c r="BN352" s="680"/>
      <c r="BO352" s="680"/>
      <c r="BP352" s="680"/>
    </row>
    <row r="353" customFormat="false" ht="15" hidden="false" customHeight="false" outlineLevel="0" collapsed="false">
      <c r="A353" s="680"/>
      <c r="B353" s="680"/>
      <c r="C353" s="742"/>
      <c r="D353" s="680"/>
      <c r="E353" s="680"/>
      <c r="F353" s="680"/>
      <c r="G353" s="680"/>
      <c r="H353" s="680"/>
      <c r="I353" s="680"/>
      <c r="J353" s="680"/>
      <c r="K353" s="680"/>
      <c r="L353" s="680"/>
      <c r="M353" s="680"/>
      <c r="N353" s="680"/>
      <c r="O353" s="742"/>
      <c r="P353" s="680"/>
      <c r="Q353" s="680"/>
      <c r="R353" s="680"/>
      <c r="S353" s="680"/>
      <c r="T353" s="680"/>
      <c r="U353" s="680"/>
      <c r="V353" s="680"/>
      <c r="W353" s="680"/>
      <c r="X353" s="680"/>
      <c r="Y353" s="680"/>
      <c r="Z353" s="680"/>
      <c r="AA353" s="680"/>
      <c r="AB353" s="680"/>
      <c r="AC353" s="680"/>
      <c r="AD353" s="680"/>
      <c r="AE353" s="680"/>
      <c r="AF353" s="680"/>
      <c r="AG353" s="680"/>
      <c r="AH353" s="680"/>
      <c r="AI353" s="680"/>
      <c r="AJ353" s="680"/>
      <c r="AK353" s="742"/>
      <c r="AL353" s="680"/>
      <c r="AM353" s="680"/>
      <c r="AN353" s="680"/>
      <c r="AO353" s="680"/>
      <c r="AP353" s="680"/>
      <c r="AQ353" s="680"/>
      <c r="AR353" s="680"/>
      <c r="AS353" s="680"/>
      <c r="AT353" s="680"/>
      <c r="AU353" s="680"/>
      <c r="AV353" s="680"/>
      <c r="AW353" s="680"/>
      <c r="AX353" s="680"/>
      <c r="AY353" s="680"/>
      <c r="AZ353" s="680"/>
      <c r="BA353" s="680"/>
      <c r="BB353" s="680"/>
      <c r="BC353" s="680"/>
      <c r="BD353" s="680"/>
      <c r="BE353" s="680"/>
      <c r="BF353" s="680"/>
      <c r="BG353" s="680"/>
      <c r="BH353" s="680"/>
      <c r="BI353" s="680"/>
      <c r="BJ353" s="680"/>
      <c r="BK353" s="680"/>
      <c r="BL353" s="680"/>
      <c r="BM353" s="680"/>
      <c r="BN353" s="680"/>
      <c r="BO353" s="680"/>
      <c r="BP353" s="680"/>
    </row>
    <row r="354" customFormat="false" ht="15" hidden="false" customHeight="false" outlineLevel="0" collapsed="false">
      <c r="A354" s="680"/>
      <c r="B354" s="680"/>
      <c r="C354" s="742"/>
      <c r="D354" s="680"/>
      <c r="E354" s="680"/>
      <c r="F354" s="680"/>
      <c r="G354" s="680"/>
      <c r="H354" s="680"/>
      <c r="I354" s="680"/>
      <c r="J354" s="680"/>
      <c r="K354" s="680"/>
      <c r="L354" s="680"/>
      <c r="M354" s="680"/>
      <c r="N354" s="680"/>
      <c r="O354" s="742"/>
      <c r="P354" s="680"/>
      <c r="Q354" s="680"/>
      <c r="R354" s="680"/>
      <c r="S354" s="680"/>
      <c r="T354" s="680"/>
      <c r="U354" s="680"/>
      <c r="V354" s="680"/>
      <c r="W354" s="680"/>
      <c r="X354" s="680"/>
      <c r="Y354" s="680"/>
      <c r="Z354" s="680"/>
      <c r="AA354" s="680"/>
      <c r="AB354" s="680"/>
      <c r="AC354" s="680"/>
      <c r="AD354" s="680"/>
      <c r="AE354" s="680"/>
      <c r="AF354" s="680"/>
      <c r="AG354" s="680"/>
      <c r="AH354" s="680"/>
      <c r="AI354" s="680"/>
      <c r="AJ354" s="680"/>
      <c r="AK354" s="742"/>
      <c r="AL354" s="680"/>
      <c r="AM354" s="680"/>
      <c r="AN354" s="680"/>
      <c r="AO354" s="680"/>
      <c r="AP354" s="680"/>
      <c r="AQ354" s="680"/>
      <c r="AR354" s="680"/>
      <c r="AS354" s="680"/>
      <c r="AT354" s="680"/>
      <c r="AU354" s="680"/>
      <c r="AV354" s="680"/>
      <c r="AW354" s="680"/>
      <c r="AX354" s="680"/>
      <c r="AY354" s="680"/>
      <c r="AZ354" s="680"/>
      <c r="BA354" s="680"/>
      <c r="BB354" s="680"/>
      <c r="BC354" s="680"/>
      <c r="BD354" s="680"/>
      <c r="BE354" s="680"/>
      <c r="BF354" s="680"/>
      <c r="BG354" s="680"/>
      <c r="BH354" s="680"/>
      <c r="BI354" s="680"/>
      <c r="BJ354" s="680"/>
      <c r="BK354" s="680"/>
      <c r="BL354" s="680"/>
      <c r="BM354" s="680"/>
      <c r="BN354" s="680"/>
      <c r="BO354" s="680"/>
      <c r="BP354" s="680"/>
    </row>
    <row r="355" customFormat="false" ht="15" hidden="false" customHeight="false" outlineLevel="0" collapsed="false">
      <c r="A355" s="680"/>
      <c r="B355" s="680"/>
      <c r="C355" s="742"/>
      <c r="D355" s="680"/>
      <c r="E355" s="680"/>
      <c r="F355" s="680"/>
      <c r="G355" s="680"/>
      <c r="H355" s="680"/>
      <c r="I355" s="680"/>
      <c r="J355" s="680"/>
      <c r="K355" s="680"/>
      <c r="L355" s="680"/>
      <c r="M355" s="680"/>
      <c r="N355" s="680"/>
      <c r="O355" s="742"/>
      <c r="P355" s="680"/>
      <c r="Q355" s="680"/>
      <c r="R355" s="680"/>
      <c r="S355" s="680"/>
      <c r="T355" s="680"/>
      <c r="U355" s="680"/>
      <c r="V355" s="680"/>
      <c r="W355" s="680"/>
      <c r="X355" s="680"/>
      <c r="Y355" s="680"/>
      <c r="Z355" s="680"/>
      <c r="AA355" s="680"/>
      <c r="AB355" s="680"/>
      <c r="AC355" s="680"/>
      <c r="AD355" s="680"/>
      <c r="AE355" s="680"/>
      <c r="AF355" s="680"/>
      <c r="AG355" s="680"/>
      <c r="AH355" s="680"/>
      <c r="AI355" s="680"/>
      <c r="AJ355" s="680"/>
      <c r="AK355" s="742"/>
      <c r="AL355" s="680"/>
      <c r="AM355" s="680"/>
      <c r="AN355" s="680"/>
      <c r="AO355" s="680"/>
      <c r="AP355" s="680"/>
      <c r="AQ355" s="680"/>
      <c r="AR355" s="680"/>
      <c r="AS355" s="680"/>
      <c r="AT355" s="680"/>
      <c r="AU355" s="680"/>
      <c r="AV355" s="680"/>
      <c r="AW355" s="680"/>
      <c r="AX355" s="680"/>
      <c r="AY355" s="680"/>
      <c r="AZ355" s="680"/>
      <c r="BA355" s="680"/>
      <c r="BB355" s="680"/>
      <c r="BC355" s="680"/>
      <c r="BD355" s="680"/>
      <c r="BE355" s="680"/>
      <c r="BF355" s="680"/>
      <c r="BG355" s="680"/>
      <c r="BH355" s="680"/>
      <c r="BI355" s="680"/>
      <c r="BJ355" s="680"/>
      <c r="BK355" s="680"/>
      <c r="BL355" s="680"/>
      <c r="BM355" s="680"/>
      <c r="BN355" s="680"/>
      <c r="BO355" s="680"/>
      <c r="BP355" s="680"/>
    </row>
    <row r="356" customFormat="false" ht="15" hidden="false" customHeight="false" outlineLevel="0" collapsed="false">
      <c r="A356" s="680"/>
      <c r="B356" s="680"/>
      <c r="C356" s="742"/>
      <c r="D356" s="680"/>
      <c r="E356" s="680"/>
      <c r="F356" s="680"/>
      <c r="G356" s="680"/>
      <c r="H356" s="680"/>
      <c r="I356" s="680"/>
      <c r="J356" s="680"/>
      <c r="K356" s="680"/>
      <c r="L356" s="680"/>
      <c r="M356" s="680"/>
      <c r="N356" s="680"/>
      <c r="O356" s="742"/>
      <c r="P356" s="680"/>
      <c r="Q356" s="680"/>
      <c r="R356" s="680"/>
      <c r="S356" s="680"/>
      <c r="T356" s="680"/>
      <c r="U356" s="680"/>
      <c r="V356" s="680"/>
      <c r="W356" s="680"/>
      <c r="X356" s="680"/>
      <c r="Y356" s="680"/>
      <c r="Z356" s="680"/>
      <c r="AA356" s="680"/>
      <c r="AB356" s="680"/>
      <c r="AC356" s="680"/>
      <c r="AD356" s="680"/>
      <c r="AE356" s="680"/>
      <c r="AF356" s="680"/>
      <c r="AG356" s="680"/>
      <c r="AH356" s="680"/>
      <c r="AI356" s="680"/>
      <c r="AJ356" s="680"/>
      <c r="AK356" s="742"/>
      <c r="AL356" s="680"/>
      <c r="AM356" s="680"/>
      <c r="AN356" s="680"/>
      <c r="AO356" s="680"/>
      <c r="AP356" s="680"/>
      <c r="AQ356" s="680"/>
      <c r="AR356" s="680"/>
      <c r="AS356" s="680"/>
      <c r="AT356" s="680"/>
      <c r="AU356" s="680"/>
      <c r="AV356" s="680"/>
      <c r="AW356" s="680"/>
      <c r="AX356" s="680"/>
      <c r="AY356" s="680"/>
      <c r="AZ356" s="680"/>
      <c r="BA356" s="680"/>
      <c r="BB356" s="680"/>
      <c r="BC356" s="680"/>
      <c r="BD356" s="680"/>
      <c r="BE356" s="680"/>
      <c r="BF356" s="680"/>
      <c r="BG356" s="680"/>
      <c r="BH356" s="680"/>
      <c r="BI356" s="680"/>
      <c r="BJ356" s="680"/>
      <c r="BK356" s="680"/>
      <c r="BL356" s="680"/>
      <c r="BM356" s="680"/>
      <c r="BN356" s="680"/>
      <c r="BO356" s="680"/>
      <c r="BP356" s="680"/>
    </row>
    <row r="357" customFormat="false" ht="15" hidden="false" customHeight="false" outlineLevel="0" collapsed="false">
      <c r="A357" s="680"/>
      <c r="B357" s="680"/>
      <c r="C357" s="742"/>
      <c r="D357" s="680"/>
      <c r="E357" s="680"/>
      <c r="F357" s="680"/>
      <c r="G357" s="680"/>
      <c r="H357" s="680"/>
      <c r="I357" s="680"/>
      <c r="J357" s="680"/>
      <c r="K357" s="680"/>
      <c r="L357" s="680"/>
      <c r="M357" s="680"/>
      <c r="N357" s="680"/>
      <c r="O357" s="742"/>
      <c r="P357" s="680"/>
      <c r="Q357" s="680"/>
      <c r="R357" s="680"/>
      <c r="S357" s="680"/>
      <c r="T357" s="680"/>
      <c r="U357" s="680"/>
      <c r="V357" s="680"/>
      <c r="W357" s="680"/>
      <c r="X357" s="680"/>
      <c r="Y357" s="680"/>
      <c r="Z357" s="680"/>
      <c r="AA357" s="680"/>
      <c r="AB357" s="680"/>
      <c r="AC357" s="680"/>
      <c r="AD357" s="680"/>
      <c r="AE357" s="680"/>
      <c r="AF357" s="680"/>
      <c r="AG357" s="680"/>
      <c r="AH357" s="680"/>
      <c r="AI357" s="680"/>
      <c r="AJ357" s="680"/>
      <c r="AK357" s="742"/>
      <c r="AL357" s="680"/>
      <c r="AM357" s="680"/>
      <c r="AN357" s="680"/>
      <c r="AO357" s="680"/>
      <c r="AP357" s="680"/>
      <c r="AQ357" s="680"/>
      <c r="AR357" s="680"/>
      <c r="AS357" s="680"/>
      <c r="AT357" s="680"/>
      <c r="AU357" s="680"/>
      <c r="AV357" s="680"/>
      <c r="AW357" s="680"/>
      <c r="AX357" s="680"/>
      <c r="AY357" s="680"/>
      <c r="AZ357" s="680"/>
      <c r="BA357" s="680"/>
      <c r="BB357" s="680"/>
      <c r="BC357" s="680"/>
      <c r="BD357" s="680"/>
      <c r="BE357" s="680"/>
      <c r="BF357" s="680"/>
      <c r="BG357" s="680"/>
      <c r="BH357" s="680"/>
      <c r="BI357" s="680"/>
      <c r="BJ357" s="680"/>
      <c r="BK357" s="680"/>
      <c r="BL357" s="680"/>
      <c r="BM357" s="680"/>
      <c r="BN357" s="680"/>
      <c r="BO357" s="680"/>
      <c r="BP357" s="680"/>
    </row>
    <row r="358" customFormat="false" ht="15" hidden="false" customHeight="false" outlineLevel="0" collapsed="false">
      <c r="A358" s="680"/>
      <c r="B358" s="680"/>
      <c r="C358" s="742"/>
      <c r="D358" s="680"/>
      <c r="E358" s="680"/>
      <c r="F358" s="680"/>
      <c r="G358" s="680"/>
      <c r="H358" s="680"/>
      <c r="I358" s="680"/>
      <c r="J358" s="680"/>
      <c r="K358" s="680"/>
      <c r="L358" s="680"/>
      <c r="M358" s="680"/>
      <c r="N358" s="680"/>
      <c r="O358" s="742"/>
      <c r="P358" s="680"/>
      <c r="Q358" s="680"/>
      <c r="R358" s="680"/>
      <c r="S358" s="680"/>
      <c r="T358" s="680"/>
      <c r="U358" s="680"/>
      <c r="V358" s="680"/>
      <c r="W358" s="680"/>
      <c r="X358" s="680"/>
      <c r="Y358" s="680"/>
      <c r="Z358" s="680"/>
      <c r="AA358" s="680"/>
      <c r="AB358" s="680"/>
      <c r="AC358" s="680"/>
      <c r="AD358" s="680"/>
      <c r="AE358" s="680"/>
      <c r="AF358" s="680"/>
      <c r="AG358" s="680"/>
      <c r="AH358" s="680"/>
      <c r="AI358" s="680"/>
      <c r="AJ358" s="680"/>
      <c r="AK358" s="742"/>
      <c r="AL358" s="680"/>
      <c r="AM358" s="680"/>
      <c r="AN358" s="680"/>
      <c r="AO358" s="680"/>
      <c r="AP358" s="680"/>
      <c r="AQ358" s="680"/>
      <c r="AR358" s="680"/>
      <c r="AS358" s="680"/>
      <c r="AT358" s="680"/>
      <c r="AU358" s="680"/>
      <c r="AV358" s="680"/>
      <c r="AW358" s="680"/>
      <c r="AX358" s="680"/>
      <c r="AY358" s="680"/>
      <c r="AZ358" s="680"/>
      <c r="BA358" s="680"/>
      <c r="BB358" s="680"/>
      <c r="BC358" s="680"/>
      <c r="BD358" s="680"/>
      <c r="BE358" s="680"/>
      <c r="BF358" s="680"/>
      <c r="BG358" s="680"/>
      <c r="BH358" s="680"/>
      <c r="BI358" s="680"/>
      <c r="BJ358" s="680"/>
      <c r="BK358" s="680"/>
      <c r="BL358" s="680"/>
      <c r="BM358" s="680"/>
      <c r="BN358" s="680"/>
      <c r="BO358" s="680"/>
      <c r="BP358" s="680"/>
    </row>
    <row r="359" customFormat="false" ht="15" hidden="false" customHeight="false" outlineLevel="0" collapsed="false">
      <c r="A359" s="680"/>
      <c r="B359" s="680"/>
      <c r="C359" s="742"/>
      <c r="D359" s="680"/>
      <c r="E359" s="680"/>
      <c r="F359" s="680"/>
      <c r="G359" s="680"/>
      <c r="H359" s="680"/>
      <c r="I359" s="680"/>
      <c r="J359" s="680"/>
      <c r="K359" s="680"/>
      <c r="L359" s="680"/>
      <c r="M359" s="680"/>
      <c r="N359" s="680"/>
      <c r="O359" s="742"/>
      <c r="P359" s="680"/>
      <c r="Q359" s="680"/>
      <c r="R359" s="680"/>
      <c r="S359" s="680"/>
      <c r="T359" s="680"/>
      <c r="U359" s="680"/>
      <c r="V359" s="680"/>
      <c r="W359" s="680"/>
      <c r="X359" s="680"/>
      <c r="Y359" s="680"/>
      <c r="Z359" s="680"/>
      <c r="AA359" s="680"/>
      <c r="AB359" s="680"/>
      <c r="AC359" s="680"/>
      <c r="AD359" s="680"/>
      <c r="AE359" s="680"/>
      <c r="AF359" s="680"/>
      <c r="AG359" s="680"/>
      <c r="AH359" s="680"/>
      <c r="AI359" s="680"/>
      <c r="AJ359" s="680"/>
      <c r="AK359" s="742"/>
      <c r="AL359" s="680"/>
      <c r="AM359" s="680"/>
      <c r="AN359" s="680"/>
      <c r="AO359" s="680"/>
      <c r="AP359" s="680"/>
      <c r="AQ359" s="680"/>
      <c r="AR359" s="680"/>
      <c r="AS359" s="680"/>
      <c r="AT359" s="680"/>
      <c r="AU359" s="680"/>
      <c r="AV359" s="680"/>
      <c r="AW359" s="680"/>
      <c r="AX359" s="680"/>
      <c r="AY359" s="680"/>
      <c r="AZ359" s="680"/>
      <c r="BA359" s="680"/>
      <c r="BB359" s="680"/>
      <c r="BC359" s="680"/>
      <c r="BD359" s="680"/>
      <c r="BE359" s="680"/>
      <c r="BF359" s="680"/>
      <c r="BG359" s="680"/>
      <c r="BH359" s="680"/>
      <c r="BI359" s="680"/>
      <c r="BJ359" s="680"/>
      <c r="BK359" s="680"/>
      <c r="BL359" s="680"/>
      <c r="BM359" s="680"/>
      <c r="BN359" s="680"/>
      <c r="BO359" s="680"/>
      <c r="BP359" s="680"/>
    </row>
    <row r="360" customFormat="false" ht="15" hidden="false" customHeight="false" outlineLevel="0" collapsed="false">
      <c r="A360" s="680"/>
      <c r="B360" s="680"/>
      <c r="C360" s="742"/>
      <c r="D360" s="680"/>
      <c r="E360" s="680"/>
      <c r="F360" s="680"/>
      <c r="G360" s="680"/>
      <c r="H360" s="680"/>
      <c r="I360" s="680"/>
      <c r="J360" s="680"/>
      <c r="K360" s="680"/>
      <c r="L360" s="680"/>
      <c r="M360" s="680"/>
      <c r="N360" s="680"/>
      <c r="O360" s="742"/>
      <c r="P360" s="680"/>
      <c r="Q360" s="680"/>
      <c r="R360" s="680"/>
      <c r="S360" s="680"/>
      <c r="T360" s="680"/>
      <c r="U360" s="680"/>
      <c r="V360" s="680"/>
      <c r="W360" s="680"/>
      <c r="X360" s="680"/>
      <c r="Y360" s="680"/>
      <c r="Z360" s="680"/>
      <c r="AA360" s="680"/>
      <c r="AB360" s="680"/>
      <c r="AC360" s="680"/>
      <c r="AD360" s="680"/>
      <c r="AE360" s="680"/>
      <c r="AF360" s="680"/>
      <c r="AG360" s="680"/>
      <c r="AH360" s="680"/>
      <c r="AI360" s="680"/>
      <c r="AJ360" s="680"/>
      <c r="AK360" s="742"/>
      <c r="AL360" s="680"/>
      <c r="AM360" s="680"/>
      <c r="AN360" s="680"/>
      <c r="AO360" s="680"/>
      <c r="AP360" s="680"/>
      <c r="AQ360" s="680"/>
      <c r="AR360" s="680"/>
      <c r="AS360" s="680"/>
      <c r="AT360" s="680"/>
      <c r="AU360" s="680"/>
      <c r="AV360" s="680"/>
      <c r="AW360" s="680"/>
      <c r="AX360" s="680"/>
      <c r="AY360" s="680"/>
      <c r="AZ360" s="680"/>
      <c r="BA360" s="680"/>
      <c r="BB360" s="680"/>
      <c r="BC360" s="680"/>
      <c r="BD360" s="680"/>
      <c r="BE360" s="680"/>
      <c r="BF360" s="680"/>
      <c r="BG360" s="680"/>
      <c r="BH360" s="680"/>
      <c r="BI360" s="680"/>
      <c r="BJ360" s="680"/>
      <c r="BK360" s="680"/>
      <c r="BL360" s="680"/>
      <c r="BM360" s="680"/>
      <c r="BN360" s="680"/>
      <c r="BO360" s="680"/>
      <c r="BP360" s="680"/>
    </row>
    <row r="361" customFormat="false" ht="15" hidden="false" customHeight="false" outlineLevel="0" collapsed="false">
      <c r="A361" s="680"/>
      <c r="B361" s="680"/>
      <c r="C361" s="742"/>
      <c r="D361" s="680"/>
      <c r="E361" s="680"/>
      <c r="F361" s="680"/>
      <c r="G361" s="680"/>
      <c r="H361" s="680"/>
      <c r="I361" s="680"/>
      <c r="J361" s="680"/>
      <c r="K361" s="680"/>
      <c r="L361" s="680"/>
      <c r="M361" s="680"/>
      <c r="N361" s="680"/>
      <c r="O361" s="742"/>
      <c r="P361" s="680"/>
      <c r="Q361" s="680"/>
      <c r="R361" s="680"/>
      <c r="S361" s="680"/>
      <c r="T361" s="680"/>
      <c r="U361" s="680"/>
      <c r="V361" s="680"/>
      <c r="W361" s="680"/>
      <c r="X361" s="680"/>
      <c r="Y361" s="680"/>
      <c r="Z361" s="680"/>
      <c r="AA361" s="680"/>
      <c r="AB361" s="680"/>
      <c r="AC361" s="680"/>
      <c r="AD361" s="680"/>
      <c r="AE361" s="680"/>
      <c r="AF361" s="680"/>
      <c r="AG361" s="680"/>
      <c r="AH361" s="680"/>
      <c r="AI361" s="680"/>
      <c r="AJ361" s="680"/>
      <c r="AK361" s="742"/>
      <c r="AL361" s="680"/>
      <c r="AM361" s="680"/>
      <c r="AN361" s="680"/>
      <c r="AO361" s="680"/>
      <c r="AP361" s="680"/>
      <c r="AQ361" s="680"/>
      <c r="AR361" s="680"/>
      <c r="AS361" s="680"/>
      <c r="AT361" s="680"/>
      <c r="AU361" s="680"/>
      <c r="AV361" s="680"/>
      <c r="AW361" s="680"/>
      <c r="AX361" s="680"/>
      <c r="AY361" s="680"/>
      <c r="AZ361" s="680"/>
      <c r="BA361" s="680"/>
      <c r="BB361" s="680"/>
      <c r="BC361" s="680"/>
      <c r="BD361" s="680"/>
      <c r="BE361" s="680"/>
      <c r="BF361" s="680"/>
      <c r="BG361" s="680"/>
      <c r="BH361" s="680"/>
      <c r="BI361" s="680"/>
      <c r="BJ361" s="680"/>
      <c r="BK361" s="680"/>
      <c r="BL361" s="680"/>
      <c r="BM361" s="680"/>
      <c r="BN361" s="680"/>
      <c r="BO361" s="680"/>
      <c r="BP361" s="680"/>
    </row>
    <row r="362" customFormat="false" ht="15" hidden="false" customHeight="false" outlineLevel="0" collapsed="false">
      <c r="A362" s="680"/>
      <c r="B362" s="680"/>
      <c r="C362" s="742"/>
      <c r="D362" s="680"/>
      <c r="E362" s="680"/>
      <c r="F362" s="680"/>
      <c r="G362" s="680"/>
      <c r="H362" s="680"/>
      <c r="I362" s="680"/>
      <c r="J362" s="680"/>
      <c r="K362" s="680"/>
      <c r="L362" s="680"/>
      <c r="M362" s="680"/>
      <c r="N362" s="680"/>
      <c r="O362" s="742"/>
      <c r="P362" s="680"/>
      <c r="Q362" s="680"/>
      <c r="R362" s="680"/>
      <c r="S362" s="680"/>
      <c r="T362" s="680"/>
      <c r="U362" s="680"/>
      <c r="V362" s="680"/>
      <c r="W362" s="680"/>
      <c r="X362" s="680"/>
      <c r="Y362" s="680"/>
      <c r="Z362" s="680"/>
      <c r="AA362" s="680"/>
      <c r="AB362" s="680"/>
      <c r="AC362" s="680"/>
      <c r="AD362" s="680"/>
      <c r="AE362" s="680"/>
      <c r="AF362" s="680"/>
      <c r="AG362" s="680"/>
      <c r="AH362" s="680"/>
      <c r="AI362" s="680"/>
      <c r="AJ362" s="680"/>
      <c r="AK362" s="742"/>
      <c r="AL362" s="680"/>
      <c r="AM362" s="680"/>
      <c r="AN362" s="680"/>
      <c r="AO362" s="680"/>
      <c r="AP362" s="680"/>
      <c r="AQ362" s="680"/>
      <c r="AR362" s="680"/>
      <c r="AS362" s="680"/>
      <c r="AT362" s="680"/>
      <c r="AU362" s="680"/>
      <c r="AV362" s="680"/>
      <c r="AW362" s="680"/>
      <c r="AX362" s="680"/>
      <c r="AY362" s="680"/>
      <c r="AZ362" s="680"/>
      <c r="BA362" s="680"/>
      <c r="BB362" s="680"/>
      <c r="BC362" s="680"/>
      <c r="BD362" s="680"/>
      <c r="BE362" s="680"/>
      <c r="BF362" s="680"/>
      <c r="BG362" s="680"/>
      <c r="BH362" s="680"/>
      <c r="BI362" s="680"/>
      <c r="BJ362" s="680"/>
      <c r="BK362" s="680"/>
      <c r="BL362" s="680"/>
      <c r="BM362" s="680"/>
      <c r="BN362" s="680"/>
      <c r="BO362" s="680"/>
      <c r="BP362" s="680"/>
    </row>
    <row r="363" customFormat="false" ht="15" hidden="false" customHeight="false" outlineLevel="0" collapsed="false">
      <c r="A363" s="680"/>
      <c r="B363" s="680"/>
      <c r="C363" s="742"/>
      <c r="D363" s="680"/>
      <c r="E363" s="680"/>
      <c r="F363" s="680"/>
      <c r="G363" s="680"/>
      <c r="H363" s="680"/>
      <c r="I363" s="680"/>
      <c r="J363" s="680"/>
      <c r="K363" s="680"/>
      <c r="L363" s="680"/>
      <c r="M363" s="680"/>
      <c r="N363" s="680"/>
      <c r="O363" s="742"/>
      <c r="P363" s="680"/>
      <c r="Q363" s="680"/>
      <c r="R363" s="680"/>
      <c r="S363" s="680"/>
      <c r="T363" s="680"/>
      <c r="U363" s="680"/>
      <c r="V363" s="680"/>
      <c r="W363" s="680"/>
      <c r="X363" s="680"/>
      <c r="Y363" s="680"/>
      <c r="Z363" s="680"/>
      <c r="AA363" s="680"/>
      <c r="AB363" s="680"/>
      <c r="AC363" s="680"/>
      <c r="AD363" s="680"/>
      <c r="AE363" s="680"/>
      <c r="AF363" s="680"/>
      <c r="AG363" s="680"/>
      <c r="AH363" s="680"/>
      <c r="AI363" s="680"/>
      <c r="AJ363" s="680"/>
      <c r="AK363" s="742"/>
      <c r="AL363" s="680"/>
      <c r="AM363" s="680"/>
      <c r="AN363" s="680"/>
      <c r="AO363" s="680"/>
      <c r="AP363" s="680"/>
      <c r="AQ363" s="680"/>
      <c r="AR363" s="680"/>
      <c r="AS363" s="680"/>
      <c r="AT363" s="680"/>
      <c r="AU363" s="680"/>
      <c r="AV363" s="680"/>
      <c r="AW363" s="680"/>
      <c r="AX363" s="680"/>
      <c r="AY363" s="680"/>
      <c r="AZ363" s="680"/>
      <c r="BA363" s="680"/>
      <c r="BB363" s="680"/>
      <c r="BC363" s="680"/>
      <c r="BD363" s="680"/>
      <c r="BE363" s="680"/>
      <c r="BF363" s="680"/>
      <c r="BG363" s="680"/>
      <c r="BH363" s="680"/>
      <c r="BI363" s="680"/>
      <c r="BJ363" s="680"/>
      <c r="BK363" s="680"/>
      <c r="BL363" s="680"/>
      <c r="BM363" s="680"/>
      <c r="BN363" s="680"/>
      <c r="BO363" s="680"/>
      <c r="BP363" s="680"/>
    </row>
    <row r="364" customFormat="false" ht="15" hidden="false" customHeight="false" outlineLevel="0" collapsed="false">
      <c r="A364" s="680"/>
      <c r="B364" s="680"/>
      <c r="C364" s="742"/>
      <c r="D364" s="680"/>
      <c r="E364" s="680"/>
      <c r="F364" s="680"/>
      <c r="G364" s="680"/>
      <c r="H364" s="680"/>
      <c r="I364" s="680"/>
      <c r="J364" s="680"/>
      <c r="K364" s="680"/>
      <c r="L364" s="680"/>
      <c r="M364" s="680"/>
      <c r="N364" s="680"/>
      <c r="O364" s="742"/>
      <c r="P364" s="680"/>
      <c r="Q364" s="680"/>
      <c r="R364" s="680"/>
      <c r="S364" s="680"/>
      <c r="T364" s="680"/>
      <c r="U364" s="680"/>
      <c r="V364" s="680"/>
      <c r="W364" s="680"/>
      <c r="X364" s="680"/>
      <c r="Y364" s="680"/>
      <c r="Z364" s="680"/>
      <c r="AA364" s="680"/>
      <c r="AB364" s="680"/>
      <c r="AC364" s="680"/>
      <c r="AD364" s="680"/>
      <c r="AE364" s="680"/>
      <c r="AF364" s="680"/>
      <c r="AG364" s="680"/>
      <c r="AH364" s="680"/>
      <c r="AI364" s="680"/>
      <c r="AJ364" s="680"/>
      <c r="AK364" s="742"/>
      <c r="AL364" s="680"/>
      <c r="AM364" s="680"/>
      <c r="AN364" s="680"/>
      <c r="AO364" s="680"/>
      <c r="AP364" s="680"/>
      <c r="AQ364" s="680"/>
      <c r="AR364" s="680"/>
      <c r="AS364" s="680"/>
      <c r="AT364" s="680"/>
      <c r="AU364" s="680"/>
      <c r="AV364" s="680"/>
      <c r="AW364" s="680"/>
      <c r="AX364" s="680"/>
      <c r="AY364" s="680"/>
      <c r="AZ364" s="680"/>
      <c r="BA364" s="680"/>
      <c r="BB364" s="680"/>
      <c r="BC364" s="680"/>
      <c r="BD364" s="680"/>
      <c r="BE364" s="680"/>
      <c r="BF364" s="680"/>
      <c r="BG364" s="680"/>
      <c r="BH364" s="680"/>
      <c r="BI364" s="680"/>
      <c r="BJ364" s="680"/>
      <c r="BK364" s="680"/>
      <c r="BL364" s="680"/>
      <c r="BM364" s="680"/>
      <c r="BN364" s="680"/>
      <c r="BO364" s="680"/>
      <c r="BP364" s="680"/>
    </row>
    <row r="365" customFormat="false" ht="15" hidden="false" customHeight="false" outlineLevel="0" collapsed="false">
      <c r="A365" s="680"/>
      <c r="B365" s="680"/>
      <c r="C365" s="742"/>
      <c r="D365" s="680"/>
      <c r="E365" s="680"/>
      <c r="F365" s="680"/>
      <c r="G365" s="680"/>
      <c r="H365" s="680"/>
      <c r="I365" s="680"/>
      <c r="J365" s="680"/>
      <c r="K365" s="680"/>
      <c r="L365" s="680"/>
      <c r="M365" s="680"/>
      <c r="N365" s="680"/>
      <c r="O365" s="742"/>
      <c r="P365" s="680"/>
      <c r="Q365" s="680"/>
      <c r="R365" s="680"/>
      <c r="S365" s="680"/>
      <c r="T365" s="680"/>
      <c r="U365" s="680"/>
      <c r="V365" s="680"/>
      <c r="W365" s="680"/>
      <c r="X365" s="680"/>
      <c r="Y365" s="680"/>
      <c r="Z365" s="680"/>
      <c r="AA365" s="680"/>
      <c r="AB365" s="680"/>
      <c r="AC365" s="680"/>
      <c r="AD365" s="680"/>
      <c r="AE365" s="680"/>
      <c r="AF365" s="680"/>
      <c r="AG365" s="680"/>
      <c r="AH365" s="680"/>
      <c r="AI365" s="680"/>
      <c r="AJ365" s="680"/>
      <c r="AK365" s="742"/>
      <c r="AL365" s="680"/>
      <c r="AM365" s="680"/>
      <c r="AN365" s="680"/>
      <c r="AO365" s="680"/>
      <c r="AP365" s="680"/>
      <c r="AQ365" s="680"/>
      <c r="AR365" s="680"/>
      <c r="AS365" s="680"/>
      <c r="AT365" s="680"/>
      <c r="AU365" s="680"/>
      <c r="AV365" s="680"/>
      <c r="AW365" s="680"/>
      <c r="AX365" s="680"/>
      <c r="AY365" s="680"/>
      <c r="AZ365" s="680"/>
      <c r="BA365" s="680"/>
      <c r="BB365" s="680"/>
      <c r="BC365" s="680"/>
      <c r="BD365" s="680"/>
      <c r="BE365" s="680"/>
      <c r="BF365" s="680"/>
      <c r="BG365" s="680"/>
      <c r="BH365" s="680"/>
      <c r="BI365" s="680"/>
      <c r="BJ365" s="680"/>
      <c r="BK365" s="680"/>
      <c r="BL365" s="680"/>
      <c r="BM365" s="680"/>
      <c r="BN365" s="680"/>
      <c r="BO365" s="680"/>
      <c r="BP365" s="680"/>
    </row>
    <row r="366" customFormat="false" ht="15" hidden="false" customHeight="false" outlineLevel="0" collapsed="false">
      <c r="A366" s="680"/>
      <c r="B366" s="680"/>
      <c r="C366" s="742"/>
      <c r="D366" s="680"/>
      <c r="E366" s="680"/>
      <c r="F366" s="680"/>
      <c r="G366" s="680"/>
      <c r="H366" s="680"/>
      <c r="I366" s="680"/>
      <c r="J366" s="680"/>
      <c r="K366" s="680"/>
      <c r="L366" s="680"/>
      <c r="M366" s="680"/>
      <c r="N366" s="680"/>
      <c r="O366" s="742"/>
      <c r="P366" s="680"/>
      <c r="Q366" s="680"/>
      <c r="R366" s="680"/>
      <c r="S366" s="680"/>
      <c r="T366" s="680"/>
      <c r="U366" s="680"/>
      <c r="V366" s="680"/>
      <c r="W366" s="680"/>
      <c r="X366" s="680"/>
      <c r="Y366" s="680"/>
      <c r="Z366" s="680"/>
      <c r="AA366" s="680"/>
      <c r="AB366" s="680"/>
      <c r="AC366" s="680"/>
      <c r="AD366" s="680"/>
      <c r="AE366" s="680"/>
      <c r="AF366" s="680"/>
      <c r="AG366" s="680"/>
      <c r="AH366" s="680"/>
      <c r="AI366" s="680"/>
      <c r="AJ366" s="680"/>
      <c r="AK366" s="742"/>
      <c r="AL366" s="680"/>
      <c r="AM366" s="680"/>
      <c r="AN366" s="680"/>
      <c r="AO366" s="680"/>
      <c r="AP366" s="680"/>
      <c r="AQ366" s="680"/>
      <c r="AR366" s="680"/>
      <c r="AS366" s="680"/>
      <c r="AT366" s="680"/>
      <c r="AU366" s="680"/>
      <c r="AV366" s="680"/>
      <c r="AW366" s="680"/>
      <c r="AX366" s="680"/>
      <c r="AY366" s="680"/>
      <c r="AZ366" s="680"/>
      <c r="BA366" s="680"/>
      <c r="BB366" s="680"/>
      <c r="BC366" s="680"/>
      <c r="BD366" s="680"/>
      <c r="BE366" s="680"/>
      <c r="BF366" s="680"/>
      <c r="BG366" s="680"/>
      <c r="BH366" s="680"/>
      <c r="BI366" s="680"/>
      <c r="BJ366" s="680"/>
      <c r="BK366" s="680"/>
      <c r="BL366" s="680"/>
      <c r="BM366" s="680"/>
      <c r="BN366" s="680"/>
      <c r="BO366" s="680"/>
      <c r="BP366" s="680"/>
    </row>
    <row r="367" customFormat="false" ht="15" hidden="false" customHeight="false" outlineLevel="0" collapsed="false">
      <c r="A367" s="680"/>
      <c r="B367" s="680"/>
      <c r="C367" s="742"/>
      <c r="D367" s="680"/>
      <c r="E367" s="680"/>
      <c r="F367" s="680"/>
      <c r="G367" s="680"/>
      <c r="H367" s="680"/>
      <c r="I367" s="680"/>
      <c r="J367" s="680"/>
      <c r="K367" s="680"/>
      <c r="L367" s="680"/>
      <c r="M367" s="680"/>
      <c r="N367" s="680"/>
      <c r="O367" s="742"/>
      <c r="P367" s="680"/>
      <c r="Q367" s="680"/>
      <c r="R367" s="680"/>
      <c r="S367" s="680"/>
      <c r="T367" s="680"/>
      <c r="U367" s="680"/>
      <c r="V367" s="680"/>
      <c r="W367" s="680"/>
      <c r="X367" s="680"/>
      <c r="Y367" s="680"/>
      <c r="Z367" s="680"/>
      <c r="AA367" s="680"/>
      <c r="AB367" s="680"/>
      <c r="AC367" s="680"/>
      <c r="AD367" s="680"/>
      <c r="AE367" s="680"/>
      <c r="AF367" s="680"/>
      <c r="AG367" s="680"/>
      <c r="AH367" s="680"/>
      <c r="AI367" s="680"/>
      <c r="AJ367" s="680"/>
      <c r="AK367" s="742"/>
      <c r="AL367" s="680"/>
      <c r="AM367" s="680"/>
      <c r="AN367" s="680"/>
      <c r="AO367" s="680"/>
      <c r="AP367" s="680"/>
      <c r="AQ367" s="680"/>
      <c r="AR367" s="680"/>
      <c r="AS367" s="680"/>
      <c r="AT367" s="680"/>
      <c r="AU367" s="680"/>
      <c r="AV367" s="680"/>
      <c r="AW367" s="680"/>
      <c r="AX367" s="680"/>
      <c r="AY367" s="680"/>
      <c r="AZ367" s="680"/>
      <c r="BA367" s="680"/>
      <c r="BB367" s="680"/>
      <c r="BC367" s="680"/>
      <c r="BD367" s="680"/>
      <c r="BE367" s="680"/>
      <c r="BF367" s="680"/>
      <c r="BG367" s="680"/>
      <c r="BH367" s="680"/>
      <c r="BI367" s="680"/>
      <c r="BJ367" s="680"/>
      <c r="BK367" s="680"/>
      <c r="BL367" s="680"/>
      <c r="BM367" s="680"/>
      <c r="BN367" s="680"/>
      <c r="BO367" s="680"/>
      <c r="BP367" s="680"/>
    </row>
    <row r="368" customFormat="false" ht="15" hidden="false" customHeight="false" outlineLevel="0" collapsed="false">
      <c r="A368" s="680"/>
      <c r="B368" s="680"/>
      <c r="C368" s="742"/>
      <c r="D368" s="680"/>
      <c r="E368" s="680"/>
      <c r="F368" s="680"/>
      <c r="G368" s="680"/>
      <c r="H368" s="680"/>
      <c r="I368" s="680"/>
      <c r="J368" s="680"/>
      <c r="K368" s="680"/>
      <c r="L368" s="680"/>
      <c r="M368" s="680"/>
      <c r="N368" s="680"/>
      <c r="O368" s="742"/>
      <c r="P368" s="680"/>
      <c r="Q368" s="680"/>
      <c r="R368" s="680"/>
      <c r="S368" s="680"/>
      <c r="T368" s="680"/>
      <c r="U368" s="680"/>
      <c r="V368" s="680"/>
      <c r="W368" s="680"/>
      <c r="X368" s="680"/>
      <c r="Y368" s="680"/>
      <c r="Z368" s="680"/>
      <c r="AA368" s="680"/>
      <c r="AB368" s="680"/>
      <c r="AC368" s="680"/>
      <c r="AD368" s="680"/>
      <c r="AE368" s="680"/>
      <c r="AF368" s="680"/>
      <c r="AG368" s="680"/>
      <c r="AH368" s="680"/>
      <c r="AI368" s="680"/>
      <c r="AJ368" s="680"/>
      <c r="AK368" s="742"/>
      <c r="AL368" s="680"/>
      <c r="AM368" s="680"/>
      <c r="AN368" s="680"/>
      <c r="AO368" s="680"/>
      <c r="AP368" s="680"/>
      <c r="AQ368" s="680"/>
      <c r="AR368" s="680"/>
      <c r="AS368" s="680"/>
      <c r="AT368" s="680"/>
      <c r="AU368" s="680"/>
      <c r="AV368" s="680"/>
      <c r="AW368" s="680"/>
      <c r="AX368" s="680"/>
      <c r="AY368" s="680"/>
      <c r="AZ368" s="680"/>
      <c r="BA368" s="680"/>
      <c r="BB368" s="680"/>
      <c r="BC368" s="680"/>
      <c r="BD368" s="680"/>
      <c r="BE368" s="680"/>
      <c r="BF368" s="680"/>
      <c r="BG368" s="680"/>
      <c r="BH368" s="680"/>
      <c r="BI368" s="680"/>
      <c r="BJ368" s="680"/>
      <c r="BK368" s="680"/>
      <c r="BL368" s="680"/>
      <c r="BM368" s="680"/>
      <c r="BN368" s="680"/>
      <c r="BO368" s="680"/>
      <c r="BP368" s="680"/>
    </row>
    <row r="369" customFormat="false" ht="15" hidden="false" customHeight="false" outlineLevel="0" collapsed="false">
      <c r="A369" s="680"/>
      <c r="B369" s="680"/>
      <c r="C369" s="742"/>
      <c r="D369" s="680"/>
      <c r="E369" s="680"/>
      <c r="F369" s="680"/>
      <c r="G369" s="680"/>
      <c r="H369" s="680"/>
      <c r="I369" s="680"/>
      <c r="J369" s="680"/>
      <c r="K369" s="680"/>
      <c r="L369" s="680"/>
      <c r="M369" s="680"/>
      <c r="N369" s="680"/>
      <c r="O369" s="742"/>
      <c r="P369" s="680"/>
      <c r="Q369" s="680"/>
      <c r="R369" s="680"/>
      <c r="S369" s="680"/>
      <c r="T369" s="680"/>
      <c r="U369" s="680"/>
      <c r="V369" s="680"/>
      <c r="W369" s="680"/>
      <c r="X369" s="680"/>
      <c r="Y369" s="680"/>
      <c r="Z369" s="680"/>
      <c r="AA369" s="680"/>
      <c r="AB369" s="680"/>
      <c r="AC369" s="680"/>
      <c r="AD369" s="680"/>
      <c r="AE369" s="680"/>
      <c r="AF369" s="680"/>
      <c r="AG369" s="680"/>
      <c r="AH369" s="680"/>
      <c r="AI369" s="680"/>
      <c r="AJ369" s="680"/>
      <c r="AK369" s="742"/>
      <c r="AL369" s="680"/>
      <c r="AM369" s="680"/>
      <c r="AN369" s="680"/>
      <c r="AO369" s="680"/>
      <c r="AP369" s="680"/>
      <c r="AQ369" s="680"/>
      <c r="AR369" s="680"/>
      <c r="AS369" s="680"/>
      <c r="AT369" s="680"/>
      <c r="AU369" s="680"/>
      <c r="AV369" s="680"/>
      <c r="AW369" s="680"/>
      <c r="AX369" s="680"/>
      <c r="AY369" s="680"/>
      <c r="AZ369" s="680"/>
      <c r="BA369" s="680"/>
      <c r="BB369" s="680"/>
      <c r="BC369" s="680"/>
      <c r="BD369" s="680"/>
      <c r="BE369" s="680"/>
      <c r="BF369" s="680"/>
      <c r="BG369" s="680"/>
      <c r="BH369" s="680"/>
      <c r="BI369" s="680"/>
      <c r="BJ369" s="680"/>
      <c r="BK369" s="680"/>
      <c r="BL369" s="680"/>
      <c r="BM369" s="680"/>
      <c r="BN369" s="680"/>
      <c r="BO369" s="680"/>
      <c r="BP369" s="680"/>
    </row>
    <row r="370" customFormat="false" ht="15" hidden="false" customHeight="false" outlineLevel="0" collapsed="false">
      <c r="A370" s="680"/>
      <c r="B370" s="680"/>
      <c r="C370" s="742"/>
      <c r="D370" s="680"/>
      <c r="E370" s="680"/>
      <c r="F370" s="680"/>
      <c r="G370" s="680"/>
      <c r="H370" s="680"/>
      <c r="I370" s="680"/>
      <c r="J370" s="680"/>
      <c r="K370" s="680"/>
      <c r="L370" s="680"/>
      <c r="M370" s="680"/>
      <c r="N370" s="680"/>
      <c r="O370" s="742"/>
      <c r="P370" s="680"/>
      <c r="Q370" s="680"/>
      <c r="R370" s="680"/>
      <c r="S370" s="680"/>
      <c r="T370" s="680"/>
      <c r="U370" s="680"/>
      <c r="V370" s="680"/>
      <c r="W370" s="680"/>
      <c r="X370" s="680"/>
      <c r="Y370" s="680"/>
      <c r="Z370" s="680"/>
      <c r="AA370" s="680"/>
      <c r="AB370" s="680"/>
      <c r="AC370" s="680"/>
      <c r="AD370" s="680"/>
      <c r="AE370" s="680"/>
      <c r="AF370" s="680"/>
      <c r="AG370" s="680"/>
      <c r="AH370" s="680"/>
      <c r="AI370" s="680"/>
      <c r="AJ370" s="680"/>
      <c r="AK370" s="742"/>
      <c r="AL370" s="680"/>
      <c r="AM370" s="680"/>
      <c r="AN370" s="680"/>
      <c r="AO370" s="680"/>
      <c r="AP370" s="680"/>
      <c r="AQ370" s="680"/>
      <c r="AR370" s="680"/>
      <c r="AS370" s="680"/>
      <c r="AT370" s="680"/>
      <c r="AU370" s="680"/>
      <c r="AV370" s="680"/>
      <c r="AW370" s="680"/>
      <c r="AX370" s="680"/>
      <c r="AY370" s="680"/>
      <c r="AZ370" s="680"/>
      <c r="BA370" s="680"/>
      <c r="BB370" s="680"/>
      <c r="BC370" s="680"/>
      <c r="BD370" s="680"/>
      <c r="BE370" s="680"/>
      <c r="BF370" s="680"/>
      <c r="BG370" s="680"/>
      <c r="BH370" s="680"/>
      <c r="BI370" s="680"/>
      <c r="BJ370" s="680"/>
      <c r="BK370" s="680"/>
      <c r="BL370" s="680"/>
      <c r="BM370" s="680"/>
      <c r="BN370" s="680"/>
      <c r="BO370" s="680"/>
      <c r="BP370" s="680"/>
    </row>
    <row r="371" customFormat="false" ht="15" hidden="false" customHeight="false" outlineLevel="0" collapsed="false">
      <c r="A371" s="680"/>
      <c r="B371" s="680"/>
      <c r="C371" s="742"/>
      <c r="D371" s="680"/>
      <c r="E371" s="680"/>
      <c r="F371" s="680"/>
      <c r="G371" s="680"/>
      <c r="H371" s="680"/>
      <c r="I371" s="680"/>
      <c r="J371" s="680"/>
      <c r="K371" s="680"/>
      <c r="L371" s="680"/>
      <c r="M371" s="680"/>
      <c r="N371" s="680"/>
      <c r="O371" s="742"/>
      <c r="P371" s="680"/>
      <c r="Q371" s="680"/>
      <c r="R371" s="680"/>
      <c r="S371" s="680"/>
      <c r="T371" s="680"/>
      <c r="U371" s="680"/>
      <c r="V371" s="680"/>
      <c r="W371" s="680"/>
      <c r="X371" s="680"/>
      <c r="Y371" s="680"/>
      <c r="Z371" s="680"/>
      <c r="AA371" s="680"/>
      <c r="AB371" s="680"/>
      <c r="AC371" s="680"/>
      <c r="AD371" s="680"/>
      <c r="AE371" s="680"/>
      <c r="AF371" s="680"/>
      <c r="AG371" s="680"/>
      <c r="AH371" s="680"/>
      <c r="AI371" s="680"/>
      <c r="AJ371" s="680"/>
      <c r="AK371" s="742"/>
      <c r="AL371" s="680"/>
      <c r="AM371" s="680"/>
      <c r="AN371" s="680"/>
      <c r="AO371" s="680"/>
      <c r="AP371" s="680"/>
      <c r="AQ371" s="680"/>
      <c r="AR371" s="680"/>
      <c r="AS371" s="680"/>
      <c r="AT371" s="680"/>
      <c r="AU371" s="680"/>
      <c r="AV371" s="680"/>
      <c r="AW371" s="680"/>
      <c r="AX371" s="680"/>
      <c r="AY371" s="680"/>
      <c r="AZ371" s="680"/>
      <c r="BA371" s="680"/>
      <c r="BB371" s="680"/>
      <c r="BC371" s="680"/>
      <c r="BD371" s="680"/>
      <c r="BE371" s="680"/>
      <c r="BF371" s="680"/>
      <c r="BG371" s="680"/>
      <c r="BH371" s="680"/>
      <c r="BI371" s="680"/>
      <c r="BJ371" s="680"/>
      <c r="BK371" s="680"/>
      <c r="BL371" s="680"/>
      <c r="BM371" s="680"/>
      <c r="BN371" s="680"/>
      <c r="BO371" s="680"/>
      <c r="BP371" s="680"/>
    </row>
    <row r="372" customFormat="false" ht="15" hidden="false" customHeight="false" outlineLevel="0" collapsed="false">
      <c r="A372" s="680"/>
      <c r="B372" s="680"/>
      <c r="C372" s="742"/>
      <c r="D372" s="680"/>
      <c r="E372" s="680"/>
      <c r="F372" s="680"/>
      <c r="G372" s="680"/>
      <c r="H372" s="680"/>
      <c r="I372" s="680"/>
      <c r="J372" s="680"/>
      <c r="K372" s="680"/>
      <c r="L372" s="680"/>
      <c r="M372" s="680"/>
      <c r="N372" s="680"/>
      <c r="O372" s="742"/>
      <c r="P372" s="680"/>
      <c r="Q372" s="680"/>
      <c r="R372" s="680"/>
      <c r="S372" s="680"/>
      <c r="T372" s="680"/>
      <c r="U372" s="680"/>
      <c r="V372" s="680"/>
      <c r="W372" s="680"/>
      <c r="X372" s="680"/>
      <c r="Y372" s="680"/>
      <c r="Z372" s="680"/>
      <c r="AA372" s="680"/>
      <c r="AB372" s="680"/>
      <c r="AC372" s="680"/>
      <c r="AD372" s="680"/>
      <c r="AE372" s="680"/>
      <c r="AF372" s="680"/>
      <c r="AG372" s="680"/>
      <c r="AH372" s="680"/>
      <c r="AI372" s="680"/>
      <c r="AJ372" s="680"/>
      <c r="AK372" s="742"/>
      <c r="AL372" s="680"/>
      <c r="AM372" s="680"/>
      <c r="AN372" s="680"/>
      <c r="AO372" s="680"/>
      <c r="AP372" s="680"/>
      <c r="AQ372" s="680"/>
      <c r="AR372" s="680"/>
      <c r="AS372" s="680"/>
      <c r="AT372" s="680"/>
      <c r="AU372" s="680"/>
      <c r="AV372" s="680"/>
      <c r="AW372" s="680"/>
      <c r="AX372" s="680"/>
      <c r="AY372" s="680"/>
      <c r="AZ372" s="680"/>
      <c r="BA372" s="680"/>
      <c r="BB372" s="680"/>
      <c r="BC372" s="680"/>
      <c r="BD372" s="680"/>
      <c r="BE372" s="680"/>
      <c r="BF372" s="680"/>
      <c r="BG372" s="680"/>
      <c r="BH372" s="680"/>
      <c r="BI372" s="680"/>
      <c r="BJ372" s="680"/>
      <c r="BK372" s="680"/>
      <c r="BL372" s="680"/>
      <c r="BM372" s="680"/>
      <c r="BN372" s="680"/>
      <c r="BO372" s="680"/>
      <c r="BP372" s="680"/>
    </row>
    <row r="373" customFormat="false" ht="15" hidden="false" customHeight="false" outlineLevel="0" collapsed="false">
      <c r="A373" s="680"/>
      <c r="B373" s="680"/>
      <c r="C373" s="742"/>
      <c r="D373" s="680"/>
      <c r="E373" s="680"/>
      <c r="F373" s="680"/>
      <c r="G373" s="680"/>
      <c r="H373" s="680"/>
      <c r="I373" s="680"/>
      <c r="J373" s="680"/>
      <c r="K373" s="680"/>
      <c r="L373" s="680"/>
      <c r="M373" s="680"/>
      <c r="N373" s="680"/>
      <c r="O373" s="742"/>
      <c r="P373" s="680"/>
      <c r="Q373" s="680"/>
      <c r="R373" s="680"/>
      <c r="S373" s="680"/>
      <c r="T373" s="680"/>
      <c r="U373" s="680"/>
      <c r="V373" s="680"/>
      <c r="W373" s="680"/>
      <c r="X373" s="680"/>
      <c r="Y373" s="680"/>
      <c r="Z373" s="680"/>
      <c r="AA373" s="680"/>
      <c r="AB373" s="680"/>
      <c r="AC373" s="680"/>
      <c r="AD373" s="680"/>
      <c r="AE373" s="680"/>
      <c r="AF373" s="680"/>
      <c r="AG373" s="680"/>
      <c r="AH373" s="680"/>
      <c r="AI373" s="680"/>
      <c r="AJ373" s="680"/>
      <c r="AK373" s="742"/>
      <c r="AL373" s="680"/>
      <c r="AM373" s="680"/>
      <c r="AN373" s="680"/>
      <c r="AO373" s="680"/>
      <c r="AP373" s="680"/>
      <c r="AQ373" s="680"/>
      <c r="AR373" s="680"/>
      <c r="AS373" s="680"/>
      <c r="AT373" s="680"/>
      <c r="AU373" s="680"/>
      <c r="AV373" s="680"/>
      <c r="AW373" s="680"/>
      <c r="AX373" s="680"/>
      <c r="AY373" s="680"/>
      <c r="AZ373" s="680"/>
      <c r="BA373" s="680"/>
      <c r="BB373" s="680"/>
      <c r="BC373" s="680"/>
      <c r="BD373" s="680"/>
      <c r="BE373" s="680"/>
      <c r="BF373" s="680"/>
      <c r="BG373" s="680"/>
      <c r="BH373" s="680"/>
      <c r="BI373" s="680"/>
      <c r="BJ373" s="680"/>
      <c r="BK373" s="680"/>
      <c r="BL373" s="680"/>
      <c r="BM373" s="680"/>
      <c r="BN373" s="680"/>
      <c r="BO373" s="680"/>
      <c r="BP373" s="680"/>
    </row>
    <row r="374" customFormat="false" ht="15" hidden="false" customHeight="false" outlineLevel="0" collapsed="false">
      <c r="A374" s="680"/>
      <c r="B374" s="680"/>
      <c r="C374" s="742"/>
      <c r="D374" s="680"/>
      <c r="E374" s="680"/>
      <c r="F374" s="680"/>
      <c r="G374" s="680"/>
      <c r="H374" s="680"/>
      <c r="I374" s="680"/>
      <c r="J374" s="680"/>
      <c r="K374" s="680"/>
      <c r="L374" s="680"/>
      <c r="M374" s="680"/>
      <c r="N374" s="680"/>
      <c r="O374" s="742"/>
      <c r="P374" s="680"/>
      <c r="Q374" s="680"/>
      <c r="R374" s="680"/>
      <c r="S374" s="680"/>
      <c r="T374" s="680"/>
      <c r="U374" s="680"/>
      <c r="V374" s="680"/>
      <c r="W374" s="680"/>
      <c r="X374" s="680"/>
      <c r="Y374" s="680"/>
      <c r="Z374" s="680"/>
      <c r="AA374" s="680"/>
      <c r="AB374" s="680"/>
      <c r="AC374" s="680"/>
      <c r="AD374" s="680"/>
      <c r="AE374" s="680"/>
      <c r="AF374" s="680"/>
      <c r="AG374" s="680"/>
      <c r="AH374" s="680"/>
      <c r="AI374" s="680"/>
      <c r="AJ374" s="680"/>
      <c r="AK374" s="742"/>
      <c r="AL374" s="680"/>
      <c r="AM374" s="680"/>
      <c r="AN374" s="680"/>
      <c r="AO374" s="680"/>
      <c r="AP374" s="680"/>
      <c r="AQ374" s="680"/>
      <c r="AR374" s="680"/>
      <c r="AS374" s="680"/>
      <c r="AT374" s="680"/>
      <c r="AU374" s="680"/>
      <c r="AV374" s="680"/>
      <c r="AW374" s="680"/>
      <c r="AX374" s="680"/>
      <c r="AY374" s="680"/>
      <c r="AZ374" s="680"/>
      <c r="BA374" s="680"/>
      <c r="BB374" s="680"/>
      <c r="BC374" s="680"/>
      <c r="BD374" s="680"/>
      <c r="BE374" s="680"/>
      <c r="BF374" s="680"/>
      <c r="BG374" s="680"/>
      <c r="BH374" s="680"/>
      <c r="BI374" s="680"/>
      <c r="BJ374" s="680"/>
      <c r="BK374" s="680"/>
      <c r="BL374" s="680"/>
      <c r="BM374" s="680"/>
      <c r="BN374" s="680"/>
      <c r="BO374" s="680"/>
      <c r="BP374" s="680"/>
    </row>
    <row r="375" customFormat="false" ht="15" hidden="false" customHeight="false" outlineLevel="0" collapsed="false">
      <c r="A375" s="680"/>
      <c r="B375" s="680"/>
      <c r="C375" s="742"/>
      <c r="D375" s="680"/>
      <c r="E375" s="680"/>
      <c r="F375" s="680"/>
      <c r="G375" s="680"/>
      <c r="H375" s="680"/>
      <c r="I375" s="680"/>
      <c r="J375" s="680"/>
      <c r="K375" s="680"/>
      <c r="L375" s="680"/>
      <c r="M375" s="680"/>
      <c r="N375" s="680"/>
      <c r="O375" s="742"/>
      <c r="P375" s="680"/>
      <c r="Q375" s="680"/>
      <c r="R375" s="680"/>
      <c r="S375" s="680"/>
      <c r="T375" s="680"/>
      <c r="U375" s="680"/>
      <c r="V375" s="680"/>
      <c r="W375" s="680"/>
      <c r="X375" s="680"/>
      <c r="Y375" s="680"/>
      <c r="Z375" s="680"/>
      <c r="AA375" s="680"/>
      <c r="AB375" s="680"/>
      <c r="AC375" s="680"/>
      <c r="AD375" s="680"/>
      <c r="AE375" s="680"/>
      <c r="AF375" s="680"/>
      <c r="AG375" s="680"/>
      <c r="AH375" s="680"/>
      <c r="AI375" s="680"/>
      <c r="AJ375" s="680"/>
      <c r="AK375" s="742"/>
      <c r="AL375" s="680"/>
      <c r="AM375" s="680"/>
      <c r="AN375" s="680"/>
      <c r="AO375" s="680"/>
      <c r="AP375" s="680"/>
      <c r="AQ375" s="680"/>
      <c r="AR375" s="680"/>
      <c r="AS375" s="680"/>
      <c r="AT375" s="680"/>
      <c r="AU375" s="680"/>
      <c r="AV375" s="680"/>
      <c r="AW375" s="680"/>
      <c r="AX375" s="680"/>
      <c r="AY375" s="680"/>
      <c r="AZ375" s="680"/>
      <c r="BA375" s="680"/>
      <c r="BB375" s="680"/>
      <c r="BC375" s="680"/>
      <c r="BD375" s="680"/>
      <c r="BE375" s="680"/>
      <c r="BF375" s="680"/>
      <c r="BG375" s="680"/>
      <c r="BH375" s="680"/>
      <c r="BI375" s="680"/>
      <c r="BJ375" s="680"/>
      <c r="BK375" s="680"/>
      <c r="BL375" s="680"/>
      <c r="BM375" s="680"/>
      <c r="BN375" s="680"/>
      <c r="BO375" s="680"/>
      <c r="BP375" s="680"/>
    </row>
    <row r="376" customFormat="false" ht="15" hidden="false" customHeight="false" outlineLevel="0" collapsed="false">
      <c r="A376" s="680"/>
      <c r="B376" s="680"/>
      <c r="C376" s="742"/>
      <c r="D376" s="680"/>
      <c r="E376" s="680"/>
      <c r="F376" s="680"/>
      <c r="G376" s="680"/>
      <c r="H376" s="680"/>
      <c r="I376" s="680"/>
      <c r="J376" s="680"/>
      <c r="K376" s="680"/>
      <c r="L376" s="680"/>
      <c r="M376" s="680"/>
      <c r="N376" s="680"/>
      <c r="O376" s="742"/>
      <c r="P376" s="680"/>
      <c r="Q376" s="680"/>
      <c r="R376" s="680"/>
      <c r="S376" s="680"/>
      <c r="T376" s="680"/>
      <c r="U376" s="680"/>
      <c r="V376" s="680"/>
      <c r="W376" s="680"/>
      <c r="X376" s="680"/>
      <c r="Y376" s="680"/>
      <c r="Z376" s="680"/>
      <c r="AA376" s="680"/>
      <c r="AB376" s="680"/>
      <c r="AC376" s="680"/>
      <c r="AD376" s="680"/>
      <c r="AE376" s="680"/>
      <c r="AF376" s="680"/>
      <c r="AG376" s="680"/>
      <c r="AH376" s="680"/>
      <c r="AI376" s="680"/>
      <c r="AJ376" s="680"/>
      <c r="AK376" s="742"/>
      <c r="AL376" s="680"/>
      <c r="AM376" s="680"/>
      <c r="AN376" s="680"/>
      <c r="AO376" s="680"/>
      <c r="AP376" s="680"/>
      <c r="AQ376" s="680"/>
      <c r="AR376" s="680"/>
      <c r="AS376" s="680"/>
      <c r="AT376" s="680"/>
      <c r="AU376" s="680"/>
      <c r="AV376" s="680"/>
      <c r="AW376" s="680"/>
      <c r="AX376" s="680"/>
      <c r="AY376" s="680"/>
      <c r="AZ376" s="680"/>
      <c r="BA376" s="680"/>
      <c r="BB376" s="680"/>
      <c r="BC376" s="680"/>
      <c r="BD376" s="680"/>
      <c r="BE376" s="680"/>
      <c r="BF376" s="680"/>
      <c r="BG376" s="680"/>
      <c r="BH376" s="680"/>
      <c r="BI376" s="680"/>
      <c r="BJ376" s="680"/>
      <c r="BK376" s="680"/>
      <c r="BL376" s="680"/>
      <c r="BM376" s="680"/>
      <c r="BN376" s="680"/>
      <c r="BO376" s="680"/>
      <c r="BP376" s="680"/>
    </row>
    <row r="377" customFormat="false" ht="15" hidden="false" customHeight="false" outlineLevel="0" collapsed="false">
      <c r="A377" s="680"/>
      <c r="B377" s="680"/>
      <c r="C377" s="742"/>
      <c r="D377" s="680"/>
      <c r="E377" s="680"/>
      <c r="F377" s="680"/>
      <c r="G377" s="680"/>
      <c r="H377" s="680"/>
      <c r="I377" s="680"/>
      <c r="J377" s="680"/>
      <c r="K377" s="680"/>
      <c r="L377" s="680"/>
      <c r="M377" s="680"/>
      <c r="N377" s="680"/>
      <c r="O377" s="742"/>
      <c r="P377" s="680"/>
      <c r="Q377" s="680"/>
      <c r="R377" s="680"/>
      <c r="S377" s="680"/>
      <c r="T377" s="680"/>
      <c r="U377" s="680"/>
      <c r="V377" s="680"/>
      <c r="W377" s="680"/>
      <c r="X377" s="680"/>
      <c r="Y377" s="680"/>
      <c r="Z377" s="680"/>
      <c r="AA377" s="680"/>
      <c r="AB377" s="680"/>
      <c r="AC377" s="680"/>
      <c r="AD377" s="680"/>
      <c r="AE377" s="680"/>
      <c r="AF377" s="680"/>
      <c r="AG377" s="680"/>
      <c r="AH377" s="680"/>
      <c r="AI377" s="680"/>
      <c r="AJ377" s="680"/>
      <c r="AK377" s="742"/>
      <c r="AL377" s="680"/>
      <c r="AM377" s="680"/>
      <c r="AN377" s="680"/>
      <c r="AO377" s="680"/>
      <c r="AP377" s="680"/>
      <c r="AQ377" s="680"/>
      <c r="AR377" s="680"/>
      <c r="AS377" s="680"/>
      <c r="AT377" s="680"/>
      <c r="AU377" s="680"/>
      <c r="AV377" s="680"/>
      <c r="AW377" s="680"/>
      <c r="AX377" s="680"/>
      <c r="AY377" s="680"/>
      <c r="AZ377" s="680"/>
      <c r="BA377" s="680"/>
      <c r="BB377" s="680"/>
      <c r="BC377" s="680"/>
      <c r="BD377" s="680"/>
      <c r="BE377" s="680"/>
      <c r="BF377" s="680"/>
      <c r="BG377" s="680"/>
      <c r="BH377" s="680"/>
      <c r="BI377" s="680"/>
      <c r="BJ377" s="680"/>
      <c r="BK377" s="680"/>
      <c r="BL377" s="680"/>
      <c r="BM377" s="680"/>
      <c r="BN377" s="680"/>
      <c r="BO377" s="680"/>
      <c r="BP377" s="680"/>
    </row>
    <row r="378" customFormat="false" ht="15" hidden="false" customHeight="false" outlineLevel="0" collapsed="false">
      <c r="A378" s="680"/>
      <c r="B378" s="680"/>
      <c r="C378" s="742"/>
      <c r="D378" s="680"/>
      <c r="E378" s="680"/>
      <c r="F378" s="680"/>
      <c r="G378" s="680"/>
      <c r="H378" s="680"/>
      <c r="I378" s="680"/>
      <c r="J378" s="680"/>
      <c r="K378" s="680"/>
      <c r="L378" s="680"/>
      <c r="M378" s="680"/>
      <c r="N378" s="680"/>
      <c r="O378" s="742"/>
      <c r="P378" s="680"/>
      <c r="Q378" s="680"/>
      <c r="R378" s="680"/>
      <c r="S378" s="680"/>
      <c r="T378" s="680"/>
      <c r="U378" s="680"/>
      <c r="V378" s="680"/>
      <c r="W378" s="680"/>
      <c r="X378" s="680"/>
      <c r="Y378" s="680"/>
      <c r="Z378" s="680"/>
      <c r="AA378" s="680"/>
      <c r="AB378" s="680"/>
      <c r="AC378" s="680"/>
      <c r="AD378" s="680"/>
      <c r="AE378" s="680"/>
      <c r="AF378" s="680"/>
      <c r="AG378" s="680"/>
      <c r="AH378" s="680"/>
      <c r="AI378" s="680"/>
      <c r="AJ378" s="680"/>
      <c r="AK378" s="742"/>
      <c r="AL378" s="680"/>
      <c r="AM378" s="680"/>
      <c r="AN378" s="680"/>
      <c r="AO378" s="680"/>
      <c r="AP378" s="680"/>
      <c r="AQ378" s="680"/>
      <c r="AR378" s="680"/>
      <c r="AS378" s="680"/>
      <c r="AT378" s="680"/>
      <c r="AU378" s="680"/>
      <c r="AV378" s="680"/>
      <c r="AW378" s="680"/>
      <c r="AX378" s="680"/>
      <c r="AY378" s="680"/>
      <c r="AZ378" s="680"/>
      <c r="BA378" s="680"/>
      <c r="BB378" s="680"/>
      <c r="BC378" s="680"/>
      <c r="BD378" s="680"/>
      <c r="BE378" s="680"/>
      <c r="BF378" s="680"/>
      <c r="BG378" s="680"/>
      <c r="BH378" s="680"/>
      <c r="BI378" s="680"/>
      <c r="BJ378" s="680"/>
      <c r="BK378" s="680"/>
      <c r="BL378" s="680"/>
      <c r="BM378" s="680"/>
      <c r="BN378" s="680"/>
      <c r="BO378" s="680"/>
      <c r="BP378" s="680"/>
    </row>
    <row r="379" customFormat="false" ht="15" hidden="false" customHeight="false" outlineLevel="0" collapsed="false">
      <c r="A379" s="680"/>
      <c r="B379" s="680"/>
      <c r="C379" s="742"/>
      <c r="D379" s="680"/>
      <c r="E379" s="680"/>
      <c r="F379" s="680"/>
      <c r="G379" s="680"/>
      <c r="H379" s="680"/>
      <c r="I379" s="680"/>
      <c r="J379" s="680"/>
      <c r="K379" s="680"/>
      <c r="L379" s="680"/>
      <c r="M379" s="680"/>
      <c r="N379" s="680"/>
      <c r="O379" s="742"/>
      <c r="P379" s="680"/>
      <c r="Q379" s="680"/>
      <c r="R379" s="680"/>
      <c r="S379" s="680"/>
      <c r="T379" s="680"/>
      <c r="U379" s="680"/>
      <c r="V379" s="680"/>
      <c r="W379" s="680"/>
      <c r="X379" s="680"/>
      <c r="Y379" s="680"/>
      <c r="Z379" s="680"/>
      <c r="AA379" s="680"/>
      <c r="AB379" s="680"/>
      <c r="AC379" s="680"/>
      <c r="AD379" s="680"/>
      <c r="AE379" s="680"/>
      <c r="AF379" s="680"/>
      <c r="AG379" s="680"/>
      <c r="AH379" s="680"/>
      <c r="AI379" s="680"/>
      <c r="AJ379" s="680"/>
      <c r="AK379" s="742"/>
      <c r="AL379" s="680"/>
      <c r="AM379" s="680"/>
      <c r="AN379" s="680"/>
      <c r="AO379" s="680"/>
      <c r="AP379" s="680"/>
      <c r="AQ379" s="680"/>
      <c r="AR379" s="680"/>
      <c r="AS379" s="680"/>
      <c r="AT379" s="680"/>
      <c r="AU379" s="680"/>
      <c r="AV379" s="680"/>
      <c r="AW379" s="680"/>
      <c r="AX379" s="680"/>
      <c r="AY379" s="680"/>
      <c r="AZ379" s="680"/>
      <c r="BA379" s="680"/>
      <c r="BB379" s="680"/>
      <c r="BC379" s="680"/>
      <c r="BD379" s="680"/>
      <c r="BE379" s="680"/>
      <c r="BF379" s="680"/>
      <c r="BG379" s="680"/>
      <c r="BH379" s="680"/>
      <c r="BI379" s="680"/>
      <c r="BJ379" s="680"/>
      <c r="BK379" s="680"/>
      <c r="BL379" s="680"/>
      <c r="BM379" s="680"/>
      <c r="BN379" s="680"/>
      <c r="BO379" s="680"/>
      <c r="BP379" s="680"/>
    </row>
    <row r="380" customFormat="false" ht="15" hidden="false" customHeight="false" outlineLevel="0" collapsed="false">
      <c r="A380" s="680"/>
      <c r="B380" s="680"/>
      <c r="C380" s="742"/>
      <c r="D380" s="680"/>
      <c r="E380" s="680"/>
      <c r="F380" s="680"/>
      <c r="G380" s="680"/>
      <c r="H380" s="680"/>
      <c r="I380" s="680"/>
      <c r="J380" s="680"/>
      <c r="K380" s="680"/>
      <c r="L380" s="680"/>
      <c r="M380" s="680"/>
      <c r="N380" s="680"/>
      <c r="O380" s="742"/>
      <c r="P380" s="680"/>
      <c r="Q380" s="680"/>
      <c r="R380" s="680"/>
      <c r="S380" s="680"/>
      <c r="T380" s="680"/>
      <c r="U380" s="680"/>
      <c r="V380" s="680"/>
      <c r="W380" s="680"/>
      <c r="X380" s="680"/>
      <c r="Y380" s="680"/>
      <c r="Z380" s="680"/>
      <c r="AA380" s="680"/>
      <c r="AB380" s="680"/>
      <c r="AC380" s="680"/>
      <c r="AD380" s="680"/>
      <c r="AE380" s="680"/>
      <c r="AF380" s="680"/>
      <c r="AG380" s="680"/>
      <c r="AH380" s="680"/>
      <c r="AI380" s="680"/>
      <c r="AJ380" s="680"/>
      <c r="AK380" s="742"/>
      <c r="AL380" s="680"/>
      <c r="AM380" s="680"/>
      <c r="AN380" s="680"/>
      <c r="AO380" s="680"/>
      <c r="AP380" s="680"/>
      <c r="AQ380" s="680"/>
      <c r="AR380" s="680"/>
      <c r="AS380" s="680"/>
      <c r="AT380" s="680"/>
      <c r="AU380" s="680"/>
      <c r="AV380" s="680"/>
      <c r="AW380" s="680"/>
      <c r="AX380" s="680"/>
      <c r="AY380" s="680"/>
      <c r="AZ380" s="680"/>
      <c r="BA380" s="680"/>
      <c r="BB380" s="680"/>
      <c r="BC380" s="680"/>
      <c r="BD380" s="680"/>
      <c r="BE380" s="680"/>
      <c r="BF380" s="680"/>
      <c r="BG380" s="680"/>
      <c r="BH380" s="680"/>
      <c r="BI380" s="680"/>
      <c r="BJ380" s="680"/>
      <c r="BK380" s="680"/>
      <c r="BL380" s="680"/>
      <c r="BM380" s="680"/>
      <c r="BN380" s="680"/>
      <c r="BO380" s="680"/>
      <c r="BP380" s="680"/>
    </row>
    <row r="381" customFormat="false" ht="15" hidden="false" customHeight="false" outlineLevel="0" collapsed="false">
      <c r="A381" s="680"/>
      <c r="B381" s="680"/>
      <c r="C381" s="742"/>
      <c r="D381" s="680"/>
      <c r="E381" s="680"/>
      <c r="F381" s="680"/>
      <c r="G381" s="680"/>
      <c r="H381" s="680"/>
      <c r="I381" s="680"/>
      <c r="J381" s="680"/>
      <c r="K381" s="680"/>
      <c r="L381" s="680"/>
      <c r="M381" s="680"/>
      <c r="N381" s="680"/>
      <c r="O381" s="742"/>
      <c r="P381" s="680"/>
      <c r="Q381" s="680"/>
      <c r="R381" s="680"/>
      <c r="S381" s="680"/>
      <c r="T381" s="680"/>
      <c r="U381" s="680"/>
      <c r="V381" s="680"/>
      <c r="W381" s="680"/>
      <c r="X381" s="680"/>
      <c r="Y381" s="680"/>
      <c r="Z381" s="680"/>
      <c r="AA381" s="680"/>
      <c r="AB381" s="680"/>
      <c r="AC381" s="680"/>
      <c r="AD381" s="680"/>
      <c r="AE381" s="680"/>
      <c r="AF381" s="680"/>
      <c r="AG381" s="680"/>
      <c r="AH381" s="680"/>
      <c r="AI381" s="680"/>
      <c r="AJ381" s="680"/>
      <c r="AK381" s="742"/>
      <c r="AL381" s="680"/>
      <c r="AM381" s="680"/>
      <c r="AN381" s="680"/>
      <c r="AO381" s="680"/>
      <c r="AP381" s="680"/>
      <c r="AQ381" s="680"/>
      <c r="AR381" s="680"/>
      <c r="AS381" s="680"/>
      <c r="AT381" s="680"/>
      <c r="AU381" s="680"/>
      <c r="AV381" s="680"/>
      <c r="AW381" s="680"/>
      <c r="AX381" s="680"/>
      <c r="AY381" s="680"/>
      <c r="AZ381" s="680"/>
      <c r="BA381" s="680"/>
      <c r="BB381" s="680"/>
      <c r="BC381" s="680"/>
      <c r="BD381" s="680"/>
      <c r="BE381" s="680"/>
      <c r="BF381" s="680"/>
      <c r="BG381" s="680"/>
      <c r="BH381" s="680"/>
      <c r="BI381" s="680"/>
      <c r="BJ381" s="680"/>
      <c r="BK381" s="680"/>
      <c r="BL381" s="680"/>
      <c r="BM381" s="680"/>
      <c r="BN381" s="680"/>
      <c r="BO381" s="680"/>
      <c r="BP381" s="680"/>
    </row>
    <row r="382" customFormat="false" ht="15" hidden="false" customHeight="false" outlineLevel="0" collapsed="false">
      <c r="A382" s="680"/>
      <c r="B382" s="680"/>
      <c r="C382" s="742"/>
      <c r="D382" s="680"/>
      <c r="E382" s="680"/>
      <c r="F382" s="680"/>
      <c r="G382" s="680"/>
      <c r="H382" s="680"/>
      <c r="I382" s="680"/>
      <c r="J382" s="680"/>
      <c r="K382" s="680"/>
      <c r="L382" s="680"/>
      <c r="M382" s="680"/>
      <c r="N382" s="680"/>
      <c r="O382" s="742"/>
      <c r="P382" s="680"/>
      <c r="Q382" s="680"/>
      <c r="R382" s="680"/>
      <c r="S382" s="680"/>
      <c r="T382" s="680"/>
      <c r="U382" s="680"/>
      <c r="V382" s="680"/>
      <c r="W382" s="680"/>
      <c r="X382" s="680"/>
      <c r="Y382" s="680"/>
      <c r="Z382" s="680"/>
      <c r="AA382" s="680"/>
      <c r="AB382" s="680"/>
      <c r="AC382" s="680"/>
      <c r="AD382" s="680"/>
      <c r="AE382" s="680"/>
      <c r="AF382" s="680"/>
      <c r="AG382" s="680"/>
      <c r="AH382" s="680"/>
      <c r="AI382" s="680"/>
      <c r="AJ382" s="680"/>
      <c r="AK382" s="742"/>
      <c r="AL382" s="680"/>
      <c r="AM382" s="680"/>
      <c r="AN382" s="680"/>
      <c r="AO382" s="680"/>
      <c r="AP382" s="680"/>
      <c r="AQ382" s="680"/>
      <c r="AR382" s="680"/>
      <c r="AS382" s="680"/>
      <c r="AT382" s="680"/>
      <c r="AU382" s="680"/>
      <c r="AV382" s="680"/>
      <c r="AW382" s="680"/>
      <c r="AX382" s="680"/>
      <c r="AY382" s="680"/>
      <c r="AZ382" s="680"/>
      <c r="BA382" s="680"/>
      <c r="BB382" s="680"/>
      <c r="BC382" s="680"/>
      <c r="BD382" s="680"/>
      <c r="BE382" s="680"/>
      <c r="BF382" s="680"/>
      <c r="BG382" s="680"/>
      <c r="BH382" s="680"/>
      <c r="BI382" s="680"/>
      <c r="BJ382" s="680"/>
      <c r="BK382" s="680"/>
      <c r="BL382" s="680"/>
      <c r="BM382" s="680"/>
      <c r="BN382" s="680"/>
      <c r="BO382" s="680"/>
      <c r="BP382" s="680"/>
    </row>
    <row r="383" customFormat="false" ht="15" hidden="false" customHeight="false" outlineLevel="0" collapsed="false">
      <c r="A383" s="680"/>
      <c r="B383" s="680"/>
      <c r="C383" s="742"/>
      <c r="D383" s="680"/>
      <c r="E383" s="680"/>
      <c r="F383" s="680"/>
      <c r="G383" s="680"/>
      <c r="H383" s="680"/>
      <c r="I383" s="680"/>
      <c r="J383" s="680"/>
      <c r="K383" s="680"/>
      <c r="L383" s="680"/>
      <c r="M383" s="680"/>
      <c r="N383" s="680"/>
      <c r="O383" s="742"/>
      <c r="P383" s="680"/>
      <c r="Q383" s="680"/>
      <c r="R383" s="680"/>
      <c r="S383" s="680"/>
      <c r="T383" s="680"/>
      <c r="U383" s="680"/>
      <c r="V383" s="680"/>
      <c r="W383" s="680"/>
      <c r="X383" s="680"/>
      <c r="Y383" s="680"/>
      <c r="Z383" s="680"/>
      <c r="AA383" s="680"/>
      <c r="AB383" s="680"/>
      <c r="AC383" s="680"/>
      <c r="AD383" s="680"/>
      <c r="AE383" s="680"/>
      <c r="AF383" s="680"/>
      <c r="AG383" s="680"/>
      <c r="AH383" s="680"/>
      <c r="AI383" s="680"/>
      <c r="AJ383" s="680"/>
      <c r="AK383" s="742"/>
      <c r="AL383" s="680"/>
      <c r="AM383" s="680"/>
      <c r="AN383" s="680"/>
      <c r="AO383" s="680"/>
      <c r="AP383" s="680"/>
      <c r="AQ383" s="680"/>
      <c r="AR383" s="680"/>
      <c r="AS383" s="680"/>
      <c r="AT383" s="680"/>
      <c r="AU383" s="680"/>
      <c r="AV383" s="680"/>
      <c r="AW383" s="680"/>
      <c r="AX383" s="680"/>
      <c r="AY383" s="680"/>
      <c r="AZ383" s="680"/>
      <c r="BA383" s="680"/>
      <c r="BB383" s="680"/>
      <c r="BC383" s="680"/>
      <c r="BD383" s="680"/>
      <c r="BE383" s="680"/>
      <c r="BF383" s="680"/>
      <c r="BG383" s="680"/>
      <c r="BH383" s="680"/>
      <c r="BI383" s="680"/>
      <c r="BJ383" s="680"/>
      <c r="BK383" s="680"/>
      <c r="BL383" s="680"/>
      <c r="BM383" s="680"/>
      <c r="BN383" s="680"/>
      <c r="BO383" s="680"/>
      <c r="BP383" s="680"/>
    </row>
    <row r="384" customFormat="false" ht="15" hidden="false" customHeight="false" outlineLevel="0" collapsed="false">
      <c r="A384" s="680"/>
      <c r="B384" s="680"/>
      <c r="C384" s="742"/>
      <c r="D384" s="680"/>
      <c r="E384" s="680"/>
      <c r="F384" s="680"/>
      <c r="G384" s="680"/>
      <c r="H384" s="680"/>
      <c r="I384" s="680"/>
      <c r="J384" s="680"/>
      <c r="K384" s="680"/>
      <c r="L384" s="680"/>
      <c r="M384" s="680"/>
      <c r="N384" s="680"/>
      <c r="O384" s="742"/>
      <c r="P384" s="680"/>
      <c r="Q384" s="680"/>
      <c r="R384" s="680"/>
      <c r="S384" s="680"/>
      <c r="T384" s="680"/>
      <c r="U384" s="680"/>
      <c r="V384" s="680"/>
      <c r="W384" s="680"/>
      <c r="X384" s="680"/>
      <c r="Y384" s="680"/>
      <c r="Z384" s="680"/>
      <c r="AA384" s="680"/>
      <c r="AB384" s="680"/>
      <c r="AC384" s="680"/>
      <c r="AD384" s="680"/>
      <c r="AE384" s="680"/>
      <c r="AF384" s="680"/>
      <c r="AG384" s="680"/>
      <c r="AH384" s="680"/>
      <c r="AI384" s="680"/>
      <c r="AJ384" s="680"/>
      <c r="AK384" s="742"/>
      <c r="AL384" s="680"/>
      <c r="AM384" s="680"/>
      <c r="AN384" s="680"/>
      <c r="AO384" s="680"/>
      <c r="AP384" s="680"/>
      <c r="AQ384" s="680"/>
      <c r="AR384" s="680"/>
      <c r="AS384" s="680"/>
      <c r="AT384" s="680"/>
      <c r="AU384" s="680"/>
      <c r="AV384" s="680"/>
      <c r="AW384" s="680"/>
      <c r="AX384" s="680"/>
      <c r="AY384" s="680"/>
      <c r="AZ384" s="680"/>
      <c r="BA384" s="680"/>
      <c r="BB384" s="680"/>
      <c r="BC384" s="680"/>
      <c r="BD384" s="680"/>
      <c r="BE384" s="680"/>
      <c r="BF384" s="680"/>
      <c r="BG384" s="680"/>
      <c r="BH384" s="680"/>
      <c r="BI384" s="680"/>
      <c r="BJ384" s="680"/>
      <c r="BK384" s="680"/>
      <c r="BL384" s="680"/>
      <c r="BM384" s="680"/>
      <c r="BN384" s="680"/>
      <c r="BO384" s="680"/>
      <c r="BP384" s="680"/>
    </row>
    <row r="385" customFormat="false" ht="15" hidden="false" customHeight="false" outlineLevel="0" collapsed="false">
      <c r="A385" s="680"/>
      <c r="B385" s="680"/>
      <c r="C385" s="742"/>
      <c r="D385" s="680"/>
      <c r="E385" s="680"/>
      <c r="F385" s="680"/>
      <c r="G385" s="680"/>
      <c r="H385" s="680"/>
      <c r="I385" s="680"/>
      <c r="J385" s="680"/>
      <c r="K385" s="680"/>
      <c r="L385" s="680"/>
      <c r="M385" s="680"/>
      <c r="N385" s="680"/>
      <c r="O385" s="742"/>
      <c r="P385" s="680"/>
      <c r="Q385" s="680"/>
      <c r="R385" s="680"/>
      <c r="S385" s="680"/>
      <c r="T385" s="680"/>
      <c r="U385" s="680"/>
      <c r="V385" s="680"/>
      <c r="W385" s="680"/>
      <c r="X385" s="680"/>
      <c r="Y385" s="680"/>
      <c r="Z385" s="680"/>
      <c r="AA385" s="680"/>
      <c r="AB385" s="680"/>
      <c r="AC385" s="680"/>
      <c r="AD385" s="680"/>
      <c r="AE385" s="680"/>
      <c r="AF385" s="680"/>
      <c r="AG385" s="680"/>
      <c r="AH385" s="680"/>
      <c r="AI385" s="680"/>
      <c r="AJ385" s="680"/>
      <c r="AK385" s="742"/>
      <c r="AL385" s="680"/>
      <c r="AM385" s="680"/>
      <c r="AN385" s="680"/>
      <c r="AO385" s="680"/>
      <c r="AP385" s="680"/>
      <c r="AQ385" s="680"/>
      <c r="AR385" s="680"/>
      <c r="AS385" s="680"/>
      <c r="AT385" s="680"/>
      <c r="AU385" s="680"/>
      <c r="AV385" s="680"/>
      <c r="AW385" s="680"/>
      <c r="AX385" s="680"/>
      <c r="AY385" s="680"/>
      <c r="AZ385" s="680"/>
      <c r="BA385" s="680"/>
      <c r="BB385" s="680"/>
      <c r="BC385" s="680"/>
      <c r="BD385" s="680"/>
      <c r="BE385" s="680"/>
      <c r="BF385" s="680"/>
      <c r="BG385" s="680"/>
      <c r="BH385" s="680"/>
      <c r="BI385" s="680"/>
      <c r="BJ385" s="680"/>
      <c r="BK385" s="680"/>
      <c r="BL385" s="680"/>
      <c r="BM385" s="680"/>
      <c r="BN385" s="680"/>
      <c r="BO385" s="680"/>
      <c r="BP385" s="680"/>
    </row>
    <row r="386" customFormat="false" ht="15" hidden="false" customHeight="false" outlineLevel="0" collapsed="false">
      <c r="A386" s="680"/>
      <c r="B386" s="680"/>
      <c r="C386" s="742"/>
      <c r="D386" s="680"/>
      <c r="E386" s="680"/>
      <c r="F386" s="680"/>
      <c r="G386" s="680"/>
      <c r="H386" s="680"/>
      <c r="I386" s="680"/>
      <c r="J386" s="680"/>
      <c r="K386" s="680"/>
      <c r="L386" s="680"/>
      <c r="M386" s="680"/>
      <c r="N386" s="680"/>
      <c r="O386" s="742"/>
      <c r="P386" s="680"/>
      <c r="Q386" s="680"/>
      <c r="R386" s="680"/>
      <c r="S386" s="680"/>
      <c r="T386" s="680"/>
      <c r="U386" s="680"/>
      <c r="V386" s="680"/>
      <c r="W386" s="680"/>
      <c r="X386" s="680"/>
      <c r="Y386" s="680"/>
      <c r="Z386" s="680"/>
      <c r="AA386" s="680"/>
      <c r="AB386" s="680"/>
      <c r="AC386" s="680"/>
      <c r="AD386" s="680"/>
      <c r="AE386" s="680"/>
      <c r="AF386" s="680"/>
      <c r="AG386" s="680"/>
      <c r="AH386" s="680"/>
      <c r="AI386" s="680"/>
      <c r="AJ386" s="680"/>
      <c r="AK386" s="742"/>
      <c r="AL386" s="680"/>
      <c r="AM386" s="680"/>
      <c r="AN386" s="680"/>
      <c r="AO386" s="680"/>
      <c r="AP386" s="680"/>
      <c r="AQ386" s="680"/>
      <c r="AR386" s="680"/>
      <c r="AS386" s="680"/>
      <c r="AT386" s="680"/>
      <c r="AU386" s="680"/>
      <c r="AV386" s="680"/>
      <c r="AW386" s="680"/>
      <c r="AX386" s="680"/>
      <c r="AY386" s="680"/>
      <c r="AZ386" s="680"/>
      <c r="BA386" s="680"/>
      <c r="BB386" s="680"/>
      <c r="BC386" s="680"/>
      <c r="BD386" s="680"/>
      <c r="BE386" s="680"/>
      <c r="BF386" s="680"/>
      <c r="BG386" s="680"/>
      <c r="BH386" s="680"/>
      <c r="BI386" s="680"/>
      <c r="BJ386" s="680"/>
      <c r="BK386" s="680"/>
      <c r="BL386" s="680"/>
      <c r="BM386" s="680"/>
      <c r="BN386" s="680"/>
      <c r="BO386" s="680"/>
      <c r="BP386" s="680"/>
    </row>
    <row r="387" customFormat="false" ht="15" hidden="false" customHeight="false" outlineLevel="0" collapsed="false">
      <c r="A387" s="680"/>
      <c r="B387" s="680"/>
      <c r="C387" s="742"/>
      <c r="D387" s="680"/>
      <c r="E387" s="680"/>
      <c r="F387" s="680"/>
      <c r="G387" s="680"/>
      <c r="H387" s="680"/>
      <c r="I387" s="680"/>
      <c r="J387" s="680"/>
      <c r="K387" s="680"/>
      <c r="L387" s="680"/>
      <c r="M387" s="680"/>
      <c r="N387" s="680"/>
      <c r="O387" s="742"/>
      <c r="P387" s="680"/>
      <c r="Q387" s="680"/>
      <c r="R387" s="680"/>
      <c r="S387" s="680"/>
      <c r="T387" s="680"/>
      <c r="U387" s="680"/>
      <c r="V387" s="680"/>
      <c r="W387" s="680"/>
      <c r="X387" s="680"/>
      <c r="Y387" s="680"/>
      <c r="Z387" s="680"/>
      <c r="AA387" s="680"/>
      <c r="AB387" s="680"/>
      <c r="AC387" s="680"/>
      <c r="AD387" s="680"/>
      <c r="AE387" s="680"/>
      <c r="AF387" s="680"/>
      <c r="AG387" s="680"/>
      <c r="AH387" s="680"/>
      <c r="AI387" s="680"/>
      <c r="AJ387" s="680"/>
      <c r="AK387" s="742"/>
      <c r="AL387" s="680"/>
      <c r="AM387" s="680"/>
      <c r="AN387" s="680"/>
      <c r="AO387" s="680"/>
      <c r="AP387" s="680"/>
      <c r="AQ387" s="680"/>
      <c r="AR387" s="680"/>
      <c r="AS387" s="680"/>
      <c r="AT387" s="680"/>
      <c r="AU387" s="680"/>
      <c r="AV387" s="680"/>
      <c r="AW387" s="680"/>
      <c r="AX387" s="680"/>
      <c r="AY387" s="680"/>
      <c r="AZ387" s="680"/>
      <c r="BA387" s="680"/>
      <c r="BB387" s="680"/>
      <c r="BC387" s="680"/>
      <c r="BD387" s="680"/>
      <c r="BE387" s="680"/>
      <c r="BF387" s="680"/>
      <c r="BG387" s="680"/>
      <c r="BH387" s="680"/>
      <c r="BI387" s="680"/>
      <c r="BJ387" s="680"/>
      <c r="BK387" s="680"/>
      <c r="BL387" s="680"/>
      <c r="BM387" s="680"/>
      <c r="BN387" s="680"/>
      <c r="BO387" s="680"/>
      <c r="BP387" s="680"/>
    </row>
    <row r="388" customFormat="false" ht="15" hidden="false" customHeight="false" outlineLevel="0" collapsed="false">
      <c r="A388" s="680"/>
      <c r="B388" s="680"/>
      <c r="C388" s="742"/>
      <c r="D388" s="680"/>
      <c r="E388" s="680"/>
      <c r="F388" s="680"/>
      <c r="G388" s="680"/>
      <c r="H388" s="680"/>
      <c r="I388" s="680"/>
      <c r="J388" s="680"/>
      <c r="K388" s="680"/>
      <c r="L388" s="680"/>
      <c r="M388" s="680"/>
      <c r="N388" s="680"/>
      <c r="O388" s="742"/>
      <c r="P388" s="680"/>
      <c r="Q388" s="680"/>
      <c r="R388" s="680"/>
      <c r="S388" s="680"/>
      <c r="T388" s="680"/>
      <c r="U388" s="680"/>
      <c r="V388" s="680"/>
      <c r="W388" s="680"/>
      <c r="X388" s="680"/>
      <c r="Y388" s="680"/>
      <c r="Z388" s="680"/>
      <c r="AA388" s="680"/>
      <c r="AB388" s="680"/>
      <c r="AC388" s="680"/>
      <c r="AD388" s="680"/>
      <c r="AE388" s="680"/>
      <c r="AF388" s="680"/>
      <c r="AG388" s="680"/>
      <c r="AH388" s="680"/>
      <c r="AI388" s="680"/>
      <c r="AJ388" s="680"/>
      <c r="AK388" s="742"/>
      <c r="AL388" s="680"/>
      <c r="AM388" s="680"/>
      <c r="AN388" s="680"/>
      <c r="AO388" s="680"/>
      <c r="AP388" s="680"/>
      <c r="AQ388" s="680"/>
      <c r="AR388" s="680"/>
      <c r="AS388" s="680"/>
      <c r="AT388" s="680"/>
      <c r="AU388" s="680"/>
      <c r="AV388" s="680"/>
      <c r="AW388" s="680"/>
      <c r="AX388" s="680"/>
      <c r="AY388" s="680"/>
      <c r="AZ388" s="680"/>
      <c r="BA388" s="680"/>
      <c r="BB388" s="680"/>
      <c r="BC388" s="680"/>
      <c r="BD388" s="680"/>
      <c r="BE388" s="680"/>
      <c r="BF388" s="680"/>
      <c r="BG388" s="680"/>
      <c r="BH388" s="680"/>
      <c r="BI388" s="680"/>
      <c r="BJ388" s="680"/>
      <c r="BK388" s="680"/>
      <c r="BL388" s="680"/>
      <c r="BM388" s="680"/>
      <c r="BN388" s="680"/>
      <c r="BO388" s="680"/>
      <c r="BP388" s="680"/>
    </row>
    <row r="389" customFormat="false" ht="15" hidden="false" customHeight="false" outlineLevel="0" collapsed="false">
      <c r="A389" s="680"/>
      <c r="B389" s="680"/>
      <c r="C389" s="742"/>
      <c r="D389" s="680"/>
      <c r="E389" s="680"/>
      <c r="F389" s="680"/>
      <c r="G389" s="680"/>
      <c r="H389" s="680"/>
      <c r="I389" s="680"/>
      <c r="J389" s="680"/>
      <c r="K389" s="680"/>
      <c r="L389" s="680"/>
      <c r="M389" s="680"/>
      <c r="N389" s="680"/>
      <c r="O389" s="742"/>
      <c r="P389" s="680"/>
      <c r="Q389" s="680"/>
      <c r="R389" s="680"/>
      <c r="S389" s="680"/>
      <c r="T389" s="680"/>
      <c r="U389" s="680"/>
      <c r="V389" s="680"/>
      <c r="W389" s="680"/>
      <c r="X389" s="680"/>
      <c r="Y389" s="680"/>
      <c r="Z389" s="680"/>
      <c r="AA389" s="680"/>
      <c r="AB389" s="680"/>
      <c r="AC389" s="680"/>
      <c r="AD389" s="680"/>
      <c r="AE389" s="680"/>
      <c r="AF389" s="680"/>
      <c r="AG389" s="680"/>
      <c r="AH389" s="680"/>
      <c r="AI389" s="680"/>
      <c r="AJ389" s="680"/>
      <c r="AK389" s="742"/>
      <c r="AL389" s="680"/>
      <c r="AM389" s="680"/>
      <c r="AN389" s="680"/>
      <c r="AO389" s="680"/>
      <c r="AP389" s="680"/>
      <c r="AQ389" s="680"/>
      <c r="AR389" s="680"/>
      <c r="AS389" s="680"/>
      <c r="AT389" s="680"/>
      <c r="AU389" s="680"/>
      <c r="AV389" s="680"/>
      <c r="AW389" s="680"/>
      <c r="AX389" s="680"/>
      <c r="AY389" s="680"/>
      <c r="AZ389" s="680"/>
      <c r="BA389" s="680"/>
      <c r="BB389" s="680"/>
      <c r="BC389" s="680"/>
      <c r="BD389" s="680"/>
      <c r="BE389" s="680"/>
      <c r="BF389" s="680"/>
      <c r="BG389" s="680"/>
      <c r="BH389" s="680"/>
      <c r="BI389" s="680"/>
      <c r="BJ389" s="680"/>
      <c r="BK389" s="680"/>
      <c r="BL389" s="680"/>
      <c r="BM389" s="680"/>
      <c r="BN389" s="680"/>
      <c r="BO389" s="680"/>
      <c r="BP389" s="680"/>
    </row>
    <row r="390" customFormat="false" ht="15" hidden="false" customHeight="false" outlineLevel="0" collapsed="false">
      <c r="A390" s="680"/>
      <c r="B390" s="680"/>
      <c r="C390" s="742"/>
      <c r="D390" s="680"/>
      <c r="E390" s="680"/>
      <c r="F390" s="680"/>
      <c r="G390" s="680"/>
      <c r="H390" s="680"/>
      <c r="I390" s="680"/>
      <c r="J390" s="680"/>
      <c r="K390" s="680"/>
      <c r="L390" s="680"/>
      <c r="M390" s="680"/>
      <c r="N390" s="680"/>
      <c r="O390" s="742"/>
      <c r="P390" s="680"/>
      <c r="Q390" s="680"/>
      <c r="R390" s="680"/>
      <c r="S390" s="680"/>
      <c r="T390" s="680"/>
      <c r="U390" s="680"/>
      <c r="V390" s="680"/>
      <c r="W390" s="680"/>
      <c r="X390" s="680"/>
      <c r="Y390" s="680"/>
      <c r="Z390" s="680"/>
      <c r="AA390" s="680"/>
      <c r="AB390" s="680"/>
      <c r="AC390" s="680"/>
      <c r="AD390" s="680"/>
      <c r="AE390" s="680"/>
      <c r="AF390" s="680"/>
      <c r="AG390" s="680"/>
      <c r="AH390" s="680"/>
      <c r="AI390" s="680"/>
      <c r="AJ390" s="680"/>
      <c r="AK390" s="742"/>
      <c r="AL390" s="680"/>
      <c r="AM390" s="680"/>
      <c r="AN390" s="680"/>
      <c r="AO390" s="680"/>
      <c r="AP390" s="680"/>
      <c r="AQ390" s="680"/>
      <c r="AR390" s="680"/>
      <c r="AS390" s="680"/>
      <c r="AT390" s="680"/>
      <c r="AU390" s="680"/>
      <c r="AV390" s="680"/>
      <c r="AW390" s="680"/>
      <c r="AX390" s="680"/>
      <c r="AY390" s="680"/>
      <c r="AZ390" s="680"/>
      <c r="BA390" s="680"/>
      <c r="BB390" s="680"/>
      <c r="BC390" s="680"/>
      <c r="BD390" s="680"/>
      <c r="BE390" s="680"/>
      <c r="BF390" s="680"/>
      <c r="BG390" s="680"/>
      <c r="BH390" s="680"/>
      <c r="BI390" s="680"/>
      <c r="BJ390" s="680"/>
      <c r="BK390" s="680"/>
      <c r="BL390" s="680"/>
      <c r="BM390" s="680"/>
      <c r="BN390" s="680"/>
      <c r="BO390" s="680"/>
      <c r="BP390" s="680"/>
    </row>
    <row r="391" customFormat="false" ht="15" hidden="false" customHeight="false" outlineLevel="0" collapsed="false">
      <c r="A391" s="680"/>
      <c r="B391" s="680"/>
      <c r="C391" s="742"/>
      <c r="D391" s="680"/>
      <c r="E391" s="680"/>
      <c r="F391" s="680"/>
      <c r="G391" s="680"/>
      <c r="H391" s="680"/>
      <c r="I391" s="680"/>
      <c r="J391" s="680"/>
      <c r="K391" s="680"/>
      <c r="L391" s="680"/>
      <c r="M391" s="680"/>
      <c r="N391" s="680"/>
      <c r="O391" s="742"/>
      <c r="P391" s="680"/>
      <c r="Q391" s="680"/>
      <c r="R391" s="680"/>
      <c r="S391" s="680"/>
      <c r="T391" s="680"/>
      <c r="U391" s="680"/>
      <c r="V391" s="680"/>
      <c r="W391" s="680"/>
      <c r="X391" s="680"/>
      <c r="Y391" s="680"/>
      <c r="Z391" s="680"/>
      <c r="AA391" s="680"/>
      <c r="AB391" s="680"/>
      <c r="AC391" s="680"/>
      <c r="AD391" s="680"/>
      <c r="AE391" s="680"/>
      <c r="AF391" s="680"/>
      <c r="AG391" s="680"/>
      <c r="AH391" s="680"/>
      <c r="AI391" s="680"/>
      <c r="AJ391" s="680"/>
      <c r="AK391" s="742"/>
      <c r="AL391" s="680"/>
      <c r="AM391" s="680"/>
      <c r="AN391" s="680"/>
      <c r="AO391" s="680"/>
      <c r="AP391" s="680"/>
      <c r="AQ391" s="680"/>
      <c r="AR391" s="680"/>
      <c r="AS391" s="680"/>
      <c r="AT391" s="680"/>
      <c r="AU391" s="680"/>
      <c r="AV391" s="680"/>
      <c r="AW391" s="680"/>
      <c r="AX391" s="680"/>
      <c r="AY391" s="680"/>
      <c r="AZ391" s="680"/>
      <c r="BA391" s="680"/>
      <c r="BB391" s="680"/>
      <c r="BC391" s="680"/>
      <c r="BD391" s="680"/>
      <c r="BE391" s="680"/>
      <c r="BF391" s="680"/>
      <c r="BG391" s="680"/>
      <c r="BH391" s="680"/>
      <c r="BI391" s="680"/>
      <c r="BJ391" s="680"/>
      <c r="BK391" s="680"/>
      <c r="BL391" s="680"/>
      <c r="BM391" s="680"/>
      <c r="BN391" s="680"/>
      <c r="BO391" s="680"/>
      <c r="BP391" s="680"/>
    </row>
    <row r="392" customFormat="false" ht="15" hidden="false" customHeight="false" outlineLevel="0" collapsed="false">
      <c r="A392" s="680"/>
      <c r="B392" s="680"/>
      <c r="C392" s="742"/>
      <c r="D392" s="680"/>
      <c r="E392" s="680"/>
      <c r="F392" s="680"/>
      <c r="G392" s="680"/>
      <c r="H392" s="680"/>
      <c r="I392" s="680"/>
      <c r="J392" s="680"/>
      <c r="K392" s="680"/>
      <c r="L392" s="680"/>
      <c r="M392" s="680"/>
      <c r="N392" s="680"/>
      <c r="O392" s="742"/>
      <c r="P392" s="680"/>
      <c r="Q392" s="680"/>
      <c r="R392" s="680"/>
      <c r="S392" s="680"/>
      <c r="T392" s="680"/>
      <c r="U392" s="680"/>
      <c r="V392" s="680"/>
      <c r="W392" s="680"/>
      <c r="X392" s="680"/>
      <c r="Y392" s="680"/>
      <c r="Z392" s="680"/>
      <c r="AA392" s="680"/>
      <c r="AB392" s="680"/>
      <c r="AC392" s="680"/>
      <c r="AD392" s="680"/>
      <c r="AE392" s="680"/>
      <c r="AF392" s="680"/>
      <c r="AG392" s="680"/>
      <c r="AH392" s="680"/>
      <c r="AI392" s="680"/>
      <c r="AJ392" s="680"/>
      <c r="AK392" s="742"/>
      <c r="AL392" s="680"/>
      <c r="AM392" s="680"/>
      <c r="AN392" s="680"/>
      <c r="AO392" s="680"/>
      <c r="AP392" s="680"/>
      <c r="AQ392" s="680"/>
      <c r="AR392" s="680"/>
      <c r="AS392" s="680"/>
      <c r="AT392" s="680"/>
      <c r="AU392" s="680"/>
      <c r="AV392" s="680"/>
      <c r="AW392" s="680"/>
      <c r="AX392" s="680"/>
      <c r="AY392" s="680"/>
      <c r="AZ392" s="680"/>
      <c r="BA392" s="680"/>
      <c r="BB392" s="680"/>
      <c r="BC392" s="680"/>
      <c r="BD392" s="680"/>
      <c r="BE392" s="680"/>
      <c r="BF392" s="680"/>
      <c r="BG392" s="680"/>
      <c r="BH392" s="680"/>
      <c r="BI392" s="680"/>
      <c r="BJ392" s="680"/>
      <c r="BK392" s="680"/>
      <c r="BL392" s="680"/>
      <c r="BM392" s="680"/>
      <c r="BN392" s="680"/>
      <c r="BO392" s="680"/>
      <c r="BP392" s="680"/>
    </row>
    <row r="393" customFormat="false" ht="15" hidden="false" customHeight="false" outlineLevel="0" collapsed="false">
      <c r="A393" s="680"/>
      <c r="B393" s="680"/>
      <c r="C393" s="742"/>
      <c r="D393" s="680"/>
      <c r="E393" s="680"/>
      <c r="F393" s="680"/>
      <c r="G393" s="680"/>
      <c r="H393" s="680"/>
      <c r="I393" s="680"/>
      <c r="J393" s="680"/>
      <c r="K393" s="680"/>
      <c r="L393" s="680"/>
      <c r="M393" s="680"/>
      <c r="N393" s="680"/>
      <c r="O393" s="742"/>
      <c r="P393" s="680"/>
      <c r="Q393" s="680"/>
      <c r="R393" s="680"/>
      <c r="S393" s="680"/>
      <c r="T393" s="680"/>
      <c r="U393" s="680"/>
      <c r="V393" s="680"/>
      <c r="W393" s="680"/>
      <c r="X393" s="680"/>
      <c r="Y393" s="680"/>
      <c r="Z393" s="680"/>
      <c r="AA393" s="680"/>
      <c r="AB393" s="680"/>
      <c r="AC393" s="680"/>
      <c r="AD393" s="680"/>
      <c r="AE393" s="680"/>
      <c r="AF393" s="680"/>
      <c r="AG393" s="680"/>
      <c r="AH393" s="680"/>
      <c r="AI393" s="680"/>
      <c r="AJ393" s="680"/>
      <c r="AK393" s="742"/>
      <c r="AL393" s="680"/>
      <c r="AM393" s="680"/>
      <c r="AN393" s="680"/>
      <c r="AO393" s="680"/>
      <c r="AP393" s="680"/>
      <c r="AQ393" s="680"/>
      <c r="AR393" s="680"/>
      <c r="AS393" s="680"/>
      <c r="AT393" s="680"/>
      <c r="AU393" s="680"/>
      <c r="AV393" s="680"/>
      <c r="AW393" s="680"/>
      <c r="AX393" s="680"/>
      <c r="AY393" s="680"/>
      <c r="AZ393" s="680"/>
      <c r="BA393" s="680"/>
      <c r="BB393" s="680"/>
      <c r="BC393" s="680"/>
      <c r="BD393" s="680"/>
      <c r="BE393" s="680"/>
      <c r="BF393" s="680"/>
      <c r="BG393" s="680"/>
      <c r="BH393" s="680"/>
      <c r="BI393" s="680"/>
      <c r="BJ393" s="680"/>
      <c r="BK393" s="680"/>
      <c r="BL393" s="680"/>
      <c r="BM393" s="680"/>
      <c r="BN393" s="680"/>
      <c r="BO393" s="680"/>
      <c r="BP393" s="680"/>
    </row>
    <row r="394" customFormat="false" ht="15" hidden="false" customHeight="false" outlineLevel="0" collapsed="false">
      <c r="A394" s="680"/>
      <c r="B394" s="680"/>
      <c r="C394" s="742"/>
      <c r="D394" s="680"/>
      <c r="E394" s="680"/>
      <c r="F394" s="680"/>
      <c r="G394" s="680"/>
      <c r="H394" s="680"/>
      <c r="I394" s="680"/>
      <c r="J394" s="680"/>
      <c r="K394" s="680"/>
      <c r="L394" s="680"/>
      <c r="M394" s="680"/>
      <c r="N394" s="680"/>
      <c r="O394" s="742"/>
      <c r="P394" s="680"/>
      <c r="Q394" s="680"/>
      <c r="R394" s="680"/>
      <c r="S394" s="680"/>
      <c r="T394" s="680"/>
      <c r="U394" s="680"/>
      <c r="V394" s="680"/>
      <c r="W394" s="680"/>
      <c r="X394" s="680"/>
      <c r="Y394" s="680"/>
      <c r="Z394" s="680"/>
      <c r="AA394" s="680"/>
      <c r="AB394" s="680"/>
      <c r="AC394" s="680"/>
      <c r="AD394" s="680"/>
      <c r="AE394" s="680"/>
      <c r="AF394" s="680"/>
      <c r="AG394" s="680"/>
      <c r="AH394" s="680"/>
      <c r="AI394" s="680"/>
      <c r="AJ394" s="680"/>
      <c r="AK394" s="742"/>
      <c r="AL394" s="680"/>
      <c r="AM394" s="680"/>
      <c r="AN394" s="680"/>
      <c r="AO394" s="680"/>
      <c r="AP394" s="680"/>
      <c r="AQ394" s="680"/>
      <c r="AR394" s="680"/>
      <c r="AS394" s="680"/>
      <c r="AT394" s="680"/>
      <c r="AU394" s="680"/>
      <c r="AV394" s="680"/>
      <c r="AW394" s="680"/>
      <c r="AX394" s="680"/>
      <c r="AY394" s="680"/>
      <c r="AZ394" s="680"/>
      <c r="BA394" s="680"/>
      <c r="BB394" s="680"/>
      <c r="BC394" s="680"/>
      <c r="BD394" s="680"/>
      <c r="BE394" s="680"/>
      <c r="BF394" s="680"/>
      <c r="BG394" s="680"/>
      <c r="BH394" s="680"/>
      <c r="BI394" s="680"/>
      <c r="BJ394" s="680"/>
      <c r="BK394" s="680"/>
      <c r="BL394" s="680"/>
      <c r="BM394" s="680"/>
      <c r="BN394" s="680"/>
      <c r="BO394" s="680"/>
      <c r="BP394" s="680"/>
    </row>
    <row r="395" customFormat="false" ht="15" hidden="false" customHeight="false" outlineLevel="0" collapsed="false">
      <c r="A395" s="680"/>
      <c r="B395" s="680"/>
      <c r="C395" s="742"/>
      <c r="D395" s="680"/>
      <c r="E395" s="680"/>
      <c r="F395" s="680"/>
      <c r="G395" s="680"/>
      <c r="H395" s="680"/>
      <c r="I395" s="680"/>
      <c r="J395" s="680"/>
      <c r="K395" s="680"/>
      <c r="L395" s="680"/>
      <c r="M395" s="680"/>
      <c r="N395" s="680"/>
      <c r="O395" s="742"/>
      <c r="P395" s="680"/>
      <c r="Q395" s="680"/>
      <c r="R395" s="680"/>
      <c r="S395" s="680"/>
      <c r="T395" s="680"/>
      <c r="U395" s="680"/>
      <c r="V395" s="680"/>
      <c r="W395" s="680"/>
      <c r="X395" s="680"/>
      <c r="Y395" s="680"/>
      <c r="Z395" s="680"/>
      <c r="AA395" s="680"/>
      <c r="AB395" s="680"/>
      <c r="AC395" s="680"/>
      <c r="AD395" s="680"/>
      <c r="AE395" s="680"/>
      <c r="AF395" s="680"/>
      <c r="AG395" s="680"/>
      <c r="AH395" s="680"/>
      <c r="AI395" s="680"/>
      <c r="AJ395" s="680"/>
      <c r="AK395" s="742"/>
      <c r="AL395" s="680"/>
      <c r="AM395" s="680"/>
      <c r="AN395" s="680"/>
      <c r="AO395" s="680"/>
      <c r="AP395" s="680"/>
      <c r="AQ395" s="680"/>
      <c r="AR395" s="680"/>
      <c r="AS395" s="680"/>
      <c r="AT395" s="680"/>
      <c r="AU395" s="680"/>
      <c r="AV395" s="680"/>
      <c r="AW395" s="680"/>
      <c r="AX395" s="680"/>
      <c r="AY395" s="680"/>
      <c r="AZ395" s="680"/>
      <c r="BA395" s="680"/>
      <c r="BB395" s="680"/>
      <c r="BC395" s="680"/>
      <c r="BD395" s="680"/>
      <c r="BE395" s="680"/>
      <c r="BF395" s="680"/>
      <c r="BG395" s="680"/>
      <c r="BH395" s="680"/>
      <c r="BI395" s="680"/>
      <c r="BJ395" s="680"/>
      <c r="BK395" s="680"/>
      <c r="BL395" s="680"/>
      <c r="BM395" s="680"/>
      <c r="BN395" s="680"/>
      <c r="BO395" s="680"/>
      <c r="BP395" s="680"/>
    </row>
    <row r="396" customFormat="false" ht="15" hidden="false" customHeight="false" outlineLevel="0" collapsed="false">
      <c r="A396" s="680"/>
      <c r="B396" s="680"/>
      <c r="C396" s="742"/>
      <c r="D396" s="680"/>
      <c r="E396" s="680"/>
      <c r="F396" s="680"/>
      <c r="G396" s="680"/>
      <c r="H396" s="680"/>
      <c r="I396" s="680"/>
      <c r="J396" s="680"/>
      <c r="K396" s="680"/>
      <c r="L396" s="680"/>
      <c r="M396" s="680"/>
      <c r="N396" s="680"/>
      <c r="O396" s="742"/>
      <c r="P396" s="680"/>
      <c r="Q396" s="680"/>
      <c r="R396" s="680"/>
      <c r="S396" s="680"/>
      <c r="T396" s="680"/>
      <c r="U396" s="680"/>
      <c r="V396" s="680"/>
      <c r="W396" s="680"/>
      <c r="X396" s="680"/>
      <c r="Y396" s="680"/>
      <c r="Z396" s="680"/>
      <c r="AA396" s="680"/>
      <c r="AB396" s="680"/>
      <c r="AC396" s="680"/>
      <c r="AD396" s="680"/>
      <c r="AE396" s="680"/>
      <c r="AF396" s="680"/>
      <c r="AG396" s="680"/>
      <c r="AH396" s="680"/>
      <c r="AI396" s="680"/>
      <c r="AJ396" s="680"/>
      <c r="AK396" s="742"/>
      <c r="AL396" s="680"/>
      <c r="AM396" s="680"/>
      <c r="AN396" s="680"/>
      <c r="AO396" s="680"/>
      <c r="AP396" s="680"/>
      <c r="AQ396" s="680"/>
      <c r="AR396" s="680"/>
      <c r="AS396" s="680"/>
      <c r="AT396" s="680"/>
      <c r="AU396" s="680"/>
      <c r="AV396" s="680"/>
      <c r="AW396" s="680"/>
      <c r="AX396" s="680"/>
      <c r="AY396" s="680"/>
      <c r="AZ396" s="680"/>
      <c r="BA396" s="680"/>
      <c r="BB396" s="680"/>
      <c r="BC396" s="680"/>
      <c r="BD396" s="680"/>
      <c r="BE396" s="680"/>
      <c r="BF396" s="680"/>
      <c r="BG396" s="680"/>
      <c r="BH396" s="680"/>
      <c r="BI396" s="680"/>
      <c r="BJ396" s="680"/>
      <c r="BK396" s="680"/>
      <c r="BL396" s="680"/>
      <c r="BM396" s="680"/>
      <c r="BN396" s="680"/>
      <c r="BO396" s="680"/>
      <c r="BP396" s="680"/>
    </row>
    <row r="397" customFormat="false" ht="15" hidden="false" customHeight="false" outlineLevel="0" collapsed="false">
      <c r="A397" s="680"/>
      <c r="B397" s="680"/>
      <c r="C397" s="742"/>
      <c r="D397" s="680"/>
      <c r="E397" s="680"/>
      <c r="F397" s="680"/>
      <c r="G397" s="680"/>
      <c r="H397" s="680"/>
      <c r="I397" s="680"/>
      <c r="J397" s="680"/>
      <c r="K397" s="680"/>
      <c r="L397" s="680"/>
      <c r="M397" s="680"/>
      <c r="N397" s="680"/>
      <c r="O397" s="742"/>
      <c r="P397" s="680"/>
      <c r="Q397" s="680"/>
      <c r="R397" s="680"/>
      <c r="S397" s="680"/>
      <c r="T397" s="680"/>
      <c r="U397" s="680"/>
      <c r="V397" s="680"/>
      <c r="W397" s="680"/>
      <c r="X397" s="680"/>
      <c r="Y397" s="680"/>
      <c r="Z397" s="680"/>
      <c r="AA397" s="680"/>
      <c r="AB397" s="680"/>
      <c r="AC397" s="680"/>
      <c r="AD397" s="680"/>
      <c r="AE397" s="680"/>
      <c r="AF397" s="680"/>
      <c r="AG397" s="680"/>
      <c r="AH397" s="680"/>
      <c r="AI397" s="680"/>
      <c r="AJ397" s="680"/>
      <c r="AK397" s="742"/>
      <c r="AL397" s="680"/>
      <c r="AM397" s="680"/>
      <c r="AN397" s="680"/>
      <c r="AO397" s="680"/>
      <c r="AP397" s="680"/>
      <c r="AQ397" s="680"/>
      <c r="AR397" s="680"/>
      <c r="AS397" s="680"/>
      <c r="AT397" s="680"/>
      <c r="AU397" s="680"/>
      <c r="AV397" s="680"/>
      <c r="AW397" s="680"/>
      <c r="AX397" s="680"/>
      <c r="AY397" s="680"/>
      <c r="AZ397" s="680"/>
      <c r="BA397" s="680"/>
      <c r="BB397" s="680"/>
      <c r="BC397" s="680"/>
      <c r="BD397" s="680"/>
      <c r="BE397" s="680"/>
      <c r="BF397" s="680"/>
      <c r="BG397" s="680"/>
      <c r="BH397" s="680"/>
      <c r="BI397" s="680"/>
      <c r="BJ397" s="680"/>
      <c r="BK397" s="680"/>
      <c r="BL397" s="680"/>
      <c r="BM397" s="680"/>
      <c r="BN397" s="680"/>
      <c r="BO397" s="680"/>
      <c r="BP397" s="680"/>
    </row>
    <row r="398" customFormat="false" ht="15" hidden="false" customHeight="false" outlineLevel="0" collapsed="false">
      <c r="A398" s="680"/>
      <c r="B398" s="680"/>
      <c r="C398" s="742"/>
      <c r="D398" s="680"/>
      <c r="E398" s="680"/>
      <c r="F398" s="680"/>
      <c r="G398" s="680"/>
      <c r="H398" s="680"/>
      <c r="I398" s="680"/>
      <c r="J398" s="680"/>
      <c r="K398" s="680"/>
      <c r="L398" s="680"/>
      <c r="M398" s="680"/>
      <c r="N398" s="680"/>
      <c r="O398" s="742"/>
      <c r="P398" s="680"/>
      <c r="Q398" s="680"/>
      <c r="R398" s="680"/>
      <c r="S398" s="680"/>
      <c r="T398" s="680"/>
      <c r="U398" s="680"/>
      <c r="V398" s="680"/>
      <c r="W398" s="680"/>
      <c r="X398" s="680"/>
      <c r="Y398" s="680"/>
      <c r="Z398" s="680"/>
      <c r="AA398" s="680"/>
      <c r="AB398" s="680"/>
      <c r="AC398" s="680"/>
      <c r="AD398" s="680"/>
      <c r="AE398" s="680"/>
      <c r="AF398" s="680"/>
      <c r="AG398" s="680"/>
      <c r="AH398" s="680"/>
      <c r="AI398" s="680"/>
      <c r="AJ398" s="680"/>
      <c r="AK398" s="742"/>
      <c r="AL398" s="680"/>
      <c r="AM398" s="680"/>
      <c r="AN398" s="680"/>
      <c r="AO398" s="680"/>
      <c r="AP398" s="680"/>
      <c r="AQ398" s="680"/>
      <c r="AR398" s="680"/>
      <c r="AS398" s="680"/>
      <c r="AT398" s="680"/>
      <c r="AU398" s="680"/>
      <c r="AV398" s="680"/>
      <c r="AW398" s="680"/>
      <c r="AX398" s="680"/>
      <c r="AY398" s="680"/>
      <c r="AZ398" s="680"/>
      <c r="BA398" s="680"/>
      <c r="BB398" s="680"/>
      <c r="BC398" s="680"/>
      <c r="BD398" s="680"/>
      <c r="BE398" s="680"/>
      <c r="BF398" s="680"/>
      <c r="BG398" s="680"/>
      <c r="BH398" s="680"/>
      <c r="BI398" s="680"/>
      <c r="BJ398" s="680"/>
      <c r="BK398" s="680"/>
      <c r="BL398" s="680"/>
      <c r="BM398" s="680"/>
      <c r="BN398" s="680"/>
      <c r="BO398" s="680"/>
      <c r="BP398" s="680"/>
    </row>
    <row r="399" customFormat="false" ht="15" hidden="false" customHeight="false" outlineLevel="0" collapsed="false">
      <c r="A399" s="680"/>
      <c r="B399" s="680"/>
      <c r="C399" s="742"/>
      <c r="D399" s="680"/>
      <c r="E399" s="680"/>
      <c r="F399" s="680"/>
      <c r="G399" s="680"/>
      <c r="H399" s="680"/>
      <c r="I399" s="680"/>
      <c r="J399" s="680"/>
      <c r="K399" s="680"/>
      <c r="L399" s="680"/>
      <c r="M399" s="680"/>
      <c r="N399" s="680"/>
      <c r="O399" s="742"/>
      <c r="P399" s="680"/>
      <c r="Q399" s="680"/>
      <c r="R399" s="680"/>
      <c r="S399" s="680"/>
      <c r="T399" s="680"/>
      <c r="U399" s="680"/>
      <c r="V399" s="680"/>
      <c r="W399" s="680"/>
      <c r="X399" s="680"/>
      <c r="Y399" s="680"/>
      <c r="Z399" s="680"/>
      <c r="AA399" s="680"/>
      <c r="AB399" s="680"/>
      <c r="AC399" s="680"/>
      <c r="AD399" s="680"/>
      <c r="AE399" s="680"/>
      <c r="AF399" s="680"/>
      <c r="AG399" s="680"/>
      <c r="AH399" s="680"/>
      <c r="AI399" s="680"/>
      <c r="AJ399" s="680"/>
      <c r="AK399" s="742"/>
      <c r="AL399" s="680"/>
      <c r="AM399" s="680"/>
      <c r="AN399" s="680"/>
      <c r="AO399" s="680"/>
      <c r="AP399" s="680"/>
      <c r="AQ399" s="680"/>
      <c r="AR399" s="680"/>
      <c r="AS399" s="680"/>
      <c r="AT399" s="680"/>
      <c r="AU399" s="680"/>
      <c r="AV399" s="680"/>
      <c r="AW399" s="680"/>
      <c r="AX399" s="680"/>
      <c r="AY399" s="680"/>
      <c r="AZ399" s="680"/>
      <c r="BA399" s="680"/>
      <c r="BB399" s="680"/>
      <c r="BC399" s="680"/>
      <c r="BD399" s="680"/>
      <c r="BE399" s="680"/>
      <c r="BF399" s="680"/>
      <c r="BG399" s="680"/>
      <c r="BH399" s="680"/>
      <c r="BI399" s="680"/>
      <c r="BJ399" s="680"/>
      <c r="BK399" s="680"/>
      <c r="BL399" s="680"/>
      <c r="BM399" s="680"/>
      <c r="BN399" s="680"/>
      <c r="BO399" s="680"/>
      <c r="BP399" s="680"/>
    </row>
    <row r="400" customFormat="false" ht="15" hidden="false" customHeight="false" outlineLevel="0" collapsed="false">
      <c r="A400" s="680"/>
      <c r="B400" s="680"/>
      <c r="C400" s="742"/>
      <c r="D400" s="680"/>
      <c r="E400" s="680"/>
      <c r="F400" s="680"/>
      <c r="G400" s="680"/>
      <c r="H400" s="680"/>
      <c r="I400" s="680"/>
      <c r="J400" s="680"/>
      <c r="K400" s="680"/>
      <c r="L400" s="680"/>
      <c r="M400" s="680"/>
      <c r="N400" s="680"/>
      <c r="O400" s="742"/>
      <c r="P400" s="680"/>
      <c r="Q400" s="680"/>
      <c r="R400" s="680"/>
      <c r="S400" s="680"/>
      <c r="T400" s="680"/>
      <c r="U400" s="680"/>
      <c r="V400" s="680"/>
      <c r="W400" s="680"/>
      <c r="X400" s="680"/>
      <c r="Y400" s="680"/>
      <c r="Z400" s="680"/>
      <c r="AA400" s="680"/>
      <c r="AB400" s="680"/>
      <c r="AC400" s="680"/>
      <c r="AD400" s="680"/>
      <c r="AE400" s="680"/>
      <c r="AF400" s="680"/>
      <c r="AG400" s="680"/>
      <c r="AH400" s="680"/>
      <c r="AI400" s="680"/>
      <c r="AJ400" s="680"/>
      <c r="AK400" s="742"/>
      <c r="AL400" s="680"/>
      <c r="AM400" s="680"/>
      <c r="AN400" s="680"/>
      <c r="AO400" s="680"/>
      <c r="AP400" s="680"/>
      <c r="AQ400" s="680"/>
      <c r="AR400" s="680"/>
      <c r="AS400" s="680"/>
      <c r="AT400" s="680"/>
      <c r="AU400" s="680"/>
      <c r="AV400" s="680"/>
      <c r="AW400" s="680"/>
      <c r="AX400" s="680"/>
      <c r="AY400" s="680"/>
      <c r="AZ400" s="680"/>
      <c r="BA400" s="680"/>
      <c r="BB400" s="680"/>
      <c r="BC400" s="680"/>
      <c r="BD400" s="680"/>
      <c r="BE400" s="680"/>
      <c r="BF400" s="680"/>
      <c r="BG400" s="680"/>
      <c r="BH400" s="680"/>
      <c r="BI400" s="680"/>
      <c r="BJ400" s="680"/>
      <c r="BK400" s="680"/>
      <c r="BL400" s="680"/>
      <c r="BM400" s="680"/>
      <c r="BN400" s="680"/>
      <c r="BO400" s="680"/>
      <c r="BP400" s="680"/>
    </row>
    <row r="401" customFormat="false" ht="15" hidden="false" customHeight="false" outlineLevel="0" collapsed="false">
      <c r="A401" s="680"/>
      <c r="B401" s="680"/>
      <c r="C401" s="742"/>
      <c r="D401" s="680"/>
      <c r="E401" s="680"/>
      <c r="F401" s="680"/>
      <c r="G401" s="680"/>
      <c r="H401" s="680"/>
      <c r="I401" s="680"/>
      <c r="J401" s="680"/>
      <c r="K401" s="680"/>
      <c r="L401" s="680"/>
      <c r="M401" s="680"/>
      <c r="N401" s="680"/>
      <c r="O401" s="742"/>
      <c r="P401" s="680"/>
      <c r="Q401" s="680"/>
      <c r="R401" s="680"/>
      <c r="S401" s="680"/>
      <c r="T401" s="680"/>
      <c r="U401" s="680"/>
      <c r="V401" s="680"/>
      <c r="W401" s="680"/>
      <c r="X401" s="680"/>
      <c r="Y401" s="680"/>
      <c r="Z401" s="680"/>
      <c r="AA401" s="680"/>
      <c r="AB401" s="680"/>
      <c r="AC401" s="680"/>
      <c r="AD401" s="680"/>
      <c r="AE401" s="680"/>
      <c r="AF401" s="680"/>
      <c r="AG401" s="680"/>
      <c r="AH401" s="680"/>
      <c r="AI401" s="680"/>
      <c r="AJ401" s="680"/>
      <c r="AK401" s="742"/>
      <c r="AL401" s="680"/>
      <c r="AM401" s="680"/>
      <c r="AN401" s="680"/>
      <c r="AO401" s="680"/>
      <c r="AP401" s="680"/>
      <c r="AQ401" s="680"/>
      <c r="AR401" s="680"/>
      <c r="AS401" s="680"/>
      <c r="AT401" s="680"/>
      <c r="AU401" s="680"/>
      <c r="AV401" s="680"/>
      <c r="AW401" s="680"/>
      <c r="AX401" s="680"/>
      <c r="AY401" s="680"/>
      <c r="AZ401" s="680"/>
      <c r="BA401" s="680"/>
      <c r="BB401" s="680"/>
      <c r="BC401" s="680"/>
      <c r="BD401" s="680"/>
      <c r="BE401" s="680"/>
      <c r="BF401" s="680"/>
      <c r="BG401" s="680"/>
      <c r="BH401" s="680"/>
      <c r="BI401" s="680"/>
      <c r="BJ401" s="680"/>
      <c r="BK401" s="680"/>
      <c r="BL401" s="680"/>
      <c r="BM401" s="680"/>
      <c r="BN401" s="680"/>
      <c r="BO401" s="680"/>
      <c r="BP401" s="680"/>
    </row>
    <row r="402" customFormat="false" ht="15" hidden="false" customHeight="false" outlineLevel="0" collapsed="false">
      <c r="A402" s="680"/>
      <c r="B402" s="680"/>
      <c r="C402" s="742"/>
      <c r="D402" s="680"/>
      <c r="E402" s="680"/>
      <c r="F402" s="680"/>
      <c r="G402" s="680"/>
      <c r="H402" s="680"/>
      <c r="I402" s="680"/>
      <c r="J402" s="680"/>
      <c r="K402" s="680"/>
      <c r="L402" s="680"/>
      <c r="M402" s="680"/>
      <c r="N402" s="680"/>
      <c r="O402" s="742"/>
      <c r="P402" s="680"/>
      <c r="Q402" s="680"/>
      <c r="R402" s="680"/>
      <c r="S402" s="680"/>
      <c r="T402" s="680"/>
      <c r="U402" s="680"/>
      <c r="V402" s="680"/>
      <c r="W402" s="680"/>
      <c r="X402" s="680"/>
      <c r="Y402" s="680"/>
      <c r="Z402" s="680"/>
      <c r="AA402" s="680"/>
      <c r="AB402" s="680"/>
      <c r="AC402" s="680"/>
      <c r="AD402" s="680"/>
      <c r="AE402" s="680"/>
      <c r="AF402" s="680"/>
      <c r="AG402" s="680"/>
      <c r="AH402" s="680"/>
      <c r="AI402" s="680"/>
      <c r="AJ402" s="680"/>
      <c r="AK402" s="742"/>
      <c r="AL402" s="680"/>
      <c r="AM402" s="680"/>
      <c r="AN402" s="680"/>
      <c r="AO402" s="680"/>
      <c r="AP402" s="680"/>
      <c r="AQ402" s="680"/>
      <c r="AR402" s="680"/>
      <c r="AS402" s="680"/>
      <c r="AT402" s="680"/>
      <c r="AU402" s="680"/>
      <c r="AV402" s="680"/>
      <c r="AW402" s="680"/>
      <c r="AX402" s="680"/>
      <c r="AY402" s="680"/>
      <c r="AZ402" s="680"/>
      <c r="BA402" s="680"/>
      <c r="BB402" s="680"/>
      <c r="BC402" s="680"/>
      <c r="BD402" s="680"/>
      <c r="BE402" s="680"/>
      <c r="BF402" s="680"/>
      <c r="BG402" s="680"/>
      <c r="BH402" s="680"/>
      <c r="BI402" s="680"/>
      <c r="BJ402" s="680"/>
      <c r="BK402" s="680"/>
      <c r="BL402" s="680"/>
      <c r="BM402" s="680"/>
      <c r="BN402" s="680"/>
      <c r="BO402" s="680"/>
      <c r="BP402" s="680"/>
    </row>
    <row r="403" customFormat="false" ht="15" hidden="false" customHeight="false" outlineLevel="0" collapsed="false">
      <c r="A403" s="680"/>
      <c r="B403" s="680"/>
      <c r="C403" s="742"/>
      <c r="D403" s="680"/>
      <c r="E403" s="680"/>
      <c r="F403" s="680"/>
      <c r="G403" s="680"/>
      <c r="H403" s="680"/>
      <c r="I403" s="680"/>
      <c r="J403" s="680"/>
      <c r="K403" s="680"/>
      <c r="L403" s="680"/>
      <c r="M403" s="680"/>
      <c r="N403" s="680"/>
      <c r="O403" s="742"/>
      <c r="P403" s="680"/>
      <c r="Q403" s="680"/>
      <c r="R403" s="680"/>
      <c r="S403" s="680"/>
      <c r="T403" s="680"/>
      <c r="U403" s="680"/>
      <c r="V403" s="680"/>
      <c r="W403" s="680"/>
      <c r="X403" s="680"/>
      <c r="Y403" s="680"/>
      <c r="Z403" s="680"/>
      <c r="AA403" s="680"/>
      <c r="AB403" s="680"/>
      <c r="AC403" s="680"/>
      <c r="AD403" s="680"/>
      <c r="AE403" s="680"/>
      <c r="AF403" s="680"/>
      <c r="AG403" s="680"/>
      <c r="AH403" s="680"/>
      <c r="AI403" s="680"/>
      <c r="AJ403" s="680"/>
      <c r="AK403" s="742"/>
      <c r="AL403" s="680"/>
      <c r="AM403" s="680"/>
      <c r="AN403" s="680"/>
      <c r="AO403" s="680"/>
      <c r="AP403" s="680"/>
      <c r="AQ403" s="680"/>
      <c r="AR403" s="680"/>
      <c r="AS403" s="680"/>
      <c r="AT403" s="680"/>
      <c r="AU403" s="680"/>
      <c r="AV403" s="680"/>
      <c r="AW403" s="680"/>
      <c r="AX403" s="680"/>
      <c r="AY403" s="680"/>
      <c r="AZ403" s="680"/>
      <c r="BA403" s="680"/>
      <c r="BB403" s="680"/>
      <c r="BC403" s="680"/>
      <c r="BD403" s="680"/>
      <c r="BE403" s="680"/>
      <c r="BF403" s="680"/>
      <c r="BG403" s="680"/>
      <c r="BH403" s="680"/>
      <c r="BI403" s="680"/>
      <c r="BJ403" s="680"/>
      <c r="BK403" s="680"/>
      <c r="BL403" s="680"/>
      <c r="BM403" s="680"/>
      <c r="BN403" s="680"/>
      <c r="BO403" s="680"/>
      <c r="BP403" s="680"/>
    </row>
    <row r="404" customFormat="false" ht="15" hidden="false" customHeight="false" outlineLevel="0" collapsed="false">
      <c r="A404" s="680"/>
      <c r="B404" s="680"/>
      <c r="C404" s="742"/>
      <c r="D404" s="680"/>
      <c r="E404" s="680"/>
      <c r="F404" s="680"/>
      <c r="G404" s="680"/>
      <c r="H404" s="680"/>
      <c r="I404" s="680"/>
      <c r="J404" s="680"/>
      <c r="K404" s="680"/>
      <c r="L404" s="680"/>
      <c r="M404" s="680"/>
      <c r="N404" s="680"/>
      <c r="O404" s="742"/>
      <c r="P404" s="680"/>
      <c r="Q404" s="680"/>
      <c r="R404" s="680"/>
      <c r="S404" s="680"/>
      <c r="T404" s="680"/>
      <c r="U404" s="680"/>
      <c r="V404" s="680"/>
      <c r="W404" s="680"/>
      <c r="X404" s="680"/>
      <c r="Y404" s="680"/>
      <c r="Z404" s="680"/>
      <c r="AA404" s="680"/>
      <c r="AB404" s="680"/>
      <c r="AC404" s="680"/>
      <c r="AD404" s="680"/>
      <c r="AE404" s="680"/>
      <c r="AF404" s="680"/>
      <c r="AG404" s="680"/>
      <c r="AH404" s="680"/>
      <c r="AI404" s="680"/>
      <c r="AJ404" s="680"/>
      <c r="AK404" s="742"/>
      <c r="AL404" s="680"/>
      <c r="AM404" s="680"/>
      <c r="AN404" s="680"/>
      <c r="AO404" s="680"/>
      <c r="AP404" s="680"/>
      <c r="AQ404" s="680"/>
      <c r="AR404" s="680"/>
      <c r="AS404" s="680"/>
      <c r="AT404" s="680"/>
      <c r="AU404" s="680"/>
      <c r="AV404" s="680"/>
      <c r="AW404" s="680"/>
      <c r="AX404" s="680"/>
      <c r="AY404" s="680"/>
      <c r="AZ404" s="680"/>
      <c r="BA404" s="680"/>
      <c r="BB404" s="680"/>
      <c r="BC404" s="680"/>
      <c r="BD404" s="680"/>
      <c r="BE404" s="680"/>
      <c r="BF404" s="680"/>
      <c r="BG404" s="680"/>
      <c r="BH404" s="680"/>
      <c r="BI404" s="680"/>
      <c r="BJ404" s="680"/>
      <c r="BK404" s="680"/>
      <c r="BL404" s="680"/>
      <c r="BM404" s="680"/>
      <c r="BN404" s="680"/>
      <c r="BO404" s="680"/>
      <c r="BP404" s="680"/>
    </row>
    <row r="405" customFormat="false" ht="15" hidden="false" customHeight="false" outlineLevel="0" collapsed="false">
      <c r="A405" s="680"/>
      <c r="B405" s="680"/>
      <c r="C405" s="742"/>
      <c r="D405" s="680"/>
      <c r="E405" s="680"/>
      <c r="F405" s="680"/>
      <c r="G405" s="680"/>
      <c r="H405" s="680"/>
      <c r="I405" s="680"/>
      <c r="J405" s="680"/>
      <c r="K405" s="680"/>
      <c r="L405" s="680"/>
      <c r="M405" s="680"/>
      <c r="N405" s="680"/>
      <c r="O405" s="742"/>
      <c r="P405" s="680"/>
      <c r="Q405" s="680"/>
      <c r="R405" s="680"/>
      <c r="S405" s="680"/>
      <c r="T405" s="680"/>
      <c r="U405" s="680"/>
      <c r="V405" s="680"/>
      <c r="W405" s="680"/>
      <c r="X405" s="680"/>
      <c r="Y405" s="680"/>
      <c r="Z405" s="680"/>
      <c r="AA405" s="680"/>
      <c r="AB405" s="680"/>
      <c r="AC405" s="680"/>
      <c r="AD405" s="680"/>
      <c r="AE405" s="680"/>
      <c r="AF405" s="680"/>
      <c r="AG405" s="680"/>
      <c r="AH405" s="680"/>
      <c r="AI405" s="680"/>
      <c r="AJ405" s="680"/>
      <c r="AK405" s="742"/>
      <c r="AL405" s="680"/>
      <c r="AM405" s="680"/>
      <c r="AN405" s="680"/>
      <c r="AO405" s="680"/>
      <c r="AP405" s="680"/>
      <c r="AQ405" s="680"/>
      <c r="AR405" s="680"/>
      <c r="AS405" s="680"/>
      <c r="AT405" s="680"/>
      <c r="AU405" s="680"/>
      <c r="AV405" s="680"/>
      <c r="AW405" s="680"/>
      <c r="AX405" s="680"/>
      <c r="AY405" s="680"/>
      <c r="AZ405" s="680"/>
      <c r="BA405" s="680"/>
      <c r="BB405" s="680"/>
      <c r="BC405" s="680"/>
      <c r="BD405" s="680"/>
      <c r="BE405" s="680"/>
      <c r="BF405" s="680"/>
      <c r="BG405" s="680"/>
      <c r="BH405" s="680"/>
      <c r="BI405" s="680"/>
      <c r="BJ405" s="680"/>
      <c r="BK405" s="680"/>
      <c r="BL405" s="680"/>
      <c r="BM405" s="680"/>
      <c r="BN405" s="680"/>
      <c r="BO405" s="680"/>
      <c r="BP405" s="680"/>
    </row>
    <row r="406" customFormat="false" ht="15" hidden="false" customHeight="false" outlineLevel="0" collapsed="false">
      <c r="A406" s="680"/>
      <c r="B406" s="680"/>
      <c r="C406" s="742"/>
      <c r="D406" s="680"/>
      <c r="E406" s="680"/>
      <c r="F406" s="680"/>
      <c r="G406" s="680"/>
      <c r="H406" s="680"/>
      <c r="I406" s="680"/>
      <c r="J406" s="680"/>
      <c r="K406" s="680"/>
      <c r="L406" s="680"/>
      <c r="M406" s="680"/>
      <c r="N406" s="680"/>
      <c r="O406" s="742"/>
      <c r="P406" s="680"/>
      <c r="Q406" s="680"/>
      <c r="R406" s="680"/>
      <c r="S406" s="680"/>
      <c r="T406" s="680"/>
      <c r="U406" s="680"/>
      <c r="V406" s="680"/>
      <c r="W406" s="680"/>
      <c r="X406" s="680"/>
      <c r="Y406" s="680"/>
      <c r="Z406" s="680"/>
      <c r="AA406" s="680"/>
      <c r="AB406" s="680"/>
      <c r="AC406" s="680"/>
      <c r="AD406" s="680"/>
      <c r="AE406" s="680"/>
      <c r="AF406" s="680"/>
      <c r="AG406" s="680"/>
      <c r="AH406" s="680"/>
      <c r="AI406" s="680"/>
      <c r="AJ406" s="680"/>
      <c r="AK406" s="742"/>
      <c r="AL406" s="680"/>
      <c r="AM406" s="680"/>
      <c r="AN406" s="680"/>
      <c r="AO406" s="680"/>
      <c r="AP406" s="680"/>
      <c r="AQ406" s="680"/>
      <c r="AR406" s="680"/>
      <c r="AS406" s="680"/>
      <c r="AT406" s="680"/>
      <c r="AU406" s="680"/>
      <c r="AV406" s="680"/>
      <c r="AW406" s="680"/>
      <c r="AX406" s="680"/>
      <c r="AY406" s="680"/>
      <c r="AZ406" s="680"/>
      <c r="BA406" s="680"/>
      <c r="BB406" s="680"/>
      <c r="BC406" s="680"/>
      <c r="BD406" s="680"/>
      <c r="BE406" s="680"/>
      <c r="BF406" s="680"/>
      <c r="BG406" s="680"/>
      <c r="BH406" s="680"/>
      <c r="BI406" s="680"/>
      <c r="BJ406" s="680"/>
      <c r="BK406" s="680"/>
      <c r="BL406" s="680"/>
      <c r="BM406" s="680"/>
      <c r="BN406" s="680"/>
      <c r="BO406" s="680"/>
      <c r="BP406" s="680"/>
    </row>
    <row r="407" customFormat="false" ht="15" hidden="false" customHeight="false" outlineLevel="0" collapsed="false">
      <c r="A407" s="680"/>
      <c r="B407" s="680"/>
      <c r="C407" s="742"/>
      <c r="D407" s="680"/>
      <c r="E407" s="680"/>
      <c r="F407" s="680"/>
      <c r="G407" s="680"/>
      <c r="H407" s="680"/>
      <c r="I407" s="680"/>
      <c r="J407" s="680"/>
      <c r="K407" s="680"/>
      <c r="L407" s="680"/>
      <c r="M407" s="680"/>
      <c r="N407" s="680"/>
      <c r="O407" s="742"/>
      <c r="P407" s="680"/>
      <c r="Q407" s="680"/>
      <c r="R407" s="680"/>
      <c r="S407" s="680"/>
      <c r="T407" s="680"/>
      <c r="U407" s="680"/>
      <c r="V407" s="680"/>
      <c r="W407" s="680"/>
      <c r="X407" s="680"/>
      <c r="Y407" s="680"/>
      <c r="Z407" s="680"/>
      <c r="AA407" s="680"/>
      <c r="AB407" s="680"/>
      <c r="AC407" s="680"/>
      <c r="AD407" s="680"/>
      <c r="AE407" s="680"/>
      <c r="AF407" s="680"/>
      <c r="AG407" s="680"/>
      <c r="AH407" s="680"/>
      <c r="AI407" s="680"/>
      <c r="AJ407" s="680"/>
      <c r="AK407" s="742"/>
      <c r="AL407" s="680"/>
      <c r="AM407" s="680"/>
      <c r="AN407" s="680"/>
      <c r="AO407" s="680"/>
      <c r="AP407" s="680"/>
      <c r="AQ407" s="680"/>
      <c r="AR407" s="680"/>
      <c r="AS407" s="680"/>
      <c r="AT407" s="680"/>
      <c r="AU407" s="680"/>
      <c r="AV407" s="680"/>
      <c r="AW407" s="680"/>
      <c r="AX407" s="680"/>
      <c r="AY407" s="680"/>
      <c r="AZ407" s="680"/>
      <c r="BA407" s="680"/>
      <c r="BB407" s="680"/>
      <c r="BC407" s="680"/>
      <c r="BD407" s="680"/>
      <c r="BE407" s="680"/>
      <c r="BF407" s="680"/>
      <c r="BG407" s="680"/>
      <c r="BH407" s="680"/>
      <c r="BI407" s="680"/>
      <c r="BJ407" s="680"/>
      <c r="BK407" s="680"/>
      <c r="BL407" s="680"/>
      <c r="BM407" s="680"/>
      <c r="BN407" s="680"/>
      <c r="BO407" s="680"/>
      <c r="BP407" s="680"/>
    </row>
    <row r="408" customFormat="false" ht="15" hidden="false" customHeight="false" outlineLevel="0" collapsed="false">
      <c r="A408" s="680"/>
      <c r="B408" s="680"/>
      <c r="C408" s="742"/>
      <c r="D408" s="680"/>
      <c r="E408" s="680"/>
      <c r="F408" s="680"/>
      <c r="G408" s="680"/>
      <c r="H408" s="680"/>
      <c r="I408" s="680"/>
      <c r="J408" s="680"/>
      <c r="K408" s="680"/>
      <c r="L408" s="680"/>
      <c r="M408" s="680"/>
      <c r="N408" s="680"/>
      <c r="O408" s="742"/>
      <c r="P408" s="680"/>
      <c r="Q408" s="680"/>
      <c r="R408" s="680"/>
      <c r="S408" s="680"/>
      <c r="T408" s="680"/>
      <c r="U408" s="680"/>
      <c r="V408" s="680"/>
      <c r="W408" s="680"/>
      <c r="X408" s="680"/>
      <c r="Y408" s="680"/>
      <c r="Z408" s="680"/>
      <c r="AA408" s="680"/>
      <c r="AB408" s="680"/>
      <c r="AC408" s="680"/>
      <c r="AD408" s="680"/>
      <c r="AE408" s="680"/>
      <c r="AF408" s="680"/>
      <c r="AG408" s="680"/>
      <c r="AH408" s="680"/>
      <c r="AI408" s="680"/>
      <c r="AJ408" s="680"/>
      <c r="AK408" s="742"/>
      <c r="AL408" s="680"/>
      <c r="AM408" s="680"/>
      <c r="AN408" s="680"/>
      <c r="AO408" s="680"/>
      <c r="AP408" s="680"/>
      <c r="AQ408" s="680"/>
      <c r="AR408" s="680"/>
      <c r="AS408" s="680"/>
      <c r="AT408" s="680"/>
      <c r="AU408" s="680"/>
      <c r="AV408" s="680"/>
      <c r="AW408" s="680"/>
      <c r="AX408" s="680"/>
      <c r="AY408" s="680"/>
      <c r="AZ408" s="680"/>
      <c r="BA408" s="680"/>
      <c r="BB408" s="680"/>
      <c r="BC408" s="680"/>
      <c r="BD408" s="680"/>
      <c r="BE408" s="680"/>
      <c r="BF408" s="680"/>
      <c r="BG408" s="680"/>
      <c r="BH408" s="680"/>
      <c r="BI408" s="680"/>
      <c r="BJ408" s="680"/>
      <c r="BK408" s="680"/>
      <c r="BL408" s="680"/>
      <c r="BM408" s="680"/>
      <c r="BN408" s="680"/>
      <c r="BO408" s="680"/>
      <c r="BP408" s="680"/>
    </row>
    <row r="409" customFormat="false" ht="15" hidden="false" customHeight="false" outlineLevel="0" collapsed="false">
      <c r="A409" s="680"/>
      <c r="B409" s="680"/>
      <c r="C409" s="742"/>
      <c r="D409" s="680"/>
      <c r="E409" s="680"/>
      <c r="F409" s="680"/>
      <c r="G409" s="680"/>
      <c r="H409" s="680"/>
      <c r="I409" s="680"/>
      <c r="J409" s="680"/>
      <c r="K409" s="680"/>
      <c r="L409" s="680"/>
      <c r="M409" s="680"/>
      <c r="N409" s="680"/>
      <c r="O409" s="742"/>
      <c r="P409" s="680"/>
      <c r="Q409" s="680"/>
      <c r="R409" s="680"/>
      <c r="S409" s="680"/>
      <c r="T409" s="680"/>
      <c r="U409" s="680"/>
      <c r="V409" s="680"/>
      <c r="W409" s="680"/>
      <c r="X409" s="680"/>
      <c r="Y409" s="680"/>
      <c r="Z409" s="680"/>
      <c r="AA409" s="680"/>
      <c r="AB409" s="680"/>
      <c r="AC409" s="680"/>
      <c r="AD409" s="680"/>
      <c r="AE409" s="680"/>
      <c r="AF409" s="680"/>
      <c r="AG409" s="680"/>
      <c r="AH409" s="680"/>
      <c r="AI409" s="680"/>
      <c r="AJ409" s="680"/>
      <c r="AK409" s="742"/>
      <c r="AL409" s="680"/>
      <c r="AM409" s="680"/>
      <c r="AN409" s="680"/>
      <c r="AO409" s="680"/>
      <c r="AP409" s="680"/>
      <c r="AQ409" s="680"/>
      <c r="AR409" s="680"/>
      <c r="AS409" s="680"/>
      <c r="AT409" s="680"/>
      <c r="AU409" s="680"/>
      <c r="AV409" s="680"/>
      <c r="AW409" s="680"/>
      <c r="AX409" s="680"/>
      <c r="AY409" s="680"/>
      <c r="AZ409" s="680"/>
      <c r="BA409" s="680"/>
      <c r="BB409" s="680"/>
      <c r="BC409" s="680"/>
      <c r="BD409" s="680"/>
      <c r="BE409" s="680"/>
      <c r="BF409" s="680"/>
      <c r="BG409" s="680"/>
      <c r="BH409" s="680"/>
      <c r="BI409" s="680"/>
      <c r="BJ409" s="680"/>
      <c r="BK409" s="680"/>
      <c r="BL409" s="680"/>
      <c r="BM409" s="680"/>
      <c r="BN409" s="680"/>
      <c r="BO409" s="680"/>
      <c r="BP409" s="680"/>
    </row>
    <row r="410" customFormat="false" ht="15" hidden="false" customHeight="false" outlineLevel="0" collapsed="false">
      <c r="A410" s="680"/>
      <c r="B410" s="680"/>
      <c r="C410" s="742"/>
      <c r="D410" s="680"/>
      <c r="E410" s="680"/>
      <c r="F410" s="680"/>
      <c r="G410" s="680"/>
      <c r="H410" s="680"/>
      <c r="I410" s="680"/>
      <c r="J410" s="680"/>
      <c r="K410" s="680"/>
      <c r="L410" s="680"/>
      <c r="M410" s="680"/>
      <c r="N410" s="680"/>
      <c r="O410" s="742"/>
      <c r="P410" s="680"/>
      <c r="Q410" s="680"/>
      <c r="R410" s="680"/>
      <c r="S410" s="680"/>
      <c r="T410" s="680"/>
      <c r="U410" s="680"/>
      <c r="V410" s="680"/>
      <c r="W410" s="680"/>
      <c r="X410" s="680"/>
      <c r="Y410" s="680"/>
      <c r="Z410" s="680"/>
      <c r="AA410" s="680"/>
      <c r="AB410" s="680"/>
      <c r="AC410" s="680"/>
      <c r="AD410" s="680"/>
      <c r="AE410" s="680"/>
      <c r="AF410" s="680"/>
      <c r="AG410" s="680"/>
      <c r="AH410" s="680"/>
      <c r="AI410" s="680"/>
      <c r="AJ410" s="680"/>
      <c r="AK410" s="742"/>
      <c r="AL410" s="680"/>
      <c r="AM410" s="680"/>
      <c r="AN410" s="680"/>
      <c r="AO410" s="680"/>
      <c r="AP410" s="680"/>
      <c r="AQ410" s="680"/>
      <c r="AR410" s="680"/>
      <c r="AS410" s="680"/>
      <c r="AT410" s="680"/>
      <c r="AU410" s="680"/>
      <c r="AV410" s="680"/>
      <c r="AW410" s="680"/>
      <c r="AX410" s="680"/>
      <c r="AY410" s="680"/>
      <c r="AZ410" s="680"/>
      <c r="BA410" s="680"/>
      <c r="BB410" s="680"/>
      <c r="BC410" s="680"/>
      <c r="BD410" s="680"/>
      <c r="BE410" s="680"/>
      <c r="BF410" s="680"/>
      <c r="BG410" s="680"/>
      <c r="BH410" s="680"/>
      <c r="BI410" s="680"/>
      <c r="BJ410" s="680"/>
      <c r="BK410" s="680"/>
      <c r="BL410" s="680"/>
      <c r="BM410" s="680"/>
      <c r="BN410" s="680"/>
      <c r="BO410" s="680"/>
      <c r="BP410" s="680"/>
    </row>
    <row r="411" customFormat="false" ht="15" hidden="false" customHeight="false" outlineLevel="0" collapsed="false">
      <c r="A411" s="680"/>
      <c r="B411" s="680"/>
      <c r="C411" s="742"/>
      <c r="D411" s="680"/>
      <c r="E411" s="680"/>
      <c r="F411" s="680"/>
      <c r="G411" s="680"/>
      <c r="H411" s="680"/>
      <c r="I411" s="680"/>
      <c r="J411" s="680"/>
      <c r="K411" s="680"/>
      <c r="L411" s="680"/>
      <c r="M411" s="680"/>
      <c r="N411" s="680"/>
      <c r="O411" s="742"/>
      <c r="P411" s="680"/>
      <c r="Q411" s="680"/>
      <c r="R411" s="680"/>
      <c r="S411" s="680"/>
      <c r="T411" s="680"/>
      <c r="U411" s="680"/>
      <c r="V411" s="680"/>
      <c r="W411" s="680"/>
      <c r="X411" s="680"/>
      <c r="Y411" s="680"/>
      <c r="Z411" s="680"/>
      <c r="AA411" s="680"/>
      <c r="AB411" s="680"/>
      <c r="AC411" s="680"/>
      <c r="AD411" s="680"/>
      <c r="AE411" s="680"/>
      <c r="AF411" s="680"/>
      <c r="AG411" s="680"/>
      <c r="AH411" s="680"/>
      <c r="AI411" s="680"/>
      <c r="AJ411" s="680"/>
      <c r="AK411" s="742"/>
      <c r="AL411" s="680"/>
      <c r="AM411" s="680"/>
      <c r="AN411" s="680"/>
      <c r="AO411" s="680"/>
      <c r="AP411" s="680"/>
      <c r="AQ411" s="680"/>
      <c r="AR411" s="680"/>
      <c r="AS411" s="680"/>
      <c r="AT411" s="680"/>
      <c r="AU411" s="680"/>
      <c r="AV411" s="680"/>
      <c r="AW411" s="680"/>
      <c r="AX411" s="680"/>
      <c r="AY411" s="680"/>
      <c r="AZ411" s="680"/>
      <c r="BA411" s="680"/>
      <c r="BB411" s="680"/>
      <c r="BC411" s="680"/>
      <c r="BD411" s="680"/>
      <c r="BE411" s="680"/>
      <c r="BF411" s="680"/>
      <c r="BG411" s="680"/>
      <c r="BH411" s="680"/>
      <c r="BI411" s="680"/>
      <c r="BJ411" s="680"/>
      <c r="BK411" s="680"/>
      <c r="BL411" s="680"/>
      <c r="BM411" s="680"/>
      <c r="BN411" s="680"/>
      <c r="BO411" s="680"/>
      <c r="BP411" s="680"/>
    </row>
    <row r="412" customFormat="false" ht="15" hidden="false" customHeight="false" outlineLevel="0" collapsed="false">
      <c r="A412" s="680"/>
      <c r="B412" s="680"/>
      <c r="C412" s="742"/>
      <c r="D412" s="680"/>
      <c r="E412" s="680"/>
      <c r="F412" s="680"/>
      <c r="G412" s="680"/>
      <c r="H412" s="680"/>
      <c r="I412" s="680"/>
      <c r="J412" s="680"/>
      <c r="K412" s="680"/>
      <c r="L412" s="680"/>
      <c r="M412" s="680"/>
      <c r="N412" s="680"/>
      <c r="O412" s="742"/>
      <c r="P412" s="680"/>
      <c r="Q412" s="680"/>
      <c r="R412" s="680"/>
      <c r="S412" s="680"/>
      <c r="T412" s="680"/>
      <c r="U412" s="680"/>
      <c r="V412" s="680"/>
      <c r="W412" s="680"/>
      <c r="X412" s="680"/>
      <c r="Y412" s="680"/>
      <c r="Z412" s="680"/>
      <c r="AA412" s="680"/>
      <c r="AB412" s="680"/>
      <c r="AC412" s="680"/>
      <c r="AD412" s="680"/>
      <c r="AE412" s="680"/>
      <c r="AF412" s="680"/>
      <c r="AG412" s="680"/>
      <c r="AH412" s="680"/>
      <c r="AI412" s="680"/>
      <c r="AJ412" s="680"/>
      <c r="AK412" s="742"/>
      <c r="AL412" s="680"/>
      <c r="AM412" s="680"/>
      <c r="AN412" s="680"/>
      <c r="AO412" s="680"/>
      <c r="AP412" s="680"/>
      <c r="AQ412" s="680"/>
      <c r="AR412" s="680"/>
      <c r="AS412" s="680"/>
      <c r="AT412" s="680"/>
      <c r="AU412" s="680"/>
      <c r="AV412" s="680"/>
      <c r="AW412" s="680"/>
      <c r="AX412" s="680"/>
      <c r="AY412" s="680"/>
      <c r="AZ412" s="680"/>
      <c r="BA412" s="680"/>
      <c r="BB412" s="680"/>
      <c r="BC412" s="680"/>
      <c r="BD412" s="680"/>
      <c r="BE412" s="680"/>
      <c r="BF412" s="680"/>
      <c r="BG412" s="680"/>
      <c r="BH412" s="680"/>
      <c r="BI412" s="680"/>
      <c r="BJ412" s="680"/>
      <c r="BK412" s="680"/>
      <c r="BL412" s="680"/>
      <c r="BM412" s="680"/>
      <c r="BN412" s="680"/>
      <c r="BO412" s="680"/>
      <c r="BP412" s="680"/>
    </row>
    <row r="413" customFormat="false" ht="15" hidden="false" customHeight="false" outlineLevel="0" collapsed="false">
      <c r="A413" s="680"/>
      <c r="B413" s="680"/>
      <c r="C413" s="742"/>
      <c r="D413" s="680"/>
      <c r="E413" s="680"/>
      <c r="F413" s="680"/>
      <c r="G413" s="680"/>
      <c r="H413" s="680"/>
      <c r="I413" s="680"/>
      <c r="J413" s="680"/>
      <c r="K413" s="680"/>
      <c r="L413" s="680"/>
      <c r="M413" s="680"/>
      <c r="N413" s="680"/>
      <c r="O413" s="742"/>
      <c r="P413" s="680"/>
      <c r="Q413" s="680"/>
      <c r="R413" s="680"/>
      <c r="S413" s="680"/>
      <c r="T413" s="680"/>
      <c r="U413" s="680"/>
      <c r="V413" s="680"/>
      <c r="W413" s="680"/>
      <c r="X413" s="680"/>
      <c r="Y413" s="680"/>
      <c r="Z413" s="680"/>
      <c r="AA413" s="680"/>
      <c r="AB413" s="680"/>
      <c r="AC413" s="680"/>
      <c r="AD413" s="680"/>
      <c r="AE413" s="680"/>
      <c r="AF413" s="680"/>
      <c r="AG413" s="680"/>
      <c r="AH413" s="680"/>
      <c r="AI413" s="680"/>
      <c r="AJ413" s="680"/>
      <c r="AK413" s="742"/>
      <c r="AL413" s="680"/>
      <c r="AM413" s="680"/>
      <c r="AN413" s="680"/>
      <c r="AO413" s="680"/>
      <c r="AP413" s="680"/>
      <c r="AQ413" s="680"/>
      <c r="AR413" s="680"/>
      <c r="AS413" s="680"/>
      <c r="AT413" s="680"/>
      <c r="AU413" s="680"/>
      <c r="AV413" s="680"/>
      <c r="AW413" s="680"/>
      <c r="AX413" s="680"/>
      <c r="AY413" s="680"/>
      <c r="AZ413" s="680"/>
      <c r="BA413" s="680"/>
      <c r="BB413" s="680"/>
      <c r="BC413" s="680"/>
      <c r="BD413" s="680"/>
      <c r="BE413" s="680"/>
      <c r="BF413" s="680"/>
      <c r="BG413" s="680"/>
      <c r="BH413" s="680"/>
      <c r="BI413" s="680"/>
      <c r="BJ413" s="680"/>
      <c r="BK413" s="680"/>
      <c r="BL413" s="680"/>
      <c r="BM413" s="680"/>
      <c r="BN413" s="680"/>
      <c r="BO413" s="680"/>
      <c r="BP413" s="680"/>
    </row>
    <row r="414" customFormat="false" ht="15" hidden="false" customHeight="false" outlineLevel="0" collapsed="false">
      <c r="A414" s="680"/>
      <c r="B414" s="680"/>
      <c r="C414" s="742"/>
      <c r="D414" s="680"/>
      <c r="E414" s="680"/>
      <c r="F414" s="680"/>
      <c r="G414" s="680"/>
      <c r="H414" s="680"/>
      <c r="I414" s="680"/>
      <c r="J414" s="680"/>
      <c r="K414" s="680"/>
      <c r="L414" s="680"/>
      <c r="M414" s="680"/>
      <c r="N414" s="680"/>
      <c r="O414" s="742"/>
      <c r="P414" s="680"/>
      <c r="Q414" s="680"/>
      <c r="R414" s="680"/>
      <c r="S414" s="680"/>
      <c r="T414" s="680"/>
      <c r="U414" s="680"/>
      <c r="V414" s="680"/>
      <c r="W414" s="680"/>
      <c r="X414" s="680"/>
      <c r="Y414" s="680"/>
      <c r="Z414" s="680"/>
      <c r="AA414" s="680"/>
      <c r="AB414" s="680"/>
      <c r="AC414" s="680"/>
      <c r="AD414" s="680"/>
      <c r="AE414" s="680"/>
      <c r="AF414" s="680"/>
      <c r="AG414" s="680"/>
      <c r="AH414" s="680"/>
      <c r="AI414" s="680"/>
      <c r="AJ414" s="680"/>
      <c r="AK414" s="742"/>
      <c r="AL414" s="680"/>
      <c r="AM414" s="680"/>
      <c r="AN414" s="680"/>
      <c r="AO414" s="680"/>
      <c r="AP414" s="680"/>
      <c r="AQ414" s="680"/>
      <c r="AR414" s="680"/>
      <c r="AS414" s="680"/>
      <c r="AT414" s="680"/>
      <c r="AU414" s="680"/>
      <c r="AV414" s="680"/>
      <c r="AW414" s="680"/>
      <c r="AX414" s="680"/>
      <c r="AY414" s="680"/>
      <c r="AZ414" s="680"/>
      <c r="BA414" s="680"/>
      <c r="BB414" s="680"/>
      <c r="BC414" s="680"/>
      <c r="BD414" s="680"/>
      <c r="BE414" s="680"/>
      <c r="BF414" s="680"/>
      <c r="BG414" s="680"/>
      <c r="BH414" s="680"/>
      <c r="BI414" s="680"/>
      <c r="BJ414" s="680"/>
      <c r="BK414" s="680"/>
      <c r="BL414" s="680"/>
      <c r="BM414" s="680"/>
      <c r="BN414" s="680"/>
      <c r="BO414" s="680"/>
      <c r="BP414" s="680"/>
    </row>
    <row r="415" customFormat="false" ht="15" hidden="false" customHeight="false" outlineLevel="0" collapsed="false">
      <c r="A415" s="680"/>
      <c r="B415" s="680"/>
      <c r="C415" s="742"/>
      <c r="D415" s="680"/>
      <c r="E415" s="680"/>
      <c r="F415" s="680"/>
      <c r="G415" s="680"/>
      <c r="H415" s="680"/>
      <c r="I415" s="680"/>
      <c r="J415" s="680"/>
      <c r="K415" s="680"/>
      <c r="L415" s="680"/>
      <c r="M415" s="680"/>
      <c r="N415" s="680"/>
      <c r="O415" s="742"/>
      <c r="P415" s="680"/>
      <c r="Q415" s="680"/>
      <c r="R415" s="680"/>
      <c r="S415" s="680"/>
      <c r="T415" s="680"/>
      <c r="U415" s="680"/>
      <c r="V415" s="680"/>
      <c r="W415" s="680"/>
      <c r="X415" s="680"/>
      <c r="Y415" s="680"/>
      <c r="Z415" s="680"/>
      <c r="AA415" s="680"/>
      <c r="AB415" s="680"/>
      <c r="AC415" s="680"/>
      <c r="AD415" s="680"/>
      <c r="AE415" s="680"/>
      <c r="AF415" s="680"/>
      <c r="AG415" s="680"/>
      <c r="AH415" s="680"/>
      <c r="AI415" s="680"/>
      <c r="AJ415" s="680"/>
      <c r="AK415" s="742"/>
      <c r="AL415" s="680"/>
      <c r="AM415" s="680"/>
      <c r="AN415" s="680"/>
      <c r="AO415" s="680"/>
      <c r="AP415" s="680"/>
      <c r="AQ415" s="680"/>
      <c r="AR415" s="680"/>
      <c r="AS415" s="680"/>
      <c r="AT415" s="680"/>
      <c r="AU415" s="680"/>
      <c r="AV415" s="680"/>
      <c r="AW415" s="680"/>
      <c r="AX415" s="680"/>
      <c r="AY415" s="680"/>
      <c r="AZ415" s="680"/>
      <c r="BA415" s="680"/>
      <c r="BB415" s="680"/>
      <c r="BC415" s="680"/>
      <c r="BD415" s="680"/>
      <c r="BE415" s="680"/>
      <c r="BF415" s="680"/>
      <c r="BG415" s="680"/>
      <c r="BH415" s="680"/>
      <c r="BI415" s="680"/>
      <c r="BJ415" s="680"/>
      <c r="BK415" s="680"/>
      <c r="BL415" s="680"/>
      <c r="BM415" s="680"/>
      <c r="BN415" s="680"/>
      <c r="BO415" s="680"/>
      <c r="BP415" s="680"/>
    </row>
    <row r="416" customFormat="false" ht="15" hidden="false" customHeight="false" outlineLevel="0" collapsed="false">
      <c r="A416" s="680"/>
      <c r="B416" s="680"/>
      <c r="C416" s="742"/>
      <c r="D416" s="680"/>
      <c r="E416" s="680"/>
      <c r="F416" s="680"/>
      <c r="G416" s="680"/>
      <c r="H416" s="680"/>
      <c r="I416" s="680"/>
      <c r="J416" s="680"/>
      <c r="K416" s="680"/>
      <c r="L416" s="680"/>
      <c r="M416" s="680"/>
      <c r="N416" s="680"/>
      <c r="O416" s="742"/>
      <c r="P416" s="680"/>
      <c r="Q416" s="680"/>
      <c r="R416" s="680"/>
      <c r="S416" s="680"/>
      <c r="T416" s="680"/>
      <c r="U416" s="680"/>
      <c r="V416" s="680"/>
      <c r="W416" s="680"/>
      <c r="X416" s="680"/>
      <c r="Y416" s="680"/>
      <c r="Z416" s="680"/>
      <c r="AA416" s="680"/>
      <c r="AB416" s="680"/>
      <c r="AC416" s="680"/>
      <c r="AD416" s="680"/>
      <c r="AE416" s="680"/>
      <c r="AF416" s="680"/>
      <c r="AG416" s="680"/>
      <c r="AH416" s="680"/>
      <c r="AI416" s="680"/>
      <c r="AJ416" s="680"/>
      <c r="AK416" s="742"/>
      <c r="AL416" s="680"/>
      <c r="AM416" s="680"/>
      <c r="AN416" s="680"/>
      <c r="AO416" s="680"/>
      <c r="AP416" s="680"/>
      <c r="AQ416" s="680"/>
      <c r="AR416" s="680"/>
      <c r="AS416" s="680"/>
      <c r="AT416" s="680"/>
      <c r="AU416" s="680"/>
      <c r="AV416" s="680"/>
      <c r="AW416" s="680"/>
      <c r="AX416" s="680"/>
      <c r="AY416" s="680"/>
      <c r="AZ416" s="680"/>
      <c r="BA416" s="680"/>
      <c r="BB416" s="680"/>
      <c r="BC416" s="680"/>
      <c r="BD416" s="680"/>
      <c r="BE416" s="680"/>
      <c r="BF416" s="680"/>
      <c r="BG416" s="680"/>
      <c r="BH416" s="680"/>
      <c r="BI416" s="680"/>
      <c r="BJ416" s="680"/>
      <c r="BK416" s="680"/>
      <c r="BL416" s="680"/>
      <c r="BM416" s="680"/>
      <c r="BN416" s="680"/>
      <c r="BO416" s="680"/>
      <c r="BP416" s="680"/>
    </row>
    <row r="417" customFormat="false" ht="15" hidden="false" customHeight="false" outlineLevel="0" collapsed="false">
      <c r="A417" s="680"/>
      <c r="B417" s="680"/>
      <c r="C417" s="742"/>
      <c r="D417" s="680"/>
      <c r="E417" s="680"/>
      <c r="F417" s="680"/>
      <c r="G417" s="680"/>
      <c r="H417" s="680"/>
      <c r="I417" s="680"/>
      <c r="J417" s="680"/>
      <c r="K417" s="680"/>
      <c r="L417" s="680"/>
      <c r="M417" s="680"/>
      <c r="N417" s="680"/>
      <c r="O417" s="742"/>
      <c r="P417" s="680"/>
      <c r="Q417" s="680"/>
      <c r="R417" s="680"/>
      <c r="S417" s="680"/>
      <c r="T417" s="680"/>
      <c r="U417" s="680"/>
      <c r="V417" s="680"/>
      <c r="W417" s="680"/>
      <c r="X417" s="680"/>
      <c r="Y417" s="680"/>
      <c r="Z417" s="680"/>
      <c r="AA417" s="680"/>
      <c r="AB417" s="680"/>
      <c r="AC417" s="680"/>
      <c r="AD417" s="680"/>
      <c r="AE417" s="680"/>
      <c r="AF417" s="680"/>
      <c r="AG417" s="680"/>
      <c r="AH417" s="680"/>
      <c r="AI417" s="680"/>
      <c r="AJ417" s="680"/>
      <c r="AK417" s="742"/>
      <c r="AL417" s="680"/>
      <c r="AM417" s="680"/>
      <c r="AN417" s="680"/>
      <c r="AO417" s="680"/>
      <c r="AP417" s="680"/>
      <c r="AQ417" s="680"/>
      <c r="AR417" s="680"/>
      <c r="AS417" s="680"/>
      <c r="AT417" s="680"/>
      <c r="AU417" s="680"/>
      <c r="AV417" s="680"/>
      <c r="AW417" s="680"/>
      <c r="AX417" s="680"/>
      <c r="AY417" s="680"/>
      <c r="AZ417" s="680"/>
      <c r="BA417" s="680"/>
      <c r="BB417" s="680"/>
      <c r="BC417" s="680"/>
      <c r="BD417" s="680"/>
      <c r="BE417" s="680"/>
      <c r="BF417" s="680"/>
      <c r="BG417" s="680"/>
      <c r="BH417" s="680"/>
      <c r="BI417" s="680"/>
      <c r="BJ417" s="680"/>
      <c r="BK417" s="680"/>
      <c r="BL417" s="680"/>
      <c r="BM417" s="680"/>
      <c r="BN417" s="680"/>
      <c r="BO417" s="680"/>
      <c r="BP417" s="680"/>
    </row>
    <row r="418" customFormat="false" ht="15" hidden="false" customHeight="false" outlineLevel="0" collapsed="false">
      <c r="A418" s="680"/>
      <c r="B418" s="680"/>
      <c r="C418" s="742"/>
      <c r="D418" s="680"/>
      <c r="E418" s="680"/>
      <c r="F418" s="680"/>
      <c r="G418" s="680"/>
      <c r="H418" s="680"/>
      <c r="I418" s="680"/>
      <c r="J418" s="680"/>
      <c r="K418" s="680"/>
      <c r="L418" s="680"/>
      <c r="M418" s="680"/>
      <c r="N418" s="680"/>
      <c r="O418" s="742"/>
      <c r="P418" s="680"/>
      <c r="Q418" s="680"/>
      <c r="R418" s="680"/>
      <c r="S418" s="680"/>
      <c r="T418" s="680"/>
      <c r="U418" s="680"/>
      <c r="V418" s="680"/>
      <c r="W418" s="680"/>
      <c r="X418" s="680"/>
      <c r="Y418" s="680"/>
      <c r="Z418" s="680"/>
      <c r="AA418" s="680"/>
      <c r="AB418" s="680"/>
      <c r="AC418" s="680"/>
      <c r="AD418" s="680"/>
      <c r="AE418" s="680"/>
      <c r="AF418" s="680"/>
      <c r="AG418" s="680"/>
      <c r="AH418" s="680"/>
      <c r="AI418" s="680"/>
      <c r="AJ418" s="680"/>
      <c r="AK418" s="742"/>
      <c r="AL418" s="680"/>
      <c r="AM418" s="680"/>
      <c r="AN418" s="680"/>
      <c r="AO418" s="680"/>
      <c r="AP418" s="680"/>
      <c r="AQ418" s="680"/>
      <c r="AR418" s="680"/>
      <c r="AS418" s="680"/>
      <c r="AT418" s="680"/>
      <c r="AU418" s="680"/>
      <c r="AV418" s="680"/>
      <c r="AW418" s="680"/>
      <c r="AX418" s="680"/>
      <c r="AY418" s="680"/>
      <c r="AZ418" s="680"/>
      <c r="BA418" s="680"/>
      <c r="BB418" s="680"/>
      <c r="BC418" s="680"/>
      <c r="BD418" s="680"/>
      <c r="BE418" s="680"/>
      <c r="BF418" s="680"/>
      <c r="BG418" s="680"/>
      <c r="BH418" s="680"/>
      <c r="BI418" s="680"/>
      <c r="BJ418" s="680"/>
      <c r="BK418" s="680"/>
      <c r="BL418" s="680"/>
      <c r="BM418" s="680"/>
      <c r="BN418" s="680"/>
      <c r="BO418" s="680"/>
      <c r="BP418" s="680"/>
    </row>
    <row r="419" customFormat="false" ht="15" hidden="false" customHeight="false" outlineLevel="0" collapsed="false">
      <c r="A419" s="680"/>
      <c r="B419" s="680"/>
      <c r="C419" s="742"/>
      <c r="D419" s="680"/>
      <c r="E419" s="680"/>
      <c r="F419" s="680"/>
      <c r="G419" s="680"/>
      <c r="H419" s="680"/>
      <c r="I419" s="680"/>
      <c r="J419" s="680"/>
      <c r="K419" s="680"/>
      <c r="L419" s="680"/>
      <c r="M419" s="680"/>
      <c r="N419" s="680"/>
      <c r="O419" s="742"/>
      <c r="P419" s="680"/>
      <c r="Q419" s="680"/>
      <c r="R419" s="680"/>
      <c r="S419" s="680"/>
      <c r="T419" s="680"/>
      <c r="U419" s="680"/>
      <c r="V419" s="680"/>
      <c r="W419" s="680"/>
      <c r="X419" s="680"/>
      <c r="Y419" s="680"/>
      <c r="Z419" s="680"/>
      <c r="AA419" s="680"/>
      <c r="AB419" s="680"/>
      <c r="AC419" s="680"/>
      <c r="AD419" s="680"/>
      <c r="AE419" s="680"/>
      <c r="AF419" s="680"/>
      <c r="AG419" s="680"/>
      <c r="AH419" s="680"/>
      <c r="AI419" s="680"/>
      <c r="AJ419" s="680"/>
      <c r="AK419" s="742"/>
      <c r="AL419" s="680"/>
      <c r="AM419" s="680"/>
      <c r="AN419" s="680"/>
      <c r="AO419" s="680"/>
      <c r="AP419" s="680"/>
      <c r="AQ419" s="680"/>
      <c r="AR419" s="680"/>
      <c r="AS419" s="680"/>
      <c r="AT419" s="680"/>
      <c r="AU419" s="680"/>
      <c r="AV419" s="680"/>
      <c r="AW419" s="680"/>
      <c r="AX419" s="680"/>
      <c r="AY419" s="680"/>
      <c r="AZ419" s="680"/>
      <c r="BA419" s="680"/>
      <c r="BB419" s="680"/>
      <c r="BC419" s="680"/>
      <c r="BD419" s="680"/>
      <c r="BE419" s="680"/>
      <c r="BF419" s="680"/>
      <c r="BG419" s="680"/>
      <c r="BH419" s="680"/>
      <c r="BI419" s="680"/>
      <c r="BJ419" s="680"/>
      <c r="BK419" s="680"/>
      <c r="BL419" s="680"/>
      <c r="BM419" s="680"/>
      <c r="BN419" s="680"/>
      <c r="BO419" s="680"/>
      <c r="BP419" s="680"/>
    </row>
    <row r="420" customFormat="false" ht="15" hidden="false" customHeight="false" outlineLevel="0" collapsed="false">
      <c r="A420" s="680"/>
      <c r="B420" s="680"/>
      <c r="C420" s="742"/>
      <c r="D420" s="680"/>
      <c r="E420" s="680"/>
      <c r="F420" s="680"/>
      <c r="G420" s="680"/>
      <c r="H420" s="680"/>
      <c r="I420" s="680"/>
      <c r="J420" s="680"/>
      <c r="K420" s="680"/>
      <c r="L420" s="680"/>
      <c r="M420" s="680"/>
      <c r="N420" s="680"/>
      <c r="O420" s="742"/>
      <c r="P420" s="680"/>
      <c r="Q420" s="680"/>
      <c r="R420" s="680"/>
      <c r="S420" s="680"/>
      <c r="T420" s="680"/>
      <c r="U420" s="680"/>
      <c r="V420" s="680"/>
      <c r="W420" s="680"/>
      <c r="X420" s="680"/>
      <c r="Y420" s="680"/>
      <c r="Z420" s="680"/>
      <c r="AA420" s="680"/>
      <c r="AB420" s="680"/>
      <c r="AC420" s="680"/>
      <c r="AD420" s="680"/>
      <c r="AE420" s="680"/>
      <c r="AF420" s="680"/>
      <c r="AG420" s="680"/>
      <c r="AH420" s="680"/>
      <c r="AI420" s="680"/>
      <c r="AJ420" s="680"/>
      <c r="AK420" s="742"/>
      <c r="AL420" s="680"/>
      <c r="AM420" s="680"/>
      <c r="AN420" s="680"/>
      <c r="AO420" s="680"/>
      <c r="AP420" s="680"/>
      <c r="AQ420" s="680"/>
      <c r="AR420" s="680"/>
      <c r="AS420" s="680"/>
      <c r="AT420" s="680"/>
      <c r="AU420" s="680"/>
      <c r="AV420" s="680"/>
      <c r="AW420" s="680"/>
      <c r="AX420" s="680"/>
      <c r="AY420" s="680"/>
      <c r="AZ420" s="680"/>
      <c r="BA420" s="680"/>
      <c r="BB420" s="680"/>
      <c r="BC420" s="680"/>
      <c r="BD420" s="680"/>
      <c r="BE420" s="680"/>
      <c r="BF420" s="680"/>
      <c r="BG420" s="680"/>
      <c r="BH420" s="680"/>
      <c r="BI420" s="680"/>
      <c r="BJ420" s="680"/>
      <c r="BK420" s="680"/>
      <c r="BL420" s="680"/>
      <c r="BM420" s="680"/>
      <c r="BN420" s="680"/>
      <c r="BO420" s="680"/>
      <c r="BP420" s="680"/>
    </row>
    <row r="421" customFormat="false" ht="15" hidden="false" customHeight="false" outlineLevel="0" collapsed="false">
      <c r="A421" s="680"/>
      <c r="B421" s="680"/>
      <c r="C421" s="742"/>
      <c r="D421" s="680"/>
      <c r="E421" s="680"/>
      <c r="F421" s="680"/>
      <c r="G421" s="680"/>
      <c r="H421" s="680"/>
      <c r="I421" s="680"/>
      <c r="J421" s="680"/>
      <c r="K421" s="680"/>
      <c r="L421" s="680"/>
      <c r="M421" s="680"/>
      <c r="N421" s="680"/>
      <c r="O421" s="742"/>
      <c r="P421" s="680"/>
      <c r="Q421" s="680"/>
      <c r="R421" s="680"/>
      <c r="S421" s="680"/>
      <c r="T421" s="680"/>
      <c r="U421" s="680"/>
      <c r="V421" s="680"/>
      <c r="W421" s="680"/>
      <c r="X421" s="680"/>
      <c r="Y421" s="680"/>
      <c r="Z421" s="680"/>
      <c r="AA421" s="680"/>
      <c r="AB421" s="680"/>
      <c r="AC421" s="680"/>
      <c r="AD421" s="680"/>
      <c r="AE421" s="680"/>
      <c r="AF421" s="680"/>
      <c r="AG421" s="680"/>
      <c r="AH421" s="680"/>
      <c r="AI421" s="680"/>
      <c r="AJ421" s="680"/>
      <c r="AK421" s="742"/>
      <c r="AL421" s="680"/>
      <c r="AM421" s="680"/>
      <c r="AN421" s="680"/>
      <c r="AO421" s="680"/>
      <c r="AP421" s="680"/>
      <c r="AQ421" s="680"/>
      <c r="AR421" s="680"/>
      <c r="AS421" s="680"/>
      <c r="AT421" s="680"/>
      <c r="AU421" s="680"/>
      <c r="AV421" s="680"/>
      <c r="AW421" s="680"/>
      <c r="AX421" s="680"/>
      <c r="AY421" s="680"/>
      <c r="AZ421" s="680"/>
      <c r="BA421" s="680"/>
      <c r="BB421" s="680"/>
      <c r="BC421" s="680"/>
      <c r="BD421" s="680"/>
      <c r="BE421" s="680"/>
      <c r="BF421" s="680"/>
      <c r="BG421" s="680"/>
      <c r="BH421" s="680"/>
      <c r="BI421" s="680"/>
      <c r="BJ421" s="680"/>
      <c r="BK421" s="680"/>
      <c r="BL421" s="680"/>
      <c r="BM421" s="680"/>
      <c r="BN421" s="680"/>
      <c r="BO421" s="680"/>
      <c r="BP421" s="680"/>
    </row>
    <row r="422" customFormat="false" ht="15" hidden="false" customHeight="false" outlineLevel="0" collapsed="false">
      <c r="A422" s="680"/>
      <c r="B422" s="680"/>
      <c r="C422" s="742"/>
      <c r="D422" s="680"/>
      <c r="E422" s="680"/>
      <c r="F422" s="680"/>
      <c r="G422" s="680"/>
      <c r="H422" s="680"/>
      <c r="I422" s="680"/>
      <c r="J422" s="680"/>
      <c r="K422" s="680"/>
      <c r="L422" s="680"/>
      <c r="M422" s="680"/>
      <c r="N422" s="680"/>
      <c r="O422" s="742"/>
      <c r="P422" s="680"/>
      <c r="Q422" s="680"/>
      <c r="R422" s="680"/>
      <c r="S422" s="680"/>
      <c r="T422" s="680"/>
      <c r="U422" s="680"/>
      <c r="V422" s="680"/>
      <c r="W422" s="680"/>
      <c r="X422" s="680"/>
      <c r="Y422" s="680"/>
      <c r="Z422" s="680"/>
      <c r="AA422" s="680"/>
      <c r="AB422" s="680"/>
      <c r="AC422" s="680"/>
      <c r="AD422" s="680"/>
      <c r="AE422" s="680"/>
      <c r="AF422" s="680"/>
      <c r="AG422" s="680"/>
      <c r="AH422" s="680"/>
      <c r="AI422" s="680"/>
      <c r="AJ422" s="680"/>
      <c r="AK422" s="742"/>
      <c r="AL422" s="680"/>
      <c r="AM422" s="680"/>
      <c r="AN422" s="680"/>
      <c r="AO422" s="680"/>
      <c r="AP422" s="680"/>
      <c r="AQ422" s="680"/>
      <c r="AR422" s="680"/>
      <c r="AS422" s="680"/>
      <c r="AT422" s="680"/>
      <c r="AU422" s="680"/>
      <c r="AV422" s="680"/>
      <c r="AW422" s="680"/>
      <c r="AX422" s="680"/>
      <c r="AY422" s="680"/>
      <c r="AZ422" s="680"/>
      <c r="BA422" s="680"/>
      <c r="BB422" s="680"/>
      <c r="BC422" s="680"/>
      <c r="BD422" s="680"/>
      <c r="BE422" s="680"/>
      <c r="BF422" s="680"/>
      <c r="BG422" s="680"/>
      <c r="BH422" s="680"/>
      <c r="BI422" s="680"/>
      <c r="BJ422" s="680"/>
      <c r="BK422" s="680"/>
      <c r="BL422" s="680"/>
      <c r="BM422" s="680"/>
      <c r="BN422" s="680"/>
      <c r="BO422" s="680"/>
      <c r="BP422" s="680"/>
    </row>
    <row r="423" customFormat="false" ht="15" hidden="false" customHeight="false" outlineLevel="0" collapsed="false">
      <c r="A423" s="680"/>
      <c r="B423" s="680"/>
      <c r="C423" s="742"/>
      <c r="D423" s="680"/>
      <c r="E423" s="680"/>
      <c r="F423" s="680"/>
      <c r="G423" s="680"/>
      <c r="H423" s="680"/>
      <c r="I423" s="680"/>
      <c r="J423" s="680"/>
      <c r="K423" s="680"/>
      <c r="L423" s="680"/>
      <c r="M423" s="680"/>
      <c r="N423" s="680"/>
      <c r="O423" s="742"/>
      <c r="P423" s="680"/>
      <c r="Q423" s="680"/>
      <c r="R423" s="680"/>
      <c r="S423" s="680"/>
      <c r="T423" s="680"/>
      <c r="U423" s="680"/>
      <c r="V423" s="680"/>
      <c r="W423" s="680"/>
      <c r="X423" s="680"/>
      <c r="Y423" s="680"/>
      <c r="Z423" s="680"/>
      <c r="AA423" s="680"/>
      <c r="AB423" s="680"/>
      <c r="AC423" s="680"/>
      <c r="AD423" s="680"/>
      <c r="AE423" s="680"/>
      <c r="AF423" s="680"/>
      <c r="AG423" s="680"/>
      <c r="AH423" s="680"/>
      <c r="AI423" s="680"/>
      <c r="AJ423" s="680"/>
      <c r="AK423" s="742"/>
      <c r="AL423" s="680"/>
      <c r="AM423" s="680"/>
      <c r="AN423" s="680"/>
      <c r="AO423" s="680"/>
      <c r="AP423" s="680"/>
      <c r="AQ423" s="680"/>
      <c r="AR423" s="680"/>
      <c r="AS423" s="680"/>
      <c r="AT423" s="680"/>
      <c r="AU423" s="680"/>
      <c r="AV423" s="680"/>
      <c r="AW423" s="680"/>
      <c r="AX423" s="680"/>
      <c r="AY423" s="680"/>
      <c r="AZ423" s="680"/>
      <c r="BA423" s="680"/>
      <c r="BB423" s="680"/>
      <c r="BC423" s="680"/>
      <c r="BD423" s="680"/>
      <c r="BE423" s="680"/>
      <c r="BF423" s="680"/>
      <c r="BG423" s="680"/>
      <c r="BH423" s="680"/>
      <c r="BI423" s="680"/>
      <c r="BJ423" s="680"/>
      <c r="BK423" s="680"/>
      <c r="BL423" s="680"/>
      <c r="BM423" s="680"/>
      <c r="BN423" s="680"/>
      <c r="BO423" s="680"/>
      <c r="BP423" s="680"/>
    </row>
    <row r="424" customFormat="false" ht="15" hidden="false" customHeight="false" outlineLevel="0" collapsed="false">
      <c r="A424" s="680"/>
      <c r="B424" s="680"/>
      <c r="C424" s="742"/>
      <c r="D424" s="680"/>
      <c r="E424" s="680"/>
      <c r="F424" s="680"/>
      <c r="G424" s="680"/>
      <c r="H424" s="680"/>
      <c r="I424" s="680"/>
      <c r="J424" s="680"/>
      <c r="K424" s="680"/>
      <c r="L424" s="680"/>
      <c r="M424" s="680"/>
      <c r="N424" s="680"/>
      <c r="O424" s="742"/>
      <c r="P424" s="680"/>
      <c r="Q424" s="680"/>
      <c r="R424" s="680"/>
      <c r="S424" s="680"/>
      <c r="T424" s="680"/>
      <c r="U424" s="680"/>
      <c r="V424" s="680"/>
      <c r="W424" s="680"/>
      <c r="X424" s="680"/>
      <c r="Y424" s="680"/>
      <c r="Z424" s="680"/>
      <c r="AA424" s="680"/>
      <c r="AB424" s="680"/>
      <c r="AC424" s="680"/>
      <c r="AD424" s="680"/>
      <c r="AE424" s="680"/>
      <c r="AF424" s="680"/>
      <c r="AG424" s="680"/>
      <c r="AH424" s="680"/>
      <c r="AI424" s="680"/>
      <c r="AJ424" s="680"/>
      <c r="AK424" s="742"/>
      <c r="AL424" s="680"/>
      <c r="AM424" s="680"/>
      <c r="AN424" s="680"/>
      <c r="AO424" s="680"/>
      <c r="AP424" s="680"/>
      <c r="AQ424" s="680"/>
      <c r="AR424" s="680"/>
      <c r="AS424" s="680"/>
      <c r="AT424" s="680"/>
      <c r="AU424" s="680"/>
      <c r="AV424" s="680"/>
      <c r="AW424" s="680"/>
      <c r="AX424" s="680"/>
      <c r="AY424" s="680"/>
      <c r="AZ424" s="680"/>
      <c r="BA424" s="680"/>
      <c r="BB424" s="680"/>
      <c r="BC424" s="680"/>
      <c r="BD424" s="680"/>
      <c r="BE424" s="680"/>
      <c r="BF424" s="680"/>
      <c r="BG424" s="680"/>
      <c r="BH424" s="680"/>
      <c r="BI424" s="680"/>
      <c r="BJ424" s="680"/>
      <c r="BK424" s="680"/>
      <c r="BL424" s="680"/>
      <c r="BM424" s="680"/>
      <c r="BN424" s="680"/>
      <c r="BO424" s="680"/>
      <c r="BP424" s="680"/>
    </row>
    <row r="425" customFormat="false" ht="15" hidden="false" customHeight="false" outlineLevel="0" collapsed="false">
      <c r="A425" s="680"/>
      <c r="B425" s="680"/>
      <c r="C425" s="742"/>
      <c r="D425" s="680"/>
      <c r="E425" s="680"/>
      <c r="F425" s="680"/>
      <c r="G425" s="680"/>
      <c r="H425" s="680"/>
      <c r="I425" s="680"/>
      <c r="J425" s="680"/>
      <c r="K425" s="680"/>
      <c r="L425" s="680"/>
      <c r="M425" s="680"/>
      <c r="N425" s="680"/>
      <c r="O425" s="742"/>
      <c r="P425" s="680"/>
      <c r="Q425" s="680"/>
      <c r="R425" s="680"/>
      <c r="S425" s="680"/>
      <c r="T425" s="680"/>
      <c r="U425" s="680"/>
      <c r="V425" s="680"/>
      <c r="W425" s="680"/>
      <c r="X425" s="680"/>
      <c r="Y425" s="680"/>
      <c r="Z425" s="680"/>
      <c r="AA425" s="680"/>
      <c r="AB425" s="680"/>
      <c r="AC425" s="680"/>
      <c r="AD425" s="680"/>
      <c r="AE425" s="680"/>
      <c r="AF425" s="680"/>
      <c r="AG425" s="680"/>
      <c r="AH425" s="680"/>
      <c r="AI425" s="680"/>
      <c r="AJ425" s="680"/>
      <c r="AK425" s="742"/>
      <c r="AL425" s="680"/>
      <c r="AM425" s="680"/>
      <c r="AN425" s="680"/>
      <c r="AO425" s="680"/>
      <c r="AP425" s="680"/>
      <c r="AQ425" s="680"/>
      <c r="AR425" s="680"/>
      <c r="AS425" s="680"/>
      <c r="AT425" s="680"/>
      <c r="AU425" s="680"/>
      <c r="AV425" s="680"/>
      <c r="AW425" s="680"/>
      <c r="AX425" s="680"/>
      <c r="AY425" s="680"/>
      <c r="AZ425" s="680"/>
      <c r="BA425" s="680"/>
      <c r="BB425" s="680"/>
      <c r="BC425" s="680"/>
      <c r="BD425" s="680"/>
      <c r="BE425" s="680"/>
      <c r="BF425" s="680"/>
      <c r="BG425" s="680"/>
      <c r="BH425" s="680"/>
      <c r="BI425" s="680"/>
      <c r="BJ425" s="680"/>
      <c r="BK425" s="680"/>
      <c r="BL425" s="680"/>
      <c r="BM425" s="680"/>
      <c r="BN425" s="680"/>
      <c r="BO425" s="680"/>
      <c r="BP425" s="680"/>
    </row>
    <row r="426" customFormat="false" ht="15" hidden="false" customHeight="false" outlineLevel="0" collapsed="false">
      <c r="A426" s="680"/>
      <c r="B426" s="680"/>
      <c r="C426" s="742"/>
      <c r="D426" s="680"/>
      <c r="E426" s="680"/>
      <c r="F426" s="680"/>
      <c r="G426" s="680"/>
      <c r="H426" s="680"/>
      <c r="I426" s="680"/>
      <c r="J426" s="680"/>
      <c r="K426" s="680"/>
      <c r="L426" s="680"/>
      <c r="M426" s="680"/>
      <c r="N426" s="680"/>
      <c r="O426" s="742"/>
      <c r="P426" s="680"/>
      <c r="Q426" s="680"/>
      <c r="R426" s="680"/>
      <c r="S426" s="680"/>
      <c r="T426" s="680"/>
      <c r="U426" s="680"/>
      <c r="V426" s="680"/>
      <c r="W426" s="680"/>
      <c r="X426" s="680"/>
      <c r="Y426" s="680"/>
      <c r="Z426" s="680"/>
      <c r="AA426" s="680"/>
      <c r="AB426" s="680"/>
      <c r="AC426" s="680"/>
      <c r="AD426" s="680"/>
      <c r="AE426" s="680"/>
      <c r="AF426" s="680"/>
      <c r="AG426" s="680"/>
      <c r="AH426" s="680"/>
      <c r="AI426" s="680"/>
      <c r="AJ426" s="680"/>
      <c r="AK426" s="742"/>
      <c r="AL426" s="680"/>
      <c r="AM426" s="680"/>
      <c r="AN426" s="680"/>
      <c r="AO426" s="680"/>
      <c r="AP426" s="680"/>
      <c r="AQ426" s="680"/>
      <c r="AR426" s="680"/>
      <c r="AS426" s="680"/>
      <c r="AT426" s="680"/>
      <c r="AU426" s="680"/>
      <c r="AV426" s="680"/>
      <c r="AW426" s="680"/>
      <c r="AX426" s="680"/>
      <c r="AY426" s="680"/>
      <c r="AZ426" s="680"/>
      <c r="BA426" s="680"/>
      <c r="BB426" s="680"/>
      <c r="BC426" s="680"/>
      <c r="BD426" s="680"/>
      <c r="BE426" s="680"/>
      <c r="BF426" s="680"/>
      <c r="BG426" s="680"/>
      <c r="BH426" s="680"/>
      <c r="BI426" s="680"/>
      <c r="BJ426" s="680"/>
      <c r="BK426" s="680"/>
      <c r="BL426" s="680"/>
      <c r="BM426" s="680"/>
      <c r="BN426" s="680"/>
      <c r="BO426" s="680"/>
      <c r="BP426" s="680"/>
    </row>
    <row r="427" customFormat="false" ht="15" hidden="false" customHeight="false" outlineLevel="0" collapsed="false">
      <c r="A427" s="680"/>
      <c r="B427" s="680"/>
      <c r="C427" s="742"/>
      <c r="D427" s="680"/>
      <c r="E427" s="680"/>
      <c r="F427" s="680"/>
      <c r="G427" s="680"/>
      <c r="H427" s="680"/>
      <c r="I427" s="680"/>
      <c r="J427" s="680"/>
      <c r="K427" s="680"/>
      <c r="L427" s="680"/>
      <c r="M427" s="680"/>
      <c r="N427" s="680"/>
      <c r="O427" s="742"/>
      <c r="P427" s="680"/>
      <c r="Q427" s="680"/>
      <c r="R427" s="680"/>
      <c r="S427" s="680"/>
      <c r="T427" s="680"/>
      <c r="U427" s="680"/>
      <c r="V427" s="680"/>
      <c r="W427" s="680"/>
      <c r="X427" s="680"/>
      <c r="Y427" s="680"/>
      <c r="Z427" s="680"/>
      <c r="AA427" s="680"/>
      <c r="AB427" s="680"/>
      <c r="AC427" s="680"/>
      <c r="AD427" s="680"/>
      <c r="AE427" s="680"/>
      <c r="AF427" s="680"/>
      <c r="AG427" s="680"/>
      <c r="AH427" s="680"/>
      <c r="AI427" s="680"/>
      <c r="AJ427" s="680"/>
      <c r="AK427" s="742"/>
      <c r="AL427" s="680"/>
      <c r="AM427" s="680"/>
      <c r="AN427" s="680"/>
      <c r="AO427" s="680"/>
      <c r="AP427" s="680"/>
      <c r="AQ427" s="680"/>
      <c r="AR427" s="680"/>
      <c r="AS427" s="680"/>
      <c r="AT427" s="680"/>
      <c r="AU427" s="680"/>
      <c r="AV427" s="680"/>
      <c r="AW427" s="680"/>
      <c r="AX427" s="680"/>
      <c r="AY427" s="680"/>
      <c r="AZ427" s="680"/>
      <c r="BA427" s="680"/>
      <c r="BB427" s="680"/>
      <c r="BC427" s="680"/>
      <c r="BD427" s="680"/>
      <c r="BE427" s="680"/>
      <c r="BF427" s="680"/>
      <c r="BG427" s="680"/>
      <c r="BH427" s="680"/>
      <c r="BI427" s="680"/>
      <c r="BJ427" s="680"/>
      <c r="BK427" s="680"/>
      <c r="BL427" s="680"/>
      <c r="BM427" s="680"/>
      <c r="BN427" s="680"/>
      <c r="BO427" s="680"/>
      <c r="BP427" s="680"/>
    </row>
    <row r="428" customFormat="false" ht="15" hidden="false" customHeight="false" outlineLevel="0" collapsed="false">
      <c r="A428" s="680"/>
      <c r="B428" s="680"/>
      <c r="C428" s="742"/>
      <c r="D428" s="680"/>
      <c r="E428" s="680"/>
      <c r="F428" s="680"/>
      <c r="G428" s="680"/>
      <c r="H428" s="680"/>
      <c r="I428" s="680"/>
      <c r="J428" s="680"/>
      <c r="K428" s="680"/>
      <c r="L428" s="680"/>
      <c r="M428" s="680"/>
      <c r="N428" s="680"/>
      <c r="O428" s="742"/>
      <c r="P428" s="680"/>
      <c r="Q428" s="680"/>
      <c r="R428" s="680"/>
      <c r="S428" s="680"/>
      <c r="T428" s="680"/>
      <c r="U428" s="680"/>
      <c r="V428" s="680"/>
      <c r="W428" s="680"/>
      <c r="X428" s="680"/>
      <c r="Y428" s="680"/>
      <c r="Z428" s="680"/>
      <c r="AA428" s="680"/>
      <c r="AB428" s="680"/>
      <c r="AC428" s="680"/>
      <c r="AD428" s="680"/>
      <c r="AE428" s="680"/>
      <c r="AF428" s="680"/>
      <c r="AG428" s="680"/>
      <c r="AH428" s="680"/>
      <c r="AI428" s="680"/>
      <c r="AJ428" s="680"/>
      <c r="AK428" s="742"/>
      <c r="AL428" s="680"/>
      <c r="AM428" s="680"/>
      <c r="AN428" s="680"/>
      <c r="AO428" s="680"/>
      <c r="AP428" s="680"/>
      <c r="AQ428" s="680"/>
      <c r="AR428" s="680"/>
      <c r="AS428" s="680"/>
      <c r="AT428" s="680"/>
      <c r="AU428" s="680"/>
      <c r="AV428" s="680"/>
      <c r="AW428" s="680"/>
      <c r="AX428" s="680"/>
      <c r="AY428" s="680"/>
      <c r="AZ428" s="680"/>
      <c r="BA428" s="680"/>
      <c r="BB428" s="680"/>
      <c r="BC428" s="680"/>
      <c r="BD428" s="680"/>
      <c r="BE428" s="680"/>
      <c r="BF428" s="680"/>
      <c r="BG428" s="680"/>
      <c r="BH428" s="680"/>
      <c r="BI428" s="680"/>
      <c r="BJ428" s="680"/>
      <c r="BK428" s="680"/>
      <c r="BL428" s="680"/>
      <c r="BM428" s="680"/>
      <c r="BN428" s="680"/>
      <c r="BO428" s="680"/>
      <c r="BP428" s="680"/>
    </row>
    <row r="429" customFormat="false" ht="15" hidden="false" customHeight="false" outlineLevel="0" collapsed="false">
      <c r="A429" s="680"/>
      <c r="B429" s="680"/>
      <c r="C429" s="742"/>
      <c r="D429" s="680"/>
      <c r="E429" s="680"/>
      <c r="F429" s="680"/>
      <c r="G429" s="680"/>
      <c r="H429" s="680"/>
      <c r="I429" s="680"/>
      <c r="J429" s="680"/>
      <c r="K429" s="680"/>
      <c r="L429" s="680"/>
      <c r="M429" s="680"/>
      <c r="N429" s="680"/>
      <c r="O429" s="742"/>
      <c r="P429" s="680"/>
      <c r="Q429" s="680"/>
      <c r="R429" s="680"/>
      <c r="S429" s="680"/>
      <c r="T429" s="680"/>
      <c r="U429" s="680"/>
      <c r="V429" s="680"/>
      <c r="W429" s="680"/>
      <c r="X429" s="680"/>
      <c r="Y429" s="680"/>
      <c r="Z429" s="680"/>
      <c r="AA429" s="680"/>
      <c r="AB429" s="680"/>
      <c r="AC429" s="680"/>
      <c r="AD429" s="680"/>
      <c r="AE429" s="680"/>
      <c r="AF429" s="680"/>
      <c r="AG429" s="680"/>
      <c r="AH429" s="680"/>
      <c r="AI429" s="680"/>
      <c r="AJ429" s="680"/>
      <c r="AK429" s="742"/>
      <c r="AL429" s="680"/>
      <c r="AM429" s="680"/>
      <c r="AN429" s="680"/>
      <c r="AO429" s="680"/>
      <c r="AP429" s="680"/>
      <c r="AQ429" s="680"/>
      <c r="AR429" s="680"/>
      <c r="AS429" s="680"/>
      <c r="AT429" s="680"/>
      <c r="AU429" s="680"/>
      <c r="AV429" s="680"/>
      <c r="AW429" s="680"/>
      <c r="AX429" s="680"/>
      <c r="AY429" s="680"/>
      <c r="AZ429" s="680"/>
      <c r="BA429" s="680"/>
      <c r="BB429" s="680"/>
      <c r="BC429" s="680"/>
      <c r="BD429" s="680"/>
      <c r="BE429" s="680"/>
      <c r="BF429" s="680"/>
      <c r="BG429" s="680"/>
      <c r="BH429" s="680"/>
      <c r="BI429" s="680"/>
      <c r="BJ429" s="680"/>
      <c r="BK429" s="680"/>
      <c r="BL429" s="680"/>
      <c r="BM429" s="680"/>
      <c r="BN429" s="680"/>
      <c r="BO429" s="680"/>
      <c r="BP429" s="680"/>
    </row>
    <row r="430" customFormat="false" ht="15" hidden="false" customHeight="false" outlineLevel="0" collapsed="false">
      <c r="A430" s="680"/>
      <c r="B430" s="680"/>
      <c r="C430" s="742"/>
      <c r="D430" s="680"/>
      <c r="E430" s="680"/>
      <c r="F430" s="680"/>
      <c r="G430" s="680"/>
      <c r="H430" s="680"/>
      <c r="I430" s="680"/>
      <c r="J430" s="680"/>
      <c r="K430" s="680"/>
      <c r="L430" s="680"/>
      <c r="M430" s="680"/>
      <c r="N430" s="680"/>
      <c r="O430" s="742"/>
      <c r="P430" s="680"/>
      <c r="Q430" s="680"/>
      <c r="R430" s="680"/>
      <c r="S430" s="680"/>
      <c r="T430" s="680"/>
      <c r="U430" s="680"/>
      <c r="V430" s="680"/>
      <c r="W430" s="680"/>
      <c r="X430" s="680"/>
      <c r="Y430" s="680"/>
      <c r="Z430" s="680"/>
      <c r="AA430" s="680"/>
      <c r="AB430" s="680"/>
      <c r="AC430" s="680"/>
      <c r="AD430" s="680"/>
      <c r="AE430" s="680"/>
      <c r="AF430" s="680"/>
      <c r="AG430" s="680"/>
      <c r="AH430" s="680"/>
      <c r="AI430" s="680"/>
      <c r="AJ430" s="680"/>
      <c r="AK430" s="742"/>
      <c r="AL430" s="680"/>
      <c r="AM430" s="680"/>
      <c r="AN430" s="680"/>
      <c r="AO430" s="680"/>
      <c r="AP430" s="680"/>
      <c r="AQ430" s="680"/>
      <c r="AR430" s="680"/>
      <c r="AS430" s="680"/>
      <c r="AT430" s="680"/>
      <c r="AU430" s="680"/>
      <c r="AV430" s="680"/>
      <c r="AW430" s="680"/>
      <c r="AX430" s="680"/>
      <c r="AY430" s="680"/>
      <c r="AZ430" s="680"/>
      <c r="BA430" s="680"/>
      <c r="BB430" s="680"/>
      <c r="BC430" s="680"/>
      <c r="BD430" s="680"/>
      <c r="BE430" s="680"/>
      <c r="BF430" s="680"/>
      <c r="BG430" s="680"/>
      <c r="BH430" s="680"/>
      <c r="BI430" s="680"/>
      <c r="BJ430" s="680"/>
      <c r="BK430" s="680"/>
      <c r="BL430" s="680"/>
      <c r="BM430" s="680"/>
      <c r="BN430" s="680"/>
      <c r="BO430" s="680"/>
      <c r="BP430" s="680"/>
    </row>
    <row r="431" customFormat="false" ht="15" hidden="false" customHeight="false" outlineLevel="0" collapsed="false">
      <c r="A431" s="680"/>
      <c r="B431" s="680"/>
      <c r="C431" s="742"/>
      <c r="D431" s="680"/>
      <c r="E431" s="680"/>
      <c r="F431" s="680"/>
      <c r="G431" s="680"/>
      <c r="H431" s="680"/>
      <c r="I431" s="680"/>
      <c r="J431" s="680"/>
      <c r="K431" s="680"/>
      <c r="L431" s="680"/>
      <c r="M431" s="680"/>
      <c r="N431" s="680"/>
      <c r="O431" s="742"/>
      <c r="P431" s="680"/>
      <c r="Q431" s="680"/>
      <c r="R431" s="680"/>
      <c r="S431" s="680"/>
      <c r="T431" s="680"/>
      <c r="U431" s="680"/>
      <c r="V431" s="680"/>
      <c r="W431" s="680"/>
      <c r="X431" s="680"/>
      <c r="Y431" s="680"/>
      <c r="Z431" s="680"/>
      <c r="AA431" s="680"/>
      <c r="AB431" s="680"/>
      <c r="AC431" s="680"/>
      <c r="AD431" s="680"/>
      <c r="AE431" s="680"/>
      <c r="AF431" s="680"/>
      <c r="AG431" s="680"/>
      <c r="AH431" s="680"/>
      <c r="AI431" s="680"/>
      <c r="AJ431" s="680"/>
      <c r="AK431" s="742"/>
      <c r="AL431" s="680"/>
      <c r="AM431" s="680"/>
      <c r="AN431" s="680"/>
      <c r="AO431" s="680"/>
      <c r="AP431" s="680"/>
      <c r="AQ431" s="680"/>
      <c r="AR431" s="680"/>
      <c r="AS431" s="680"/>
      <c r="AT431" s="680"/>
      <c r="AU431" s="680"/>
      <c r="AV431" s="680"/>
      <c r="AW431" s="680"/>
      <c r="AX431" s="680"/>
      <c r="AY431" s="680"/>
      <c r="AZ431" s="680"/>
      <c r="BA431" s="680"/>
      <c r="BB431" s="680"/>
      <c r="BC431" s="680"/>
      <c r="BD431" s="680"/>
      <c r="BE431" s="680"/>
      <c r="BF431" s="680"/>
      <c r="BG431" s="680"/>
      <c r="BH431" s="680"/>
      <c r="BI431" s="680"/>
      <c r="BJ431" s="680"/>
      <c r="BK431" s="680"/>
      <c r="BL431" s="680"/>
      <c r="BM431" s="680"/>
      <c r="BN431" s="680"/>
      <c r="BO431" s="680"/>
      <c r="BP431" s="680"/>
    </row>
    <row r="432" customFormat="false" ht="15" hidden="false" customHeight="false" outlineLevel="0" collapsed="false">
      <c r="A432" s="680"/>
      <c r="B432" s="680"/>
      <c r="C432" s="742"/>
      <c r="D432" s="680"/>
      <c r="E432" s="680"/>
      <c r="F432" s="680"/>
      <c r="G432" s="680"/>
      <c r="H432" s="680"/>
      <c r="I432" s="680"/>
      <c r="J432" s="680"/>
      <c r="K432" s="680"/>
      <c r="L432" s="680"/>
      <c r="M432" s="680"/>
      <c r="N432" s="680"/>
      <c r="O432" s="742"/>
      <c r="P432" s="680"/>
      <c r="Q432" s="680"/>
      <c r="R432" s="680"/>
      <c r="S432" s="680"/>
      <c r="T432" s="680"/>
      <c r="U432" s="680"/>
      <c r="V432" s="680"/>
      <c r="W432" s="680"/>
      <c r="X432" s="680"/>
      <c r="Y432" s="680"/>
      <c r="Z432" s="680"/>
      <c r="AA432" s="680"/>
      <c r="AB432" s="680"/>
      <c r="AC432" s="680"/>
      <c r="AD432" s="680"/>
      <c r="AE432" s="680"/>
      <c r="AF432" s="680"/>
      <c r="AG432" s="680"/>
      <c r="AH432" s="680"/>
      <c r="AI432" s="680"/>
      <c r="AJ432" s="680"/>
      <c r="AK432" s="742"/>
      <c r="AL432" s="680"/>
      <c r="AM432" s="680"/>
      <c r="AN432" s="680"/>
      <c r="AO432" s="680"/>
      <c r="AP432" s="680"/>
      <c r="AQ432" s="680"/>
      <c r="AR432" s="680"/>
      <c r="AS432" s="680"/>
      <c r="AT432" s="680"/>
      <c r="AU432" s="680"/>
      <c r="AV432" s="680"/>
      <c r="AW432" s="680"/>
      <c r="AX432" s="680"/>
      <c r="AY432" s="680"/>
      <c r="AZ432" s="680"/>
      <c r="BA432" s="680"/>
      <c r="BB432" s="680"/>
      <c r="BC432" s="680"/>
      <c r="BD432" s="680"/>
      <c r="BE432" s="680"/>
      <c r="BF432" s="680"/>
      <c r="BG432" s="680"/>
      <c r="BH432" s="680"/>
      <c r="BI432" s="680"/>
      <c r="BJ432" s="680"/>
      <c r="BK432" s="680"/>
      <c r="BL432" s="680"/>
      <c r="BM432" s="680"/>
      <c r="BN432" s="680"/>
      <c r="BO432" s="680"/>
      <c r="BP432" s="680"/>
    </row>
    <row r="433" customFormat="false" ht="15" hidden="false" customHeight="false" outlineLevel="0" collapsed="false">
      <c r="A433" s="680"/>
      <c r="B433" s="680"/>
      <c r="C433" s="742"/>
      <c r="D433" s="680"/>
      <c r="E433" s="680"/>
      <c r="F433" s="680"/>
      <c r="G433" s="680"/>
      <c r="H433" s="680"/>
      <c r="I433" s="680"/>
      <c r="J433" s="680"/>
      <c r="K433" s="680"/>
      <c r="L433" s="680"/>
      <c r="M433" s="680"/>
      <c r="N433" s="680"/>
      <c r="O433" s="742"/>
      <c r="P433" s="680"/>
      <c r="Q433" s="680"/>
      <c r="R433" s="680"/>
      <c r="S433" s="680"/>
      <c r="T433" s="680"/>
      <c r="U433" s="680"/>
      <c r="V433" s="680"/>
      <c r="W433" s="680"/>
      <c r="X433" s="680"/>
      <c r="Y433" s="680"/>
      <c r="Z433" s="680"/>
      <c r="AA433" s="680"/>
      <c r="AB433" s="680"/>
      <c r="AC433" s="680"/>
      <c r="AD433" s="680"/>
      <c r="AE433" s="680"/>
      <c r="AF433" s="680"/>
      <c r="AG433" s="680"/>
      <c r="AH433" s="680"/>
      <c r="AI433" s="680"/>
      <c r="AJ433" s="680"/>
      <c r="AK433" s="742"/>
      <c r="AL433" s="680"/>
      <c r="AM433" s="680"/>
      <c r="AN433" s="680"/>
      <c r="AO433" s="680"/>
      <c r="AP433" s="680"/>
      <c r="AQ433" s="680"/>
      <c r="AR433" s="680"/>
      <c r="AS433" s="680"/>
      <c r="AT433" s="680"/>
      <c r="AU433" s="680"/>
      <c r="AV433" s="680"/>
      <c r="AW433" s="680"/>
      <c r="AX433" s="680"/>
      <c r="AY433" s="680"/>
      <c r="AZ433" s="680"/>
      <c r="BA433" s="680"/>
      <c r="BB433" s="680"/>
      <c r="BC433" s="680"/>
      <c r="BD433" s="680"/>
      <c r="BE433" s="680"/>
      <c r="BF433" s="680"/>
      <c r="BG433" s="680"/>
      <c r="BH433" s="680"/>
      <c r="BI433" s="680"/>
      <c r="BJ433" s="680"/>
      <c r="BK433" s="680"/>
      <c r="BL433" s="680"/>
      <c r="BM433" s="680"/>
      <c r="BN433" s="680"/>
      <c r="BO433" s="680"/>
      <c r="BP433" s="680"/>
    </row>
    <row r="434" customFormat="false" ht="15" hidden="false" customHeight="false" outlineLevel="0" collapsed="false">
      <c r="A434" s="680"/>
      <c r="B434" s="680"/>
      <c r="C434" s="742"/>
      <c r="D434" s="680"/>
      <c r="E434" s="680"/>
      <c r="F434" s="680"/>
      <c r="G434" s="680"/>
      <c r="H434" s="680"/>
      <c r="I434" s="680"/>
      <c r="J434" s="680"/>
      <c r="K434" s="680"/>
      <c r="L434" s="680"/>
      <c r="M434" s="680"/>
      <c r="N434" s="680"/>
      <c r="O434" s="742"/>
      <c r="P434" s="680"/>
      <c r="Q434" s="680"/>
      <c r="R434" s="680"/>
      <c r="S434" s="680"/>
      <c r="T434" s="680"/>
      <c r="U434" s="680"/>
      <c r="V434" s="680"/>
      <c r="W434" s="680"/>
      <c r="X434" s="680"/>
      <c r="Y434" s="680"/>
      <c r="Z434" s="680"/>
      <c r="AA434" s="680"/>
      <c r="AB434" s="680"/>
      <c r="AC434" s="680"/>
      <c r="AD434" s="680"/>
      <c r="AE434" s="680"/>
      <c r="AF434" s="680"/>
      <c r="AG434" s="680"/>
      <c r="AH434" s="680"/>
      <c r="AI434" s="680"/>
      <c r="AJ434" s="680"/>
      <c r="AK434" s="742"/>
      <c r="AL434" s="680"/>
      <c r="AM434" s="680"/>
      <c r="AN434" s="680"/>
      <c r="AO434" s="680"/>
      <c r="AP434" s="680"/>
      <c r="AQ434" s="680"/>
      <c r="AR434" s="680"/>
      <c r="AS434" s="680"/>
      <c r="AT434" s="680"/>
      <c r="AU434" s="680"/>
      <c r="AV434" s="680"/>
      <c r="AW434" s="680"/>
      <c r="AX434" s="680"/>
      <c r="AY434" s="680"/>
      <c r="AZ434" s="680"/>
      <c r="BA434" s="680"/>
      <c r="BB434" s="680"/>
      <c r="BC434" s="680"/>
      <c r="BD434" s="680"/>
      <c r="BE434" s="680"/>
      <c r="BF434" s="680"/>
      <c r="BG434" s="680"/>
      <c r="BH434" s="680"/>
      <c r="BI434" s="680"/>
      <c r="BJ434" s="680"/>
      <c r="BK434" s="680"/>
      <c r="BL434" s="680"/>
      <c r="BM434" s="680"/>
      <c r="BN434" s="680"/>
      <c r="BO434" s="680"/>
      <c r="BP434" s="680"/>
    </row>
    <row r="435" customFormat="false" ht="15" hidden="false" customHeight="false" outlineLevel="0" collapsed="false">
      <c r="A435" s="680"/>
      <c r="B435" s="680"/>
      <c r="C435" s="742"/>
      <c r="D435" s="680"/>
      <c r="E435" s="680"/>
      <c r="F435" s="680"/>
      <c r="G435" s="680"/>
      <c r="H435" s="680"/>
      <c r="I435" s="680"/>
      <c r="J435" s="680"/>
      <c r="K435" s="680"/>
      <c r="L435" s="680"/>
      <c r="M435" s="680"/>
      <c r="N435" s="680"/>
      <c r="O435" s="742"/>
      <c r="P435" s="680"/>
      <c r="Q435" s="680"/>
      <c r="R435" s="680"/>
      <c r="S435" s="680"/>
      <c r="T435" s="680"/>
      <c r="U435" s="680"/>
      <c r="V435" s="680"/>
      <c r="W435" s="680"/>
      <c r="X435" s="680"/>
      <c r="Y435" s="680"/>
      <c r="Z435" s="680"/>
      <c r="AA435" s="680"/>
      <c r="AB435" s="680"/>
      <c r="AC435" s="680"/>
      <c r="AD435" s="680"/>
      <c r="AE435" s="680"/>
      <c r="AF435" s="680"/>
      <c r="AG435" s="680"/>
      <c r="AH435" s="680"/>
      <c r="AI435" s="680"/>
      <c r="AJ435" s="680"/>
      <c r="AK435" s="742"/>
      <c r="AL435" s="680"/>
      <c r="AM435" s="680"/>
      <c r="AN435" s="680"/>
      <c r="AO435" s="680"/>
      <c r="AP435" s="680"/>
      <c r="AQ435" s="680"/>
      <c r="AR435" s="680"/>
      <c r="AS435" s="680"/>
      <c r="AT435" s="680"/>
      <c r="AU435" s="680"/>
      <c r="AV435" s="680"/>
      <c r="AW435" s="680"/>
      <c r="AX435" s="680"/>
      <c r="AY435" s="680"/>
      <c r="AZ435" s="680"/>
      <c r="BA435" s="680"/>
      <c r="BB435" s="680"/>
      <c r="BC435" s="680"/>
      <c r="BD435" s="680"/>
      <c r="BE435" s="680"/>
      <c r="BF435" s="680"/>
      <c r="BG435" s="680"/>
      <c r="BH435" s="680"/>
      <c r="BI435" s="680"/>
      <c r="BJ435" s="680"/>
      <c r="BK435" s="680"/>
      <c r="BL435" s="680"/>
      <c r="BM435" s="680"/>
      <c r="BN435" s="680"/>
      <c r="BO435" s="680"/>
      <c r="BP435" s="680"/>
    </row>
    <row r="436" customFormat="false" ht="15" hidden="false" customHeight="false" outlineLevel="0" collapsed="false">
      <c r="A436" s="680"/>
      <c r="B436" s="680"/>
      <c r="C436" s="742"/>
      <c r="D436" s="680"/>
      <c r="E436" s="680"/>
      <c r="F436" s="680"/>
      <c r="G436" s="680"/>
      <c r="H436" s="680"/>
      <c r="I436" s="680"/>
      <c r="J436" s="680"/>
      <c r="K436" s="680"/>
      <c r="L436" s="680"/>
      <c r="M436" s="680"/>
      <c r="N436" s="680"/>
      <c r="O436" s="742"/>
      <c r="P436" s="680"/>
      <c r="Q436" s="680"/>
      <c r="R436" s="680"/>
      <c r="S436" s="680"/>
      <c r="T436" s="680"/>
      <c r="U436" s="680"/>
      <c r="V436" s="680"/>
      <c r="W436" s="680"/>
      <c r="X436" s="680"/>
      <c r="Y436" s="680"/>
      <c r="Z436" s="680"/>
      <c r="AA436" s="680"/>
      <c r="AB436" s="680"/>
      <c r="AC436" s="680"/>
      <c r="AD436" s="680"/>
      <c r="AE436" s="680"/>
      <c r="AF436" s="680"/>
      <c r="AG436" s="680"/>
      <c r="AH436" s="680"/>
      <c r="AI436" s="680"/>
      <c r="AJ436" s="680"/>
      <c r="AK436" s="742"/>
      <c r="AL436" s="680"/>
      <c r="AM436" s="680"/>
      <c r="AN436" s="680"/>
      <c r="AO436" s="680"/>
      <c r="AP436" s="680"/>
      <c r="AQ436" s="680"/>
      <c r="AR436" s="680"/>
      <c r="AS436" s="680"/>
      <c r="AT436" s="680"/>
      <c r="AU436" s="680"/>
      <c r="AV436" s="680"/>
      <c r="AW436" s="680"/>
      <c r="AX436" s="680"/>
      <c r="AY436" s="680"/>
      <c r="AZ436" s="680"/>
      <c r="BA436" s="680"/>
      <c r="BB436" s="680"/>
      <c r="BC436" s="680"/>
      <c r="BD436" s="680"/>
      <c r="BE436" s="680"/>
      <c r="BF436" s="680"/>
      <c r="BG436" s="680"/>
      <c r="BH436" s="680"/>
      <c r="BI436" s="680"/>
      <c r="BJ436" s="680"/>
      <c r="BK436" s="680"/>
      <c r="BL436" s="680"/>
      <c r="BM436" s="680"/>
      <c r="BN436" s="680"/>
      <c r="BO436" s="680"/>
      <c r="BP436" s="680"/>
    </row>
    <row r="437" customFormat="false" ht="15" hidden="false" customHeight="false" outlineLevel="0" collapsed="false">
      <c r="A437" s="680"/>
      <c r="B437" s="680"/>
      <c r="C437" s="742"/>
      <c r="D437" s="680"/>
      <c r="E437" s="680"/>
      <c r="F437" s="680"/>
      <c r="G437" s="680"/>
      <c r="H437" s="680"/>
      <c r="I437" s="680"/>
      <c r="J437" s="680"/>
      <c r="K437" s="680"/>
      <c r="L437" s="680"/>
      <c r="M437" s="680"/>
      <c r="N437" s="680"/>
      <c r="O437" s="742"/>
      <c r="P437" s="680"/>
      <c r="Q437" s="680"/>
      <c r="R437" s="680"/>
      <c r="S437" s="680"/>
      <c r="T437" s="680"/>
      <c r="U437" s="680"/>
      <c r="V437" s="680"/>
      <c r="W437" s="680"/>
      <c r="X437" s="680"/>
      <c r="Y437" s="680"/>
      <c r="Z437" s="680"/>
      <c r="AA437" s="680"/>
      <c r="AB437" s="680"/>
      <c r="AC437" s="680"/>
      <c r="AD437" s="680"/>
      <c r="AE437" s="680"/>
      <c r="AF437" s="680"/>
      <c r="AG437" s="680"/>
      <c r="AH437" s="680"/>
      <c r="AI437" s="680"/>
      <c r="AJ437" s="680"/>
      <c r="AK437" s="742"/>
      <c r="AL437" s="680"/>
      <c r="AM437" s="680"/>
      <c r="AN437" s="680"/>
      <c r="AO437" s="680"/>
      <c r="AP437" s="680"/>
      <c r="AQ437" s="680"/>
      <c r="AR437" s="680"/>
      <c r="AS437" s="680"/>
      <c r="AT437" s="680"/>
      <c r="AU437" s="680"/>
      <c r="AV437" s="680"/>
      <c r="AW437" s="680"/>
      <c r="AX437" s="680"/>
      <c r="AY437" s="680"/>
      <c r="AZ437" s="680"/>
      <c r="BA437" s="680"/>
      <c r="BB437" s="680"/>
      <c r="BC437" s="680"/>
      <c r="BD437" s="680"/>
      <c r="BE437" s="680"/>
      <c r="BF437" s="680"/>
      <c r="BG437" s="680"/>
      <c r="BH437" s="680"/>
      <c r="BI437" s="680"/>
      <c r="BJ437" s="680"/>
      <c r="BK437" s="680"/>
      <c r="BL437" s="680"/>
      <c r="BM437" s="680"/>
      <c r="BN437" s="680"/>
      <c r="BO437" s="680"/>
      <c r="BP437" s="680"/>
    </row>
    <row r="438" customFormat="false" ht="15" hidden="false" customHeight="false" outlineLevel="0" collapsed="false">
      <c r="A438" s="680"/>
      <c r="B438" s="680"/>
      <c r="C438" s="742"/>
      <c r="D438" s="680"/>
      <c r="E438" s="680"/>
      <c r="F438" s="680"/>
      <c r="G438" s="680"/>
      <c r="H438" s="680"/>
      <c r="I438" s="680"/>
      <c r="J438" s="680"/>
      <c r="K438" s="680"/>
      <c r="L438" s="680"/>
      <c r="M438" s="680"/>
      <c r="N438" s="680"/>
      <c r="O438" s="742"/>
      <c r="P438" s="680"/>
      <c r="Q438" s="680"/>
      <c r="R438" s="680"/>
      <c r="S438" s="680"/>
      <c r="T438" s="680"/>
      <c r="U438" s="680"/>
      <c r="V438" s="680"/>
      <c r="W438" s="680"/>
      <c r="X438" s="680"/>
      <c r="Y438" s="680"/>
      <c r="Z438" s="680"/>
      <c r="AA438" s="680"/>
      <c r="AB438" s="680"/>
      <c r="AC438" s="680"/>
      <c r="AD438" s="680"/>
      <c r="AE438" s="680"/>
      <c r="AF438" s="680"/>
      <c r="AG438" s="680"/>
      <c r="AH438" s="680"/>
      <c r="AI438" s="680"/>
      <c r="AJ438" s="680"/>
      <c r="AK438" s="742"/>
      <c r="AL438" s="680"/>
      <c r="AM438" s="680"/>
      <c r="AN438" s="680"/>
      <c r="AO438" s="680"/>
      <c r="AP438" s="680"/>
      <c r="AQ438" s="680"/>
      <c r="AR438" s="680"/>
      <c r="AS438" s="680"/>
      <c r="AT438" s="680"/>
      <c r="AU438" s="680"/>
      <c r="AV438" s="680"/>
      <c r="AW438" s="680"/>
      <c r="AX438" s="680"/>
      <c r="AY438" s="680"/>
      <c r="AZ438" s="680"/>
      <c r="BA438" s="680"/>
      <c r="BB438" s="680"/>
      <c r="BC438" s="680"/>
      <c r="BD438" s="680"/>
      <c r="BE438" s="680"/>
      <c r="BF438" s="680"/>
      <c r="BG438" s="680"/>
      <c r="BH438" s="680"/>
      <c r="BI438" s="680"/>
      <c r="BJ438" s="680"/>
      <c r="BK438" s="680"/>
      <c r="BL438" s="680"/>
      <c r="BM438" s="680"/>
      <c r="BN438" s="680"/>
      <c r="BO438" s="680"/>
      <c r="BP438" s="680"/>
    </row>
    <row r="439" customFormat="false" ht="15" hidden="false" customHeight="false" outlineLevel="0" collapsed="false">
      <c r="A439" s="680"/>
      <c r="B439" s="680"/>
      <c r="C439" s="742"/>
      <c r="D439" s="680"/>
      <c r="E439" s="680"/>
      <c r="F439" s="680"/>
      <c r="G439" s="680"/>
      <c r="H439" s="680"/>
      <c r="I439" s="680"/>
      <c r="J439" s="680"/>
      <c r="K439" s="680"/>
      <c r="L439" s="680"/>
      <c r="M439" s="680"/>
      <c r="N439" s="680"/>
      <c r="O439" s="742"/>
      <c r="P439" s="680"/>
      <c r="Q439" s="680"/>
      <c r="R439" s="680"/>
      <c r="S439" s="680"/>
      <c r="T439" s="680"/>
      <c r="U439" s="680"/>
      <c r="V439" s="680"/>
      <c r="W439" s="680"/>
      <c r="X439" s="680"/>
      <c r="Y439" s="680"/>
      <c r="Z439" s="680"/>
      <c r="AA439" s="680"/>
      <c r="AB439" s="680"/>
      <c r="AC439" s="680"/>
      <c r="AD439" s="680"/>
      <c r="AE439" s="680"/>
      <c r="AF439" s="680"/>
      <c r="AG439" s="680"/>
      <c r="AH439" s="680"/>
      <c r="AI439" s="680"/>
      <c r="AJ439" s="680"/>
      <c r="AK439" s="742"/>
      <c r="AL439" s="680"/>
      <c r="AM439" s="680"/>
      <c r="AN439" s="680"/>
      <c r="AO439" s="680"/>
      <c r="AP439" s="680"/>
      <c r="AQ439" s="680"/>
      <c r="AR439" s="680"/>
      <c r="AS439" s="680"/>
      <c r="AT439" s="680"/>
      <c r="AU439" s="680"/>
      <c r="AV439" s="680"/>
      <c r="AW439" s="680"/>
      <c r="AX439" s="680"/>
      <c r="AY439" s="680"/>
      <c r="AZ439" s="680"/>
      <c r="BA439" s="680"/>
      <c r="BB439" s="680"/>
      <c r="BC439" s="680"/>
      <c r="BD439" s="680"/>
      <c r="BE439" s="680"/>
      <c r="BF439" s="680"/>
      <c r="BG439" s="680"/>
      <c r="BH439" s="680"/>
      <c r="BI439" s="680"/>
      <c r="BJ439" s="680"/>
      <c r="BK439" s="680"/>
      <c r="BL439" s="680"/>
      <c r="BM439" s="680"/>
      <c r="BN439" s="680"/>
      <c r="BO439" s="680"/>
      <c r="BP439" s="680"/>
    </row>
    <row r="440" customFormat="false" ht="15" hidden="false" customHeight="false" outlineLevel="0" collapsed="false">
      <c r="A440" s="680"/>
      <c r="B440" s="680"/>
      <c r="C440" s="742"/>
      <c r="D440" s="680"/>
      <c r="E440" s="680"/>
      <c r="F440" s="680"/>
      <c r="G440" s="680"/>
      <c r="H440" s="680"/>
      <c r="I440" s="680"/>
      <c r="J440" s="680"/>
      <c r="K440" s="680"/>
      <c r="L440" s="680"/>
      <c r="M440" s="680"/>
      <c r="N440" s="680"/>
      <c r="O440" s="742"/>
      <c r="P440" s="680"/>
      <c r="Q440" s="680"/>
      <c r="R440" s="680"/>
      <c r="S440" s="680"/>
      <c r="T440" s="680"/>
      <c r="U440" s="680"/>
      <c r="V440" s="680"/>
      <c r="W440" s="680"/>
      <c r="X440" s="680"/>
      <c r="Y440" s="680"/>
      <c r="Z440" s="680"/>
      <c r="AA440" s="680"/>
      <c r="AB440" s="680"/>
      <c r="AC440" s="680"/>
      <c r="AD440" s="680"/>
      <c r="AE440" s="680"/>
      <c r="AF440" s="680"/>
      <c r="AG440" s="680"/>
      <c r="AH440" s="680"/>
      <c r="AI440" s="680"/>
      <c r="AJ440" s="680"/>
      <c r="AK440" s="742"/>
      <c r="AL440" s="680"/>
      <c r="AM440" s="680"/>
      <c r="AN440" s="680"/>
      <c r="AO440" s="680"/>
      <c r="AP440" s="680"/>
      <c r="AQ440" s="680"/>
      <c r="AR440" s="680"/>
      <c r="AS440" s="680"/>
      <c r="AT440" s="680"/>
      <c r="AU440" s="680"/>
      <c r="AV440" s="680"/>
      <c r="AW440" s="680"/>
      <c r="AX440" s="680"/>
      <c r="AY440" s="680"/>
      <c r="AZ440" s="680"/>
      <c r="BA440" s="680"/>
      <c r="BB440" s="680"/>
      <c r="BC440" s="680"/>
      <c r="BD440" s="680"/>
      <c r="BE440" s="680"/>
      <c r="BF440" s="680"/>
      <c r="BG440" s="680"/>
      <c r="BH440" s="680"/>
      <c r="BI440" s="680"/>
      <c r="BJ440" s="680"/>
      <c r="BK440" s="680"/>
      <c r="BL440" s="680"/>
      <c r="BM440" s="680"/>
      <c r="BN440" s="680"/>
      <c r="BO440" s="680"/>
      <c r="BP440" s="680"/>
    </row>
    <row r="441" customFormat="false" ht="15" hidden="false" customHeight="false" outlineLevel="0" collapsed="false">
      <c r="A441" s="680"/>
      <c r="B441" s="680"/>
      <c r="C441" s="742"/>
      <c r="D441" s="680"/>
      <c r="E441" s="680"/>
      <c r="F441" s="680"/>
      <c r="G441" s="680"/>
      <c r="H441" s="680"/>
      <c r="I441" s="680"/>
      <c r="J441" s="680"/>
      <c r="K441" s="680"/>
      <c r="L441" s="680"/>
      <c r="M441" s="680"/>
      <c r="N441" s="680"/>
      <c r="O441" s="742"/>
      <c r="P441" s="680"/>
      <c r="Q441" s="680"/>
      <c r="R441" s="680"/>
      <c r="S441" s="680"/>
      <c r="T441" s="680"/>
      <c r="U441" s="680"/>
      <c r="V441" s="680"/>
      <c r="W441" s="680"/>
      <c r="X441" s="680"/>
      <c r="Y441" s="680"/>
      <c r="Z441" s="680"/>
      <c r="AA441" s="680"/>
      <c r="AB441" s="680"/>
      <c r="AC441" s="680"/>
      <c r="AD441" s="680"/>
      <c r="AE441" s="680"/>
      <c r="AF441" s="680"/>
      <c r="AG441" s="680"/>
      <c r="AH441" s="680"/>
      <c r="AI441" s="680"/>
      <c r="AJ441" s="680"/>
      <c r="AK441" s="742"/>
      <c r="AL441" s="680"/>
      <c r="AM441" s="680"/>
      <c r="AN441" s="680"/>
      <c r="AO441" s="680"/>
      <c r="AP441" s="680"/>
      <c r="AQ441" s="680"/>
      <c r="AR441" s="680"/>
      <c r="AS441" s="680"/>
      <c r="AT441" s="680"/>
      <c r="AU441" s="680"/>
      <c r="AV441" s="680"/>
      <c r="AW441" s="680"/>
      <c r="AX441" s="680"/>
      <c r="AY441" s="680"/>
      <c r="AZ441" s="680"/>
      <c r="BA441" s="680"/>
      <c r="BB441" s="680"/>
      <c r="BC441" s="680"/>
      <c r="BD441" s="680"/>
      <c r="BE441" s="680"/>
      <c r="BF441" s="680"/>
      <c r="BG441" s="680"/>
      <c r="BH441" s="680"/>
      <c r="BI441" s="680"/>
      <c r="BJ441" s="680"/>
      <c r="BK441" s="680"/>
      <c r="BL441" s="680"/>
      <c r="BM441" s="680"/>
      <c r="BN441" s="680"/>
      <c r="BO441" s="680"/>
      <c r="BP441" s="680"/>
    </row>
    <row r="442" customFormat="false" ht="15" hidden="false" customHeight="false" outlineLevel="0" collapsed="false">
      <c r="A442" s="680"/>
      <c r="B442" s="680"/>
      <c r="C442" s="742"/>
      <c r="D442" s="680"/>
      <c r="E442" s="680"/>
      <c r="F442" s="680"/>
      <c r="G442" s="680"/>
      <c r="H442" s="680"/>
      <c r="I442" s="680"/>
      <c r="J442" s="680"/>
      <c r="K442" s="680"/>
      <c r="L442" s="680"/>
      <c r="M442" s="680"/>
      <c r="N442" s="680"/>
      <c r="O442" s="742"/>
      <c r="P442" s="680"/>
      <c r="Q442" s="680"/>
      <c r="R442" s="680"/>
      <c r="S442" s="680"/>
      <c r="T442" s="680"/>
      <c r="U442" s="680"/>
      <c r="V442" s="680"/>
      <c r="W442" s="680"/>
      <c r="X442" s="680"/>
      <c r="Y442" s="680"/>
      <c r="Z442" s="680"/>
      <c r="AA442" s="680"/>
      <c r="AB442" s="680"/>
      <c r="AC442" s="680"/>
      <c r="AD442" s="680"/>
      <c r="AE442" s="680"/>
      <c r="AF442" s="680"/>
      <c r="AG442" s="680"/>
      <c r="AH442" s="680"/>
      <c r="AI442" s="680"/>
      <c r="AJ442" s="680"/>
      <c r="AK442" s="742"/>
      <c r="AL442" s="680"/>
      <c r="AM442" s="680"/>
      <c r="AN442" s="680"/>
      <c r="AO442" s="680"/>
      <c r="AP442" s="680"/>
      <c r="AQ442" s="680"/>
      <c r="AR442" s="680"/>
      <c r="AS442" s="680"/>
      <c r="AT442" s="680"/>
      <c r="AU442" s="680"/>
      <c r="AV442" s="680"/>
      <c r="AW442" s="680"/>
      <c r="AX442" s="680"/>
      <c r="AY442" s="680"/>
      <c r="AZ442" s="680"/>
      <c r="BA442" s="680"/>
      <c r="BB442" s="680"/>
      <c r="BC442" s="680"/>
      <c r="BD442" s="680"/>
      <c r="BE442" s="680"/>
      <c r="BF442" s="680"/>
      <c r="BG442" s="680"/>
      <c r="BH442" s="680"/>
      <c r="BI442" s="680"/>
      <c r="BJ442" s="680"/>
      <c r="BK442" s="680"/>
      <c r="BL442" s="680"/>
      <c r="BM442" s="680"/>
      <c r="BN442" s="680"/>
      <c r="BO442" s="680"/>
      <c r="BP442" s="680"/>
    </row>
    <row r="443" customFormat="false" ht="15" hidden="false" customHeight="false" outlineLevel="0" collapsed="false">
      <c r="A443" s="680"/>
      <c r="B443" s="680"/>
      <c r="C443" s="742"/>
      <c r="D443" s="680"/>
      <c r="E443" s="680"/>
      <c r="F443" s="680"/>
      <c r="G443" s="680"/>
      <c r="H443" s="680"/>
      <c r="I443" s="680"/>
      <c r="J443" s="680"/>
      <c r="K443" s="680"/>
      <c r="L443" s="680"/>
      <c r="M443" s="680"/>
      <c r="N443" s="680"/>
      <c r="O443" s="742"/>
      <c r="P443" s="680"/>
      <c r="Q443" s="680"/>
      <c r="R443" s="680"/>
      <c r="S443" s="680"/>
      <c r="T443" s="680"/>
      <c r="U443" s="680"/>
      <c r="V443" s="680"/>
      <c r="W443" s="680"/>
      <c r="X443" s="680"/>
      <c r="Y443" s="680"/>
      <c r="Z443" s="680"/>
      <c r="AA443" s="680"/>
      <c r="AB443" s="680"/>
      <c r="AC443" s="680"/>
      <c r="AD443" s="680"/>
      <c r="AE443" s="680"/>
      <c r="AF443" s="680"/>
      <c r="AG443" s="680"/>
      <c r="AH443" s="680"/>
      <c r="AI443" s="680"/>
      <c r="AJ443" s="680"/>
      <c r="AK443" s="742"/>
      <c r="AL443" s="680"/>
      <c r="AM443" s="680"/>
      <c r="AN443" s="680"/>
      <c r="AO443" s="680"/>
      <c r="AP443" s="680"/>
      <c r="AQ443" s="680"/>
      <c r="AR443" s="680"/>
      <c r="AS443" s="680"/>
      <c r="AT443" s="680"/>
      <c r="AU443" s="680"/>
      <c r="AV443" s="680"/>
      <c r="AW443" s="680"/>
      <c r="AX443" s="680"/>
      <c r="AY443" s="680"/>
      <c r="AZ443" s="680"/>
      <c r="BA443" s="680"/>
      <c r="BB443" s="680"/>
      <c r="BC443" s="680"/>
      <c r="BD443" s="680"/>
      <c r="BE443" s="680"/>
      <c r="BF443" s="680"/>
      <c r="BG443" s="680"/>
      <c r="BH443" s="680"/>
      <c r="BI443" s="680"/>
      <c r="BJ443" s="680"/>
      <c r="BK443" s="680"/>
      <c r="BL443" s="680"/>
      <c r="BM443" s="680"/>
      <c r="BN443" s="680"/>
      <c r="BO443" s="680"/>
      <c r="BP443" s="680"/>
    </row>
    <row r="444" customFormat="false" ht="15" hidden="false" customHeight="false" outlineLevel="0" collapsed="false">
      <c r="A444" s="680"/>
      <c r="B444" s="680"/>
      <c r="C444" s="742"/>
      <c r="D444" s="680"/>
      <c r="E444" s="680"/>
      <c r="F444" s="680"/>
      <c r="G444" s="680"/>
      <c r="H444" s="680"/>
      <c r="I444" s="680"/>
      <c r="J444" s="680"/>
      <c r="K444" s="680"/>
      <c r="L444" s="680"/>
      <c r="M444" s="680"/>
      <c r="N444" s="680"/>
      <c r="O444" s="742"/>
      <c r="P444" s="680"/>
      <c r="Q444" s="680"/>
      <c r="R444" s="680"/>
      <c r="S444" s="680"/>
      <c r="T444" s="680"/>
      <c r="U444" s="680"/>
      <c r="V444" s="680"/>
      <c r="W444" s="680"/>
      <c r="X444" s="680"/>
      <c r="Y444" s="680"/>
      <c r="Z444" s="680"/>
      <c r="AA444" s="680"/>
      <c r="AB444" s="680"/>
      <c r="AC444" s="680"/>
      <c r="AD444" s="680"/>
      <c r="AE444" s="680"/>
      <c r="AF444" s="680"/>
      <c r="AG444" s="680"/>
      <c r="AH444" s="680"/>
      <c r="AI444" s="680"/>
      <c r="AJ444" s="680"/>
      <c r="AK444" s="742"/>
      <c r="AL444" s="680"/>
      <c r="AM444" s="680"/>
      <c r="AN444" s="680"/>
      <c r="AO444" s="680"/>
      <c r="AP444" s="680"/>
      <c r="AQ444" s="680"/>
      <c r="AR444" s="680"/>
      <c r="AS444" s="680"/>
      <c r="AT444" s="680"/>
      <c r="AU444" s="680"/>
      <c r="AV444" s="680"/>
      <c r="AW444" s="680"/>
      <c r="AX444" s="680"/>
      <c r="AY444" s="680"/>
      <c r="AZ444" s="680"/>
      <c r="BA444" s="680"/>
      <c r="BB444" s="680"/>
      <c r="BC444" s="680"/>
      <c r="BD444" s="680"/>
      <c r="BE444" s="680"/>
      <c r="BF444" s="680"/>
      <c r="BG444" s="680"/>
      <c r="BH444" s="680"/>
      <c r="BI444" s="680"/>
      <c r="BJ444" s="680"/>
      <c r="BK444" s="680"/>
      <c r="BL444" s="680"/>
      <c r="BM444" s="680"/>
      <c r="BN444" s="680"/>
      <c r="BO444" s="680"/>
      <c r="BP444" s="680"/>
    </row>
    <row r="445" customFormat="false" ht="15" hidden="false" customHeight="false" outlineLevel="0" collapsed="false">
      <c r="A445" s="680"/>
      <c r="B445" s="680"/>
      <c r="C445" s="742"/>
      <c r="D445" s="680"/>
      <c r="E445" s="680"/>
      <c r="F445" s="680"/>
      <c r="G445" s="680"/>
      <c r="H445" s="680"/>
      <c r="I445" s="680"/>
      <c r="J445" s="680"/>
      <c r="K445" s="680"/>
      <c r="L445" s="680"/>
      <c r="M445" s="680"/>
      <c r="N445" s="680"/>
      <c r="O445" s="742"/>
      <c r="P445" s="680"/>
      <c r="Q445" s="680"/>
      <c r="R445" s="680"/>
      <c r="S445" s="680"/>
      <c r="T445" s="680"/>
      <c r="U445" s="680"/>
      <c r="V445" s="680"/>
      <c r="W445" s="680"/>
      <c r="X445" s="680"/>
      <c r="Y445" s="680"/>
      <c r="Z445" s="680"/>
      <c r="AA445" s="680"/>
      <c r="AB445" s="680"/>
      <c r="AC445" s="680"/>
      <c r="AD445" s="680"/>
      <c r="AE445" s="680"/>
      <c r="AF445" s="680"/>
      <c r="AG445" s="680"/>
      <c r="AH445" s="680"/>
      <c r="AI445" s="680"/>
      <c r="AJ445" s="680"/>
      <c r="AK445" s="742"/>
      <c r="AL445" s="680"/>
      <c r="AM445" s="680"/>
      <c r="AN445" s="680"/>
      <c r="AO445" s="680"/>
      <c r="AP445" s="680"/>
      <c r="AQ445" s="680"/>
      <c r="AR445" s="680"/>
      <c r="AS445" s="680"/>
      <c r="AT445" s="680"/>
      <c r="AU445" s="680"/>
      <c r="AV445" s="680"/>
      <c r="AW445" s="680"/>
      <c r="AX445" s="680"/>
      <c r="AY445" s="680"/>
      <c r="AZ445" s="680"/>
      <c r="BA445" s="680"/>
      <c r="BB445" s="680"/>
      <c r="BC445" s="680"/>
      <c r="BD445" s="680"/>
      <c r="BE445" s="680"/>
      <c r="BF445" s="680"/>
      <c r="BG445" s="680"/>
      <c r="BH445" s="680"/>
      <c r="BI445" s="680"/>
      <c r="BJ445" s="680"/>
      <c r="BK445" s="680"/>
      <c r="BL445" s="680"/>
      <c r="BM445" s="680"/>
      <c r="BN445" s="680"/>
      <c r="BO445" s="680"/>
      <c r="BP445" s="680"/>
    </row>
    <row r="446" customFormat="false" ht="15" hidden="false" customHeight="false" outlineLevel="0" collapsed="false">
      <c r="A446" s="680"/>
      <c r="B446" s="680"/>
      <c r="C446" s="742"/>
      <c r="D446" s="680"/>
      <c r="E446" s="680"/>
      <c r="F446" s="680"/>
      <c r="G446" s="680"/>
      <c r="H446" s="680"/>
      <c r="I446" s="680"/>
      <c r="J446" s="680"/>
      <c r="K446" s="680"/>
      <c r="L446" s="680"/>
      <c r="M446" s="680"/>
      <c r="N446" s="680"/>
      <c r="O446" s="742"/>
      <c r="P446" s="680"/>
      <c r="Q446" s="680"/>
      <c r="R446" s="680"/>
      <c r="S446" s="680"/>
      <c r="T446" s="680"/>
      <c r="U446" s="680"/>
      <c r="V446" s="680"/>
      <c r="W446" s="680"/>
      <c r="X446" s="680"/>
      <c r="Y446" s="680"/>
      <c r="Z446" s="680"/>
      <c r="AA446" s="680"/>
      <c r="AB446" s="680"/>
      <c r="AC446" s="680"/>
      <c r="AD446" s="680"/>
      <c r="AE446" s="680"/>
      <c r="AF446" s="680"/>
      <c r="AG446" s="680"/>
      <c r="AH446" s="680"/>
      <c r="AI446" s="680"/>
      <c r="AJ446" s="680"/>
      <c r="AK446" s="742"/>
      <c r="AL446" s="680"/>
      <c r="AM446" s="680"/>
      <c r="AN446" s="680"/>
      <c r="AO446" s="680"/>
      <c r="AP446" s="680"/>
      <c r="AQ446" s="680"/>
      <c r="AR446" s="680"/>
      <c r="AS446" s="680"/>
      <c r="AT446" s="680"/>
      <c r="AU446" s="680"/>
      <c r="AV446" s="680"/>
      <c r="AW446" s="680"/>
      <c r="AX446" s="680"/>
      <c r="AY446" s="680"/>
      <c r="AZ446" s="680"/>
      <c r="BA446" s="680"/>
      <c r="BB446" s="680"/>
      <c r="BC446" s="680"/>
      <c r="BD446" s="680"/>
      <c r="BE446" s="680"/>
      <c r="BF446" s="680"/>
      <c r="BG446" s="680"/>
      <c r="BH446" s="680"/>
      <c r="BI446" s="680"/>
      <c r="BJ446" s="680"/>
      <c r="BK446" s="680"/>
      <c r="BL446" s="680"/>
      <c r="BM446" s="680"/>
      <c r="BN446" s="680"/>
      <c r="BO446" s="680"/>
      <c r="BP446" s="680"/>
    </row>
    <row r="447" customFormat="false" ht="15" hidden="false" customHeight="false" outlineLevel="0" collapsed="false">
      <c r="A447" s="680"/>
      <c r="B447" s="680"/>
      <c r="C447" s="742"/>
      <c r="D447" s="680"/>
      <c r="E447" s="680"/>
      <c r="F447" s="680"/>
      <c r="G447" s="680"/>
      <c r="H447" s="680"/>
      <c r="I447" s="680"/>
      <c r="J447" s="680"/>
      <c r="K447" s="680"/>
      <c r="L447" s="680"/>
      <c r="M447" s="680"/>
      <c r="N447" s="680"/>
      <c r="O447" s="742"/>
      <c r="P447" s="680"/>
      <c r="Q447" s="680"/>
      <c r="R447" s="680"/>
      <c r="S447" s="680"/>
      <c r="T447" s="680"/>
      <c r="U447" s="680"/>
      <c r="V447" s="680"/>
      <c r="W447" s="680"/>
      <c r="X447" s="680"/>
      <c r="Y447" s="680"/>
      <c r="Z447" s="680"/>
      <c r="AA447" s="680"/>
      <c r="AB447" s="680"/>
      <c r="AC447" s="680"/>
      <c r="AD447" s="680"/>
      <c r="AE447" s="680"/>
      <c r="AF447" s="680"/>
      <c r="AG447" s="680"/>
      <c r="AH447" s="680"/>
      <c r="AI447" s="680"/>
      <c r="AJ447" s="680"/>
      <c r="AK447" s="742"/>
      <c r="AL447" s="680"/>
      <c r="AM447" s="680"/>
      <c r="AN447" s="680"/>
      <c r="AO447" s="680"/>
      <c r="AP447" s="680"/>
      <c r="AQ447" s="680"/>
      <c r="AR447" s="680"/>
      <c r="AS447" s="680"/>
      <c r="AT447" s="680"/>
      <c r="AU447" s="680"/>
      <c r="AV447" s="680"/>
      <c r="AW447" s="680"/>
      <c r="AX447" s="680"/>
      <c r="AY447" s="680"/>
      <c r="AZ447" s="680"/>
      <c r="BA447" s="680"/>
      <c r="BB447" s="680"/>
      <c r="BC447" s="680"/>
      <c r="BD447" s="680"/>
      <c r="BE447" s="680"/>
      <c r="BF447" s="680"/>
      <c r="BG447" s="680"/>
      <c r="BH447" s="680"/>
      <c r="BI447" s="680"/>
      <c r="BJ447" s="680"/>
      <c r="BK447" s="680"/>
      <c r="BL447" s="680"/>
      <c r="BM447" s="680"/>
      <c r="BN447" s="680"/>
      <c r="BO447" s="680"/>
      <c r="BP447" s="680"/>
    </row>
    <row r="448" customFormat="false" ht="15" hidden="false" customHeight="false" outlineLevel="0" collapsed="false">
      <c r="A448" s="680"/>
      <c r="B448" s="680"/>
      <c r="C448" s="742"/>
      <c r="D448" s="680"/>
      <c r="E448" s="680"/>
      <c r="F448" s="680"/>
      <c r="G448" s="680"/>
      <c r="H448" s="680"/>
      <c r="I448" s="680"/>
      <c r="J448" s="680"/>
      <c r="K448" s="680"/>
      <c r="L448" s="680"/>
      <c r="M448" s="680"/>
      <c r="N448" s="680"/>
      <c r="O448" s="742"/>
      <c r="P448" s="680"/>
      <c r="Q448" s="680"/>
      <c r="R448" s="680"/>
      <c r="S448" s="680"/>
      <c r="T448" s="680"/>
      <c r="U448" s="680"/>
      <c r="V448" s="680"/>
      <c r="W448" s="680"/>
      <c r="X448" s="680"/>
      <c r="Y448" s="680"/>
      <c r="Z448" s="680"/>
      <c r="AA448" s="680"/>
      <c r="AB448" s="680"/>
      <c r="AC448" s="680"/>
      <c r="AD448" s="680"/>
      <c r="AE448" s="680"/>
      <c r="AF448" s="680"/>
      <c r="AG448" s="680"/>
      <c r="AH448" s="680"/>
      <c r="AI448" s="680"/>
      <c r="AJ448" s="680"/>
      <c r="AK448" s="742"/>
      <c r="AL448" s="680"/>
      <c r="AM448" s="680"/>
      <c r="AN448" s="680"/>
      <c r="AO448" s="680"/>
      <c r="AP448" s="680"/>
      <c r="AQ448" s="680"/>
      <c r="AR448" s="680"/>
      <c r="AS448" s="680"/>
      <c r="AT448" s="680"/>
      <c r="AU448" s="680"/>
      <c r="AV448" s="680"/>
      <c r="AW448" s="680"/>
      <c r="AX448" s="680"/>
      <c r="AY448" s="680"/>
      <c r="AZ448" s="680"/>
      <c r="BA448" s="680"/>
      <c r="BB448" s="680"/>
      <c r="BC448" s="680"/>
      <c r="BD448" s="680"/>
      <c r="BE448" s="680"/>
      <c r="BF448" s="680"/>
      <c r="BG448" s="680"/>
      <c r="BH448" s="680"/>
      <c r="BI448" s="680"/>
      <c r="BJ448" s="680"/>
      <c r="BK448" s="680"/>
      <c r="BL448" s="680"/>
      <c r="BM448" s="680"/>
      <c r="BN448" s="680"/>
      <c r="BO448" s="680"/>
      <c r="BP448" s="680"/>
    </row>
    <row r="449" customFormat="false" ht="15" hidden="false" customHeight="false" outlineLevel="0" collapsed="false">
      <c r="A449" s="680"/>
      <c r="B449" s="680"/>
      <c r="C449" s="742"/>
      <c r="D449" s="680"/>
      <c r="E449" s="680"/>
      <c r="F449" s="680"/>
      <c r="G449" s="680"/>
      <c r="H449" s="680"/>
      <c r="I449" s="680"/>
      <c r="J449" s="680"/>
      <c r="K449" s="680"/>
      <c r="L449" s="680"/>
      <c r="M449" s="680"/>
      <c r="N449" s="680"/>
      <c r="O449" s="742"/>
      <c r="P449" s="680"/>
      <c r="Q449" s="680"/>
      <c r="R449" s="680"/>
      <c r="S449" s="680"/>
      <c r="T449" s="680"/>
      <c r="U449" s="680"/>
      <c r="V449" s="680"/>
      <c r="W449" s="680"/>
      <c r="X449" s="680"/>
      <c r="Y449" s="680"/>
      <c r="Z449" s="680"/>
      <c r="AA449" s="680"/>
      <c r="AB449" s="680"/>
      <c r="AC449" s="680"/>
      <c r="AD449" s="680"/>
      <c r="AE449" s="680"/>
      <c r="AF449" s="680"/>
      <c r="AG449" s="680"/>
      <c r="AH449" s="680"/>
      <c r="AI449" s="680"/>
      <c r="AJ449" s="680"/>
      <c r="AK449" s="742"/>
      <c r="AL449" s="680"/>
      <c r="AM449" s="680"/>
      <c r="AN449" s="680"/>
      <c r="AO449" s="680"/>
      <c r="AP449" s="680"/>
      <c r="AQ449" s="680"/>
      <c r="AR449" s="680"/>
      <c r="AS449" s="680"/>
      <c r="AT449" s="680"/>
      <c r="AU449" s="680"/>
      <c r="AV449" s="680"/>
      <c r="AW449" s="680"/>
      <c r="AX449" s="680"/>
      <c r="AY449" s="680"/>
      <c r="AZ449" s="680"/>
      <c r="BA449" s="680"/>
      <c r="BB449" s="680"/>
      <c r="BC449" s="680"/>
      <c r="BD449" s="680"/>
      <c r="BE449" s="680"/>
      <c r="BF449" s="680"/>
      <c r="BG449" s="680"/>
      <c r="BH449" s="680"/>
      <c r="BI449" s="680"/>
      <c r="BJ449" s="680"/>
      <c r="BK449" s="680"/>
      <c r="BL449" s="680"/>
      <c r="BM449" s="680"/>
      <c r="BN449" s="680"/>
      <c r="BO449" s="680"/>
      <c r="BP449" s="680"/>
    </row>
    <row r="450" customFormat="false" ht="15" hidden="false" customHeight="false" outlineLevel="0" collapsed="false">
      <c r="A450" s="680"/>
      <c r="B450" s="680"/>
      <c r="C450" s="742"/>
      <c r="D450" s="680"/>
      <c r="E450" s="680"/>
      <c r="F450" s="680"/>
      <c r="G450" s="680"/>
      <c r="H450" s="680"/>
      <c r="I450" s="680"/>
      <c r="J450" s="680"/>
      <c r="K450" s="680"/>
      <c r="L450" s="680"/>
      <c r="M450" s="680"/>
      <c r="N450" s="680"/>
      <c r="O450" s="742"/>
      <c r="P450" s="680"/>
      <c r="Q450" s="680"/>
      <c r="R450" s="680"/>
      <c r="S450" s="680"/>
      <c r="T450" s="680"/>
      <c r="U450" s="680"/>
      <c r="V450" s="680"/>
      <c r="W450" s="680"/>
      <c r="X450" s="680"/>
      <c r="Y450" s="680"/>
      <c r="Z450" s="680"/>
      <c r="AA450" s="680"/>
      <c r="AB450" s="680"/>
      <c r="AC450" s="680"/>
      <c r="AD450" s="680"/>
      <c r="AE450" s="680"/>
      <c r="AF450" s="680"/>
      <c r="AG450" s="680"/>
      <c r="AH450" s="680"/>
      <c r="AI450" s="680"/>
      <c r="AJ450" s="680"/>
      <c r="AK450" s="742"/>
      <c r="AL450" s="680"/>
      <c r="AM450" s="680"/>
      <c r="AN450" s="680"/>
      <c r="AO450" s="680"/>
      <c r="AP450" s="680"/>
      <c r="AQ450" s="680"/>
      <c r="AR450" s="680"/>
      <c r="AS450" s="680"/>
      <c r="AT450" s="680"/>
      <c r="AU450" s="680"/>
      <c r="AV450" s="680"/>
      <c r="AW450" s="680"/>
      <c r="AX450" s="680"/>
      <c r="AY450" s="680"/>
      <c r="AZ450" s="680"/>
      <c r="BA450" s="680"/>
      <c r="BB450" s="680"/>
      <c r="BC450" s="680"/>
      <c r="BD450" s="680"/>
      <c r="BE450" s="680"/>
      <c r="BF450" s="680"/>
      <c r="BG450" s="680"/>
      <c r="BH450" s="680"/>
      <c r="BI450" s="680"/>
      <c r="BJ450" s="680"/>
      <c r="BK450" s="680"/>
      <c r="BL450" s="680"/>
      <c r="BM450" s="680"/>
      <c r="BN450" s="680"/>
      <c r="BO450" s="680"/>
      <c r="BP450" s="680"/>
    </row>
    <row r="451" customFormat="false" ht="15" hidden="false" customHeight="false" outlineLevel="0" collapsed="false">
      <c r="A451" s="680"/>
      <c r="B451" s="680"/>
      <c r="C451" s="742"/>
      <c r="D451" s="680"/>
      <c r="E451" s="680"/>
      <c r="F451" s="680"/>
      <c r="G451" s="680"/>
      <c r="H451" s="680"/>
      <c r="I451" s="680"/>
      <c r="J451" s="680"/>
      <c r="K451" s="680"/>
      <c r="L451" s="680"/>
      <c r="M451" s="680"/>
      <c r="N451" s="680"/>
      <c r="O451" s="742"/>
      <c r="P451" s="680"/>
      <c r="Q451" s="680"/>
      <c r="R451" s="680"/>
      <c r="S451" s="680"/>
      <c r="T451" s="680"/>
      <c r="U451" s="680"/>
      <c r="V451" s="680"/>
      <c r="W451" s="680"/>
      <c r="X451" s="680"/>
      <c r="Y451" s="680"/>
      <c r="Z451" s="680"/>
      <c r="AA451" s="680"/>
      <c r="AB451" s="680"/>
      <c r="AC451" s="680"/>
      <c r="AD451" s="680"/>
      <c r="AE451" s="680"/>
      <c r="AF451" s="680"/>
      <c r="AG451" s="680"/>
      <c r="AH451" s="680"/>
      <c r="AI451" s="680"/>
      <c r="AJ451" s="680"/>
      <c r="AK451" s="742"/>
      <c r="AL451" s="680"/>
      <c r="AM451" s="680"/>
      <c r="AN451" s="680"/>
      <c r="AO451" s="680"/>
      <c r="AP451" s="680"/>
      <c r="AQ451" s="680"/>
      <c r="AR451" s="680"/>
      <c r="AS451" s="680"/>
      <c r="AT451" s="680"/>
      <c r="AU451" s="680"/>
      <c r="AV451" s="680"/>
      <c r="AW451" s="680"/>
      <c r="AX451" s="680"/>
      <c r="AY451" s="680"/>
      <c r="AZ451" s="680"/>
      <c r="BA451" s="680"/>
      <c r="BB451" s="680"/>
      <c r="BC451" s="680"/>
      <c r="BD451" s="680"/>
      <c r="BE451" s="680"/>
      <c r="BF451" s="680"/>
      <c r="BG451" s="680"/>
      <c r="BH451" s="680"/>
      <c r="BI451" s="680"/>
      <c r="BJ451" s="680"/>
      <c r="BK451" s="680"/>
      <c r="BL451" s="680"/>
      <c r="BM451" s="680"/>
      <c r="BN451" s="680"/>
      <c r="BO451" s="680"/>
      <c r="BP451" s="680"/>
    </row>
    <row r="452" customFormat="false" ht="15" hidden="false" customHeight="false" outlineLevel="0" collapsed="false">
      <c r="A452" s="680"/>
      <c r="B452" s="680"/>
      <c r="C452" s="742"/>
      <c r="D452" s="680"/>
      <c r="E452" s="680"/>
      <c r="F452" s="680"/>
      <c r="G452" s="680"/>
      <c r="H452" s="680"/>
      <c r="I452" s="680"/>
      <c r="J452" s="680"/>
      <c r="K452" s="680"/>
      <c r="L452" s="680"/>
      <c r="M452" s="680"/>
      <c r="N452" s="680"/>
      <c r="O452" s="742"/>
      <c r="P452" s="680"/>
      <c r="Q452" s="680"/>
      <c r="R452" s="680"/>
      <c r="S452" s="680"/>
      <c r="T452" s="680"/>
      <c r="U452" s="680"/>
      <c r="V452" s="680"/>
      <c r="W452" s="680"/>
      <c r="X452" s="680"/>
      <c r="Y452" s="680"/>
      <c r="Z452" s="680"/>
      <c r="AA452" s="680"/>
      <c r="AB452" s="680"/>
      <c r="AC452" s="680"/>
      <c r="AD452" s="680"/>
      <c r="AE452" s="680"/>
      <c r="AF452" s="680"/>
      <c r="AG452" s="680"/>
      <c r="AH452" s="680"/>
      <c r="AI452" s="680"/>
      <c r="AJ452" s="680"/>
      <c r="AK452" s="742"/>
      <c r="AL452" s="680"/>
      <c r="AM452" s="680"/>
      <c r="AN452" s="680"/>
      <c r="AO452" s="680"/>
      <c r="AP452" s="680"/>
      <c r="AQ452" s="680"/>
      <c r="AR452" s="680"/>
      <c r="AS452" s="680"/>
      <c r="AT452" s="680"/>
      <c r="AU452" s="680"/>
      <c r="AV452" s="680"/>
      <c r="AW452" s="680"/>
      <c r="AX452" s="680"/>
      <c r="AY452" s="680"/>
      <c r="AZ452" s="680"/>
      <c r="BA452" s="680"/>
      <c r="BB452" s="680"/>
      <c r="BC452" s="680"/>
      <c r="BD452" s="680"/>
      <c r="BE452" s="680"/>
      <c r="BF452" s="680"/>
      <c r="BG452" s="680"/>
      <c r="BH452" s="680"/>
      <c r="BI452" s="680"/>
      <c r="BJ452" s="680"/>
      <c r="BK452" s="680"/>
      <c r="BL452" s="680"/>
      <c r="BM452" s="680"/>
      <c r="BN452" s="680"/>
      <c r="BO452" s="680"/>
      <c r="BP452" s="680"/>
    </row>
    <row r="453" customFormat="false" ht="15" hidden="false" customHeight="false" outlineLevel="0" collapsed="false">
      <c r="A453" s="680"/>
      <c r="B453" s="680"/>
      <c r="C453" s="742"/>
      <c r="D453" s="680"/>
      <c r="E453" s="680"/>
      <c r="F453" s="680"/>
      <c r="G453" s="680"/>
      <c r="H453" s="680"/>
      <c r="I453" s="680"/>
      <c r="J453" s="680"/>
      <c r="K453" s="680"/>
      <c r="L453" s="680"/>
      <c r="M453" s="680"/>
      <c r="N453" s="680"/>
      <c r="O453" s="742"/>
      <c r="P453" s="680"/>
      <c r="Q453" s="680"/>
      <c r="R453" s="680"/>
      <c r="S453" s="680"/>
      <c r="T453" s="680"/>
      <c r="U453" s="680"/>
      <c r="V453" s="680"/>
      <c r="W453" s="680"/>
      <c r="X453" s="680"/>
      <c r="Y453" s="680"/>
      <c r="Z453" s="680"/>
      <c r="AA453" s="680"/>
      <c r="AB453" s="680"/>
      <c r="AC453" s="680"/>
      <c r="AD453" s="680"/>
      <c r="AE453" s="680"/>
      <c r="AF453" s="680"/>
      <c r="AG453" s="680"/>
      <c r="AH453" s="680"/>
      <c r="AI453" s="680"/>
      <c r="AJ453" s="680"/>
      <c r="AK453" s="742"/>
      <c r="AL453" s="680"/>
      <c r="AM453" s="680"/>
      <c r="AN453" s="680"/>
      <c r="AO453" s="680"/>
      <c r="AP453" s="680"/>
      <c r="AQ453" s="680"/>
      <c r="AR453" s="680"/>
      <c r="AS453" s="680"/>
      <c r="AT453" s="680"/>
      <c r="AU453" s="680"/>
      <c r="AV453" s="680"/>
      <c r="AW453" s="680"/>
      <c r="AX453" s="680"/>
      <c r="AY453" s="680"/>
      <c r="AZ453" s="680"/>
      <c r="BA453" s="680"/>
      <c r="BB453" s="680"/>
      <c r="BC453" s="680"/>
      <c r="BD453" s="680"/>
      <c r="BE453" s="680"/>
      <c r="BF453" s="680"/>
      <c r="BG453" s="680"/>
      <c r="BH453" s="680"/>
      <c r="BI453" s="680"/>
      <c r="BJ453" s="680"/>
      <c r="BK453" s="680"/>
      <c r="BL453" s="680"/>
      <c r="BM453" s="680"/>
      <c r="BN453" s="680"/>
      <c r="BO453" s="680"/>
      <c r="BP453" s="680"/>
    </row>
    <row r="454" customFormat="false" ht="15" hidden="false" customHeight="false" outlineLevel="0" collapsed="false">
      <c r="A454" s="680"/>
      <c r="B454" s="680"/>
      <c r="C454" s="742"/>
      <c r="D454" s="680"/>
      <c r="E454" s="680"/>
      <c r="F454" s="680"/>
      <c r="G454" s="680"/>
      <c r="H454" s="680"/>
      <c r="I454" s="680"/>
      <c r="J454" s="680"/>
      <c r="K454" s="680"/>
      <c r="L454" s="680"/>
      <c r="M454" s="680"/>
      <c r="N454" s="680"/>
      <c r="O454" s="742"/>
      <c r="P454" s="680"/>
      <c r="Q454" s="680"/>
      <c r="R454" s="680"/>
      <c r="S454" s="680"/>
      <c r="T454" s="680"/>
      <c r="U454" s="680"/>
      <c r="V454" s="680"/>
      <c r="W454" s="680"/>
      <c r="X454" s="680"/>
      <c r="Y454" s="680"/>
      <c r="Z454" s="680"/>
      <c r="AA454" s="680"/>
      <c r="AB454" s="680"/>
      <c r="AC454" s="680"/>
      <c r="AD454" s="680"/>
      <c r="AE454" s="680"/>
      <c r="AF454" s="680"/>
      <c r="AG454" s="680"/>
      <c r="AH454" s="680"/>
      <c r="AI454" s="680"/>
      <c r="AJ454" s="680"/>
      <c r="AK454" s="742"/>
      <c r="AL454" s="680"/>
      <c r="AM454" s="680"/>
      <c r="AN454" s="680"/>
      <c r="AO454" s="680"/>
      <c r="AP454" s="680"/>
      <c r="AQ454" s="680"/>
      <c r="AR454" s="680"/>
      <c r="AS454" s="680"/>
      <c r="AT454" s="680"/>
      <c r="AU454" s="680"/>
      <c r="AV454" s="680"/>
      <c r="AW454" s="680"/>
      <c r="AX454" s="680"/>
      <c r="AY454" s="680"/>
      <c r="AZ454" s="680"/>
      <c r="BA454" s="680"/>
      <c r="BB454" s="680"/>
      <c r="BC454" s="680"/>
      <c r="BD454" s="680"/>
      <c r="BE454" s="680"/>
      <c r="BF454" s="680"/>
      <c r="BG454" s="680"/>
      <c r="BH454" s="680"/>
      <c r="BI454" s="680"/>
      <c r="BJ454" s="680"/>
      <c r="BK454" s="680"/>
      <c r="BL454" s="680"/>
      <c r="BM454" s="680"/>
      <c r="BN454" s="680"/>
      <c r="BO454" s="680"/>
      <c r="BP454" s="680"/>
    </row>
    <row r="455" customFormat="false" ht="15" hidden="false" customHeight="false" outlineLevel="0" collapsed="false">
      <c r="A455" s="680"/>
      <c r="B455" s="680"/>
      <c r="C455" s="742"/>
      <c r="D455" s="680"/>
      <c r="E455" s="680"/>
      <c r="F455" s="680"/>
      <c r="G455" s="680"/>
      <c r="H455" s="680"/>
      <c r="I455" s="680"/>
      <c r="J455" s="680"/>
      <c r="K455" s="680"/>
      <c r="L455" s="680"/>
      <c r="M455" s="680"/>
      <c r="N455" s="680"/>
      <c r="O455" s="742"/>
      <c r="P455" s="680"/>
      <c r="Q455" s="680"/>
      <c r="R455" s="680"/>
      <c r="S455" s="680"/>
      <c r="T455" s="680"/>
      <c r="U455" s="680"/>
      <c r="V455" s="680"/>
      <c r="W455" s="680"/>
      <c r="X455" s="680"/>
      <c r="Y455" s="680"/>
      <c r="Z455" s="680"/>
      <c r="AA455" s="680"/>
      <c r="AB455" s="680"/>
      <c r="AC455" s="680"/>
      <c r="AD455" s="680"/>
      <c r="AE455" s="680"/>
      <c r="AF455" s="680"/>
      <c r="AG455" s="680"/>
      <c r="AH455" s="680"/>
      <c r="AI455" s="680"/>
      <c r="AJ455" s="680"/>
      <c r="AK455" s="742"/>
      <c r="AL455" s="680"/>
      <c r="AM455" s="680"/>
      <c r="AN455" s="680"/>
      <c r="AO455" s="680"/>
      <c r="AP455" s="680"/>
      <c r="AQ455" s="680"/>
      <c r="AR455" s="680"/>
      <c r="AS455" s="680"/>
      <c r="AT455" s="680"/>
      <c r="AU455" s="680"/>
      <c r="AV455" s="680"/>
      <c r="AW455" s="680"/>
      <c r="AX455" s="680"/>
      <c r="AY455" s="680"/>
      <c r="AZ455" s="680"/>
      <c r="BA455" s="680"/>
      <c r="BB455" s="680"/>
      <c r="BC455" s="680"/>
      <c r="BD455" s="680"/>
      <c r="BE455" s="680"/>
      <c r="BF455" s="680"/>
      <c r="BG455" s="680"/>
      <c r="BH455" s="680"/>
      <c r="BI455" s="680"/>
      <c r="BJ455" s="680"/>
      <c r="BK455" s="680"/>
      <c r="BL455" s="680"/>
      <c r="BM455" s="680"/>
      <c r="BN455" s="680"/>
      <c r="BO455" s="680"/>
      <c r="BP455" s="680"/>
    </row>
    <row r="456" customFormat="false" ht="15" hidden="false" customHeight="false" outlineLevel="0" collapsed="false">
      <c r="A456" s="680"/>
      <c r="B456" s="680"/>
      <c r="C456" s="742"/>
      <c r="D456" s="680"/>
      <c r="E456" s="680"/>
      <c r="F456" s="680"/>
      <c r="G456" s="680"/>
      <c r="H456" s="680"/>
      <c r="I456" s="680"/>
      <c r="J456" s="680"/>
      <c r="K456" s="680"/>
      <c r="L456" s="680"/>
      <c r="M456" s="680"/>
      <c r="N456" s="680"/>
      <c r="O456" s="742"/>
      <c r="P456" s="680"/>
      <c r="Q456" s="680"/>
      <c r="R456" s="680"/>
      <c r="S456" s="680"/>
      <c r="T456" s="680"/>
      <c r="U456" s="680"/>
      <c r="V456" s="680"/>
      <c r="W456" s="680"/>
      <c r="X456" s="680"/>
      <c r="Y456" s="680"/>
      <c r="Z456" s="680"/>
      <c r="AA456" s="680"/>
      <c r="AB456" s="680"/>
      <c r="AC456" s="680"/>
      <c r="AD456" s="680"/>
      <c r="AE456" s="680"/>
      <c r="AF456" s="680"/>
      <c r="AG456" s="680"/>
      <c r="AH456" s="680"/>
      <c r="AI456" s="680"/>
      <c r="AJ456" s="680"/>
      <c r="AK456" s="742"/>
      <c r="AL456" s="680"/>
      <c r="AM456" s="680"/>
      <c r="AN456" s="680"/>
      <c r="AO456" s="680"/>
      <c r="AP456" s="680"/>
      <c r="AQ456" s="680"/>
      <c r="AR456" s="680"/>
      <c r="AS456" s="680"/>
      <c r="AT456" s="680"/>
      <c r="AU456" s="680"/>
      <c r="AV456" s="680"/>
      <c r="AW456" s="680"/>
      <c r="AX456" s="680"/>
      <c r="AY456" s="680"/>
      <c r="AZ456" s="680"/>
      <c r="BA456" s="680"/>
      <c r="BB456" s="680"/>
      <c r="BC456" s="680"/>
      <c r="BD456" s="680"/>
      <c r="BE456" s="680"/>
      <c r="BF456" s="680"/>
      <c r="BG456" s="680"/>
      <c r="BH456" s="680"/>
      <c r="BI456" s="680"/>
      <c r="BJ456" s="680"/>
      <c r="BK456" s="680"/>
      <c r="BL456" s="680"/>
      <c r="BM456" s="680"/>
      <c r="BN456" s="680"/>
      <c r="BO456" s="680"/>
      <c r="BP456" s="680"/>
    </row>
    <row r="457" customFormat="false" ht="15" hidden="false" customHeight="false" outlineLevel="0" collapsed="false">
      <c r="A457" s="680"/>
      <c r="B457" s="680"/>
      <c r="C457" s="742"/>
      <c r="D457" s="680"/>
      <c r="E457" s="680"/>
      <c r="F457" s="680"/>
      <c r="G457" s="680"/>
      <c r="H457" s="680"/>
      <c r="I457" s="680"/>
      <c r="J457" s="680"/>
      <c r="K457" s="680"/>
      <c r="L457" s="680"/>
      <c r="M457" s="680"/>
      <c r="N457" s="680"/>
      <c r="O457" s="742"/>
      <c r="P457" s="680"/>
      <c r="Q457" s="680"/>
      <c r="R457" s="680"/>
      <c r="S457" s="680"/>
      <c r="T457" s="680"/>
      <c r="U457" s="680"/>
      <c r="V457" s="680"/>
      <c r="W457" s="680"/>
      <c r="X457" s="680"/>
      <c r="Y457" s="680"/>
      <c r="Z457" s="680"/>
      <c r="AA457" s="680"/>
      <c r="AB457" s="680"/>
      <c r="AC457" s="680"/>
      <c r="AD457" s="680"/>
      <c r="AE457" s="680"/>
      <c r="AF457" s="680"/>
      <c r="AG457" s="680"/>
      <c r="AH457" s="680"/>
      <c r="AI457" s="680"/>
      <c r="AJ457" s="680"/>
      <c r="AK457" s="742"/>
      <c r="AL457" s="680"/>
      <c r="AM457" s="680"/>
      <c r="AN457" s="680"/>
      <c r="AO457" s="680"/>
      <c r="AP457" s="680"/>
      <c r="AQ457" s="680"/>
      <c r="AR457" s="680"/>
      <c r="AS457" s="680"/>
      <c r="AT457" s="680"/>
      <c r="AU457" s="680"/>
      <c r="AV457" s="680"/>
      <c r="AW457" s="680"/>
      <c r="AX457" s="680"/>
      <c r="AY457" s="680"/>
      <c r="AZ457" s="680"/>
      <c r="BA457" s="680"/>
      <c r="BB457" s="680"/>
      <c r="BC457" s="680"/>
      <c r="BD457" s="680"/>
      <c r="BE457" s="680"/>
      <c r="BF457" s="680"/>
      <c r="BG457" s="680"/>
      <c r="BH457" s="680"/>
      <c r="BI457" s="680"/>
      <c r="BJ457" s="680"/>
      <c r="BK457" s="680"/>
      <c r="BL457" s="680"/>
      <c r="BM457" s="680"/>
      <c r="BN457" s="680"/>
      <c r="BO457" s="680"/>
      <c r="BP457" s="680"/>
    </row>
    <row r="458" customFormat="false" ht="15" hidden="false" customHeight="false" outlineLevel="0" collapsed="false">
      <c r="A458" s="680"/>
      <c r="B458" s="680"/>
      <c r="C458" s="742"/>
      <c r="D458" s="680"/>
      <c r="E458" s="680"/>
      <c r="F458" s="680"/>
      <c r="G458" s="680"/>
      <c r="H458" s="680"/>
      <c r="I458" s="680"/>
      <c r="J458" s="680"/>
      <c r="K458" s="680"/>
      <c r="L458" s="680"/>
      <c r="M458" s="680"/>
      <c r="N458" s="680"/>
      <c r="O458" s="742"/>
      <c r="P458" s="680"/>
      <c r="Q458" s="680"/>
      <c r="R458" s="680"/>
      <c r="S458" s="680"/>
      <c r="T458" s="680"/>
      <c r="U458" s="680"/>
      <c r="V458" s="680"/>
      <c r="W458" s="680"/>
      <c r="X458" s="680"/>
      <c r="Y458" s="680"/>
      <c r="Z458" s="680"/>
      <c r="AA458" s="680"/>
      <c r="AB458" s="680"/>
      <c r="AC458" s="680"/>
      <c r="AD458" s="680"/>
      <c r="AE458" s="680"/>
      <c r="AF458" s="680"/>
      <c r="AG458" s="680"/>
      <c r="AH458" s="680"/>
      <c r="AI458" s="680"/>
      <c r="AJ458" s="680"/>
      <c r="AK458" s="742"/>
      <c r="AL458" s="680"/>
      <c r="AM458" s="680"/>
      <c r="AN458" s="680"/>
      <c r="AO458" s="680"/>
      <c r="AP458" s="680"/>
      <c r="AQ458" s="680"/>
      <c r="AR458" s="680"/>
      <c r="AS458" s="680"/>
      <c r="AT458" s="680"/>
      <c r="AU458" s="680"/>
      <c r="AV458" s="680"/>
      <c r="AW458" s="680"/>
      <c r="AX458" s="680"/>
      <c r="AY458" s="680"/>
      <c r="AZ458" s="680"/>
      <c r="BA458" s="680"/>
      <c r="BB458" s="680"/>
      <c r="BC458" s="680"/>
      <c r="BD458" s="680"/>
      <c r="BE458" s="680"/>
      <c r="BF458" s="680"/>
      <c r="BG458" s="680"/>
      <c r="BH458" s="680"/>
      <c r="BI458" s="680"/>
      <c r="BJ458" s="680"/>
      <c r="BK458" s="680"/>
      <c r="BL458" s="680"/>
      <c r="BM458" s="680"/>
      <c r="BN458" s="680"/>
      <c r="BO458" s="680"/>
      <c r="BP458" s="680"/>
    </row>
    <row r="459" customFormat="false" ht="15" hidden="false" customHeight="false" outlineLevel="0" collapsed="false">
      <c r="A459" s="680"/>
      <c r="B459" s="680"/>
      <c r="C459" s="742"/>
      <c r="D459" s="680"/>
      <c r="E459" s="680"/>
      <c r="F459" s="680"/>
      <c r="G459" s="680"/>
      <c r="H459" s="680"/>
      <c r="I459" s="680"/>
      <c r="J459" s="680"/>
      <c r="K459" s="680"/>
      <c r="L459" s="680"/>
      <c r="M459" s="680"/>
      <c r="N459" s="680"/>
      <c r="O459" s="742"/>
      <c r="P459" s="680"/>
      <c r="Q459" s="680"/>
      <c r="R459" s="680"/>
      <c r="S459" s="680"/>
      <c r="T459" s="680"/>
      <c r="U459" s="680"/>
      <c r="V459" s="680"/>
      <c r="W459" s="680"/>
      <c r="X459" s="680"/>
      <c r="Y459" s="680"/>
      <c r="Z459" s="680"/>
      <c r="AA459" s="680"/>
      <c r="AB459" s="680"/>
      <c r="AC459" s="680"/>
      <c r="AD459" s="680"/>
      <c r="AE459" s="680"/>
      <c r="AF459" s="680"/>
      <c r="AG459" s="680"/>
      <c r="AH459" s="680"/>
      <c r="AI459" s="680"/>
      <c r="AJ459" s="680"/>
      <c r="AK459" s="742"/>
      <c r="AL459" s="680"/>
      <c r="AM459" s="680"/>
      <c r="AN459" s="680"/>
      <c r="AO459" s="680"/>
      <c r="AP459" s="680"/>
      <c r="AQ459" s="680"/>
      <c r="AR459" s="680"/>
      <c r="AS459" s="680"/>
      <c r="AT459" s="680"/>
      <c r="AU459" s="680"/>
      <c r="AV459" s="680"/>
      <c r="AW459" s="680"/>
      <c r="AX459" s="680"/>
      <c r="AY459" s="680"/>
      <c r="AZ459" s="680"/>
      <c r="BA459" s="680"/>
      <c r="BB459" s="680"/>
      <c r="BC459" s="680"/>
      <c r="BD459" s="680"/>
      <c r="BE459" s="680"/>
      <c r="BF459" s="680"/>
      <c r="BG459" s="680"/>
      <c r="BH459" s="680"/>
      <c r="BI459" s="680"/>
      <c r="BJ459" s="680"/>
      <c r="BK459" s="680"/>
      <c r="BL459" s="680"/>
      <c r="BM459" s="680"/>
      <c r="BN459" s="680"/>
      <c r="BO459" s="680"/>
      <c r="BP459" s="680"/>
    </row>
    <row r="460" customFormat="false" ht="15" hidden="false" customHeight="false" outlineLevel="0" collapsed="false">
      <c r="A460" s="680"/>
      <c r="B460" s="680"/>
      <c r="C460" s="742"/>
      <c r="D460" s="680"/>
      <c r="E460" s="680"/>
      <c r="F460" s="680"/>
      <c r="G460" s="680"/>
      <c r="H460" s="680"/>
      <c r="I460" s="680"/>
      <c r="J460" s="680"/>
      <c r="K460" s="680"/>
      <c r="L460" s="680"/>
      <c r="M460" s="680"/>
      <c r="N460" s="680"/>
      <c r="O460" s="742"/>
      <c r="P460" s="680"/>
      <c r="Q460" s="680"/>
      <c r="R460" s="680"/>
      <c r="S460" s="680"/>
      <c r="T460" s="680"/>
      <c r="U460" s="680"/>
      <c r="V460" s="680"/>
      <c r="W460" s="680"/>
      <c r="X460" s="680"/>
      <c r="Y460" s="680"/>
      <c r="Z460" s="680"/>
      <c r="AA460" s="680"/>
      <c r="AB460" s="680"/>
      <c r="AC460" s="680"/>
      <c r="AD460" s="680"/>
      <c r="AE460" s="680"/>
      <c r="AF460" s="680"/>
      <c r="AG460" s="680"/>
      <c r="AH460" s="680"/>
      <c r="AI460" s="680"/>
      <c r="AJ460" s="680"/>
      <c r="AK460" s="742"/>
      <c r="AL460" s="680"/>
      <c r="AM460" s="680"/>
      <c r="AN460" s="680"/>
      <c r="AO460" s="680"/>
      <c r="AP460" s="680"/>
      <c r="AQ460" s="680"/>
      <c r="AR460" s="680"/>
      <c r="AS460" s="680"/>
      <c r="AT460" s="680"/>
      <c r="AU460" s="680"/>
      <c r="AV460" s="680"/>
      <c r="AW460" s="680"/>
      <c r="AX460" s="680"/>
      <c r="AY460" s="680"/>
      <c r="AZ460" s="680"/>
      <c r="BA460" s="680"/>
      <c r="BB460" s="680"/>
      <c r="BC460" s="680"/>
      <c r="BD460" s="680"/>
      <c r="BE460" s="680"/>
      <c r="BF460" s="680"/>
      <c r="BG460" s="680"/>
      <c r="BH460" s="680"/>
      <c r="BI460" s="680"/>
      <c r="BJ460" s="680"/>
      <c r="BK460" s="680"/>
      <c r="BL460" s="680"/>
      <c r="BM460" s="680"/>
      <c r="BN460" s="680"/>
      <c r="BO460" s="680"/>
      <c r="BP460" s="680"/>
    </row>
    <row r="461" customFormat="false" ht="15" hidden="false" customHeight="false" outlineLevel="0" collapsed="false">
      <c r="A461" s="680"/>
      <c r="B461" s="680"/>
      <c r="C461" s="742"/>
      <c r="D461" s="680"/>
      <c r="E461" s="680"/>
      <c r="F461" s="680"/>
      <c r="G461" s="680"/>
      <c r="H461" s="680"/>
      <c r="I461" s="680"/>
      <c r="J461" s="680"/>
      <c r="K461" s="680"/>
      <c r="L461" s="680"/>
      <c r="M461" s="680"/>
      <c r="N461" s="680"/>
      <c r="O461" s="742"/>
      <c r="P461" s="680"/>
      <c r="Q461" s="680"/>
      <c r="R461" s="680"/>
      <c r="S461" s="680"/>
      <c r="T461" s="680"/>
      <c r="U461" s="680"/>
      <c r="V461" s="680"/>
      <c r="W461" s="680"/>
      <c r="X461" s="680"/>
      <c r="Y461" s="680"/>
      <c r="Z461" s="680"/>
      <c r="AA461" s="680"/>
      <c r="AB461" s="680"/>
      <c r="AC461" s="680"/>
      <c r="AD461" s="680"/>
      <c r="AE461" s="680"/>
      <c r="AF461" s="680"/>
      <c r="AG461" s="680"/>
      <c r="AH461" s="680"/>
      <c r="AI461" s="680"/>
      <c r="AJ461" s="680"/>
      <c r="AK461" s="742"/>
      <c r="AL461" s="680"/>
      <c r="AM461" s="680"/>
      <c r="AN461" s="680"/>
      <c r="AO461" s="680"/>
      <c r="AP461" s="680"/>
      <c r="AQ461" s="680"/>
      <c r="AR461" s="680"/>
      <c r="AS461" s="680"/>
      <c r="AT461" s="680"/>
      <c r="AU461" s="680"/>
      <c r="AV461" s="680"/>
      <c r="AW461" s="680"/>
      <c r="AX461" s="680"/>
      <c r="AY461" s="680"/>
      <c r="AZ461" s="680"/>
      <c r="BA461" s="680"/>
      <c r="BB461" s="680"/>
      <c r="BC461" s="680"/>
      <c r="BD461" s="680"/>
      <c r="BE461" s="680"/>
      <c r="BF461" s="680"/>
      <c r="BG461" s="680"/>
      <c r="BH461" s="680"/>
      <c r="BI461" s="680"/>
      <c r="BJ461" s="680"/>
      <c r="BK461" s="680"/>
      <c r="BL461" s="680"/>
      <c r="BM461" s="680"/>
      <c r="BN461" s="680"/>
      <c r="BO461" s="680"/>
      <c r="BP461" s="680"/>
    </row>
    <row r="462" customFormat="false" ht="15" hidden="false" customHeight="false" outlineLevel="0" collapsed="false">
      <c r="A462" s="680"/>
      <c r="B462" s="680"/>
      <c r="C462" s="742"/>
      <c r="D462" s="680"/>
      <c r="E462" s="680"/>
      <c r="F462" s="680"/>
      <c r="G462" s="680"/>
      <c r="H462" s="680"/>
      <c r="I462" s="680"/>
      <c r="J462" s="680"/>
      <c r="K462" s="680"/>
      <c r="L462" s="680"/>
      <c r="M462" s="680"/>
      <c r="N462" s="680"/>
      <c r="O462" s="742"/>
      <c r="P462" s="680"/>
      <c r="Q462" s="680"/>
      <c r="R462" s="680"/>
      <c r="S462" s="680"/>
      <c r="T462" s="680"/>
      <c r="U462" s="680"/>
      <c r="V462" s="680"/>
      <c r="W462" s="680"/>
      <c r="X462" s="680"/>
      <c r="Y462" s="680"/>
      <c r="Z462" s="680"/>
      <c r="AA462" s="680"/>
      <c r="AB462" s="680"/>
      <c r="AC462" s="680"/>
      <c r="AD462" s="680"/>
      <c r="AE462" s="680"/>
      <c r="AF462" s="680"/>
      <c r="AG462" s="680"/>
      <c r="AH462" s="680"/>
      <c r="AI462" s="680"/>
      <c r="AJ462" s="680"/>
      <c r="AK462" s="742"/>
      <c r="AL462" s="680"/>
      <c r="AM462" s="680"/>
      <c r="AN462" s="680"/>
      <c r="AO462" s="680"/>
      <c r="AP462" s="680"/>
      <c r="AQ462" s="680"/>
      <c r="AR462" s="680"/>
      <c r="AS462" s="680"/>
      <c r="AT462" s="680"/>
      <c r="AU462" s="680"/>
      <c r="AV462" s="680"/>
      <c r="AW462" s="680"/>
      <c r="AX462" s="680"/>
      <c r="AY462" s="680"/>
      <c r="AZ462" s="680"/>
      <c r="BA462" s="680"/>
      <c r="BB462" s="680"/>
      <c r="BC462" s="680"/>
      <c r="BD462" s="680"/>
      <c r="BE462" s="680"/>
      <c r="BF462" s="680"/>
      <c r="BG462" s="680"/>
      <c r="BH462" s="680"/>
      <c r="BI462" s="680"/>
      <c r="BJ462" s="680"/>
      <c r="BK462" s="680"/>
      <c r="BL462" s="680"/>
      <c r="BM462" s="680"/>
      <c r="BN462" s="680"/>
      <c r="BO462" s="680"/>
      <c r="BP462" s="680"/>
    </row>
    <row r="463" customFormat="false" ht="15" hidden="false" customHeight="false" outlineLevel="0" collapsed="false">
      <c r="A463" s="680"/>
      <c r="B463" s="680"/>
      <c r="C463" s="742"/>
      <c r="D463" s="680"/>
      <c r="E463" s="680"/>
      <c r="F463" s="680"/>
      <c r="G463" s="680"/>
      <c r="H463" s="680"/>
      <c r="I463" s="680"/>
      <c r="J463" s="680"/>
      <c r="K463" s="680"/>
      <c r="L463" s="680"/>
      <c r="M463" s="680"/>
      <c r="N463" s="680"/>
      <c r="O463" s="742"/>
      <c r="P463" s="680"/>
      <c r="Q463" s="680"/>
      <c r="R463" s="680"/>
      <c r="S463" s="680"/>
      <c r="T463" s="680"/>
      <c r="U463" s="680"/>
      <c r="V463" s="680"/>
      <c r="W463" s="680"/>
      <c r="X463" s="680"/>
      <c r="Y463" s="680"/>
      <c r="Z463" s="680"/>
      <c r="AA463" s="680"/>
      <c r="AB463" s="680"/>
      <c r="AC463" s="680"/>
      <c r="AD463" s="680"/>
      <c r="AE463" s="680"/>
      <c r="AF463" s="680"/>
      <c r="AG463" s="680"/>
      <c r="AH463" s="680"/>
      <c r="AI463" s="680"/>
      <c r="AJ463" s="680"/>
      <c r="AK463" s="742"/>
      <c r="AL463" s="680"/>
      <c r="AM463" s="680"/>
      <c r="AN463" s="680"/>
      <c r="AO463" s="680"/>
      <c r="AP463" s="680"/>
      <c r="AQ463" s="680"/>
      <c r="AR463" s="680"/>
      <c r="AS463" s="680"/>
      <c r="AT463" s="680"/>
      <c r="AU463" s="680"/>
      <c r="AV463" s="680"/>
      <c r="AW463" s="680"/>
      <c r="AX463" s="680"/>
      <c r="AY463" s="680"/>
      <c r="AZ463" s="680"/>
      <c r="BA463" s="680"/>
      <c r="BB463" s="680"/>
      <c r="BC463" s="680"/>
      <c r="BD463" s="680"/>
      <c r="BE463" s="680"/>
      <c r="BF463" s="680"/>
      <c r="BG463" s="680"/>
      <c r="BH463" s="680"/>
      <c r="BI463" s="680"/>
      <c r="BJ463" s="680"/>
      <c r="BK463" s="680"/>
      <c r="BL463" s="680"/>
      <c r="BM463" s="680"/>
      <c r="BN463" s="680"/>
      <c r="BO463" s="680"/>
      <c r="BP463" s="680"/>
    </row>
    <row r="464" customFormat="false" ht="15" hidden="false" customHeight="false" outlineLevel="0" collapsed="false">
      <c r="A464" s="680"/>
      <c r="B464" s="680"/>
      <c r="C464" s="742"/>
      <c r="D464" s="680"/>
      <c r="E464" s="680"/>
      <c r="F464" s="680"/>
      <c r="G464" s="680"/>
      <c r="H464" s="680"/>
      <c r="I464" s="680"/>
      <c r="J464" s="680"/>
      <c r="K464" s="680"/>
      <c r="L464" s="680"/>
      <c r="M464" s="680"/>
      <c r="N464" s="680"/>
      <c r="O464" s="742"/>
      <c r="P464" s="680"/>
      <c r="Q464" s="680"/>
      <c r="R464" s="680"/>
      <c r="S464" s="680"/>
      <c r="T464" s="680"/>
      <c r="U464" s="680"/>
      <c r="V464" s="680"/>
      <c r="W464" s="680"/>
      <c r="X464" s="680"/>
      <c r="Y464" s="680"/>
      <c r="Z464" s="680"/>
      <c r="AA464" s="680"/>
      <c r="AB464" s="680"/>
      <c r="AC464" s="680"/>
      <c r="AD464" s="680"/>
      <c r="AE464" s="680"/>
      <c r="AF464" s="680"/>
      <c r="AG464" s="680"/>
      <c r="AH464" s="680"/>
      <c r="AI464" s="680"/>
      <c r="AJ464" s="680"/>
      <c r="AK464" s="742"/>
      <c r="AL464" s="680"/>
      <c r="AM464" s="680"/>
      <c r="AN464" s="680"/>
      <c r="AO464" s="680"/>
      <c r="AP464" s="680"/>
      <c r="AQ464" s="680"/>
      <c r="AR464" s="680"/>
      <c r="AS464" s="680"/>
      <c r="AT464" s="680"/>
      <c r="AU464" s="680"/>
      <c r="AV464" s="680"/>
      <c r="AW464" s="680"/>
      <c r="AX464" s="680"/>
      <c r="AY464" s="680"/>
      <c r="AZ464" s="680"/>
      <c r="BA464" s="680"/>
      <c r="BB464" s="680"/>
      <c r="BC464" s="680"/>
      <c r="BD464" s="680"/>
      <c r="BE464" s="680"/>
      <c r="BF464" s="680"/>
      <c r="BG464" s="680"/>
      <c r="BH464" s="680"/>
      <c r="BI464" s="680"/>
      <c r="BJ464" s="680"/>
      <c r="BK464" s="680"/>
      <c r="BL464" s="680"/>
      <c r="BM464" s="680"/>
      <c r="BN464" s="680"/>
      <c r="BO464" s="680"/>
      <c r="BP464" s="680"/>
    </row>
    <row r="465" customFormat="false" ht="15" hidden="false" customHeight="false" outlineLevel="0" collapsed="false">
      <c r="A465" s="680"/>
      <c r="B465" s="680"/>
      <c r="C465" s="742"/>
      <c r="D465" s="680"/>
      <c r="E465" s="680"/>
      <c r="F465" s="680"/>
      <c r="G465" s="680"/>
      <c r="H465" s="680"/>
      <c r="I465" s="680"/>
      <c r="J465" s="680"/>
      <c r="K465" s="680"/>
      <c r="L465" s="680"/>
      <c r="M465" s="680"/>
      <c r="N465" s="680"/>
      <c r="O465" s="742"/>
      <c r="P465" s="680"/>
      <c r="Q465" s="680"/>
      <c r="R465" s="680"/>
      <c r="S465" s="680"/>
      <c r="T465" s="680"/>
      <c r="U465" s="680"/>
      <c r="V465" s="680"/>
      <c r="W465" s="680"/>
      <c r="X465" s="680"/>
      <c r="Y465" s="680"/>
      <c r="Z465" s="680"/>
      <c r="AA465" s="680"/>
      <c r="AB465" s="680"/>
      <c r="AC465" s="680"/>
      <c r="AD465" s="680"/>
      <c r="AE465" s="680"/>
      <c r="AF465" s="680"/>
      <c r="AG465" s="680"/>
      <c r="AH465" s="680"/>
      <c r="AI465" s="680"/>
      <c r="AJ465" s="680"/>
      <c r="AK465" s="742"/>
      <c r="AL465" s="680"/>
      <c r="AM465" s="680"/>
      <c r="AN465" s="680"/>
      <c r="AO465" s="680"/>
      <c r="AP465" s="680"/>
      <c r="AQ465" s="680"/>
      <c r="AR465" s="680"/>
      <c r="AS465" s="680"/>
      <c r="AT465" s="680"/>
      <c r="AU465" s="680"/>
      <c r="AV465" s="680"/>
      <c r="AW465" s="680"/>
      <c r="AX465" s="680"/>
      <c r="AY465" s="680"/>
      <c r="AZ465" s="680"/>
      <c r="BA465" s="680"/>
      <c r="BB465" s="680"/>
      <c r="BC465" s="680"/>
      <c r="BD465" s="680"/>
      <c r="BE465" s="680"/>
      <c r="BF465" s="680"/>
      <c r="BG465" s="680"/>
      <c r="BH465" s="680"/>
      <c r="BI465" s="680"/>
      <c r="BJ465" s="680"/>
      <c r="BK465" s="680"/>
      <c r="BL465" s="680"/>
      <c r="BM465" s="680"/>
      <c r="BN465" s="680"/>
      <c r="BO465" s="680"/>
      <c r="BP465" s="680"/>
    </row>
    <row r="466" customFormat="false" ht="15" hidden="false" customHeight="false" outlineLevel="0" collapsed="false">
      <c r="A466" s="680"/>
      <c r="B466" s="680"/>
      <c r="C466" s="742"/>
      <c r="D466" s="680"/>
      <c r="E466" s="680"/>
      <c r="F466" s="680"/>
      <c r="G466" s="680"/>
      <c r="H466" s="680"/>
      <c r="I466" s="680"/>
      <c r="J466" s="680"/>
      <c r="K466" s="680"/>
      <c r="L466" s="680"/>
      <c r="M466" s="680"/>
      <c r="N466" s="680"/>
      <c r="O466" s="742"/>
      <c r="P466" s="680"/>
      <c r="Q466" s="680"/>
      <c r="R466" s="680"/>
      <c r="S466" s="680"/>
      <c r="T466" s="680"/>
      <c r="U466" s="680"/>
      <c r="V466" s="680"/>
      <c r="W466" s="680"/>
      <c r="X466" s="680"/>
      <c r="Y466" s="680"/>
      <c r="Z466" s="680"/>
      <c r="AA466" s="680"/>
      <c r="AB466" s="680"/>
      <c r="AC466" s="680"/>
      <c r="AD466" s="680"/>
      <c r="AE466" s="680"/>
      <c r="AF466" s="680"/>
      <c r="AG466" s="680"/>
      <c r="AH466" s="680"/>
      <c r="AI466" s="680"/>
      <c r="AJ466" s="680"/>
      <c r="AK466" s="742"/>
      <c r="AL466" s="680"/>
      <c r="AM466" s="680"/>
      <c r="AN466" s="680"/>
      <c r="AO466" s="680"/>
      <c r="AP466" s="680"/>
      <c r="AQ466" s="680"/>
      <c r="AR466" s="680"/>
      <c r="AS466" s="680"/>
      <c r="AT466" s="680"/>
      <c r="AU466" s="680"/>
      <c r="AV466" s="680"/>
      <c r="AW466" s="680"/>
      <c r="AX466" s="680"/>
      <c r="AY466" s="680"/>
      <c r="AZ466" s="680"/>
      <c r="BA466" s="680"/>
      <c r="BB466" s="680"/>
      <c r="BC466" s="680"/>
      <c r="BD466" s="680"/>
      <c r="BE466" s="680"/>
      <c r="BF466" s="680"/>
      <c r="BG466" s="680"/>
      <c r="BH466" s="680"/>
      <c r="BI466" s="680"/>
      <c r="BJ466" s="680"/>
      <c r="BK466" s="680"/>
      <c r="BL466" s="680"/>
      <c r="BM466" s="680"/>
      <c r="BN466" s="680"/>
      <c r="BO466" s="680"/>
      <c r="BP466" s="680"/>
    </row>
    <row r="467" customFormat="false" ht="15" hidden="false" customHeight="false" outlineLevel="0" collapsed="false">
      <c r="A467" s="680"/>
      <c r="B467" s="680"/>
      <c r="C467" s="742"/>
      <c r="D467" s="680"/>
      <c r="E467" s="680"/>
      <c r="F467" s="680"/>
      <c r="G467" s="680"/>
      <c r="H467" s="680"/>
      <c r="I467" s="680"/>
      <c r="J467" s="680"/>
      <c r="K467" s="680"/>
      <c r="L467" s="680"/>
      <c r="M467" s="680"/>
      <c r="N467" s="680"/>
      <c r="O467" s="742"/>
      <c r="P467" s="680"/>
      <c r="Q467" s="680"/>
      <c r="R467" s="680"/>
      <c r="S467" s="680"/>
      <c r="T467" s="680"/>
      <c r="U467" s="680"/>
      <c r="V467" s="680"/>
      <c r="W467" s="680"/>
      <c r="X467" s="680"/>
      <c r="Y467" s="680"/>
      <c r="Z467" s="680"/>
      <c r="AA467" s="680"/>
      <c r="AB467" s="680"/>
      <c r="AC467" s="680"/>
      <c r="AD467" s="680"/>
      <c r="AE467" s="680"/>
      <c r="AF467" s="680"/>
      <c r="AG467" s="680"/>
      <c r="AH467" s="680"/>
      <c r="AI467" s="680"/>
      <c r="AJ467" s="680"/>
      <c r="AK467" s="742"/>
      <c r="AL467" s="680"/>
      <c r="AM467" s="680"/>
      <c r="AN467" s="680"/>
      <c r="AO467" s="680"/>
      <c r="AP467" s="680"/>
      <c r="AQ467" s="680"/>
      <c r="AR467" s="680"/>
      <c r="AS467" s="680"/>
      <c r="AT467" s="680"/>
      <c r="AU467" s="680"/>
      <c r="AV467" s="680"/>
      <c r="AW467" s="680"/>
      <c r="AX467" s="680"/>
      <c r="AY467" s="680"/>
      <c r="AZ467" s="680"/>
      <c r="BA467" s="680"/>
      <c r="BB467" s="680"/>
      <c r="BC467" s="680"/>
      <c r="BD467" s="680"/>
      <c r="BE467" s="680"/>
      <c r="BF467" s="680"/>
      <c r="BG467" s="680"/>
      <c r="BH467" s="680"/>
      <c r="BI467" s="680"/>
      <c r="BJ467" s="680"/>
      <c r="BK467" s="680"/>
      <c r="BL467" s="680"/>
      <c r="BM467" s="680"/>
      <c r="BN467" s="680"/>
      <c r="BO467" s="680"/>
      <c r="BP467" s="680"/>
    </row>
    <row r="468" customFormat="false" ht="15" hidden="false" customHeight="false" outlineLevel="0" collapsed="false">
      <c r="A468" s="680"/>
      <c r="B468" s="680"/>
      <c r="C468" s="742"/>
      <c r="D468" s="680"/>
      <c r="E468" s="680"/>
      <c r="F468" s="680"/>
      <c r="G468" s="680"/>
      <c r="H468" s="680"/>
      <c r="I468" s="680"/>
      <c r="J468" s="680"/>
      <c r="K468" s="680"/>
      <c r="L468" s="680"/>
      <c r="M468" s="680"/>
      <c r="N468" s="680"/>
      <c r="O468" s="742"/>
      <c r="P468" s="680"/>
      <c r="Q468" s="680"/>
      <c r="R468" s="680"/>
      <c r="S468" s="680"/>
      <c r="T468" s="680"/>
      <c r="U468" s="680"/>
      <c r="V468" s="680"/>
      <c r="W468" s="680"/>
      <c r="X468" s="680"/>
      <c r="Y468" s="680"/>
      <c r="Z468" s="680"/>
      <c r="AA468" s="680"/>
      <c r="AB468" s="680"/>
      <c r="AC468" s="680"/>
      <c r="AD468" s="680"/>
      <c r="AE468" s="680"/>
      <c r="AF468" s="680"/>
      <c r="AG468" s="680"/>
      <c r="AH468" s="680"/>
      <c r="AI468" s="680"/>
      <c r="AJ468" s="680"/>
      <c r="AK468" s="742"/>
      <c r="AL468" s="680"/>
      <c r="AM468" s="680"/>
      <c r="AN468" s="680"/>
      <c r="AO468" s="680"/>
      <c r="AP468" s="680"/>
      <c r="AQ468" s="680"/>
      <c r="AR468" s="680"/>
      <c r="AS468" s="680"/>
      <c r="AT468" s="680"/>
      <c r="AU468" s="680"/>
      <c r="AV468" s="680"/>
      <c r="AW468" s="680"/>
      <c r="AX468" s="680"/>
      <c r="AY468" s="680"/>
      <c r="AZ468" s="680"/>
      <c r="BA468" s="680"/>
      <c r="BB468" s="680"/>
      <c r="BC468" s="680"/>
      <c r="BD468" s="680"/>
      <c r="BE468" s="680"/>
      <c r="BF468" s="680"/>
      <c r="BG468" s="680"/>
      <c r="BH468" s="680"/>
      <c r="BI468" s="680"/>
      <c r="BJ468" s="680"/>
      <c r="BK468" s="680"/>
      <c r="BL468" s="680"/>
      <c r="BM468" s="680"/>
      <c r="BN468" s="680"/>
      <c r="BO468" s="680"/>
      <c r="BP468" s="680"/>
    </row>
    <row r="469" customFormat="false" ht="15" hidden="false" customHeight="false" outlineLevel="0" collapsed="false">
      <c r="A469" s="680"/>
      <c r="B469" s="680"/>
      <c r="C469" s="742"/>
      <c r="D469" s="680"/>
      <c r="E469" s="680"/>
      <c r="F469" s="680"/>
      <c r="G469" s="680"/>
      <c r="H469" s="680"/>
      <c r="I469" s="680"/>
      <c r="J469" s="680"/>
      <c r="K469" s="680"/>
      <c r="L469" s="680"/>
      <c r="M469" s="680"/>
      <c r="N469" s="680"/>
      <c r="O469" s="742"/>
      <c r="P469" s="680"/>
      <c r="Q469" s="680"/>
      <c r="R469" s="680"/>
      <c r="S469" s="680"/>
      <c r="T469" s="680"/>
      <c r="U469" s="680"/>
      <c r="V469" s="680"/>
      <c r="W469" s="680"/>
      <c r="X469" s="680"/>
      <c r="Y469" s="680"/>
      <c r="Z469" s="680"/>
      <c r="AA469" s="680"/>
      <c r="AB469" s="680"/>
      <c r="AC469" s="680"/>
      <c r="AD469" s="680"/>
      <c r="AE469" s="680"/>
      <c r="AF469" s="680"/>
      <c r="AG469" s="680"/>
      <c r="AH469" s="680"/>
      <c r="AI469" s="680"/>
      <c r="AJ469" s="680"/>
      <c r="AK469" s="742"/>
      <c r="AL469" s="680"/>
      <c r="AM469" s="680"/>
      <c r="AN469" s="680"/>
      <c r="AO469" s="680"/>
      <c r="AP469" s="680"/>
      <c r="AQ469" s="680"/>
      <c r="AR469" s="680"/>
      <c r="AS469" s="680"/>
      <c r="AT469" s="680"/>
      <c r="AU469" s="680"/>
      <c r="AV469" s="680"/>
      <c r="AW469" s="680"/>
      <c r="AX469" s="680"/>
      <c r="AY469" s="680"/>
      <c r="AZ469" s="680"/>
      <c r="BA469" s="680"/>
      <c r="BB469" s="680"/>
      <c r="BC469" s="680"/>
      <c r="BD469" s="680"/>
      <c r="BE469" s="680"/>
      <c r="BF469" s="680"/>
      <c r="BG469" s="680"/>
      <c r="BH469" s="680"/>
      <c r="BI469" s="680"/>
      <c r="BJ469" s="680"/>
      <c r="BK469" s="680"/>
      <c r="BL469" s="680"/>
      <c r="BM469" s="680"/>
      <c r="BN469" s="680"/>
      <c r="BO469" s="680"/>
      <c r="BP469" s="680"/>
    </row>
    <row r="470" customFormat="false" ht="15" hidden="false" customHeight="false" outlineLevel="0" collapsed="false">
      <c r="A470" s="680"/>
      <c r="B470" s="680"/>
      <c r="C470" s="742"/>
      <c r="D470" s="680"/>
      <c r="E470" s="680"/>
      <c r="F470" s="680"/>
      <c r="G470" s="680"/>
      <c r="H470" s="680"/>
      <c r="I470" s="680"/>
      <c r="J470" s="680"/>
      <c r="K470" s="680"/>
      <c r="L470" s="680"/>
      <c r="M470" s="680"/>
      <c r="N470" s="680"/>
      <c r="O470" s="742"/>
      <c r="P470" s="680"/>
      <c r="Q470" s="680"/>
      <c r="R470" s="680"/>
      <c r="S470" s="680"/>
      <c r="T470" s="680"/>
      <c r="U470" s="680"/>
      <c r="V470" s="680"/>
      <c r="W470" s="680"/>
      <c r="X470" s="680"/>
      <c r="Y470" s="680"/>
      <c r="Z470" s="680"/>
      <c r="AA470" s="680"/>
      <c r="AB470" s="680"/>
      <c r="AC470" s="680"/>
      <c r="AD470" s="680"/>
      <c r="AE470" s="680"/>
      <c r="AF470" s="680"/>
      <c r="AG470" s="680"/>
      <c r="AH470" s="680"/>
      <c r="AI470" s="680"/>
      <c r="AJ470" s="680"/>
      <c r="AK470" s="742"/>
      <c r="AL470" s="680"/>
      <c r="AM470" s="680"/>
      <c r="AN470" s="680"/>
      <c r="AO470" s="680"/>
      <c r="AP470" s="680"/>
      <c r="AQ470" s="680"/>
      <c r="AR470" s="680"/>
      <c r="AS470" s="680"/>
      <c r="AT470" s="680"/>
      <c r="AU470" s="680"/>
      <c r="AV470" s="680"/>
      <c r="AW470" s="680"/>
      <c r="AX470" s="680"/>
      <c r="AY470" s="680"/>
      <c r="AZ470" s="680"/>
      <c r="BA470" s="680"/>
      <c r="BB470" s="680"/>
      <c r="BC470" s="680"/>
      <c r="BD470" s="680"/>
      <c r="BE470" s="680"/>
      <c r="BF470" s="680"/>
      <c r="BG470" s="680"/>
      <c r="BH470" s="680"/>
      <c r="BI470" s="680"/>
      <c r="BJ470" s="680"/>
      <c r="BK470" s="680"/>
      <c r="BL470" s="680"/>
      <c r="BM470" s="680"/>
      <c r="BN470" s="680"/>
      <c r="BO470" s="680"/>
      <c r="BP470" s="680"/>
    </row>
    <row r="471" customFormat="false" ht="15" hidden="false" customHeight="false" outlineLevel="0" collapsed="false">
      <c r="A471" s="680"/>
      <c r="B471" s="680"/>
      <c r="C471" s="742"/>
      <c r="D471" s="680"/>
      <c r="E471" s="680"/>
      <c r="F471" s="680"/>
      <c r="G471" s="680"/>
      <c r="H471" s="680"/>
      <c r="I471" s="680"/>
      <c r="J471" s="680"/>
      <c r="K471" s="680"/>
      <c r="L471" s="680"/>
      <c r="M471" s="680"/>
      <c r="N471" s="680"/>
      <c r="O471" s="742"/>
      <c r="P471" s="680"/>
      <c r="Q471" s="680"/>
      <c r="R471" s="680"/>
      <c r="S471" s="680"/>
      <c r="T471" s="680"/>
      <c r="U471" s="680"/>
      <c r="V471" s="680"/>
      <c r="W471" s="680"/>
      <c r="X471" s="680"/>
      <c r="Y471" s="680"/>
      <c r="Z471" s="680"/>
      <c r="AA471" s="680"/>
      <c r="AB471" s="680"/>
      <c r="AC471" s="680"/>
      <c r="AD471" s="680"/>
      <c r="AE471" s="680"/>
      <c r="AF471" s="680"/>
      <c r="AG471" s="680"/>
      <c r="AH471" s="680"/>
      <c r="AI471" s="680"/>
      <c r="AJ471" s="680"/>
      <c r="AK471" s="742"/>
      <c r="AL471" s="680"/>
      <c r="AM471" s="680"/>
      <c r="AN471" s="680"/>
      <c r="AO471" s="680"/>
      <c r="AP471" s="680"/>
      <c r="AQ471" s="680"/>
      <c r="AR471" s="680"/>
      <c r="AS471" s="680"/>
      <c r="AT471" s="680"/>
      <c r="AU471" s="680"/>
      <c r="AV471" s="680"/>
      <c r="AW471" s="680"/>
      <c r="AX471" s="680"/>
      <c r="AY471" s="680"/>
      <c r="AZ471" s="680"/>
      <c r="BA471" s="680"/>
      <c r="BB471" s="680"/>
      <c r="BC471" s="680"/>
      <c r="BD471" s="680"/>
      <c r="BE471" s="680"/>
      <c r="BF471" s="680"/>
      <c r="BG471" s="680"/>
      <c r="BH471" s="680"/>
      <c r="BI471" s="680"/>
      <c r="BJ471" s="680"/>
      <c r="BK471" s="680"/>
      <c r="BL471" s="680"/>
      <c r="BM471" s="680"/>
      <c r="BN471" s="680"/>
      <c r="BO471" s="680"/>
      <c r="BP471" s="680"/>
    </row>
    <row r="472" customFormat="false" ht="15" hidden="false" customHeight="false" outlineLevel="0" collapsed="false">
      <c r="A472" s="680"/>
      <c r="B472" s="680"/>
      <c r="C472" s="742"/>
      <c r="D472" s="680"/>
      <c r="E472" s="680"/>
      <c r="F472" s="680"/>
      <c r="G472" s="680"/>
      <c r="H472" s="680"/>
      <c r="I472" s="680"/>
      <c r="J472" s="680"/>
      <c r="K472" s="680"/>
      <c r="L472" s="680"/>
      <c r="M472" s="680"/>
      <c r="N472" s="680"/>
      <c r="O472" s="742"/>
      <c r="P472" s="680"/>
      <c r="Q472" s="680"/>
      <c r="R472" s="680"/>
      <c r="S472" s="680"/>
      <c r="T472" s="680"/>
      <c r="U472" s="680"/>
      <c r="V472" s="680"/>
      <c r="W472" s="680"/>
      <c r="X472" s="680"/>
      <c r="Y472" s="680"/>
      <c r="Z472" s="680"/>
      <c r="AA472" s="680"/>
      <c r="AB472" s="680"/>
      <c r="AC472" s="680"/>
      <c r="AD472" s="680"/>
      <c r="AE472" s="680"/>
      <c r="AF472" s="680"/>
      <c r="AG472" s="680"/>
      <c r="AH472" s="680"/>
      <c r="AI472" s="680"/>
      <c r="AJ472" s="680"/>
      <c r="AK472" s="742"/>
      <c r="AL472" s="680"/>
      <c r="AM472" s="680"/>
      <c r="AN472" s="680"/>
      <c r="AO472" s="680"/>
      <c r="AP472" s="680"/>
      <c r="AQ472" s="680"/>
      <c r="AR472" s="680"/>
      <c r="AS472" s="680"/>
      <c r="AT472" s="680"/>
      <c r="AU472" s="680"/>
      <c r="AV472" s="680"/>
      <c r="AW472" s="680"/>
      <c r="AX472" s="680"/>
      <c r="AY472" s="680"/>
      <c r="AZ472" s="680"/>
      <c r="BA472" s="680"/>
      <c r="BB472" s="680"/>
      <c r="BC472" s="680"/>
      <c r="BD472" s="680"/>
      <c r="BE472" s="680"/>
      <c r="BF472" s="680"/>
      <c r="BG472" s="680"/>
      <c r="BH472" s="680"/>
      <c r="BI472" s="680"/>
      <c r="BJ472" s="680"/>
      <c r="BK472" s="680"/>
      <c r="BL472" s="680"/>
      <c r="BM472" s="680"/>
      <c r="BN472" s="680"/>
      <c r="BO472" s="680"/>
      <c r="BP472" s="680"/>
    </row>
    <row r="473" customFormat="false" ht="15" hidden="false" customHeight="false" outlineLevel="0" collapsed="false">
      <c r="A473" s="680"/>
      <c r="B473" s="680"/>
      <c r="C473" s="742"/>
      <c r="D473" s="680"/>
      <c r="E473" s="680"/>
      <c r="F473" s="680"/>
      <c r="G473" s="680"/>
      <c r="H473" s="680"/>
      <c r="I473" s="680"/>
      <c r="J473" s="680"/>
      <c r="K473" s="680"/>
      <c r="L473" s="680"/>
      <c r="M473" s="680"/>
      <c r="N473" s="680"/>
      <c r="O473" s="742"/>
      <c r="P473" s="680"/>
      <c r="Q473" s="680"/>
      <c r="R473" s="680"/>
      <c r="S473" s="680"/>
      <c r="T473" s="680"/>
      <c r="U473" s="680"/>
      <c r="V473" s="680"/>
      <c r="W473" s="680"/>
      <c r="X473" s="680"/>
      <c r="Y473" s="680"/>
      <c r="Z473" s="680"/>
      <c r="AA473" s="680"/>
      <c r="AB473" s="680"/>
      <c r="AC473" s="680"/>
      <c r="AD473" s="680"/>
      <c r="AE473" s="680"/>
      <c r="AF473" s="680"/>
      <c r="AG473" s="680"/>
      <c r="AH473" s="680"/>
      <c r="AI473" s="680"/>
      <c r="AJ473" s="680"/>
      <c r="AK473" s="742"/>
      <c r="AL473" s="680"/>
      <c r="AM473" s="680"/>
      <c r="AN473" s="680"/>
      <c r="AO473" s="680"/>
      <c r="AP473" s="680"/>
      <c r="AQ473" s="680"/>
      <c r="AR473" s="680"/>
      <c r="AS473" s="680"/>
      <c r="AT473" s="680"/>
      <c r="AU473" s="680"/>
      <c r="AV473" s="680"/>
      <c r="AW473" s="680"/>
      <c r="AX473" s="680"/>
      <c r="AY473" s="680"/>
      <c r="AZ473" s="680"/>
      <c r="BA473" s="680"/>
      <c r="BB473" s="680"/>
      <c r="BC473" s="680"/>
      <c r="BD473" s="680"/>
      <c r="BE473" s="680"/>
      <c r="BF473" s="680"/>
      <c r="BG473" s="680"/>
      <c r="BH473" s="680"/>
      <c r="BI473" s="680"/>
      <c r="BJ473" s="680"/>
      <c r="BK473" s="680"/>
      <c r="BL473" s="680"/>
      <c r="BM473" s="680"/>
      <c r="BN473" s="680"/>
      <c r="BO473" s="680"/>
      <c r="BP473" s="680"/>
    </row>
    <row r="474" customFormat="false" ht="15" hidden="false" customHeight="false" outlineLevel="0" collapsed="false">
      <c r="A474" s="680"/>
      <c r="B474" s="680"/>
      <c r="C474" s="742"/>
      <c r="D474" s="680"/>
      <c r="E474" s="680"/>
      <c r="F474" s="680"/>
      <c r="G474" s="680"/>
      <c r="H474" s="680"/>
      <c r="I474" s="680"/>
      <c r="J474" s="680"/>
      <c r="K474" s="680"/>
      <c r="L474" s="680"/>
      <c r="M474" s="680"/>
      <c r="N474" s="680"/>
      <c r="O474" s="742"/>
      <c r="P474" s="680"/>
      <c r="Q474" s="680"/>
      <c r="R474" s="680"/>
      <c r="S474" s="680"/>
      <c r="T474" s="680"/>
      <c r="U474" s="680"/>
      <c r="V474" s="680"/>
      <c r="W474" s="680"/>
      <c r="X474" s="680"/>
      <c r="Y474" s="680"/>
      <c r="Z474" s="680"/>
      <c r="AA474" s="680"/>
      <c r="AB474" s="680"/>
      <c r="AC474" s="680"/>
      <c r="AD474" s="680"/>
      <c r="AE474" s="680"/>
      <c r="AF474" s="680"/>
      <c r="AG474" s="680"/>
      <c r="AH474" s="680"/>
      <c r="AI474" s="680"/>
      <c r="AJ474" s="680"/>
      <c r="AK474" s="742"/>
      <c r="AL474" s="680"/>
      <c r="AM474" s="680"/>
      <c r="AN474" s="680"/>
      <c r="AO474" s="680"/>
      <c r="AP474" s="680"/>
      <c r="AQ474" s="680"/>
      <c r="AR474" s="680"/>
      <c r="AS474" s="680"/>
      <c r="AT474" s="680"/>
      <c r="AU474" s="680"/>
      <c r="AV474" s="680"/>
      <c r="AW474" s="680"/>
      <c r="AX474" s="680"/>
      <c r="AY474" s="680"/>
      <c r="AZ474" s="680"/>
      <c r="BA474" s="680"/>
      <c r="BB474" s="680"/>
      <c r="BC474" s="680"/>
      <c r="BD474" s="680"/>
      <c r="BE474" s="680"/>
      <c r="BF474" s="680"/>
      <c r="BG474" s="680"/>
      <c r="BH474" s="680"/>
      <c r="BI474" s="680"/>
      <c r="BJ474" s="680"/>
      <c r="BK474" s="680"/>
      <c r="BL474" s="680"/>
      <c r="BM474" s="680"/>
      <c r="BN474" s="680"/>
      <c r="BO474" s="680"/>
      <c r="BP474" s="680"/>
    </row>
    <row r="475" customFormat="false" ht="15" hidden="false" customHeight="false" outlineLevel="0" collapsed="false">
      <c r="A475" s="680"/>
      <c r="B475" s="680"/>
      <c r="C475" s="742"/>
      <c r="D475" s="680"/>
      <c r="E475" s="680"/>
      <c r="F475" s="680"/>
      <c r="G475" s="680"/>
      <c r="H475" s="680"/>
      <c r="I475" s="680"/>
      <c r="J475" s="680"/>
      <c r="K475" s="680"/>
      <c r="L475" s="680"/>
      <c r="M475" s="680"/>
      <c r="N475" s="680"/>
      <c r="O475" s="742"/>
      <c r="P475" s="680"/>
      <c r="Q475" s="680"/>
      <c r="R475" s="680"/>
      <c r="S475" s="680"/>
      <c r="T475" s="680"/>
      <c r="U475" s="680"/>
      <c r="V475" s="680"/>
      <c r="W475" s="680"/>
      <c r="X475" s="680"/>
      <c r="Y475" s="680"/>
      <c r="Z475" s="680"/>
      <c r="AA475" s="680"/>
      <c r="AB475" s="680"/>
      <c r="AC475" s="680"/>
      <c r="AD475" s="680"/>
      <c r="AE475" s="680"/>
      <c r="AF475" s="680"/>
      <c r="AG475" s="680"/>
      <c r="AH475" s="680"/>
      <c r="AI475" s="680"/>
      <c r="AJ475" s="680"/>
      <c r="AK475" s="742"/>
      <c r="AL475" s="680"/>
      <c r="AM475" s="680"/>
      <c r="AN475" s="680"/>
      <c r="AO475" s="680"/>
      <c r="AP475" s="680"/>
      <c r="AQ475" s="680"/>
      <c r="AR475" s="680"/>
      <c r="AS475" s="680"/>
      <c r="AT475" s="680"/>
      <c r="AU475" s="680"/>
      <c r="AV475" s="680"/>
      <c r="AW475" s="680"/>
      <c r="AX475" s="680"/>
      <c r="AY475" s="680"/>
      <c r="AZ475" s="680"/>
      <c r="BA475" s="680"/>
      <c r="BB475" s="680"/>
      <c r="BC475" s="680"/>
      <c r="BD475" s="680"/>
      <c r="BE475" s="680"/>
      <c r="BF475" s="680"/>
      <c r="BG475" s="680"/>
      <c r="BH475" s="680"/>
      <c r="BI475" s="680"/>
      <c r="BJ475" s="680"/>
      <c r="BK475" s="680"/>
      <c r="BL475" s="680"/>
      <c r="BM475" s="680"/>
      <c r="BN475" s="680"/>
      <c r="BO475" s="680"/>
      <c r="BP475" s="680"/>
    </row>
    <row r="476" customFormat="false" ht="15" hidden="false" customHeight="false" outlineLevel="0" collapsed="false">
      <c r="A476" s="680"/>
      <c r="B476" s="680"/>
      <c r="C476" s="742"/>
      <c r="D476" s="680"/>
      <c r="E476" s="680"/>
      <c r="F476" s="680"/>
      <c r="G476" s="680"/>
      <c r="H476" s="680"/>
      <c r="I476" s="680"/>
      <c r="J476" s="680"/>
      <c r="K476" s="680"/>
      <c r="L476" s="680"/>
      <c r="M476" s="680"/>
      <c r="N476" s="680"/>
      <c r="O476" s="742"/>
      <c r="P476" s="680"/>
      <c r="Q476" s="680"/>
      <c r="R476" s="680"/>
      <c r="S476" s="680"/>
      <c r="T476" s="680"/>
      <c r="U476" s="680"/>
      <c r="V476" s="680"/>
      <c r="W476" s="680"/>
      <c r="X476" s="680"/>
      <c r="Y476" s="680"/>
      <c r="Z476" s="680"/>
      <c r="AA476" s="680"/>
      <c r="AB476" s="680"/>
      <c r="AC476" s="680"/>
      <c r="AD476" s="680"/>
      <c r="AE476" s="680"/>
      <c r="AF476" s="680"/>
      <c r="AG476" s="680"/>
      <c r="AH476" s="680"/>
      <c r="AI476" s="680"/>
      <c r="AJ476" s="680"/>
      <c r="AK476" s="742"/>
      <c r="AL476" s="680"/>
      <c r="AM476" s="680"/>
      <c r="AN476" s="680"/>
      <c r="AO476" s="680"/>
      <c r="AP476" s="680"/>
      <c r="AQ476" s="680"/>
      <c r="AR476" s="680"/>
      <c r="AS476" s="680"/>
      <c r="AT476" s="680"/>
      <c r="AU476" s="680"/>
      <c r="AV476" s="680"/>
      <c r="AW476" s="680"/>
      <c r="AX476" s="680"/>
      <c r="AY476" s="680"/>
      <c r="AZ476" s="680"/>
      <c r="BA476" s="680"/>
      <c r="BB476" s="680"/>
      <c r="BC476" s="680"/>
      <c r="BD476" s="680"/>
      <c r="BE476" s="680"/>
      <c r="BF476" s="680"/>
      <c r="BG476" s="680"/>
      <c r="BH476" s="680"/>
      <c r="BI476" s="680"/>
      <c r="BJ476" s="680"/>
      <c r="BK476" s="680"/>
      <c r="BL476" s="680"/>
      <c r="BM476" s="680"/>
      <c r="BN476" s="680"/>
      <c r="BO476" s="680"/>
      <c r="BP476" s="680"/>
    </row>
    <row r="477" customFormat="false" ht="15" hidden="false" customHeight="false" outlineLevel="0" collapsed="false">
      <c r="A477" s="680"/>
      <c r="B477" s="680"/>
      <c r="C477" s="742"/>
      <c r="D477" s="680"/>
      <c r="E477" s="680"/>
      <c r="F477" s="680"/>
      <c r="G477" s="680"/>
      <c r="H477" s="680"/>
      <c r="I477" s="680"/>
      <c r="J477" s="680"/>
      <c r="K477" s="680"/>
      <c r="L477" s="680"/>
      <c r="M477" s="680"/>
      <c r="N477" s="680"/>
      <c r="O477" s="742"/>
      <c r="P477" s="680"/>
      <c r="Q477" s="680"/>
      <c r="R477" s="680"/>
      <c r="S477" s="680"/>
      <c r="T477" s="680"/>
      <c r="U477" s="680"/>
      <c r="V477" s="680"/>
      <c r="W477" s="680"/>
      <c r="X477" s="680"/>
      <c r="Y477" s="680"/>
      <c r="Z477" s="680"/>
      <c r="AA477" s="680"/>
      <c r="AB477" s="680"/>
      <c r="AC477" s="680"/>
      <c r="AD477" s="680"/>
      <c r="AE477" s="680"/>
      <c r="AF477" s="680"/>
      <c r="AG477" s="680"/>
      <c r="AH477" s="680"/>
      <c r="AI477" s="680"/>
      <c r="AJ477" s="680"/>
      <c r="AK477" s="742"/>
      <c r="AL477" s="680"/>
      <c r="AM477" s="680"/>
      <c r="AN477" s="680"/>
      <c r="AO477" s="680"/>
      <c r="AP477" s="680"/>
      <c r="AQ477" s="680"/>
      <c r="AR477" s="680"/>
      <c r="AS477" s="680"/>
      <c r="AT477" s="680"/>
      <c r="AU477" s="680"/>
      <c r="AV477" s="680"/>
      <c r="AW477" s="680"/>
      <c r="AX477" s="680"/>
      <c r="AY477" s="680"/>
      <c r="AZ477" s="680"/>
      <c r="BA477" s="680"/>
      <c r="BB477" s="680"/>
      <c r="BC477" s="680"/>
      <c r="BD477" s="680"/>
      <c r="BE477" s="680"/>
      <c r="BF477" s="680"/>
      <c r="BG477" s="680"/>
      <c r="BH477" s="680"/>
      <c r="BI477" s="680"/>
      <c r="BJ477" s="680"/>
      <c r="BK477" s="680"/>
      <c r="BL477" s="680"/>
      <c r="BM477" s="680"/>
      <c r="BN477" s="680"/>
      <c r="BO477" s="680"/>
      <c r="BP477" s="680"/>
    </row>
    <row r="478" customFormat="false" ht="15" hidden="false" customHeight="false" outlineLevel="0" collapsed="false">
      <c r="A478" s="680"/>
      <c r="B478" s="680"/>
      <c r="C478" s="742"/>
      <c r="D478" s="680"/>
      <c r="E478" s="680"/>
      <c r="F478" s="680"/>
      <c r="G478" s="680"/>
      <c r="H478" s="680"/>
      <c r="I478" s="680"/>
      <c r="J478" s="680"/>
      <c r="K478" s="680"/>
      <c r="L478" s="680"/>
      <c r="M478" s="680"/>
      <c r="N478" s="680"/>
      <c r="O478" s="742"/>
      <c r="P478" s="680"/>
      <c r="Q478" s="680"/>
      <c r="R478" s="680"/>
      <c r="S478" s="680"/>
      <c r="T478" s="680"/>
      <c r="U478" s="680"/>
      <c r="V478" s="680"/>
      <c r="W478" s="680"/>
      <c r="X478" s="680"/>
      <c r="Y478" s="680"/>
      <c r="Z478" s="680"/>
      <c r="AA478" s="680"/>
      <c r="AB478" s="680"/>
      <c r="AC478" s="680"/>
      <c r="AD478" s="680"/>
      <c r="AE478" s="680"/>
      <c r="AF478" s="680"/>
      <c r="AG478" s="680"/>
      <c r="AH478" s="680"/>
      <c r="AI478" s="680"/>
      <c r="AJ478" s="680"/>
      <c r="AK478" s="742"/>
      <c r="AL478" s="680"/>
      <c r="AM478" s="680"/>
      <c r="AN478" s="680"/>
      <c r="AO478" s="680"/>
      <c r="AP478" s="680"/>
      <c r="AQ478" s="680"/>
      <c r="AR478" s="680"/>
      <c r="AS478" s="680"/>
      <c r="AT478" s="680"/>
      <c r="AU478" s="680"/>
      <c r="AV478" s="680"/>
      <c r="AW478" s="680"/>
      <c r="AX478" s="680"/>
      <c r="AY478" s="680"/>
      <c r="AZ478" s="680"/>
      <c r="BA478" s="680"/>
      <c r="BB478" s="680"/>
      <c r="BC478" s="680"/>
      <c r="BD478" s="680"/>
      <c r="BE478" s="680"/>
      <c r="BF478" s="680"/>
      <c r="BG478" s="680"/>
      <c r="BH478" s="680"/>
      <c r="BI478" s="680"/>
      <c r="BJ478" s="680"/>
      <c r="BK478" s="680"/>
      <c r="BL478" s="680"/>
      <c r="BM478" s="680"/>
      <c r="BN478" s="680"/>
      <c r="BO478" s="680"/>
      <c r="BP478" s="680"/>
    </row>
    <row r="479" customFormat="false" ht="15" hidden="false" customHeight="false" outlineLevel="0" collapsed="false">
      <c r="A479" s="680"/>
      <c r="B479" s="680"/>
      <c r="C479" s="742"/>
      <c r="D479" s="680"/>
      <c r="E479" s="680"/>
      <c r="F479" s="680"/>
      <c r="G479" s="680"/>
      <c r="H479" s="680"/>
      <c r="I479" s="680"/>
      <c r="J479" s="680"/>
      <c r="K479" s="680"/>
      <c r="L479" s="680"/>
      <c r="M479" s="680"/>
      <c r="N479" s="680"/>
      <c r="O479" s="742"/>
      <c r="P479" s="680"/>
      <c r="Q479" s="680"/>
      <c r="R479" s="680"/>
      <c r="S479" s="680"/>
      <c r="T479" s="680"/>
      <c r="U479" s="680"/>
      <c r="V479" s="680"/>
      <c r="W479" s="680"/>
      <c r="X479" s="680"/>
      <c r="Y479" s="680"/>
      <c r="Z479" s="680"/>
      <c r="AA479" s="680"/>
      <c r="AB479" s="680"/>
      <c r="AC479" s="680"/>
      <c r="AD479" s="680"/>
      <c r="AE479" s="680"/>
      <c r="AF479" s="680"/>
      <c r="AG479" s="680"/>
      <c r="AH479" s="680"/>
      <c r="AI479" s="680"/>
      <c r="AJ479" s="680"/>
      <c r="AK479" s="742"/>
      <c r="AL479" s="680"/>
      <c r="AM479" s="680"/>
      <c r="AN479" s="680"/>
      <c r="AO479" s="680"/>
      <c r="AP479" s="680"/>
      <c r="AQ479" s="680"/>
      <c r="AR479" s="680"/>
      <c r="AS479" s="680"/>
      <c r="AT479" s="680"/>
      <c r="AU479" s="680"/>
      <c r="AV479" s="680"/>
      <c r="AW479" s="680"/>
      <c r="AX479" s="680"/>
      <c r="AY479" s="680"/>
      <c r="AZ479" s="680"/>
      <c r="BA479" s="680"/>
      <c r="BB479" s="680"/>
      <c r="BC479" s="680"/>
      <c r="BD479" s="680"/>
      <c r="BE479" s="680"/>
      <c r="BF479" s="680"/>
      <c r="BG479" s="680"/>
      <c r="BH479" s="680"/>
      <c r="BI479" s="680"/>
      <c r="BJ479" s="680"/>
      <c r="BK479" s="680"/>
      <c r="BL479" s="680"/>
      <c r="BM479" s="680"/>
      <c r="BN479" s="680"/>
      <c r="BO479" s="680"/>
      <c r="BP479" s="680"/>
    </row>
    <row r="480" customFormat="false" ht="15" hidden="false" customHeight="false" outlineLevel="0" collapsed="false">
      <c r="A480" s="680"/>
      <c r="B480" s="680"/>
      <c r="C480" s="742"/>
      <c r="D480" s="680"/>
      <c r="E480" s="680"/>
      <c r="F480" s="680"/>
      <c r="G480" s="680"/>
      <c r="H480" s="680"/>
      <c r="I480" s="680"/>
      <c r="J480" s="680"/>
      <c r="K480" s="680"/>
      <c r="L480" s="680"/>
      <c r="M480" s="680"/>
      <c r="N480" s="680"/>
      <c r="O480" s="742"/>
      <c r="P480" s="680"/>
      <c r="Q480" s="680"/>
      <c r="R480" s="680"/>
      <c r="S480" s="680"/>
      <c r="T480" s="680"/>
      <c r="U480" s="680"/>
      <c r="V480" s="680"/>
      <c r="W480" s="680"/>
      <c r="X480" s="680"/>
      <c r="Y480" s="680"/>
      <c r="Z480" s="680"/>
      <c r="AA480" s="680"/>
      <c r="AB480" s="680"/>
      <c r="AC480" s="680"/>
      <c r="AD480" s="680"/>
      <c r="AE480" s="680"/>
      <c r="AF480" s="680"/>
      <c r="AG480" s="680"/>
      <c r="AH480" s="680"/>
      <c r="AI480" s="680"/>
      <c r="AJ480" s="680"/>
      <c r="AK480" s="742"/>
      <c r="AL480" s="680"/>
      <c r="AM480" s="680"/>
      <c r="AN480" s="680"/>
      <c r="AO480" s="680"/>
      <c r="AP480" s="680"/>
      <c r="AQ480" s="680"/>
      <c r="AR480" s="680"/>
      <c r="AS480" s="680"/>
      <c r="AT480" s="680"/>
      <c r="AU480" s="680"/>
      <c r="AV480" s="680"/>
      <c r="AW480" s="680"/>
      <c r="AX480" s="680"/>
      <c r="AY480" s="680"/>
      <c r="AZ480" s="680"/>
      <c r="BA480" s="680"/>
      <c r="BB480" s="680"/>
      <c r="BC480" s="680"/>
      <c r="BD480" s="680"/>
      <c r="BE480" s="680"/>
      <c r="BF480" s="680"/>
      <c r="BG480" s="680"/>
      <c r="BH480" s="680"/>
      <c r="BI480" s="680"/>
      <c r="BJ480" s="680"/>
      <c r="BK480" s="680"/>
      <c r="BL480" s="680"/>
      <c r="BM480" s="680"/>
      <c r="BN480" s="680"/>
      <c r="BO480" s="680"/>
      <c r="BP480" s="680"/>
    </row>
    <row r="481" customFormat="false" ht="15" hidden="false" customHeight="false" outlineLevel="0" collapsed="false">
      <c r="A481" s="680"/>
      <c r="B481" s="680"/>
      <c r="C481" s="742"/>
      <c r="D481" s="680"/>
      <c r="E481" s="680"/>
      <c r="F481" s="680"/>
      <c r="G481" s="680"/>
      <c r="H481" s="680"/>
      <c r="I481" s="680"/>
      <c r="J481" s="680"/>
      <c r="K481" s="680"/>
      <c r="L481" s="680"/>
      <c r="M481" s="680"/>
      <c r="N481" s="680"/>
      <c r="O481" s="742"/>
      <c r="P481" s="680"/>
      <c r="Q481" s="680"/>
      <c r="R481" s="680"/>
      <c r="S481" s="680"/>
      <c r="T481" s="680"/>
      <c r="U481" s="680"/>
      <c r="V481" s="680"/>
      <c r="W481" s="680"/>
      <c r="X481" s="680"/>
      <c r="Y481" s="680"/>
      <c r="Z481" s="680"/>
      <c r="AA481" s="680"/>
      <c r="AB481" s="680"/>
      <c r="AC481" s="680"/>
      <c r="AD481" s="680"/>
      <c r="AE481" s="680"/>
      <c r="AF481" s="680"/>
      <c r="AG481" s="680"/>
      <c r="AH481" s="680"/>
      <c r="AI481" s="680"/>
      <c r="AJ481" s="680"/>
      <c r="AK481" s="742"/>
      <c r="AL481" s="680"/>
      <c r="AM481" s="680"/>
      <c r="AN481" s="680"/>
      <c r="AO481" s="680"/>
      <c r="AP481" s="680"/>
      <c r="AQ481" s="680"/>
      <c r="AR481" s="680"/>
      <c r="AS481" s="680"/>
      <c r="AT481" s="680"/>
      <c r="AU481" s="680"/>
      <c r="AV481" s="680"/>
      <c r="AW481" s="680"/>
      <c r="AX481" s="680"/>
      <c r="AY481" s="680"/>
      <c r="AZ481" s="680"/>
      <c r="BA481" s="680"/>
      <c r="BB481" s="680"/>
      <c r="BC481" s="680"/>
      <c r="BD481" s="680"/>
      <c r="BE481" s="680"/>
      <c r="BF481" s="680"/>
      <c r="BG481" s="680"/>
      <c r="BH481" s="680"/>
      <c r="BI481" s="680"/>
      <c r="BJ481" s="680"/>
      <c r="BK481" s="680"/>
      <c r="BL481" s="680"/>
      <c r="BM481" s="680"/>
      <c r="BN481" s="680"/>
      <c r="BO481" s="680"/>
      <c r="BP481" s="680"/>
    </row>
    <row r="482" customFormat="false" ht="15" hidden="false" customHeight="false" outlineLevel="0" collapsed="false">
      <c r="A482" s="680"/>
      <c r="B482" s="680"/>
      <c r="C482" s="742"/>
      <c r="D482" s="680"/>
      <c r="E482" s="680"/>
      <c r="F482" s="680"/>
      <c r="G482" s="680"/>
      <c r="H482" s="680"/>
      <c r="I482" s="680"/>
      <c r="J482" s="680"/>
      <c r="K482" s="680"/>
      <c r="L482" s="680"/>
      <c r="M482" s="680"/>
      <c r="N482" s="680"/>
      <c r="O482" s="742"/>
      <c r="P482" s="680"/>
      <c r="Q482" s="680"/>
      <c r="R482" s="680"/>
      <c r="S482" s="680"/>
      <c r="T482" s="680"/>
      <c r="U482" s="680"/>
      <c r="V482" s="680"/>
      <c r="W482" s="680"/>
      <c r="X482" s="680"/>
      <c r="Y482" s="680"/>
      <c r="Z482" s="680"/>
      <c r="AA482" s="680"/>
      <c r="AB482" s="680"/>
      <c r="AC482" s="680"/>
      <c r="AD482" s="680"/>
      <c r="AE482" s="680"/>
      <c r="AF482" s="680"/>
      <c r="AG482" s="680"/>
      <c r="AH482" s="680"/>
      <c r="AI482" s="680"/>
      <c r="AJ482" s="680"/>
      <c r="AK482" s="742"/>
      <c r="AL482" s="680"/>
      <c r="AM482" s="680"/>
      <c r="AN482" s="680"/>
      <c r="AO482" s="680"/>
      <c r="AP482" s="680"/>
      <c r="AQ482" s="680"/>
      <c r="AR482" s="680"/>
      <c r="AS482" s="680"/>
      <c r="AT482" s="680"/>
      <c r="AU482" s="680"/>
      <c r="AV482" s="680"/>
      <c r="AW482" s="680"/>
      <c r="AX482" s="680"/>
      <c r="AY482" s="680"/>
      <c r="AZ482" s="680"/>
      <c r="BA482" s="680"/>
      <c r="BB482" s="680"/>
      <c r="BC482" s="680"/>
      <c r="BD482" s="680"/>
      <c r="BE482" s="680"/>
      <c r="BF482" s="680"/>
      <c r="BG482" s="680"/>
      <c r="BH482" s="680"/>
      <c r="BI482" s="680"/>
      <c r="BJ482" s="680"/>
      <c r="BK482" s="680"/>
      <c r="BL482" s="680"/>
      <c r="BM482" s="680"/>
      <c r="BN482" s="680"/>
      <c r="BO482" s="680"/>
      <c r="BP482" s="680"/>
    </row>
    <row r="483" customFormat="false" ht="15" hidden="false" customHeight="false" outlineLevel="0" collapsed="false">
      <c r="A483" s="680"/>
      <c r="B483" s="680"/>
      <c r="C483" s="742"/>
      <c r="D483" s="680"/>
      <c r="E483" s="680"/>
      <c r="F483" s="680"/>
      <c r="G483" s="680"/>
      <c r="H483" s="680"/>
      <c r="I483" s="680"/>
      <c r="J483" s="680"/>
      <c r="K483" s="680"/>
      <c r="L483" s="680"/>
      <c r="M483" s="680"/>
      <c r="N483" s="680"/>
      <c r="O483" s="742"/>
      <c r="P483" s="680"/>
      <c r="Q483" s="680"/>
      <c r="R483" s="680"/>
      <c r="S483" s="680"/>
      <c r="T483" s="680"/>
      <c r="U483" s="680"/>
      <c r="V483" s="680"/>
      <c r="W483" s="680"/>
      <c r="X483" s="680"/>
      <c r="Y483" s="680"/>
      <c r="Z483" s="680"/>
      <c r="AA483" s="680"/>
      <c r="AB483" s="680"/>
      <c r="AC483" s="680"/>
      <c r="AD483" s="680"/>
      <c r="AE483" s="680"/>
      <c r="AF483" s="680"/>
      <c r="AG483" s="680"/>
      <c r="AH483" s="680"/>
      <c r="AI483" s="680"/>
      <c r="AJ483" s="680"/>
      <c r="AK483" s="742"/>
      <c r="AL483" s="680"/>
      <c r="AM483" s="680"/>
      <c r="AN483" s="680"/>
      <c r="AO483" s="680"/>
      <c r="AP483" s="680"/>
      <c r="AQ483" s="680"/>
      <c r="AR483" s="680"/>
      <c r="AS483" s="680"/>
      <c r="AT483" s="680"/>
      <c r="AU483" s="680"/>
      <c r="AV483" s="680"/>
      <c r="AW483" s="680"/>
      <c r="AX483" s="680"/>
      <c r="AY483" s="680"/>
      <c r="AZ483" s="680"/>
      <c r="BA483" s="680"/>
      <c r="BB483" s="680"/>
      <c r="BC483" s="680"/>
      <c r="BD483" s="680"/>
      <c r="BE483" s="680"/>
      <c r="BF483" s="680"/>
      <c r="BG483" s="680"/>
      <c r="BH483" s="680"/>
      <c r="BI483" s="680"/>
      <c r="BJ483" s="680"/>
      <c r="BK483" s="680"/>
      <c r="BL483" s="680"/>
      <c r="BM483" s="680"/>
      <c r="BN483" s="680"/>
      <c r="BO483" s="680"/>
      <c r="BP483" s="680"/>
    </row>
    <row r="484" customFormat="false" ht="15" hidden="false" customHeight="false" outlineLevel="0" collapsed="false">
      <c r="A484" s="680"/>
      <c r="B484" s="680"/>
      <c r="C484" s="742"/>
      <c r="D484" s="680"/>
      <c r="E484" s="680"/>
      <c r="F484" s="680"/>
      <c r="G484" s="680"/>
      <c r="H484" s="680"/>
      <c r="I484" s="680"/>
      <c r="J484" s="680"/>
      <c r="K484" s="680"/>
      <c r="L484" s="680"/>
      <c r="M484" s="680"/>
      <c r="N484" s="680"/>
      <c r="O484" s="742"/>
      <c r="P484" s="680"/>
      <c r="Q484" s="680"/>
      <c r="R484" s="680"/>
      <c r="S484" s="680"/>
      <c r="T484" s="680"/>
      <c r="U484" s="680"/>
      <c r="V484" s="680"/>
      <c r="W484" s="680"/>
      <c r="X484" s="680"/>
      <c r="Y484" s="680"/>
      <c r="Z484" s="680"/>
      <c r="AA484" s="680"/>
      <c r="AB484" s="680"/>
      <c r="AC484" s="680"/>
      <c r="AD484" s="680"/>
      <c r="AE484" s="680"/>
      <c r="AF484" s="680"/>
      <c r="AG484" s="680"/>
      <c r="AH484" s="680"/>
      <c r="AI484" s="680"/>
      <c r="AJ484" s="680"/>
      <c r="AK484" s="742"/>
      <c r="AL484" s="680"/>
      <c r="AM484" s="680"/>
      <c r="AN484" s="680"/>
      <c r="AO484" s="680"/>
      <c r="AP484" s="680"/>
      <c r="AQ484" s="680"/>
      <c r="AR484" s="680"/>
      <c r="AS484" s="680"/>
      <c r="AT484" s="680"/>
      <c r="AU484" s="680"/>
      <c r="AV484" s="680"/>
      <c r="AW484" s="680"/>
      <c r="AX484" s="680"/>
      <c r="AY484" s="680"/>
      <c r="AZ484" s="680"/>
      <c r="BA484" s="680"/>
      <c r="BB484" s="680"/>
      <c r="BC484" s="680"/>
      <c r="BD484" s="680"/>
      <c r="BE484" s="680"/>
      <c r="BF484" s="680"/>
      <c r="BG484" s="680"/>
      <c r="BH484" s="680"/>
      <c r="BI484" s="680"/>
      <c r="BJ484" s="680"/>
      <c r="BK484" s="680"/>
      <c r="BL484" s="680"/>
      <c r="BM484" s="680"/>
      <c r="BN484" s="680"/>
      <c r="BO484" s="680"/>
      <c r="BP484" s="680"/>
    </row>
    <row r="485" customFormat="false" ht="15" hidden="false" customHeight="false" outlineLevel="0" collapsed="false">
      <c r="A485" s="680"/>
      <c r="B485" s="680"/>
      <c r="C485" s="742"/>
      <c r="D485" s="680"/>
      <c r="E485" s="680"/>
      <c r="F485" s="680"/>
      <c r="G485" s="680"/>
      <c r="H485" s="680"/>
      <c r="I485" s="680"/>
      <c r="J485" s="680"/>
      <c r="K485" s="680"/>
      <c r="L485" s="680"/>
      <c r="M485" s="680"/>
      <c r="N485" s="680"/>
      <c r="O485" s="742"/>
      <c r="P485" s="680"/>
      <c r="Q485" s="680"/>
      <c r="R485" s="680"/>
      <c r="S485" s="680"/>
      <c r="T485" s="680"/>
      <c r="U485" s="680"/>
      <c r="V485" s="680"/>
      <c r="W485" s="680"/>
      <c r="X485" s="680"/>
      <c r="Y485" s="680"/>
      <c r="Z485" s="680"/>
      <c r="AA485" s="680"/>
      <c r="AB485" s="680"/>
      <c r="AC485" s="680"/>
      <c r="AD485" s="680"/>
      <c r="AE485" s="680"/>
      <c r="AF485" s="680"/>
      <c r="AG485" s="680"/>
      <c r="AH485" s="680"/>
      <c r="AI485" s="680"/>
      <c r="AJ485" s="680"/>
      <c r="AK485" s="742"/>
      <c r="AL485" s="680"/>
      <c r="AM485" s="680"/>
      <c r="AN485" s="680"/>
      <c r="AO485" s="680"/>
      <c r="AP485" s="680"/>
      <c r="AQ485" s="680"/>
      <c r="AR485" s="680"/>
      <c r="AS485" s="680"/>
      <c r="AT485" s="680"/>
      <c r="AU485" s="680"/>
      <c r="AV485" s="680"/>
      <c r="AW485" s="680"/>
      <c r="AX485" s="680"/>
      <c r="AY485" s="680"/>
      <c r="AZ485" s="680"/>
      <c r="BA485" s="680"/>
      <c r="BB485" s="680"/>
      <c r="BC485" s="680"/>
      <c r="BD485" s="680"/>
      <c r="BE485" s="680"/>
      <c r="BF485" s="680"/>
      <c r="BG485" s="680"/>
      <c r="BH485" s="680"/>
      <c r="BI485" s="680"/>
      <c r="BJ485" s="680"/>
      <c r="BK485" s="680"/>
      <c r="BL485" s="680"/>
      <c r="BM485" s="680"/>
      <c r="BN485" s="680"/>
      <c r="BO485" s="680"/>
      <c r="BP485" s="680"/>
    </row>
    <row r="486" customFormat="false" ht="15" hidden="false" customHeight="false" outlineLevel="0" collapsed="false">
      <c r="A486" s="680"/>
      <c r="B486" s="680"/>
      <c r="C486" s="742"/>
      <c r="D486" s="680"/>
      <c r="E486" s="680"/>
      <c r="F486" s="680"/>
      <c r="G486" s="680"/>
      <c r="H486" s="680"/>
      <c r="I486" s="680"/>
      <c r="J486" s="680"/>
      <c r="K486" s="680"/>
      <c r="L486" s="680"/>
      <c r="M486" s="680"/>
      <c r="N486" s="680"/>
      <c r="O486" s="742"/>
      <c r="P486" s="680"/>
      <c r="Q486" s="680"/>
      <c r="R486" s="680"/>
      <c r="S486" s="680"/>
      <c r="T486" s="680"/>
      <c r="U486" s="680"/>
      <c r="V486" s="680"/>
      <c r="W486" s="680"/>
      <c r="X486" s="680"/>
      <c r="Y486" s="680"/>
      <c r="Z486" s="680"/>
      <c r="AA486" s="680"/>
      <c r="AB486" s="680"/>
      <c r="AC486" s="680"/>
      <c r="AD486" s="680"/>
      <c r="AE486" s="680"/>
      <c r="AF486" s="680"/>
      <c r="AG486" s="680"/>
      <c r="AH486" s="680"/>
      <c r="AI486" s="680"/>
      <c r="AJ486" s="680"/>
      <c r="AK486" s="742"/>
      <c r="AL486" s="680"/>
      <c r="AM486" s="680"/>
      <c r="AN486" s="680"/>
      <c r="AO486" s="680"/>
      <c r="AP486" s="680"/>
      <c r="AQ486" s="680"/>
      <c r="AR486" s="680"/>
      <c r="AS486" s="680"/>
      <c r="AT486" s="680"/>
      <c r="AU486" s="680"/>
      <c r="AV486" s="680"/>
      <c r="AW486" s="680"/>
      <c r="AX486" s="680"/>
      <c r="AY486" s="680"/>
      <c r="AZ486" s="680"/>
      <c r="BA486" s="680"/>
      <c r="BB486" s="680"/>
      <c r="BC486" s="680"/>
      <c r="BD486" s="680"/>
      <c r="BE486" s="680"/>
      <c r="BF486" s="680"/>
      <c r="BG486" s="680"/>
      <c r="BH486" s="680"/>
      <c r="BI486" s="680"/>
      <c r="BJ486" s="680"/>
      <c r="BK486" s="680"/>
      <c r="BL486" s="680"/>
      <c r="BM486" s="680"/>
      <c r="BN486" s="680"/>
      <c r="BO486" s="680"/>
      <c r="BP486" s="680"/>
    </row>
    <row r="487" customFormat="false" ht="15" hidden="false" customHeight="false" outlineLevel="0" collapsed="false">
      <c r="A487" s="680"/>
      <c r="B487" s="680"/>
      <c r="C487" s="742"/>
      <c r="D487" s="680"/>
      <c r="E487" s="680"/>
      <c r="F487" s="680"/>
      <c r="G487" s="680"/>
      <c r="H487" s="680"/>
      <c r="I487" s="680"/>
      <c r="J487" s="680"/>
      <c r="K487" s="680"/>
      <c r="L487" s="680"/>
      <c r="M487" s="680"/>
      <c r="N487" s="680"/>
      <c r="O487" s="742"/>
      <c r="P487" s="680"/>
      <c r="Q487" s="680"/>
      <c r="R487" s="680"/>
      <c r="S487" s="680"/>
      <c r="T487" s="680"/>
      <c r="U487" s="680"/>
      <c r="V487" s="680"/>
      <c r="W487" s="680"/>
      <c r="X487" s="680"/>
      <c r="Y487" s="680"/>
      <c r="Z487" s="680"/>
      <c r="AA487" s="680"/>
      <c r="AB487" s="680"/>
      <c r="AC487" s="680"/>
      <c r="AD487" s="680"/>
      <c r="AE487" s="680"/>
      <c r="AF487" s="680"/>
      <c r="AG487" s="680"/>
      <c r="AH487" s="680"/>
      <c r="AI487" s="680"/>
      <c r="AJ487" s="680"/>
      <c r="AK487" s="742"/>
      <c r="AL487" s="680"/>
      <c r="AM487" s="680"/>
      <c r="AN487" s="680"/>
      <c r="AO487" s="680"/>
      <c r="AP487" s="680"/>
      <c r="AQ487" s="680"/>
      <c r="AR487" s="680"/>
      <c r="AS487" s="680"/>
      <c r="AT487" s="680"/>
      <c r="AU487" s="680"/>
      <c r="AV487" s="680"/>
      <c r="AW487" s="680"/>
      <c r="AX487" s="680"/>
      <c r="AY487" s="680"/>
      <c r="AZ487" s="680"/>
      <c r="BA487" s="680"/>
      <c r="BB487" s="680"/>
      <c r="BC487" s="680"/>
      <c r="BD487" s="680"/>
      <c r="BE487" s="680"/>
      <c r="BF487" s="680"/>
      <c r="BG487" s="680"/>
      <c r="BH487" s="680"/>
      <c r="BI487" s="680"/>
      <c r="BJ487" s="680"/>
      <c r="BK487" s="680"/>
      <c r="BL487" s="680"/>
      <c r="BM487" s="680"/>
      <c r="BN487" s="680"/>
      <c r="BO487" s="680"/>
      <c r="BP487" s="680"/>
    </row>
    <row r="488" customFormat="false" ht="15" hidden="false" customHeight="false" outlineLevel="0" collapsed="false">
      <c r="A488" s="680"/>
      <c r="B488" s="680"/>
      <c r="C488" s="742"/>
      <c r="D488" s="680"/>
      <c r="E488" s="680"/>
      <c r="F488" s="680"/>
      <c r="G488" s="680"/>
      <c r="H488" s="680"/>
      <c r="I488" s="680"/>
      <c r="J488" s="680"/>
      <c r="K488" s="680"/>
      <c r="L488" s="680"/>
      <c r="M488" s="680"/>
      <c r="N488" s="680"/>
      <c r="O488" s="742"/>
      <c r="P488" s="680"/>
      <c r="Q488" s="680"/>
      <c r="R488" s="680"/>
      <c r="S488" s="680"/>
      <c r="T488" s="680"/>
      <c r="U488" s="680"/>
      <c r="V488" s="680"/>
      <c r="W488" s="680"/>
      <c r="X488" s="680"/>
      <c r="Y488" s="680"/>
      <c r="Z488" s="680"/>
      <c r="AA488" s="680"/>
      <c r="AB488" s="680"/>
      <c r="AC488" s="680"/>
      <c r="AD488" s="680"/>
      <c r="AE488" s="680"/>
      <c r="AF488" s="680"/>
      <c r="AG488" s="680"/>
      <c r="AH488" s="680"/>
      <c r="AI488" s="680"/>
      <c r="AJ488" s="680"/>
      <c r="AK488" s="742"/>
      <c r="AL488" s="680"/>
      <c r="AM488" s="680"/>
      <c r="AN488" s="680"/>
      <c r="AO488" s="680"/>
      <c r="AP488" s="680"/>
      <c r="AQ488" s="680"/>
      <c r="AR488" s="680"/>
      <c r="AS488" s="680"/>
      <c r="AT488" s="680"/>
      <c r="AU488" s="680"/>
      <c r="AV488" s="680"/>
      <c r="AW488" s="680"/>
      <c r="AX488" s="680"/>
      <c r="AY488" s="680"/>
      <c r="AZ488" s="680"/>
      <c r="BA488" s="680"/>
      <c r="BB488" s="680"/>
      <c r="BC488" s="680"/>
      <c r="BD488" s="680"/>
      <c r="BE488" s="680"/>
      <c r="BF488" s="680"/>
      <c r="BG488" s="680"/>
      <c r="BH488" s="680"/>
      <c r="BI488" s="680"/>
      <c r="BJ488" s="680"/>
      <c r="BK488" s="680"/>
      <c r="BL488" s="680"/>
      <c r="BM488" s="680"/>
      <c r="BN488" s="680"/>
      <c r="BO488" s="680"/>
      <c r="BP488" s="680"/>
    </row>
    <row r="489" customFormat="false" ht="15" hidden="false" customHeight="false" outlineLevel="0" collapsed="false">
      <c r="A489" s="680"/>
      <c r="B489" s="680"/>
      <c r="C489" s="742"/>
      <c r="D489" s="680"/>
      <c r="E489" s="680"/>
      <c r="F489" s="680"/>
      <c r="G489" s="680"/>
      <c r="H489" s="680"/>
      <c r="I489" s="680"/>
      <c r="J489" s="680"/>
      <c r="K489" s="680"/>
      <c r="L489" s="680"/>
      <c r="M489" s="680"/>
      <c r="N489" s="680"/>
      <c r="O489" s="742"/>
      <c r="P489" s="680"/>
      <c r="Q489" s="680"/>
      <c r="R489" s="680"/>
      <c r="S489" s="680"/>
      <c r="T489" s="680"/>
      <c r="U489" s="680"/>
      <c r="V489" s="680"/>
      <c r="W489" s="680"/>
      <c r="X489" s="680"/>
      <c r="Y489" s="680"/>
      <c r="Z489" s="680"/>
      <c r="AA489" s="680"/>
      <c r="AB489" s="680"/>
      <c r="AC489" s="680"/>
      <c r="AD489" s="680"/>
      <c r="AE489" s="680"/>
      <c r="AF489" s="680"/>
      <c r="AG489" s="680"/>
      <c r="AH489" s="680"/>
      <c r="AI489" s="680"/>
      <c r="AJ489" s="680"/>
      <c r="AK489" s="742"/>
      <c r="AL489" s="680"/>
      <c r="AM489" s="680"/>
      <c r="AN489" s="680"/>
      <c r="AO489" s="680"/>
      <c r="AP489" s="680"/>
      <c r="AQ489" s="680"/>
      <c r="AR489" s="680"/>
      <c r="AS489" s="680"/>
      <c r="AT489" s="680"/>
      <c r="AU489" s="680"/>
      <c r="AV489" s="680"/>
      <c r="AW489" s="680"/>
      <c r="AX489" s="680"/>
      <c r="AY489" s="680"/>
      <c r="AZ489" s="680"/>
      <c r="BA489" s="680"/>
      <c r="BB489" s="680"/>
      <c r="BC489" s="680"/>
      <c r="BD489" s="680"/>
      <c r="BE489" s="680"/>
      <c r="BF489" s="680"/>
      <c r="BG489" s="680"/>
      <c r="BH489" s="680"/>
      <c r="BI489" s="680"/>
      <c r="BJ489" s="680"/>
      <c r="BK489" s="680"/>
      <c r="BL489" s="680"/>
      <c r="BM489" s="680"/>
      <c r="BN489" s="680"/>
      <c r="BO489" s="680"/>
      <c r="BP489" s="680"/>
    </row>
    <row r="490" customFormat="false" ht="15" hidden="false" customHeight="false" outlineLevel="0" collapsed="false">
      <c r="A490" s="680"/>
      <c r="B490" s="680"/>
      <c r="C490" s="742"/>
      <c r="D490" s="680"/>
      <c r="E490" s="680"/>
      <c r="F490" s="680"/>
      <c r="G490" s="680"/>
      <c r="H490" s="680"/>
      <c r="I490" s="680"/>
      <c r="J490" s="680"/>
      <c r="K490" s="680"/>
      <c r="L490" s="680"/>
      <c r="M490" s="680"/>
      <c r="N490" s="680"/>
      <c r="O490" s="742"/>
      <c r="P490" s="680"/>
      <c r="Q490" s="680"/>
      <c r="R490" s="680"/>
      <c r="S490" s="680"/>
      <c r="T490" s="680"/>
      <c r="U490" s="680"/>
      <c r="V490" s="680"/>
      <c r="W490" s="680"/>
      <c r="X490" s="680"/>
      <c r="Y490" s="680"/>
      <c r="Z490" s="680"/>
      <c r="AA490" s="680"/>
      <c r="AB490" s="680"/>
      <c r="AC490" s="680"/>
      <c r="AD490" s="680"/>
      <c r="AE490" s="680"/>
      <c r="AF490" s="680"/>
      <c r="AG490" s="680"/>
      <c r="AH490" s="680"/>
      <c r="AI490" s="680"/>
      <c r="AJ490" s="680"/>
      <c r="AK490" s="742"/>
      <c r="AL490" s="680"/>
      <c r="AM490" s="680"/>
      <c r="AN490" s="680"/>
      <c r="AO490" s="680"/>
      <c r="AP490" s="680"/>
      <c r="AQ490" s="680"/>
      <c r="AR490" s="680"/>
      <c r="AS490" s="680"/>
      <c r="AT490" s="680"/>
      <c r="AU490" s="680"/>
      <c r="AV490" s="680"/>
      <c r="AW490" s="680"/>
      <c r="AX490" s="680"/>
      <c r="AY490" s="680"/>
      <c r="AZ490" s="680"/>
      <c r="BA490" s="680"/>
      <c r="BB490" s="680"/>
      <c r="BC490" s="680"/>
      <c r="BD490" s="680"/>
      <c r="BE490" s="680"/>
      <c r="BF490" s="680"/>
      <c r="BG490" s="680"/>
      <c r="BH490" s="680"/>
      <c r="BI490" s="680"/>
      <c r="BJ490" s="680"/>
      <c r="BK490" s="680"/>
      <c r="BL490" s="680"/>
      <c r="BM490" s="680"/>
      <c r="BN490" s="680"/>
      <c r="BO490" s="680"/>
      <c r="BP490" s="680"/>
    </row>
    <row r="491" customFormat="false" ht="15" hidden="false" customHeight="false" outlineLevel="0" collapsed="false">
      <c r="A491" s="680"/>
      <c r="B491" s="680"/>
      <c r="C491" s="742"/>
      <c r="D491" s="680"/>
      <c r="E491" s="680"/>
      <c r="F491" s="680"/>
      <c r="G491" s="680"/>
      <c r="H491" s="680"/>
      <c r="I491" s="680"/>
      <c r="J491" s="680"/>
      <c r="K491" s="680"/>
      <c r="L491" s="680"/>
      <c r="M491" s="680"/>
      <c r="N491" s="680"/>
      <c r="O491" s="742"/>
      <c r="P491" s="680"/>
      <c r="Q491" s="680"/>
      <c r="R491" s="680"/>
      <c r="S491" s="680"/>
      <c r="T491" s="680"/>
      <c r="U491" s="680"/>
      <c r="V491" s="680"/>
      <c r="W491" s="680"/>
      <c r="X491" s="680"/>
      <c r="Y491" s="680"/>
      <c r="Z491" s="680"/>
      <c r="AA491" s="680"/>
      <c r="AB491" s="680"/>
      <c r="AC491" s="680"/>
      <c r="AD491" s="680"/>
      <c r="AE491" s="680"/>
      <c r="AF491" s="680"/>
      <c r="AG491" s="680"/>
      <c r="AH491" s="680"/>
      <c r="AI491" s="680"/>
      <c r="AJ491" s="680"/>
      <c r="AK491" s="742"/>
      <c r="AL491" s="680"/>
      <c r="AM491" s="680"/>
      <c r="AN491" s="680"/>
      <c r="AO491" s="680"/>
      <c r="AP491" s="680"/>
      <c r="AQ491" s="680"/>
      <c r="AR491" s="680"/>
      <c r="AS491" s="680"/>
      <c r="AT491" s="680"/>
      <c r="AU491" s="680"/>
      <c r="AV491" s="680"/>
      <c r="AW491" s="680"/>
      <c r="AX491" s="680"/>
      <c r="AY491" s="680"/>
      <c r="AZ491" s="680"/>
      <c r="BA491" s="680"/>
      <c r="BB491" s="680"/>
      <c r="BC491" s="680"/>
      <c r="BD491" s="680"/>
      <c r="BE491" s="680"/>
      <c r="BF491" s="680"/>
      <c r="BG491" s="680"/>
      <c r="BH491" s="680"/>
      <c r="BI491" s="680"/>
      <c r="BJ491" s="680"/>
      <c r="BK491" s="680"/>
      <c r="BL491" s="680"/>
      <c r="BM491" s="680"/>
      <c r="BN491" s="680"/>
      <c r="BO491" s="680"/>
      <c r="BP491" s="680"/>
    </row>
    <row r="492" customFormat="false" ht="15" hidden="false" customHeight="false" outlineLevel="0" collapsed="false">
      <c r="A492" s="680"/>
      <c r="B492" s="680"/>
      <c r="C492" s="742"/>
      <c r="D492" s="680"/>
      <c r="E492" s="680"/>
      <c r="F492" s="680"/>
      <c r="G492" s="680"/>
      <c r="H492" s="680"/>
      <c r="I492" s="680"/>
      <c r="J492" s="680"/>
      <c r="K492" s="680"/>
      <c r="L492" s="680"/>
      <c r="M492" s="680"/>
      <c r="N492" s="680"/>
      <c r="O492" s="742"/>
      <c r="P492" s="680"/>
      <c r="Q492" s="680"/>
      <c r="R492" s="680"/>
      <c r="S492" s="680"/>
      <c r="T492" s="680"/>
      <c r="U492" s="680"/>
      <c r="V492" s="680"/>
      <c r="W492" s="680"/>
      <c r="X492" s="680"/>
      <c r="Y492" s="680"/>
      <c r="Z492" s="680"/>
      <c r="AA492" s="680"/>
      <c r="AB492" s="680"/>
      <c r="AC492" s="680"/>
      <c r="AD492" s="680"/>
      <c r="AE492" s="680"/>
      <c r="AF492" s="680"/>
      <c r="AG492" s="680"/>
      <c r="AH492" s="680"/>
      <c r="AI492" s="680"/>
      <c r="AJ492" s="680"/>
      <c r="AK492" s="742"/>
      <c r="AL492" s="680"/>
      <c r="AM492" s="680"/>
      <c r="AN492" s="680"/>
      <c r="AO492" s="680"/>
      <c r="AP492" s="680"/>
      <c r="AQ492" s="680"/>
      <c r="AR492" s="680"/>
      <c r="AS492" s="680"/>
      <c r="AT492" s="680"/>
      <c r="AU492" s="680"/>
      <c r="AV492" s="680"/>
      <c r="AW492" s="680"/>
      <c r="AX492" s="680"/>
      <c r="AY492" s="680"/>
      <c r="AZ492" s="680"/>
      <c r="BA492" s="680"/>
      <c r="BB492" s="680"/>
      <c r="BC492" s="680"/>
      <c r="BD492" s="680"/>
      <c r="BE492" s="680"/>
      <c r="BF492" s="680"/>
      <c r="BG492" s="680"/>
      <c r="BH492" s="680"/>
      <c r="BI492" s="680"/>
      <c r="BJ492" s="680"/>
      <c r="BK492" s="680"/>
      <c r="BL492" s="680"/>
      <c r="BM492" s="680"/>
      <c r="BN492" s="680"/>
      <c r="BO492" s="680"/>
      <c r="BP492" s="680"/>
    </row>
    <row r="493" customFormat="false" ht="15" hidden="false" customHeight="false" outlineLevel="0" collapsed="false">
      <c r="A493" s="680"/>
      <c r="B493" s="680"/>
      <c r="C493" s="742"/>
      <c r="D493" s="680"/>
      <c r="E493" s="680"/>
      <c r="F493" s="680"/>
      <c r="G493" s="680"/>
      <c r="H493" s="680"/>
      <c r="I493" s="680"/>
      <c r="J493" s="680"/>
      <c r="K493" s="680"/>
      <c r="L493" s="680"/>
      <c r="M493" s="680"/>
      <c r="N493" s="680"/>
      <c r="O493" s="742"/>
      <c r="P493" s="680"/>
      <c r="Q493" s="680"/>
      <c r="R493" s="680"/>
      <c r="S493" s="680"/>
      <c r="T493" s="680"/>
      <c r="U493" s="680"/>
      <c r="V493" s="680"/>
      <c r="W493" s="680"/>
      <c r="X493" s="680"/>
      <c r="Y493" s="680"/>
      <c r="Z493" s="680"/>
      <c r="AA493" s="680"/>
      <c r="AB493" s="680"/>
      <c r="AC493" s="680"/>
      <c r="AD493" s="680"/>
      <c r="AE493" s="680"/>
      <c r="AF493" s="680"/>
      <c r="AG493" s="680"/>
      <c r="AH493" s="680"/>
      <c r="AI493" s="680"/>
      <c r="AJ493" s="680"/>
      <c r="AK493" s="742"/>
      <c r="AL493" s="680"/>
      <c r="AM493" s="680"/>
      <c r="AN493" s="680"/>
      <c r="AO493" s="680"/>
      <c r="AP493" s="680"/>
      <c r="AQ493" s="680"/>
      <c r="AR493" s="680"/>
      <c r="AS493" s="680"/>
      <c r="AT493" s="680"/>
      <c r="AU493" s="680"/>
      <c r="AV493" s="680"/>
      <c r="AW493" s="680"/>
      <c r="AX493" s="680"/>
      <c r="AY493" s="680"/>
      <c r="AZ493" s="680"/>
      <c r="BA493" s="680"/>
      <c r="BB493" s="680"/>
      <c r="BC493" s="680"/>
      <c r="BD493" s="680"/>
      <c r="BE493" s="680"/>
      <c r="BF493" s="680"/>
      <c r="BG493" s="680"/>
      <c r="BH493" s="680"/>
      <c r="BI493" s="680"/>
      <c r="BJ493" s="680"/>
      <c r="BK493" s="680"/>
      <c r="BL493" s="680"/>
      <c r="BM493" s="680"/>
      <c r="BN493" s="680"/>
      <c r="BO493" s="680"/>
      <c r="BP493" s="680"/>
    </row>
    <row r="494" customFormat="false" ht="15" hidden="false" customHeight="false" outlineLevel="0" collapsed="false">
      <c r="A494" s="680"/>
      <c r="B494" s="680"/>
      <c r="C494" s="742"/>
      <c r="D494" s="680"/>
      <c r="E494" s="680"/>
      <c r="F494" s="680"/>
      <c r="G494" s="680"/>
      <c r="H494" s="680"/>
      <c r="I494" s="680"/>
      <c r="J494" s="680"/>
      <c r="K494" s="680"/>
      <c r="L494" s="680"/>
      <c r="M494" s="680"/>
      <c r="N494" s="680"/>
      <c r="O494" s="742"/>
      <c r="P494" s="680"/>
      <c r="Q494" s="680"/>
      <c r="R494" s="680"/>
      <c r="S494" s="680"/>
      <c r="T494" s="680"/>
      <c r="U494" s="680"/>
      <c r="V494" s="680"/>
      <c r="W494" s="680"/>
      <c r="X494" s="680"/>
      <c r="Y494" s="680"/>
      <c r="Z494" s="680"/>
      <c r="AA494" s="680"/>
      <c r="AB494" s="680"/>
      <c r="AC494" s="680"/>
      <c r="AD494" s="680"/>
      <c r="AE494" s="680"/>
      <c r="AF494" s="680"/>
      <c r="AG494" s="680"/>
      <c r="AH494" s="680"/>
      <c r="AI494" s="680"/>
      <c r="AJ494" s="680"/>
      <c r="AK494" s="742"/>
      <c r="AL494" s="680"/>
      <c r="AM494" s="680"/>
      <c r="AN494" s="680"/>
      <c r="AO494" s="680"/>
      <c r="AP494" s="680"/>
      <c r="AQ494" s="680"/>
      <c r="AR494" s="680"/>
      <c r="AS494" s="680"/>
      <c r="AT494" s="680"/>
      <c r="AU494" s="680"/>
      <c r="AV494" s="680"/>
      <c r="AW494" s="680"/>
      <c r="AX494" s="680"/>
      <c r="AY494" s="680"/>
      <c r="AZ494" s="680"/>
      <c r="BA494" s="680"/>
      <c r="BB494" s="680"/>
      <c r="BC494" s="680"/>
      <c r="BD494" s="680"/>
      <c r="BE494" s="680"/>
      <c r="BF494" s="680"/>
      <c r="BG494" s="680"/>
      <c r="BH494" s="680"/>
      <c r="BI494" s="680"/>
      <c r="BJ494" s="680"/>
      <c r="BK494" s="680"/>
      <c r="BL494" s="680"/>
      <c r="BM494" s="680"/>
      <c r="BN494" s="680"/>
      <c r="BO494" s="680"/>
      <c r="BP494" s="680"/>
    </row>
    <row r="495" customFormat="false" ht="15" hidden="false" customHeight="false" outlineLevel="0" collapsed="false">
      <c r="A495" s="680"/>
      <c r="B495" s="680"/>
      <c r="C495" s="742"/>
      <c r="D495" s="680"/>
      <c r="E495" s="680"/>
      <c r="F495" s="680"/>
      <c r="G495" s="680"/>
      <c r="H495" s="680"/>
      <c r="I495" s="680"/>
      <c r="J495" s="680"/>
      <c r="K495" s="680"/>
      <c r="L495" s="680"/>
      <c r="M495" s="680"/>
      <c r="N495" s="680"/>
      <c r="O495" s="742"/>
      <c r="P495" s="680"/>
      <c r="Q495" s="680"/>
      <c r="R495" s="680"/>
      <c r="S495" s="680"/>
      <c r="T495" s="680"/>
      <c r="U495" s="680"/>
      <c r="V495" s="680"/>
      <c r="W495" s="680"/>
      <c r="X495" s="680"/>
      <c r="Y495" s="680"/>
      <c r="Z495" s="680"/>
      <c r="AA495" s="680"/>
      <c r="AB495" s="680"/>
      <c r="AC495" s="680"/>
      <c r="AD495" s="680"/>
      <c r="AE495" s="680"/>
      <c r="AF495" s="680"/>
      <c r="AG495" s="680"/>
      <c r="AH495" s="680"/>
      <c r="AI495" s="680"/>
      <c r="AJ495" s="680"/>
      <c r="AK495" s="742"/>
      <c r="AL495" s="680"/>
      <c r="AM495" s="680"/>
      <c r="AN495" s="680"/>
      <c r="AO495" s="680"/>
      <c r="AP495" s="680"/>
      <c r="AQ495" s="680"/>
      <c r="AR495" s="680"/>
      <c r="AS495" s="680"/>
      <c r="AT495" s="680"/>
      <c r="AU495" s="680"/>
      <c r="AV495" s="680"/>
      <c r="AW495" s="680"/>
      <c r="AX495" s="680"/>
      <c r="AY495" s="680"/>
      <c r="AZ495" s="680"/>
      <c r="BA495" s="680"/>
      <c r="BB495" s="680"/>
      <c r="BC495" s="680"/>
      <c r="BD495" s="680"/>
      <c r="BE495" s="680"/>
      <c r="BF495" s="680"/>
      <c r="BG495" s="680"/>
      <c r="BH495" s="680"/>
      <c r="BI495" s="680"/>
      <c r="BJ495" s="680"/>
      <c r="BK495" s="680"/>
      <c r="BL495" s="680"/>
      <c r="BM495" s="680"/>
      <c r="BN495" s="680"/>
      <c r="BO495" s="680"/>
      <c r="BP495" s="680"/>
    </row>
    <row r="496" customFormat="false" ht="15" hidden="false" customHeight="false" outlineLevel="0" collapsed="false">
      <c r="A496" s="680"/>
      <c r="B496" s="680"/>
      <c r="C496" s="742"/>
      <c r="D496" s="680"/>
      <c r="E496" s="680"/>
      <c r="F496" s="680"/>
      <c r="G496" s="680"/>
      <c r="H496" s="680"/>
      <c r="I496" s="680"/>
      <c r="J496" s="680"/>
      <c r="K496" s="680"/>
      <c r="L496" s="680"/>
      <c r="M496" s="680"/>
      <c r="N496" s="680"/>
      <c r="O496" s="742"/>
      <c r="P496" s="680"/>
      <c r="Q496" s="680"/>
      <c r="R496" s="680"/>
      <c r="S496" s="680"/>
      <c r="T496" s="680"/>
      <c r="U496" s="680"/>
      <c r="V496" s="680"/>
      <c r="W496" s="680"/>
      <c r="X496" s="680"/>
      <c r="Y496" s="680"/>
      <c r="Z496" s="680"/>
      <c r="AA496" s="680"/>
      <c r="AB496" s="680"/>
      <c r="AC496" s="680"/>
      <c r="AD496" s="680"/>
      <c r="AE496" s="680"/>
      <c r="AF496" s="680"/>
      <c r="AG496" s="680"/>
      <c r="AH496" s="680"/>
      <c r="AI496" s="680"/>
      <c r="AJ496" s="680"/>
      <c r="AK496" s="742"/>
      <c r="AL496" s="680"/>
      <c r="AM496" s="680"/>
      <c r="AN496" s="680"/>
      <c r="AO496" s="680"/>
      <c r="AP496" s="680"/>
      <c r="AQ496" s="680"/>
      <c r="AR496" s="680"/>
      <c r="AS496" s="680"/>
      <c r="AT496" s="680"/>
      <c r="AU496" s="680"/>
      <c r="AV496" s="680"/>
      <c r="AW496" s="680"/>
      <c r="AX496" s="680"/>
      <c r="AY496" s="680"/>
      <c r="AZ496" s="680"/>
      <c r="BA496" s="680"/>
      <c r="BB496" s="680"/>
      <c r="BC496" s="680"/>
      <c r="BD496" s="680"/>
      <c r="BE496" s="680"/>
      <c r="BF496" s="680"/>
      <c r="BG496" s="680"/>
      <c r="BH496" s="680"/>
      <c r="BI496" s="680"/>
      <c r="BJ496" s="680"/>
      <c r="BK496" s="680"/>
      <c r="BL496" s="680"/>
      <c r="BM496" s="680"/>
      <c r="BN496" s="680"/>
      <c r="BO496" s="680"/>
      <c r="BP496" s="680"/>
    </row>
    <row r="497" customFormat="false" ht="15" hidden="false" customHeight="false" outlineLevel="0" collapsed="false">
      <c r="A497" s="680"/>
      <c r="B497" s="680"/>
      <c r="C497" s="742"/>
      <c r="D497" s="680"/>
      <c r="E497" s="680"/>
      <c r="F497" s="680"/>
      <c r="G497" s="680"/>
      <c r="H497" s="680"/>
      <c r="I497" s="680"/>
      <c r="J497" s="680"/>
      <c r="K497" s="680"/>
      <c r="L497" s="680"/>
      <c r="M497" s="680"/>
      <c r="N497" s="680"/>
      <c r="O497" s="742"/>
      <c r="P497" s="680"/>
      <c r="Q497" s="680"/>
      <c r="R497" s="680"/>
      <c r="S497" s="680"/>
      <c r="T497" s="680"/>
      <c r="U497" s="680"/>
      <c r="V497" s="680"/>
      <c r="W497" s="680"/>
      <c r="X497" s="680"/>
      <c r="Y497" s="680"/>
      <c r="Z497" s="680"/>
      <c r="AA497" s="680"/>
      <c r="AB497" s="680"/>
      <c r="AC497" s="680"/>
      <c r="AD497" s="680"/>
      <c r="AE497" s="680"/>
      <c r="AF497" s="680"/>
      <c r="AG497" s="680"/>
      <c r="AH497" s="680"/>
      <c r="AI497" s="680"/>
      <c r="AJ497" s="680"/>
      <c r="AK497" s="742"/>
      <c r="AL497" s="680"/>
      <c r="AM497" s="680"/>
      <c r="AN497" s="680"/>
      <c r="AO497" s="680"/>
      <c r="AP497" s="680"/>
      <c r="AQ497" s="680"/>
      <c r="AR497" s="680"/>
      <c r="AS497" s="680"/>
      <c r="AT497" s="680"/>
      <c r="AU497" s="680"/>
      <c r="AV497" s="680"/>
      <c r="AW497" s="680"/>
      <c r="AX497" s="680"/>
      <c r="AY497" s="680"/>
      <c r="AZ497" s="680"/>
      <c r="BA497" s="680"/>
      <c r="BB497" s="680"/>
      <c r="BC497" s="680"/>
      <c r="BD497" s="680"/>
      <c r="BE497" s="680"/>
      <c r="BF497" s="680"/>
      <c r="BG497" s="680"/>
      <c r="BH497" s="680"/>
      <c r="BI497" s="680"/>
      <c r="BJ497" s="680"/>
      <c r="BK497" s="680"/>
      <c r="BL497" s="680"/>
      <c r="BM497" s="680"/>
      <c r="BN497" s="680"/>
      <c r="BO497" s="680"/>
      <c r="BP497" s="680"/>
    </row>
    <row r="498" customFormat="false" ht="15" hidden="false" customHeight="false" outlineLevel="0" collapsed="false">
      <c r="A498" s="680"/>
      <c r="B498" s="680"/>
      <c r="C498" s="742"/>
      <c r="D498" s="680"/>
      <c r="E498" s="680"/>
      <c r="F498" s="680"/>
      <c r="G498" s="680"/>
      <c r="H498" s="680"/>
      <c r="I498" s="680"/>
      <c r="J498" s="680"/>
      <c r="K498" s="680"/>
      <c r="L498" s="680"/>
      <c r="M498" s="680"/>
      <c r="N498" s="680"/>
      <c r="O498" s="742"/>
      <c r="P498" s="680"/>
      <c r="Q498" s="680"/>
      <c r="R498" s="680"/>
      <c r="S498" s="680"/>
      <c r="T498" s="680"/>
      <c r="U498" s="680"/>
      <c r="V498" s="680"/>
      <c r="W498" s="680"/>
      <c r="X498" s="680"/>
      <c r="Y498" s="680"/>
      <c r="Z498" s="680"/>
      <c r="AA498" s="680"/>
      <c r="AB498" s="680"/>
      <c r="AC498" s="680"/>
      <c r="AD498" s="680"/>
      <c r="AE498" s="680"/>
      <c r="AF498" s="680"/>
      <c r="AG498" s="680"/>
      <c r="AH498" s="680"/>
      <c r="AI498" s="680"/>
      <c r="AJ498" s="680"/>
      <c r="AK498" s="742"/>
      <c r="AL498" s="680"/>
      <c r="AM498" s="680"/>
      <c r="AN498" s="680"/>
      <c r="AO498" s="680"/>
      <c r="AP498" s="680"/>
      <c r="AQ498" s="680"/>
      <c r="AR498" s="680"/>
      <c r="AS498" s="680"/>
      <c r="AT498" s="680"/>
      <c r="AU498" s="680"/>
      <c r="AV498" s="680"/>
      <c r="AW498" s="680"/>
      <c r="AX498" s="680"/>
      <c r="AY498" s="680"/>
      <c r="AZ498" s="680"/>
      <c r="BA498" s="680"/>
      <c r="BB498" s="680"/>
      <c r="BC498" s="680"/>
      <c r="BD498" s="680"/>
      <c r="BE498" s="680"/>
      <c r="BF498" s="680"/>
      <c r="BG498" s="680"/>
      <c r="BH498" s="680"/>
      <c r="BI498" s="680"/>
      <c r="BJ498" s="680"/>
      <c r="BK498" s="680"/>
      <c r="BL498" s="680"/>
      <c r="BM498" s="680"/>
      <c r="BN498" s="680"/>
      <c r="BO498" s="680"/>
      <c r="BP498" s="680"/>
    </row>
    <row r="499" customFormat="false" ht="15" hidden="false" customHeight="false" outlineLevel="0" collapsed="false">
      <c r="A499" s="680"/>
      <c r="B499" s="680"/>
      <c r="C499" s="742"/>
      <c r="D499" s="680"/>
      <c r="E499" s="680"/>
      <c r="F499" s="680"/>
      <c r="G499" s="680"/>
      <c r="H499" s="680"/>
      <c r="I499" s="680"/>
      <c r="J499" s="680"/>
      <c r="K499" s="680"/>
      <c r="L499" s="680"/>
      <c r="M499" s="680"/>
      <c r="N499" s="680"/>
      <c r="O499" s="742"/>
      <c r="P499" s="680"/>
      <c r="Q499" s="680"/>
      <c r="R499" s="680"/>
      <c r="S499" s="680"/>
      <c r="T499" s="680"/>
      <c r="U499" s="680"/>
      <c r="V499" s="680"/>
      <c r="W499" s="680"/>
      <c r="X499" s="680"/>
      <c r="Y499" s="680"/>
      <c r="Z499" s="680"/>
      <c r="AA499" s="680"/>
      <c r="AB499" s="680"/>
      <c r="AC499" s="680"/>
      <c r="AD499" s="680"/>
      <c r="AE499" s="680"/>
      <c r="AF499" s="680"/>
      <c r="AG499" s="680"/>
      <c r="AH499" s="680"/>
      <c r="AI499" s="680"/>
      <c r="AJ499" s="680"/>
      <c r="AK499" s="742"/>
      <c r="AL499" s="680"/>
      <c r="AM499" s="680"/>
      <c r="AN499" s="680"/>
      <c r="AO499" s="680"/>
      <c r="AP499" s="680"/>
      <c r="AQ499" s="680"/>
      <c r="AR499" s="680"/>
      <c r="AS499" s="680"/>
      <c r="AT499" s="680"/>
      <c r="AU499" s="680"/>
      <c r="AV499" s="680"/>
      <c r="AW499" s="680"/>
      <c r="AX499" s="680"/>
      <c r="AY499" s="680"/>
      <c r="AZ499" s="680"/>
      <c r="BA499" s="680"/>
      <c r="BB499" s="680"/>
      <c r="BC499" s="680"/>
      <c r="BD499" s="680"/>
      <c r="BE499" s="680"/>
      <c r="BF499" s="680"/>
      <c r="BG499" s="680"/>
      <c r="BH499" s="680"/>
      <c r="BI499" s="680"/>
      <c r="BJ499" s="680"/>
      <c r="BK499" s="680"/>
      <c r="BL499" s="680"/>
      <c r="BM499" s="680"/>
      <c r="BN499" s="680"/>
      <c r="BO499" s="680"/>
      <c r="BP499" s="680"/>
    </row>
    <row r="500" customFormat="false" ht="15" hidden="false" customHeight="false" outlineLevel="0" collapsed="false">
      <c r="A500" s="680"/>
      <c r="B500" s="680"/>
      <c r="C500" s="742"/>
      <c r="D500" s="680"/>
      <c r="E500" s="680"/>
      <c r="F500" s="680"/>
      <c r="G500" s="680"/>
      <c r="H500" s="680"/>
      <c r="I500" s="680"/>
      <c r="J500" s="680"/>
      <c r="K500" s="680"/>
      <c r="L500" s="680"/>
      <c r="M500" s="680"/>
      <c r="N500" s="680"/>
      <c r="O500" s="742"/>
      <c r="P500" s="680"/>
      <c r="Q500" s="680"/>
      <c r="R500" s="680"/>
      <c r="S500" s="680"/>
      <c r="T500" s="680"/>
      <c r="U500" s="680"/>
      <c r="V500" s="680"/>
      <c r="W500" s="680"/>
      <c r="X500" s="680"/>
      <c r="Y500" s="680"/>
      <c r="Z500" s="680"/>
      <c r="AA500" s="680"/>
      <c r="AB500" s="680"/>
      <c r="AC500" s="680"/>
      <c r="AD500" s="680"/>
      <c r="AE500" s="680"/>
      <c r="AF500" s="680"/>
      <c r="AG500" s="680"/>
      <c r="AH500" s="680"/>
      <c r="AI500" s="680"/>
      <c r="AJ500" s="680"/>
      <c r="AK500" s="742"/>
      <c r="AL500" s="680"/>
      <c r="AM500" s="680"/>
      <c r="AN500" s="680"/>
      <c r="AO500" s="680"/>
      <c r="AP500" s="680"/>
      <c r="AQ500" s="680"/>
      <c r="AR500" s="680"/>
      <c r="AS500" s="680"/>
      <c r="AT500" s="680"/>
      <c r="AU500" s="680"/>
      <c r="AV500" s="680"/>
      <c r="AW500" s="680"/>
      <c r="AX500" s="680"/>
      <c r="AY500" s="680"/>
      <c r="AZ500" s="680"/>
      <c r="BA500" s="680"/>
      <c r="BB500" s="680"/>
      <c r="BC500" s="680"/>
      <c r="BD500" s="680"/>
      <c r="BE500" s="680"/>
      <c r="BF500" s="680"/>
      <c r="BG500" s="680"/>
      <c r="BH500" s="680"/>
      <c r="BI500" s="680"/>
      <c r="BJ500" s="680"/>
      <c r="BK500" s="680"/>
      <c r="BL500" s="680"/>
      <c r="BM500" s="680"/>
      <c r="BN500" s="680"/>
      <c r="BO500" s="680"/>
      <c r="BP500" s="680"/>
    </row>
    <row r="501" customFormat="false" ht="15" hidden="false" customHeight="false" outlineLevel="0" collapsed="false">
      <c r="A501" s="680"/>
      <c r="B501" s="680"/>
      <c r="C501" s="742"/>
      <c r="D501" s="680"/>
      <c r="E501" s="680"/>
      <c r="F501" s="680"/>
      <c r="G501" s="680"/>
      <c r="H501" s="680"/>
      <c r="I501" s="680"/>
      <c r="J501" s="680"/>
      <c r="K501" s="680"/>
      <c r="L501" s="680"/>
      <c r="M501" s="680"/>
      <c r="N501" s="680"/>
      <c r="O501" s="742"/>
      <c r="P501" s="680"/>
      <c r="Q501" s="680"/>
      <c r="R501" s="680"/>
      <c r="S501" s="680"/>
      <c r="T501" s="680"/>
      <c r="U501" s="680"/>
      <c r="V501" s="680"/>
      <c r="W501" s="680"/>
      <c r="X501" s="680"/>
      <c r="Y501" s="680"/>
      <c r="Z501" s="680"/>
      <c r="AA501" s="680"/>
      <c r="AB501" s="680"/>
      <c r="AC501" s="680"/>
      <c r="AD501" s="680"/>
      <c r="AE501" s="680"/>
      <c r="AF501" s="680"/>
      <c r="AG501" s="680"/>
      <c r="AH501" s="680"/>
      <c r="AI501" s="680"/>
      <c r="AJ501" s="680"/>
      <c r="AK501" s="742"/>
      <c r="AL501" s="680"/>
      <c r="AM501" s="680"/>
      <c r="AN501" s="680"/>
      <c r="AO501" s="680"/>
      <c r="AP501" s="680"/>
      <c r="AQ501" s="680"/>
      <c r="AR501" s="680"/>
      <c r="AS501" s="680"/>
      <c r="AT501" s="680"/>
      <c r="AU501" s="680"/>
      <c r="AV501" s="680"/>
      <c r="AW501" s="680"/>
      <c r="AX501" s="680"/>
      <c r="AY501" s="680"/>
      <c r="AZ501" s="680"/>
      <c r="BA501" s="680"/>
      <c r="BB501" s="680"/>
      <c r="BC501" s="680"/>
      <c r="BD501" s="680"/>
      <c r="BE501" s="680"/>
      <c r="BF501" s="680"/>
      <c r="BG501" s="680"/>
      <c r="BH501" s="680"/>
      <c r="BI501" s="680"/>
      <c r="BJ501" s="680"/>
      <c r="BK501" s="680"/>
      <c r="BL501" s="680"/>
      <c r="BM501" s="680"/>
      <c r="BN501" s="680"/>
      <c r="BO501" s="680"/>
      <c r="BP501" s="680"/>
    </row>
    <row r="502" customFormat="false" ht="15" hidden="false" customHeight="false" outlineLevel="0" collapsed="false">
      <c r="A502" s="680"/>
      <c r="B502" s="680"/>
      <c r="C502" s="742"/>
      <c r="D502" s="680"/>
      <c r="E502" s="680"/>
      <c r="F502" s="680"/>
      <c r="G502" s="680"/>
      <c r="H502" s="680"/>
      <c r="I502" s="680"/>
      <c r="J502" s="680"/>
      <c r="K502" s="680"/>
      <c r="L502" s="680"/>
      <c r="M502" s="680"/>
      <c r="N502" s="680"/>
      <c r="O502" s="742"/>
      <c r="P502" s="680"/>
      <c r="Q502" s="680"/>
      <c r="R502" s="680"/>
      <c r="S502" s="680"/>
      <c r="T502" s="680"/>
      <c r="U502" s="680"/>
      <c r="V502" s="680"/>
      <c r="W502" s="680"/>
      <c r="X502" s="680"/>
      <c r="Y502" s="680"/>
      <c r="Z502" s="680"/>
      <c r="AA502" s="680"/>
      <c r="AB502" s="680"/>
      <c r="AC502" s="680"/>
      <c r="AD502" s="680"/>
      <c r="AE502" s="680"/>
      <c r="AF502" s="680"/>
      <c r="AG502" s="680"/>
      <c r="AH502" s="680"/>
      <c r="AI502" s="680"/>
      <c r="AJ502" s="680"/>
      <c r="AK502" s="742"/>
      <c r="AL502" s="680"/>
      <c r="AM502" s="680"/>
      <c r="AN502" s="680"/>
      <c r="AO502" s="680"/>
      <c r="AP502" s="680"/>
      <c r="AQ502" s="680"/>
      <c r="AR502" s="680"/>
      <c r="AS502" s="680"/>
      <c r="AT502" s="680"/>
      <c r="AU502" s="680"/>
      <c r="AV502" s="680"/>
      <c r="AW502" s="680"/>
      <c r="AX502" s="680"/>
      <c r="AY502" s="680"/>
      <c r="AZ502" s="680"/>
      <c r="BA502" s="680"/>
      <c r="BB502" s="680"/>
      <c r="BC502" s="680"/>
      <c r="BD502" s="680"/>
      <c r="BE502" s="680"/>
      <c r="BF502" s="680"/>
      <c r="BG502" s="680"/>
      <c r="BH502" s="680"/>
      <c r="BI502" s="680"/>
      <c r="BJ502" s="680"/>
      <c r="BK502" s="680"/>
      <c r="BL502" s="680"/>
      <c r="BM502" s="680"/>
      <c r="BN502" s="680"/>
      <c r="BO502" s="680"/>
      <c r="BP502" s="680"/>
    </row>
    <row r="503" customFormat="false" ht="15" hidden="false" customHeight="false" outlineLevel="0" collapsed="false">
      <c r="A503" s="680"/>
      <c r="B503" s="680"/>
      <c r="C503" s="742"/>
      <c r="D503" s="680"/>
      <c r="E503" s="680"/>
      <c r="F503" s="680"/>
      <c r="G503" s="680"/>
      <c r="H503" s="680"/>
      <c r="I503" s="680"/>
      <c r="J503" s="680"/>
      <c r="K503" s="680"/>
      <c r="L503" s="680"/>
      <c r="M503" s="680"/>
      <c r="N503" s="680"/>
      <c r="O503" s="742"/>
      <c r="P503" s="680"/>
      <c r="Q503" s="680"/>
      <c r="R503" s="680"/>
      <c r="S503" s="680"/>
      <c r="T503" s="680"/>
      <c r="U503" s="680"/>
      <c r="V503" s="680"/>
      <c r="W503" s="680"/>
      <c r="X503" s="680"/>
      <c r="Y503" s="680"/>
      <c r="Z503" s="680"/>
      <c r="AA503" s="680"/>
      <c r="AB503" s="680"/>
      <c r="AC503" s="680"/>
      <c r="AD503" s="680"/>
      <c r="AE503" s="680"/>
      <c r="AF503" s="680"/>
      <c r="AG503" s="680"/>
      <c r="AH503" s="680"/>
      <c r="AI503" s="680"/>
      <c r="AJ503" s="680"/>
      <c r="AK503" s="742"/>
      <c r="AL503" s="680"/>
      <c r="AM503" s="680"/>
      <c r="AN503" s="680"/>
      <c r="AO503" s="680"/>
      <c r="AP503" s="680"/>
      <c r="AQ503" s="680"/>
      <c r="AR503" s="680"/>
      <c r="AS503" s="680"/>
      <c r="AT503" s="680"/>
      <c r="AU503" s="680"/>
      <c r="AV503" s="680"/>
      <c r="AW503" s="680"/>
      <c r="AX503" s="680"/>
      <c r="AY503" s="680"/>
      <c r="AZ503" s="680"/>
      <c r="BA503" s="680"/>
      <c r="BB503" s="680"/>
      <c r="BC503" s="680"/>
      <c r="BD503" s="680"/>
      <c r="BE503" s="680"/>
      <c r="BF503" s="680"/>
      <c r="BG503" s="680"/>
      <c r="BH503" s="680"/>
      <c r="BI503" s="680"/>
      <c r="BJ503" s="680"/>
      <c r="BK503" s="680"/>
      <c r="BL503" s="680"/>
      <c r="BM503" s="680"/>
      <c r="BN503" s="680"/>
      <c r="BO503" s="680"/>
      <c r="BP503" s="680"/>
    </row>
    <row r="504" customFormat="false" ht="15" hidden="false" customHeight="false" outlineLevel="0" collapsed="false">
      <c r="A504" s="680"/>
      <c r="B504" s="680"/>
      <c r="C504" s="742"/>
      <c r="D504" s="680"/>
      <c r="E504" s="680"/>
      <c r="F504" s="680"/>
      <c r="G504" s="680"/>
      <c r="H504" s="680"/>
      <c r="I504" s="680"/>
      <c r="J504" s="680"/>
      <c r="K504" s="680"/>
      <c r="L504" s="680"/>
      <c r="M504" s="680"/>
      <c r="N504" s="680"/>
      <c r="O504" s="742"/>
      <c r="P504" s="680"/>
      <c r="Q504" s="680"/>
      <c r="R504" s="680"/>
      <c r="S504" s="680"/>
      <c r="T504" s="680"/>
      <c r="U504" s="680"/>
      <c r="V504" s="680"/>
      <c r="W504" s="680"/>
      <c r="X504" s="680"/>
      <c r="Y504" s="680"/>
      <c r="Z504" s="680"/>
      <c r="AA504" s="680"/>
      <c r="AB504" s="680"/>
      <c r="AC504" s="680"/>
      <c r="AD504" s="680"/>
      <c r="AE504" s="680"/>
      <c r="AF504" s="680"/>
      <c r="AG504" s="680"/>
      <c r="AH504" s="680"/>
      <c r="AI504" s="680"/>
      <c r="AJ504" s="680"/>
      <c r="AK504" s="742"/>
      <c r="AL504" s="680"/>
      <c r="AM504" s="680"/>
      <c r="AN504" s="680"/>
      <c r="AO504" s="680"/>
      <c r="AP504" s="680"/>
      <c r="AQ504" s="680"/>
      <c r="AR504" s="680"/>
      <c r="AS504" s="680"/>
      <c r="AT504" s="680"/>
      <c r="AU504" s="680"/>
      <c r="AV504" s="680"/>
      <c r="AW504" s="680"/>
      <c r="AX504" s="680"/>
      <c r="AY504" s="680"/>
      <c r="AZ504" s="680"/>
      <c r="BA504" s="680"/>
      <c r="BB504" s="680"/>
      <c r="BC504" s="680"/>
      <c r="BD504" s="680"/>
      <c r="BE504" s="680"/>
      <c r="BF504" s="680"/>
      <c r="BG504" s="680"/>
      <c r="BH504" s="680"/>
      <c r="BI504" s="680"/>
      <c r="BJ504" s="680"/>
      <c r="BK504" s="680"/>
      <c r="BL504" s="680"/>
      <c r="BM504" s="680"/>
      <c r="BN504" s="680"/>
      <c r="BO504" s="680"/>
      <c r="BP504" s="680"/>
    </row>
    <row r="505" customFormat="false" ht="15" hidden="false" customHeight="false" outlineLevel="0" collapsed="false">
      <c r="A505" s="680"/>
      <c r="B505" s="680"/>
      <c r="C505" s="742"/>
      <c r="D505" s="680"/>
      <c r="E505" s="680"/>
      <c r="F505" s="680"/>
      <c r="G505" s="680"/>
      <c r="H505" s="680"/>
      <c r="I505" s="680"/>
      <c r="J505" s="680"/>
      <c r="K505" s="680"/>
      <c r="L505" s="680"/>
      <c r="M505" s="680"/>
      <c r="N505" s="680"/>
      <c r="O505" s="742"/>
      <c r="P505" s="680"/>
      <c r="Q505" s="680"/>
      <c r="R505" s="680"/>
      <c r="S505" s="680"/>
      <c r="T505" s="680"/>
      <c r="U505" s="680"/>
      <c r="V505" s="680"/>
      <c r="W505" s="680"/>
      <c r="X505" s="680"/>
      <c r="Y505" s="680"/>
      <c r="Z505" s="680"/>
      <c r="AA505" s="680"/>
      <c r="AB505" s="680"/>
      <c r="AC505" s="680"/>
      <c r="AD505" s="680"/>
      <c r="AE505" s="680"/>
      <c r="AF505" s="680"/>
      <c r="AG505" s="680"/>
      <c r="AH505" s="680"/>
      <c r="AI505" s="680"/>
      <c r="AJ505" s="680"/>
      <c r="AK505" s="742"/>
      <c r="AL505" s="680"/>
      <c r="AM505" s="680"/>
      <c r="AN505" s="680"/>
      <c r="AO505" s="680"/>
      <c r="AP505" s="680"/>
      <c r="AQ505" s="680"/>
      <c r="AR505" s="680"/>
      <c r="AS505" s="680"/>
      <c r="AT505" s="680"/>
      <c r="AU505" s="680"/>
      <c r="AV505" s="680"/>
      <c r="AW505" s="680"/>
      <c r="AX505" s="680"/>
      <c r="AY505" s="680"/>
      <c r="AZ505" s="680"/>
      <c r="BA505" s="680"/>
      <c r="BB505" s="680"/>
      <c r="BC505" s="680"/>
      <c r="BD505" s="680"/>
      <c r="BE505" s="680"/>
      <c r="BF505" s="680"/>
      <c r="BG505" s="680"/>
      <c r="BH505" s="680"/>
      <c r="BI505" s="680"/>
      <c r="BJ505" s="680"/>
      <c r="BK505" s="680"/>
      <c r="BL505" s="680"/>
      <c r="BM505" s="680"/>
      <c r="BN505" s="680"/>
      <c r="BO505" s="680"/>
      <c r="BP505" s="680"/>
    </row>
    <row r="506" customFormat="false" ht="15" hidden="false" customHeight="false" outlineLevel="0" collapsed="false">
      <c r="A506" s="680"/>
      <c r="B506" s="680"/>
      <c r="C506" s="742"/>
      <c r="D506" s="680"/>
      <c r="E506" s="680"/>
      <c r="F506" s="680"/>
      <c r="G506" s="680"/>
      <c r="H506" s="680"/>
      <c r="I506" s="680"/>
      <c r="J506" s="680"/>
      <c r="K506" s="680"/>
      <c r="L506" s="680"/>
      <c r="M506" s="680"/>
      <c r="N506" s="680"/>
      <c r="O506" s="742"/>
      <c r="P506" s="680"/>
      <c r="Q506" s="680"/>
      <c r="R506" s="680"/>
      <c r="S506" s="680"/>
      <c r="T506" s="680"/>
      <c r="U506" s="680"/>
      <c r="V506" s="680"/>
      <c r="W506" s="680"/>
      <c r="X506" s="680"/>
      <c r="Y506" s="680"/>
      <c r="Z506" s="680"/>
      <c r="AA506" s="680"/>
      <c r="AB506" s="680"/>
      <c r="AC506" s="680"/>
      <c r="AD506" s="680"/>
      <c r="AE506" s="680"/>
      <c r="AF506" s="680"/>
      <c r="AG506" s="680"/>
      <c r="AH506" s="680"/>
      <c r="AI506" s="680"/>
      <c r="AJ506" s="680"/>
      <c r="AK506" s="742"/>
      <c r="AL506" s="680"/>
      <c r="AM506" s="680"/>
      <c r="AN506" s="680"/>
      <c r="AO506" s="680"/>
      <c r="AP506" s="680"/>
      <c r="AQ506" s="680"/>
      <c r="AR506" s="680"/>
      <c r="AS506" s="680"/>
      <c r="AT506" s="680"/>
      <c r="AU506" s="680"/>
      <c r="AV506" s="680"/>
      <c r="AW506" s="680"/>
      <c r="AX506" s="680"/>
      <c r="AY506" s="680"/>
      <c r="AZ506" s="680"/>
      <c r="BA506" s="680"/>
      <c r="BB506" s="680"/>
      <c r="BC506" s="680"/>
      <c r="BD506" s="680"/>
      <c r="BE506" s="680"/>
      <c r="BF506" s="680"/>
      <c r="BG506" s="680"/>
      <c r="BH506" s="680"/>
      <c r="BI506" s="680"/>
      <c r="BJ506" s="680"/>
      <c r="BK506" s="680"/>
      <c r="BL506" s="680"/>
      <c r="BM506" s="680"/>
      <c r="BN506" s="680"/>
      <c r="BO506" s="680"/>
      <c r="BP506" s="680"/>
    </row>
    <row r="507" customFormat="false" ht="15" hidden="false" customHeight="false" outlineLevel="0" collapsed="false">
      <c r="A507" s="680"/>
      <c r="B507" s="680"/>
      <c r="C507" s="742"/>
      <c r="D507" s="680"/>
      <c r="E507" s="680"/>
      <c r="F507" s="680"/>
      <c r="G507" s="680"/>
      <c r="H507" s="680"/>
      <c r="I507" s="680"/>
      <c r="J507" s="680"/>
      <c r="K507" s="680"/>
      <c r="L507" s="680"/>
      <c r="M507" s="680"/>
      <c r="N507" s="680"/>
      <c r="O507" s="742"/>
      <c r="P507" s="680"/>
      <c r="Q507" s="680"/>
      <c r="R507" s="680"/>
      <c r="S507" s="680"/>
      <c r="T507" s="680"/>
      <c r="U507" s="680"/>
      <c r="V507" s="680"/>
      <c r="W507" s="680"/>
      <c r="X507" s="680"/>
      <c r="Y507" s="680"/>
      <c r="Z507" s="680"/>
      <c r="AA507" s="680"/>
      <c r="AB507" s="680"/>
      <c r="AC507" s="680"/>
      <c r="AD507" s="680"/>
      <c r="AE507" s="680"/>
      <c r="AF507" s="680"/>
      <c r="AG507" s="680"/>
      <c r="AH507" s="680"/>
      <c r="AI507" s="680"/>
      <c r="AJ507" s="680"/>
      <c r="AK507" s="742"/>
      <c r="AL507" s="680"/>
      <c r="AM507" s="680"/>
      <c r="AN507" s="680"/>
      <c r="AO507" s="680"/>
      <c r="AP507" s="680"/>
      <c r="AQ507" s="680"/>
      <c r="AR507" s="680"/>
      <c r="AS507" s="680"/>
      <c r="AT507" s="680"/>
      <c r="AU507" s="680"/>
      <c r="AV507" s="680"/>
      <c r="AW507" s="680"/>
      <c r="AX507" s="680"/>
      <c r="AY507" s="680"/>
      <c r="AZ507" s="680"/>
      <c r="BA507" s="680"/>
      <c r="BB507" s="680"/>
      <c r="BC507" s="680"/>
      <c r="BD507" s="680"/>
      <c r="BE507" s="680"/>
      <c r="BF507" s="680"/>
      <c r="BG507" s="680"/>
      <c r="BH507" s="680"/>
      <c r="BI507" s="680"/>
      <c r="BJ507" s="680"/>
      <c r="BK507" s="680"/>
      <c r="BL507" s="680"/>
      <c r="BM507" s="680"/>
      <c r="BN507" s="680"/>
      <c r="BO507" s="680"/>
      <c r="BP507" s="680"/>
    </row>
    <row r="508" customFormat="false" ht="15" hidden="false" customHeight="false" outlineLevel="0" collapsed="false">
      <c r="A508" s="680"/>
      <c r="B508" s="680"/>
      <c r="C508" s="742"/>
      <c r="D508" s="680"/>
      <c r="E508" s="680"/>
      <c r="F508" s="680"/>
      <c r="G508" s="680"/>
      <c r="H508" s="680"/>
      <c r="I508" s="680"/>
      <c r="J508" s="680"/>
      <c r="K508" s="680"/>
      <c r="L508" s="680"/>
      <c r="M508" s="680"/>
      <c r="N508" s="680"/>
      <c r="O508" s="742"/>
      <c r="P508" s="680"/>
      <c r="Q508" s="680"/>
      <c r="R508" s="680"/>
      <c r="S508" s="680"/>
      <c r="T508" s="680"/>
      <c r="U508" s="680"/>
      <c r="V508" s="680"/>
      <c r="W508" s="680"/>
      <c r="X508" s="680"/>
      <c r="Y508" s="680"/>
      <c r="Z508" s="680"/>
      <c r="AA508" s="680"/>
      <c r="AB508" s="680"/>
      <c r="AC508" s="680"/>
      <c r="AD508" s="680"/>
      <c r="AE508" s="680"/>
      <c r="AF508" s="680"/>
      <c r="AG508" s="680"/>
      <c r="AH508" s="680"/>
      <c r="AI508" s="680"/>
      <c r="AJ508" s="680"/>
      <c r="AK508" s="742"/>
      <c r="AL508" s="680"/>
      <c r="AM508" s="680"/>
      <c r="AN508" s="680"/>
      <c r="AO508" s="680"/>
      <c r="AP508" s="680"/>
      <c r="AQ508" s="680"/>
      <c r="AR508" s="680"/>
      <c r="AS508" s="680"/>
      <c r="AT508" s="680"/>
      <c r="AU508" s="680"/>
      <c r="AV508" s="680"/>
      <c r="AW508" s="680"/>
      <c r="AX508" s="680"/>
      <c r="AY508" s="680"/>
      <c r="AZ508" s="680"/>
      <c r="BA508" s="680"/>
      <c r="BB508" s="680"/>
      <c r="BC508" s="680"/>
      <c r="BD508" s="680"/>
      <c r="BE508" s="680"/>
      <c r="BF508" s="680"/>
      <c r="BG508" s="680"/>
      <c r="BH508" s="680"/>
      <c r="BI508" s="680"/>
      <c r="BJ508" s="680"/>
      <c r="BK508" s="680"/>
      <c r="BL508" s="680"/>
      <c r="BM508" s="680"/>
      <c r="BN508" s="680"/>
      <c r="BO508" s="680"/>
      <c r="BP508" s="680"/>
    </row>
    <row r="509" customFormat="false" ht="15" hidden="false" customHeight="false" outlineLevel="0" collapsed="false">
      <c r="A509" s="680"/>
      <c r="B509" s="680"/>
      <c r="C509" s="742"/>
      <c r="D509" s="680"/>
      <c r="E509" s="680"/>
      <c r="F509" s="680"/>
      <c r="G509" s="680"/>
      <c r="H509" s="680"/>
      <c r="I509" s="680"/>
      <c r="J509" s="680"/>
      <c r="K509" s="680"/>
      <c r="L509" s="680"/>
      <c r="M509" s="680"/>
      <c r="N509" s="680"/>
      <c r="O509" s="742"/>
      <c r="P509" s="680"/>
      <c r="Q509" s="680"/>
      <c r="R509" s="680"/>
      <c r="S509" s="680"/>
      <c r="T509" s="680"/>
      <c r="U509" s="680"/>
      <c r="V509" s="680"/>
      <c r="W509" s="680"/>
      <c r="X509" s="680"/>
      <c r="Y509" s="680"/>
      <c r="Z509" s="680"/>
      <c r="AA509" s="680"/>
      <c r="AB509" s="680"/>
      <c r="AC509" s="680"/>
      <c r="AD509" s="680"/>
      <c r="AE509" s="680"/>
      <c r="AF509" s="680"/>
      <c r="AG509" s="680"/>
      <c r="AH509" s="680"/>
      <c r="AI509" s="680"/>
      <c r="AJ509" s="680"/>
      <c r="AK509" s="742"/>
      <c r="AL509" s="680"/>
      <c r="AM509" s="680"/>
      <c r="AN509" s="680"/>
      <c r="AO509" s="680"/>
      <c r="AP509" s="680"/>
      <c r="AQ509" s="680"/>
      <c r="AR509" s="680"/>
      <c r="AS509" s="680"/>
      <c r="AT509" s="680"/>
      <c r="AU509" s="680"/>
      <c r="AV509" s="680"/>
      <c r="AW509" s="680"/>
      <c r="AX509" s="680"/>
      <c r="AY509" s="680"/>
      <c r="AZ509" s="680"/>
      <c r="BA509" s="680"/>
      <c r="BB509" s="680"/>
      <c r="BC509" s="680"/>
      <c r="BD509" s="680"/>
      <c r="BE509" s="680"/>
      <c r="BF509" s="680"/>
      <c r="BG509" s="680"/>
      <c r="BH509" s="680"/>
      <c r="BI509" s="680"/>
      <c r="BJ509" s="680"/>
      <c r="BK509" s="680"/>
      <c r="BL509" s="680"/>
      <c r="BM509" s="680"/>
      <c r="BN509" s="680"/>
      <c r="BO509" s="680"/>
      <c r="BP509" s="680"/>
    </row>
    <row r="510" customFormat="false" ht="15" hidden="false" customHeight="false" outlineLevel="0" collapsed="false">
      <c r="A510" s="680"/>
      <c r="B510" s="680"/>
      <c r="C510" s="742"/>
      <c r="D510" s="680"/>
      <c r="E510" s="680"/>
      <c r="F510" s="680"/>
      <c r="G510" s="680"/>
      <c r="H510" s="680"/>
      <c r="I510" s="680"/>
      <c r="J510" s="680"/>
      <c r="K510" s="680"/>
      <c r="L510" s="680"/>
      <c r="M510" s="680"/>
      <c r="N510" s="680"/>
      <c r="O510" s="742"/>
      <c r="P510" s="680"/>
      <c r="Q510" s="680"/>
      <c r="R510" s="680"/>
      <c r="S510" s="680"/>
      <c r="T510" s="680"/>
      <c r="U510" s="680"/>
      <c r="V510" s="680"/>
      <c r="W510" s="680"/>
      <c r="X510" s="680"/>
      <c r="Y510" s="680"/>
      <c r="Z510" s="680"/>
      <c r="AA510" s="680"/>
      <c r="AB510" s="680"/>
      <c r="AC510" s="680"/>
      <c r="AD510" s="680"/>
      <c r="AE510" s="680"/>
      <c r="AF510" s="680"/>
      <c r="AG510" s="680"/>
      <c r="AH510" s="680"/>
      <c r="AI510" s="680"/>
      <c r="AJ510" s="680"/>
      <c r="AK510" s="742"/>
      <c r="AL510" s="680"/>
      <c r="AM510" s="680"/>
      <c r="AN510" s="680"/>
      <c r="AO510" s="680"/>
      <c r="AP510" s="680"/>
      <c r="AQ510" s="680"/>
      <c r="AR510" s="680"/>
      <c r="AS510" s="680"/>
      <c r="AT510" s="680"/>
      <c r="AU510" s="680"/>
      <c r="AV510" s="680"/>
      <c r="AW510" s="680"/>
      <c r="AX510" s="680"/>
      <c r="AY510" s="680"/>
      <c r="AZ510" s="680"/>
      <c r="BA510" s="680"/>
      <c r="BB510" s="680"/>
      <c r="BC510" s="680"/>
      <c r="BD510" s="680"/>
      <c r="BE510" s="680"/>
      <c r="BF510" s="680"/>
      <c r="BG510" s="680"/>
      <c r="BH510" s="680"/>
      <c r="BI510" s="680"/>
      <c r="BJ510" s="680"/>
      <c r="BK510" s="680"/>
      <c r="BL510" s="680"/>
      <c r="BM510" s="680"/>
      <c r="BN510" s="680"/>
      <c r="BO510" s="680"/>
      <c r="BP510" s="680"/>
    </row>
    <row r="511" customFormat="false" ht="15" hidden="false" customHeight="false" outlineLevel="0" collapsed="false">
      <c r="A511" s="680"/>
      <c r="B511" s="680"/>
      <c r="C511" s="742"/>
      <c r="D511" s="680"/>
      <c r="E511" s="680"/>
      <c r="F511" s="680"/>
      <c r="G511" s="680"/>
      <c r="H511" s="680"/>
      <c r="I511" s="680"/>
      <c r="J511" s="680"/>
      <c r="K511" s="680"/>
      <c r="L511" s="680"/>
      <c r="M511" s="680"/>
      <c r="N511" s="680"/>
      <c r="O511" s="742"/>
      <c r="P511" s="680"/>
      <c r="Q511" s="680"/>
      <c r="R511" s="680"/>
      <c r="S511" s="680"/>
      <c r="T511" s="680"/>
      <c r="U511" s="680"/>
      <c r="V511" s="680"/>
      <c r="W511" s="680"/>
      <c r="X511" s="680"/>
      <c r="Y511" s="680"/>
      <c r="Z511" s="680"/>
      <c r="AA511" s="680"/>
      <c r="AB511" s="680"/>
      <c r="AC511" s="680"/>
      <c r="AD511" s="680"/>
      <c r="AE511" s="680"/>
      <c r="AF511" s="680"/>
      <c r="AG511" s="680"/>
      <c r="AH511" s="680"/>
      <c r="AI511" s="680"/>
      <c r="AJ511" s="680"/>
      <c r="AK511" s="742"/>
      <c r="AL511" s="680"/>
      <c r="AM511" s="680"/>
      <c r="AN511" s="680"/>
      <c r="AO511" s="680"/>
      <c r="AP511" s="680"/>
      <c r="AQ511" s="680"/>
      <c r="AR511" s="680"/>
      <c r="AS511" s="680"/>
      <c r="AT511" s="680"/>
      <c r="AU511" s="680"/>
      <c r="AV511" s="680"/>
      <c r="AW511" s="680"/>
      <c r="AX511" s="680"/>
      <c r="AY511" s="680"/>
      <c r="AZ511" s="680"/>
      <c r="BA511" s="680"/>
      <c r="BB511" s="680"/>
      <c r="BC511" s="680"/>
      <c r="BD511" s="680"/>
      <c r="BE511" s="680"/>
      <c r="BF511" s="680"/>
      <c r="BG511" s="680"/>
      <c r="BH511" s="680"/>
      <c r="BI511" s="680"/>
      <c r="BJ511" s="680"/>
      <c r="BK511" s="680"/>
      <c r="BL511" s="680"/>
      <c r="BM511" s="680"/>
      <c r="BN511" s="680"/>
      <c r="BO511" s="680"/>
      <c r="BP511" s="680"/>
    </row>
    <row r="512" customFormat="false" ht="15" hidden="false" customHeight="false" outlineLevel="0" collapsed="false">
      <c r="A512" s="680"/>
      <c r="B512" s="680"/>
      <c r="C512" s="742"/>
      <c r="D512" s="680"/>
      <c r="E512" s="680"/>
      <c r="F512" s="680"/>
      <c r="G512" s="680"/>
      <c r="H512" s="680"/>
      <c r="I512" s="680"/>
      <c r="J512" s="680"/>
      <c r="K512" s="680"/>
      <c r="L512" s="680"/>
      <c r="M512" s="680"/>
      <c r="N512" s="680"/>
      <c r="O512" s="742"/>
      <c r="P512" s="680"/>
      <c r="Q512" s="680"/>
      <c r="R512" s="680"/>
      <c r="S512" s="680"/>
      <c r="T512" s="680"/>
      <c r="U512" s="680"/>
      <c r="V512" s="680"/>
      <c r="W512" s="680"/>
      <c r="X512" s="680"/>
      <c r="Y512" s="680"/>
      <c r="Z512" s="680"/>
      <c r="AA512" s="680"/>
      <c r="AB512" s="680"/>
      <c r="AC512" s="680"/>
      <c r="AD512" s="680"/>
      <c r="AE512" s="680"/>
      <c r="AF512" s="680"/>
      <c r="AG512" s="680"/>
      <c r="AH512" s="680"/>
      <c r="AI512" s="680"/>
      <c r="AJ512" s="680"/>
      <c r="AK512" s="742"/>
      <c r="AL512" s="680"/>
      <c r="AM512" s="680"/>
      <c r="AN512" s="680"/>
      <c r="AO512" s="680"/>
      <c r="AP512" s="680"/>
      <c r="AQ512" s="680"/>
      <c r="AR512" s="680"/>
      <c r="AS512" s="680"/>
      <c r="AT512" s="680"/>
      <c r="AU512" s="680"/>
      <c r="AV512" s="680"/>
      <c r="AW512" s="680"/>
      <c r="AX512" s="680"/>
      <c r="AY512" s="680"/>
      <c r="AZ512" s="680"/>
      <c r="BA512" s="680"/>
      <c r="BB512" s="680"/>
      <c r="BC512" s="680"/>
      <c r="BD512" s="680"/>
      <c r="BE512" s="680"/>
      <c r="BF512" s="680"/>
      <c r="BG512" s="680"/>
      <c r="BH512" s="680"/>
      <c r="BI512" s="680"/>
      <c r="BJ512" s="680"/>
      <c r="BK512" s="680"/>
      <c r="BL512" s="680"/>
      <c r="BM512" s="680"/>
      <c r="BN512" s="680"/>
      <c r="BO512" s="680"/>
      <c r="BP512" s="680"/>
    </row>
    <row r="513" customFormat="false" ht="15" hidden="false" customHeight="false" outlineLevel="0" collapsed="false">
      <c r="A513" s="680"/>
      <c r="B513" s="680"/>
      <c r="C513" s="742"/>
      <c r="D513" s="680"/>
      <c r="E513" s="680"/>
      <c r="F513" s="680"/>
      <c r="G513" s="680"/>
      <c r="H513" s="680"/>
      <c r="I513" s="680"/>
      <c r="J513" s="680"/>
      <c r="K513" s="680"/>
      <c r="L513" s="680"/>
      <c r="M513" s="680"/>
      <c r="N513" s="680"/>
      <c r="O513" s="742"/>
      <c r="P513" s="680"/>
      <c r="Q513" s="680"/>
      <c r="R513" s="680"/>
      <c r="S513" s="680"/>
      <c r="T513" s="680"/>
      <c r="U513" s="680"/>
      <c r="V513" s="680"/>
      <c r="W513" s="680"/>
      <c r="X513" s="680"/>
      <c r="Y513" s="680"/>
      <c r="Z513" s="680"/>
      <c r="AA513" s="680"/>
      <c r="AB513" s="680"/>
      <c r="AC513" s="680"/>
      <c r="AD513" s="680"/>
      <c r="AE513" s="680"/>
      <c r="AF513" s="680"/>
      <c r="AG513" s="680"/>
      <c r="AH513" s="680"/>
      <c r="AI513" s="680"/>
      <c r="AJ513" s="680"/>
      <c r="AK513" s="742"/>
      <c r="AL513" s="680"/>
      <c r="AM513" s="680"/>
      <c r="AN513" s="680"/>
      <c r="AO513" s="680"/>
      <c r="AP513" s="680"/>
      <c r="AQ513" s="680"/>
      <c r="AR513" s="680"/>
      <c r="AS513" s="680"/>
      <c r="AT513" s="680"/>
      <c r="AU513" s="680"/>
      <c r="AV513" s="680"/>
      <c r="AW513" s="680"/>
      <c r="AX513" s="680"/>
      <c r="AY513" s="680"/>
      <c r="AZ513" s="680"/>
      <c r="BA513" s="680"/>
      <c r="BB513" s="680"/>
      <c r="BC513" s="680"/>
      <c r="BD513" s="680"/>
      <c r="BE513" s="680"/>
      <c r="BF513" s="680"/>
      <c r="BG513" s="680"/>
      <c r="BH513" s="680"/>
      <c r="BI513" s="680"/>
      <c r="BJ513" s="680"/>
      <c r="BK513" s="680"/>
      <c r="BL513" s="680"/>
      <c r="BM513" s="680"/>
      <c r="BN513" s="680"/>
      <c r="BO513" s="680"/>
      <c r="BP513" s="680"/>
    </row>
    <row r="514" customFormat="false" ht="15" hidden="false" customHeight="false" outlineLevel="0" collapsed="false">
      <c r="A514" s="680"/>
      <c r="B514" s="680"/>
      <c r="C514" s="742"/>
      <c r="D514" s="680"/>
      <c r="E514" s="680"/>
      <c r="F514" s="680"/>
      <c r="G514" s="680"/>
      <c r="H514" s="680"/>
      <c r="I514" s="680"/>
      <c r="J514" s="680"/>
      <c r="K514" s="680"/>
      <c r="L514" s="680"/>
      <c r="M514" s="680"/>
      <c r="N514" s="680"/>
      <c r="O514" s="742"/>
      <c r="P514" s="680"/>
      <c r="Q514" s="680"/>
      <c r="R514" s="680"/>
      <c r="S514" s="680"/>
      <c r="T514" s="680"/>
      <c r="U514" s="680"/>
      <c r="V514" s="680"/>
      <c r="W514" s="680"/>
      <c r="X514" s="680"/>
      <c r="Y514" s="680"/>
      <c r="Z514" s="680"/>
      <c r="AA514" s="680"/>
      <c r="AB514" s="680"/>
      <c r="AC514" s="680"/>
      <c r="AD514" s="680"/>
      <c r="AE514" s="680"/>
      <c r="AF514" s="680"/>
      <c r="AG514" s="680"/>
      <c r="AH514" s="680"/>
      <c r="AI514" s="680"/>
      <c r="AJ514" s="680"/>
      <c r="AK514" s="742"/>
      <c r="AL514" s="680"/>
      <c r="AM514" s="680"/>
      <c r="AN514" s="680"/>
      <c r="AO514" s="680"/>
      <c r="AP514" s="680"/>
      <c r="AQ514" s="680"/>
      <c r="AR514" s="680"/>
      <c r="AS514" s="680"/>
      <c r="AT514" s="680"/>
      <c r="AU514" s="680"/>
      <c r="AV514" s="680"/>
      <c r="AW514" s="680"/>
      <c r="AX514" s="680"/>
      <c r="AY514" s="680"/>
      <c r="AZ514" s="680"/>
      <c r="BA514" s="680"/>
      <c r="BB514" s="680"/>
      <c r="BC514" s="680"/>
      <c r="BD514" s="680"/>
      <c r="BE514" s="680"/>
      <c r="BF514" s="680"/>
      <c r="BG514" s="680"/>
      <c r="BH514" s="680"/>
      <c r="BI514" s="680"/>
      <c r="BJ514" s="680"/>
      <c r="BK514" s="680"/>
      <c r="BL514" s="680"/>
      <c r="BM514" s="680"/>
      <c r="BN514" s="680"/>
      <c r="BO514" s="680"/>
      <c r="BP514" s="680"/>
    </row>
    <row r="515" customFormat="false" ht="15" hidden="false" customHeight="false" outlineLevel="0" collapsed="false">
      <c r="A515" s="680"/>
      <c r="B515" s="680"/>
      <c r="C515" s="742"/>
      <c r="D515" s="680"/>
      <c r="E515" s="680"/>
      <c r="F515" s="680"/>
      <c r="G515" s="680"/>
      <c r="H515" s="680"/>
      <c r="I515" s="680"/>
      <c r="J515" s="680"/>
      <c r="K515" s="680"/>
      <c r="L515" s="680"/>
      <c r="M515" s="680"/>
      <c r="N515" s="680"/>
      <c r="O515" s="742"/>
      <c r="P515" s="680"/>
      <c r="Q515" s="680"/>
      <c r="R515" s="680"/>
      <c r="S515" s="680"/>
      <c r="T515" s="680"/>
      <c r="U515" s="680"/>
      <c r="V515" s="680"/>
      <c r="W515" s="680"/>
      <c r="X515" s="680"/>
      <c r="Y515" s="680"/>
      <c r="Z515" s="680"/>
      <c r="AA515" s="680"/>
      <c r="AB515" s="680"/>
      <c r="AC515" s="680"/>
      <c r="AD515" s="680"/>
      <c r="AE515" s="680"/>
      <c r="AF515" s="680"/>
      <c r="AG515" s="680"/>
      <c r="AH515" s="680"/>
      <c r="AI515" s="680"/>
      <c r="AJ515" s="680"/>
      <c r="AK515" s="742"/>
      <c r="AL515" s="680"/>
      <c r="AM515" s="680"/>
      <c r="AN515" s="680"/>
      <c r="AO515" s="680"/>
      <c r="AP515" s="680"/>
      <c r="AQ515" s="680"/>
      <c r="AR515" s="680"/>
      <c r="AS515" s="680"/>
      <c r="AT515" s="680"/>
      <c r="AU515" s="680"/>
      <c r="AV515" s="680"/>
      <c r="AW515" s="680"/>
      <c r="AX515" s="680"/>
      <c r="AY515" s="680"/>
      <c r="AZ515" s="680"/>
      <c r="BA515" s="680"/>
      <c r="BB515" s="680"/>
      <c r="BC515" s="680"/>
      <c r="BD515" s="680"/>
      <c r="BE515" s="680"/>
      <c r="BF515" s="680"/>
      <c r="BG515" s="680"/>
      <c r="BH515" s="680"/>
      <c r="BI515" s="680"/>
      <c r="BJ515" s="680"/>
      <c r="BK515" s="680"/>
      <c r="BL515" s="680"/>
      <c r="BM515" s="680"/>
      <c r="BN515" s="680"/>
      <c r="BO515" s="680"/>
      <c r="BP515" s="680"/>
    </row>
    <row r="516" customFormat="false" ht="15" hidden="false" customHeight="false" outlineLevel="0" collapsed="false">
      <c r="A516" s="680"/>
      <c r="B516" s="680"/>
      <c r="C516" s="742"/>
      <c r="D516" s="680"/>
      <c r="E516" s="680"/>
      <c r="F516" s="680"/>
      <c r="G516" s="680"/>
      <c r="H516" s="680"/>
      <c r="I516" s="680"/>
      <c r="J516" s="680"/>
      <c r="K516" s="680"/>
      <c r="L516" s="680"/>
      <c r="M516" s="680"/>
      <c r="N516" s="680"/>
      <c r="O516" s="742"/>
      <c r="P516" s="680"/>
      <c r="Q516" s="680"/>
      <c r="R516" s="680"/>
      <c r="S516" s="680"/>
      <c r="T516" s="680"/>
      <c r="U516" s="680"/>
      <c r="V516" s="680"/>
      <c r="W516" s="680"/>
      <c r="X516" s="680"/>
      <c r="Y516" s="680"/>
      <c r="Z516" s="680"/>
      <c r="AA516" s="680"/>
      <c r="AB516" s="680"/>
      <c r="AC516" s="680"/>
      <c r="AD516" s="680"/>
      <c r="AE516" s="680"/>
      <c r="AF516" s="680"/>
      <c r="AG516" s="680"/>
      <c r="AH516" s="680"/>
      <c r="AI516" s="680"/>
      <c r="AJ516" s="680"/>
      <c r="AK516" s="742"/>
      <c r="AL516" s="680"/>
      <c r="AM516" s="680"/>
      <c r="AN516" s="680"/>
      <c r="AO516" s="680"/>
      <c r="AP516" s="680"/>
      <c r="AQ516" s="680"/>
      <c r="AR516" s="680"/>
      <c r="AS516" s="680"/>
      <c r="AT516" s="680"/>
      <c r="AU516" s="680"/>
      <c r="AV516" s="680"/>
      <c r="AW516" s="680"/>
      <c r="AX516" s="680"/>
      <c r="AY516" s="680"/>
      <c r="AZ516" s="680"/>
      <c r="BA516" s="680"/>
      <c r="BB516" s="680"/>
      <c r="BC516" s="680"/>
      <c r="BD516" s="680"/>
      <c r="BE516" s="680"/>
      <c r="BF516" s="680"/>
      <c r="BG516" s="680"/>
      <c r="BH516" s="680"/>
      <c r="BI516" s="680"/>
      <c r="BJ516" s="680"/>
      <c r="BK516" s="680"/>
      <c r="BL516" s="680"/>
      <c r="BM516" s="680"/>
      <c r="BN516" s="680"/>
      <c r="BO516" s="680"/>
      <c r="BP516" s="680"/>
    </row>
    <row r="517" customFormat="false" ht="15" hidden="false" customHeight="false" outlineLevel="0" collapsed="false">
      <c r="A517" s="680"/>
      <c r="B517" s="680"/>
      <c r="C517" s="742"/>
      <c r="D517" s="680"/>
      <c r="E517" s="680"/>
      <c r="F517" s="680"/>
      <c r="G517" s="680"/>
      <c r="H517" s="680"/>
      <c r="I517" s="680"/>
      <c r="J517" s="680"/>
      <c r="K517" s="680"/>
      <c r="L517" s="680"/>
      <c r="M517" s="680"/>
      <c r="N517" s="680"/>
      <c r="O517" s="742"/>
      <c r="P517" s="680"/>
      <c r="Q517" s="680"/>
      <c r="R517" s="680"/>
      <c r="S517" s="680"/>
      <c r="T517" s="680"/>
      <c r="U517" s="680"/>
      <c r="V517" s="680"/>
      <c r="W517" s="680"/>
      <c r="X517" s="680"/>
      <c r="Y517" s="680"/>
      <c r="Z517" s="680"/>
      <c r="AA517" s="680"/>
      <c r="AB517" s="680"/>
      <c r="AC517" s="680"/>
      <c r="AD517" s="680"/>
      <c r="AE517" s="680"/>
      <c r="AF517" s="680"/>
      <c r="AG517" s="680"/>
      <c r="AH517" s="680"/>
      <c r="AI517" s="680"/>
      <c r="AJ517" s="680"/>
      <c r="AK517" s="742"/>
      <c r="AL517" s="680"/>
      <c r="AM517" s="680"/>
      <c r="AN517" s="680"/>
      <c r="AO517" s="680"/>
      <c r="AP517" s="680"/>
      <c r="AQ517" s="680"/>
      <c r="AR517" s="680"/>
      <c r="AS517" s="680"/>
      <c r="AT517" s="680"/>
      <c r="AU517" s="680"/>
      <c r="AV517" s="680"/>
      <c r="AW517" s="680"/>
      <c r="AX517" s="680"/>
      <c r="AY517" s="680"/>
      <c r="AZ517" s="680"/>
      <c r="BA517" s="680"/>
      <c r="BB517" s="680"/>
      <c r="BC517" s="680"/>
      <c r="BD517" s="680"/>
      <c r="BE517" s="680"/>
      <c r="BF517" s="680"/>
      <c r="BG517" s="680"/>
      <c r="BH517" s="680"/>
      <c r="BI517" s="680"/>
      <c r="BJ517" s="680"/>
      <c r="BK517" s="680"/>
      <c r="BL517" s="680"/>
      <c r="BM517" s="680"/>
      <c r="BN517" s="680"/>
      <c r="BO517" s="680"/>
      <c r="BP517" s="680"/>
    </row>
    <row r="518" customFormat="false" ht="15" hidden="false" customHeight="false" outlineLevel="0" collapsed="false">
      <c r="A518" s="680"/>
      <c r="B518" s="680"/>
      <c r="C518" s="742"/>
      <c r="D518" s="680"/>
      <c r="E518" s="680"/>
      <c r="F518" s="680"/>
      <c r="G518" s="680"/>
      <c r="H518" s="680"/>
      <c r="I518" s="680"/>
      <c r="J518" s="680"/>
      <c r="K518" s="680"/>
      <c r="L518" s="680"/>
      <c r="M518" s="680"/>
      <c r="N518" s="680"/>
      <c r="O518" s="742"/>
      <c r="P518" s="680"/>
      <c r="Q518" s="680"/>
      <c r="R518" s="680"/>
      <c r="S518" s="680"/>
      <c r="T518" s="680"/>
      <c r="U518" s="680"/>
      <c r="V518" s="680"/>
      <c r="W518" s="680"/>
      <c r="X518" s="680"/>
      <c r="Y518" s="680"/>
      <c r="Z518" s="680"/>
      <c r="AA518" s="680"/>
      <c r="AB518" s="680"/>
      <c r="AC518" s="680"/>
      <c r="AD518" s="680"/>
      <c r="AE518" s="680"/>
      <c r="AF518" s="680"/>
      <c r="AG518" s="680"/>
      <c r="AH518" s="680"/>
      <c r="AI518" s="680"/>
      <c r="AJ518" s="680"/>
      <c r="AK518" s="742"/>
      <c r="AL518" s="680"/>
      <c r="AM518" s="680"/>
      <c r="AN518" s="680"/>
      <c r="AO518" s="680"/>
      <c r="AP518" s="680"/>
      <c r="AQ518" s="680"/>
      <c r="AR518" s="680"/>
      <c r="AS518" s="680"/>
      <c r="AT518" s="680"/>
      <c r="AU518" s="680"/>
      <c r="AV518" s="680"/>
      <c r="AW518" s="680"/>
      <c r="AX518" s="680"/>
      <c r="AY518" s="680"/>
      <c r="AZ518" s="680"/>
      <c r="BA518" s="680"/>
      <c r="BB518" s="680"/>
      <c r="BC518" s="680"/>
      <c r="BD518" s="680"/>
      <c r="BE518" s="680"/>
      <c r="BF518" s="680"/>
      <c r="BG518" s="680"/>
      <c r="BH518" s="680"/>
      <c r="BI518" s="680"/>
      <c r="BJ518" s="680"/>
      <c r="BK518" s="680"/>
      <c r="BL518" s="680"/>
      <c r="BM518" s="680"/>
      <c r="BN518" s="680"/>
      <c r="BO518" s="680"/>
      <c r="BP518" s="680"/>
    </row>
    <row r="519" customFormat="false" ht="15" hidden="false" customHeight="false" outlineLevel="0" collapsed="false">
      <c r="A519" s="680"/>
      <c r="B519" s="680"/>
      <c r="C519" s="742"/>
      <c r="D519" s="680"/>
      <c r="E519" s="680"/>
      <c r="F519" s="680"/>
      <c r="G519" s="680"/>
      <c r="H519" s="680"/>
      <c r="I519" s="680"/>
      <c r="J519" s="680"/>
      <c r="K519" s="680"/>
      <c r="L519" s="680"/>
      <c r="M519" s="680"/>
      <c r="N519" s="680"/>
      <c r="O519" s="742"/>
      <c r="P519" s="680"/>
      <c r="Q519" s="680"/>
      <c r="R519" s="680"/>
      <c r="S519" s="680"/>
      <c r="T519" s="680"/>
      <c r="U519" s="680"/>
      <c r="V519" s="680"/>
      <c r="W519" s="680"/>
      <c r="X519" s="680"/>
      <c r="Y519" s="680"/>
      <c r="Z519" s="680"/>
      <c r="AA519" s="680"/>
      <c r="AB519" s="680"/>
      <c r="AC519" s="680"/>
      <c r="AD519" s="680"/>
      <c r="AE519" s="680"/>
      <c r="AF519" s="680"/>
      <c r="AG519" s="680"/>
      <c r="AH519" s="680"/>
      <c r="AI519" s="680"/>
      <c r="AJ519" s="680"/>
      <c r="AK519" s="742"/>
      <c r="AL519" s="680"/>
      <c r="AM519" s="680"/>
      <c r="AN519" s="680"/>
      <c r="AO519" s="680"/>
      <c r="AP519" s="680"/>
      <c r="AQ519" s="680"/>
      <c r="AR519" s="680"/>
      <c r="AS519" s="680"/>
      <c r="AT519" s="680"/>
      <c r="AU519" s="680"/>
      <c r="AV519" s="680"/>
      <c r="AW519" s="680"/>
      <c r="AX519" s="680"/>
      <c r="AY519" s="680"/>
      <c r="AZ519" s="680"/>
      <c r="BA519" s="680"/>
      <c r="BB519" s="680"/>
      <c r="BC519" s="680"/>
      <c r="BD519" s="680"/>
      <c r="BE519" s="680"/>
      <c r="BF519" s="680"/>
      <c r="BG519" s="680"/>
      <c r="BH519" s="680"/>
      <c r="BI519" s="680"/>
      <c r="BJ519" s="680"/>
      <c r="BK519" s="680"/>
      <c r="BL519" s="680"/>
      <c r="BM519" s="680"/>
      <c r="BN519" s="680"/>
      <c r="BO519" s="680"/>
      <c r="BP519" s="680"/>
    </row>
    <row r="520" customFormat="false" ht="15" hidden="false" customHeight="false" outlineLevel="0" collapsed="false">
      <c r="A520" s="680"/>
      <c r="B520" s="680"/>
      <c r="C520" s="742"/>
      <c r="D520" s="680"/>
      <c r="E520" s="680"/>
      <c r="F520" s="680"/>
      <c r="G520" s="680"/>
      <c r="H520" s="680"/>
      <c r="I520" s="680"/>
      <c r="J520" s="680"/>
      <c r="K520" s="680"/>
      <c r="L520" s="680"/>
      <c r="M520" s="680"/>
      <c r="N520" s="680"/>
      <c r="O520" s="742"/>
      <c r="P520" s="680"/>
      <c r="Q520" s="680"/>
      <c r="R520" s="680"/>
      <c r="S520" s="680"/>
      <c r="T520" s="680"/>
      <c r="U520" s="680"/>
      <c r="V520" s="680"/>
      <c r="W520" s="680"/>
      <c r="X520" s="680"/>
      <c r="Y520" s="680"/>
      <c r="Z520" s="680"/>
      <c r="AA520" s="680"/>
      <c r="AB520" s="680"/>
      <c r="AC520" s="680"/>
      <c r="AD520" s="680"/>
      <c r="AE520" s="680"/>
      <c r="AF520" s="680"/>
      <c r="AG520" s="680"/>
      <c r="AH520" s="680"/>
      <c r="AI520" s="680"/>
      <c r="AJ520" s="680"/>
      <c r="AK520" s="742"/>
      <c r="AL520" s="680"/>
      <c r="AM520" s="680"/>
      <c r="AN520" s="680"/>
      <c r="AO520" s="680"/>
      <c r="AP520" s="680"/>
      <c r="AQ520" s="680"/>
      <c r="AR520" s="680"/>
      <c r="AS520" s="680"/>
      <c r="AT520" s="680"/>
      <c r="AU520" s="680"/>
      <c r="AV520" s="680"/>
      <c r="AW520" s="680"/>
      <c r="AX520" s="680"/>
      <c r="AY520" s="680"/>
      <c r="AZ520" s="680"/>
      <c r="BA520" s="680"/>
      <c r="BB520" s="680"/>
      <c r="BC520" s="680"/>
      <c r="BD520" s="680"/>
      <c r="BE520" s="680"/>
      <c r="BF520" s="680"/>
      <c r="BG520" s="680"/>
      <c r="BH520" s="680"/>
      <c r="BI520" s="680"/>
      <c r="BJ520" s="680"/>
      <c r="BK520" s="680"/>
      <c r="BL520" s="680"/>
      <c r="BM520" s="680"/>
      <c r="BN520" s="680"/>
      <c r="BO520" s="680"/>
      <c r="BP520" s="680"/>
    </row>
    <row r="521" customFormat="false" ht="15" hidden="false" customHeight="false" outlineLevel="0" collapsed="false">
      <c r="A521" s="680"/>
      <c r="B521" s="680"/>
      <c r="C521" s="742"/>
      <c r="D521" s="680"/>
      <c r="E521" s="680"/>
      <c r="F521" s="680"/>
      <c r="G521" s="680"/>
      <c r="H521" s="680"/>
      <c r="I521" s="680"/>
      <c r="J521" s="680"/>
      <c r="K521" s="680"/>
      <c r="L521" s="680"/>
      <c r="M521" s="680"/>
      <c r="N521" s="680"/>
      <c r="O521" s="742"/>
      <c r="P521" s="680"/>
      <c r="Q521" s="680"/>
      <c r="R521" s="680"/>
      <c r="S521" s="680"/>
      <c r="T521" s="680"/>
      <c r="U521" s="680"/>
      <c r="V521" s="680"/>
      <c r="W521" s="680"/>
      <c r="X521" s="680"/>
      <c r="Y521" s="680"/>
      <c r="Z521" s="680"/>
      <c r="AA521" s="680"/>
      <c r="AB521" s="680"/>
      <c r="AC521" s="680"/>
      <c r="AD521" s="680"/>
      <c r="AE521" s="680"/>
      <c r="AF521" s="680"/>
      <c r="AG521" s="680"/>
      <c r="AH521" s="680"/>
      <c r="AI521" s="680"/>
      <c r="AJ521" s="680"/>
      <c r="AK521" s="742"/>
      <c r="AL521" s="680"/>
      <c r="AM521" s="680"/>
      <c r="AN521" s="680"/>
      <c r="AO521" s="680"/>
      <c r="AP521" s="680"/>
      <c r="AQ521" s="680"/>
      <c r="AR521" s="680"/>
      <c r="AS521" s="680"/>
      <c r="AT521" s="680"/>
      <c r="AU521" s="680"/>
      <c r="AV521" s="680"/>
      <c r="AW521" s="680"/>
      <c r="AX521" s="680"/>
      <c r="AY521" s="680"/>
      <c r="AZ521" s="680"/>
      <c r="BA521" s="680"/>
      <c r="BB521" s="680"/>
      <c r="BC521" s="680"/>
      <c r="BD521" s="680"/>
      <c r="BE521" s="680"/>
      <c r="BF521" s="680"/>
      <c r="BG521" s="680"/>
      <c r="BH521" s="680"/>
      <c r="BI521" s="680"/>
      <c r="BJ521" s="680"/>
      <c r="BK521" s="680"/>
      <c r="BL521" s="680"/>
      <c r="BM521" s="680"/>
      <c r="BN521" s="680"/>
      <c r="BO521" s="680"/>
      <c r="BP521" s="680"/>
    </row>
    <row r="522" customFormat="false" ht="15" hidden="false" customHeight="false" outlineLevel="0" collapsed="false">
      <c r="A522" s="680"/>
      <c r="B522" s="680"/>
      <c r="C522" s="742"/>
      <c r="D522" s="680"/>
      <c r="E522" s="680"/>
      <c r="F522" s="680"/>
      <c r="G522" s="680"/>
      <c r="H522" s="680"/>
      <c r="I522" s="680"/>
      <c r="J522" s="680"/>
      <c r="K522" s="680"/>
      <c r="L522" s="680"/>
      <c r="M522" s="680"/>
      <c r="N522" s="680"/>
      <c r="O522" s="742"/>
      <c r="P522" s="680"/>
      <c r="Q522" s="680"/>
      <c r="R522" s="680"/>
      <c r="S522" s="680"/>
      <c r="T522" s="680"/>
      <c r="U522" s="680"/>
      <c r="V522" s="680"/>
      <c r="W522" s="680"/>
      <c r="X522" s="680"/>
      <c r="Y522" s="680"/>
      <c r="Z522" s="680"/>
      <c r="AA522" s="680"/>
      <c r="AB522" s="680"/>
      <c r="AC522" s="680"/>
      <c r="AD522" s="680"/>
      <c r="AE522" s="680"/>
      <c r="AF522" s="680"/>
      <c r="AG522" s="680"/>
      <c r="AH522" s="680"/>
      <c r="AI522" s="680"/>
      <c r="AJ522" s="680"/>
      <c r="AK522" s="742"/>
      <c r="AL522" s="680"/>
      <c r="AM522" s="680"/>
      <c r="AN522" s="680"/>
      <c r="AO522" s="680"/>
      <c r="AP522" s="680"/>
      <c r="AQ522" s="680"/>
      <c r="AR522" s="680"/>
      <c r="AS522" s="680"/>
      <c r="AT522" s="680"/>
      <c r="AU522" s="680"/>
      <c r="AV522" s="680"/>
      <c r="AW522" s="680"/>
      <c r="AX522" s="680"/>
      <c r="AY522" s="680"/>
      <c r="AZ522" s="680"/>
      <c r="BA522" s="680"/>
      <c r="BB522" s="680"/>
      <c r="BC522" s="680"/>
      <c r="BD522" s="680"/>
      <c r="BE522" s="680"/>
      <c r="BF522" s="680"/>
      <c r="BG522" s="680"/>
      <c r="BH522" s="680"/>
      <c r="BI522" s="680"/>
      <c r="BJ522" s="680"/>
      <c r="BK522" s="680"/>
      <c r="BL522" s="680"/>
      <c r="BM522" s="680"/>
      <c r="BN522" s="680"/>
      <c r="BO522" s="680"/>
      <c r="BP522" s="680"/>
    </row>
    <row r="523" customFormat="false" ht="15" hidden="false" customHeight="false" outlineLevel="0" collapsed="false">
      <c r="A523" s="680"/>
      <c r="B523" s="680"/>
      <c r="C523" s="742"/>
      <c r="D523" s="680"/>
      <c r="E523" s="680"/>
      <c r="F523" s="680"/>
      <c r="G523" s="680"/>
      <c r="H523" s="680"/>
      <c r="I523" s="680"/>
      <c r="J523" s="680"/>
      <c r="K523" s="680"/>
      <c r="L523" s="680"/>
      <c r="M523" s="680"/>
      <c r="N523" s="680"/>
      <c r="O523" s="742"/>
      <c r="P523" s="680"/>
      <c r="Q523" s="680"/>
      <c r="R523" s="680"/>
      <c r="S523" s="680"/>
      <c r="T523" s="680"/>
      <c r="U523" s="680"/>
      <c r="V523" s="680"/>
      <c r="W523" s="680"/>
      <c r="X523" s="680"/>
      <c r="Y523" s="680"/>
      <c r="Z523" s="680"/>
      <c r="AA523" s="680"/>
      <c r="AB523" s="680"/>
      <c r="AC523" s="680"/>
      <c r="AD523" s="680"/>
      <c r="AE523" s="680"/>
      <c r="AF523" s="680"/>
      <c r="AG523" s="680"/>
      <c r="AH523" s="680"/>
      <c r="AI523" s="680"/>
      <c r="AJ523" s="680"/>
      <c r="AK523" s="742"/>
      <c r="AL523" s="680"/>
      <c r="AM523" s="680"/>
      <c r="AN523" s="680"/>
      <c r="AO523" s="680"/>
      <c r="AP523" s="680"/>
      <c r="AQ523" s="680"/>
      <c r="AR523" s="680"/>
      <c r="AS523" s="680"/>
      <c r="AT523" s="680"/>
      <c r="AU523" s="680"/>
      <c r="AV523" s="680"/>
      <c r="AW523" s="680"/>
      <c r="AX523" s="680"/>
      <c r="AY523" s="680"/>
      <c r="AZ523" s="680"/>
      <c r="BA523" s="680"/>
      <c r="BB523" s="680"/>
      <c r="BC523" s="680"/>
      <c r="BD523" s="680"/>
      <c r="BE523" s="680"/>
      <c r="BF523" s="680"/>
      <c r="BG523" s="680"/>
      <c r="BH523" s="680"/>
      <c r="BI523" s="680"/>
      <c r="BJ523" s="680"/>
      <c r="BK523" s="680"/>
      <c r="BL523" s="680"/>
      <c r="BM523" s="680"/>
      <c r="BN523" s="680"/>
      <c r="BO523" s="680"/>
      <c r="BP523" s="680"/>
    </row>
    <row r="524" customFormat="false" ht="15" hidden="false" customHeight="false" outlineLevel="0" collapsed="false">
      <c r="A524" s="680"/>
      <c r="B524" s="680"/>
      <c r="C524" s="742"/>
      <c r="D524" s="680"/>
      <c r="E524" s="680"/>
      <c r="F524" s="680"/>
      <c r="G524" s="680"/>
      <c r="H524" s="680"/>
      <c r="I524" s="680"/>
      <c r="J524" s="680"/>
      <c r="K524" s="680"/>
      <c r="L524" s="680"/>
      <c r="M524" s="680"/>
      <c r="N524" s="680"/>
      <c r="O524" s="742"/>
      <c r="P524" s="680"/>
      <c r="Q524" s="680"/>
      <c r="R524" s="680"/>
      <c r="S524" s="680"/>
      <c r="T524" s="680"/>
      <c r="U524" s="680"/>
      <c r="V524" s="680"/>
      <c r="W524" s="680"/>
      <c r="X524" s="680"/>
      <c r="Y524" s="680"/>
      <c r="Z524" s="680"/>
      <c r="AA524" s="680"/>
      <c r="AB524" s="680"/>
      <c r="AC524" s="680"/>
      <c r="AD524" s="680"/>
      <c r="AE524" s="680"/>
      <c r="AF524" s="680"/>
      <c r="AG524" s="680"/>
      <c r="AH524" s="680"/>
      <c r="AI524" s="680"/>
      <c r="AJ524" s="680"/>
      <c r="AK524" s="742"/>
      <c r="AL524" s="680"/>
      <c r="AM524" s="680"/>
      <c r="AN524" s="680"/>
      <c r="AO524" s="680"/>
      <c r="AP524" s="680"/>
      <c r="AQ524" s="680"/>
      <c r="AR524" s="680"/>
      <c r="AS524" s="680"/>
      <c r="AT524" s="680"/>
      <c r="AU524" s="680"/>
      <c r="AV524" s="680"/>
      <c r="AW524" s="680"/>
      <c r="AX524" s="680"/>
      <c r="AY524" s="680"/>
      <c r="AZ524" s="680"/>
      <c r="BA524" s="680"/>
      <c r="BB524" s="680"/>
      <c r="BC524" s="680"/>
      <c r="BD524" s="680"/>
      <c r="BE524" s="680"/>
      <c r="BF524" s="680"/>
      <c r="BG524" s="680"/>
      <c r="BH524" s="680"/>
      <c r="BI524" s="680"/>
      <c r="BJ524" s="680"/>
      <c r="BK524" s="680"/>
      <c r="BL524" s="680"/>
      <c r="BM524" s="680"/>
      <c r="BN524" s="680"/>
      <c r="BO524" s="680"/>
      <c r="BP524" s="680"/>
    </row>
    <row r="525" customFormat="false" ht="15" hidden="false" customHeight="false" outlineLevel="0" collapsed="false">
      <c r="A525" s="680"/>
      <c r="B525" s="680"/>
      <c r="C525" s="742"/>
      <c r="D525" s="680"/>
      <c r="E525" s="680"/>
      <c r="F525" s="680"/>
      <c r="G525" s="680"/>
      <c r="H525" s="680"/>
      <c r="I525" s="680"/>
      <c r="J525" s="680"/>
      <c r="K525" s="680"/>
      <c r="L525" s="680"/>
      <c r="M525" s="680"/>
      <c r="N525" s="680"/>
      <c r="O525" s="742"/>
      <c r="P525" s="680"/>
      <c r="Q525" s="680"/>
      <c r="R525" s="680"/>
      <c r="S525" s="680"/>
      <c r="T525" s="680"/>
      <c r="U525" s="680"/>
      <c r="V525" s="680"/>
      <c r="W525" s="680"/>
      <c r="X525" s="680"/>
      <c r="Y525" s="680"/>
      <c r="Z525" s="680"/>
      <c r="AA525" s="680"/>
      <c r="AB525" s="680"/>
      <c r="AC525" s="680"/>
      <c r="AD525" s="680"/>
      <c r="AE525" s="680"/>
      <c r="AF525" s="680"/>
      <c r="AG525" s="680"/>
      <c r="AH525" s="680"/>
      <c r="AI525" s="680"/>
      <c r="AJ525" s="680"/>
      <c r="AK525" s="742"/>
      <c r="AL525" s="680"/>
      <c r="AM525" s="680"/>
      <c r="AN525" s="680"/>
      <c r="AO525" s="680"/>
      <c r="AP525" s="680"/>
      <c r="AQ525" s="680"/>
      <c r="AR525" s="680"/>
      <c r="AS525" s="680"/>
      <c r="AT525" s="680"/>
      <c r="AU525" s="680"/>
      <c r="AV525" s="680"/>
      <c r="AW525" s="680"/>
      <c r="AX525" s="680"/>
      <c r="AY525" s="680"/>
      <c r="AZ525" s="680"/>
      <c r="BA525" s="680"/>
      <c r="BB525" s="680"/>
      <c r="BC525" s="680"/>
      <c r="BD525" s="680"/>
      <c r="BE525" s="680"/>
      <c r="BF525" s="680"/>
      <c r="BG525" s="680"/>
      <c r="BH525" s="680"/>
      <c r="BI525" s="680"/>
      <c r="BJ525" s="680"/>
      <c r="BK525" s="680"/>
      <c r="BL525" s="680"/>
      <c r="BM525" s="680"/>
      <c r="BN525" s="680"/>
      <c r="BO525" s="680"/>
      <c r="BP525" s="680"/>
    </row>
    <row r="526" customFormat="false" ht="15" hidden="false" customHeight="false" outlineLevel="0" collapsed="false">
      <c r="A526" s="680"/>
      <c r="B526" s="680"/>
      <c r="C526" s="742"/>
      <c r="D526" s="680"/>
      <c r="E526" s="680"/>
      <c r="F526" s="680"/>
      <c r="G526" s="680"/>
      <c r="H526" s="680"/>
      <c r="I526" s="680"/>
      <c r="J526" s="680"/>
      <c r="K526" s="680"/>
      <c r="L526" s="680"/>
      <c r="M526" s="680"/>
      <c r="N526" s="680"/>
      <c r="O526" s="742"/>
      <c r="P526" s="680"/>
      <c r="Q526" s="680"/>
      <c r="R526" s="680"/>
      <c r="S526" s="680"/>
      <c r="T526" s="680"/>
      <c r="U526" s="680"/>
      <c r="V526" s="680"/>
      <c r="W526" s="680"/>
      <c r="X526" s="680"/>
      <c r="Y526" s="680"/>
      <c r="Z526" s="680"/>
      <c r="AA526" s="680"/>
      <c r="AB526" s="680"/>
      <c r="AC526" s="680"/>
      <c r="AD526" s="680"/>
      <c r="AE526" s="680"/>
      <c r="AF526" s="680"/>
      <c r="AG526" s="680"/>
      <c r="AH526" s="680"/>
      <c r="AI526" s="680"/>
      <c r="AJ526" s="680"/>
      <c r="AK526" s="742"/>
      <c r="AL526" s="680"/>
      <c r="AM526" s="680"/>
      <c r="AN526" s="680"/>
      <c r="AO526" s="680"/>
      <c r="AP526" s="680"/>
      <c r="AQ526" s="680"/>
      <c r="AR526" s="680"/>
      <c r="AS526" s="680"/>
      <c r="AT526" s="680"/>
      <c r="AU526" s="680"/>
      <c r="AV526" s="680"/>
      <c r="AW526" s="680"/>
      <c r="AX526" s="680"/>
      <c r="AY526" s="680"/>
      <c r="AZ526" s="680"/>
      <c r="BA526" s="680"/>
      <c r="BB526" s="680"/>
      <c r="BC526" s="680"/>
      <c r="BD526" s="680"/>
      <c r="BE526" s="680"/>
      <c r="BF526" s="680"/>
      <c r="BG526" s="680"/>
      <c r="BH526" s="680"/>
      <c r="BI526" s="680"/>
      <c r="BJ526" s="680"/>
      <c r="BK526" s="680"/>
      <c r="BL526" s="680"/>
      <c r="BM526" s="680"/>
      <c r="BN526" s="680"/>
      <c r="BO526" s="680"/>
      <c r="BP526" s="680"/>
    </row>
    <row r="527" customFormat="false" ht="15" hidden="false" customHeight="false" outlineLevel="0" collapsed="false">
      <c r="A527" s="680"/>
      <c r="B527" s="680"/>
      <c r="C527" s="742"/>
      <c r="D527" s="680"/>
      <c r="E527" s="680"/>
      <c r="F527" s="680"/>
      <c r="G527" s="680"/>
      <c r="H527" s="680"/>
      <c r="I527" s="680"/>
      <c r="J527" s="680"/>
      <c r="K527" s="680"/>
      <c r="L527" s="680"/>
      <c r="M527" s="680"/>
      <c r="N527" s="680"/>
      <c r="O527" s="742"/>
      <c r="P527" s="680"/>
      <c r="Q527" s="680"/>
      <c r="R527" s="680"/>
      <c r="S527" s="680"/>
      <c r="T527" s="680"/>
      <c r="U527" s="680"/>
      <c r="V527" s="680"/>
      <c r="W527" s="680"/>
      <c r="X527" s="680"/>
      <c r="Y527" s="680"/>
      <c r="Z527" s="680"/>
      <c r="AA527" s="680"/>
      <c r="AB527" s="680"/>
      <c r="AC527" s="680"/>
      <c r="AD527" s="680"/>
      <c r="AE527" s="680"/>
      <c r="AF527" s="680"/>
      <c r="AG527" s="680"/>
      <c r="AH527" s="680"/>
      <c r="AI527" s="680"/>
      <c r="AJ527" s="680"/>
      <c r="AK527" s="742"/>
      <c r="AL527" s="680"/>
      <c r="AM527" s="680"/>
      <c r="AN527" s="680"/>
      <c r="AO527" s="680"/>
      <c r="AP527" s="680"/>
      <c r="AQ527" s="680"/>
      <c r="AR527" s="680"/>
      <c r="AS527" s="680"/>
      <c r="AT527" s="680"/>
      <c r="AU527" s="680"/>
      <c r="AV527" s="680"/>
      <c r="AW527" s="680"/>
      <c r="AX527" s="680"/>
      <c r="AY527" s="680"/>
      <c r="AZ527" s="680"/>
      <c r="BA527" s="680"/>
      <c r="BB527" s="680"/>
      <c r="BC527" s="680"/>
      <c r="BD527" s="680"/>
      <c r="BE527" s="680"/>
      <c r="BF527" s="680"/>
      <c r="BG527" s="680"/>
      <c r="BH527" s="680"/>
      <c r="BI527" s="680"/>
      <c r="BJ527" s="680"/>
      <c r="BK527" s="680"/>
      <c r="BL527" s="680"/>
      <c r="BM527" s="680"/>
      <c r="BN527" s="680"/>
      <c r="BO527" s="680"/>
      <c r="BP527" s="680"/>
    </row>
    <row r="528" customFormat="false" ht="15" hidden="false" customHeight="false" outlineLevel="0" collapsed="false">
      <c r="A528" s="680"/>
      <c r="B528" s="680"/>
      <c r="C528" s="742"/>
      <c r="D528" s="680"/>
      <c r="E528" s="680"/>
      <c r="F528" s="680"/>
      <c r="G528" s="680"/>
      <c r="H528" s="680"/>
      <c r="I528" s="680"/>
      <c r="J528" s="680"/>
      <c r="K528" s="680"/>
      <c r="L528" s="680"/>
      <c r="M528" s="680"/>
      <c r="N528" s="680"/>
      <c r="O528" s="742"/>
      <c r="P528" s="680"/>
      <c r="Q528" s="680"/>
      <c r="R528" s="680"/>
      <c r="S528" s="680"/>
      <c r="T528" s="680"/>
      <c r="U528" s="680"/>
      <c r="V528" s="680"/>
      <c r="W528" s="680"/>
      <c r="X528" s="680"/>
      <c r="Y528" s="680"/>
      <c r="Z528" s="680"/>
      <c r="AA528" s="680"/>
      <c r="AB528" s="680"/>
      <c r="AC528" s="680"/>
      <c r="AD528" s="680"/>
      <c r="AE528" s="680"/>
      <c r="AF528" s="680"/>
      <c r="AG528" s="680"/>
      <c r="AH528" s="680"/>
      <c r="AI528" s="680"/>
      <c r="AJ528" s="680"/>
      <c r="AK528" s="742"/>
      <c r="AL528" s="680"/>
      <c r="AM528" s="680"/>
      <c r="AN528" s="680"/>
      <c r="AO528" s="680"/>
      <c r="AP528" s="680"/>
      <c r="AQ528" s="680"/>
      <c r="AR528" s="680"/>
      <c r="AS528" s="680"/>
      <c r="AT528" s="680"/>
      <c r="AU528" s="680"/>
      <c r="AV528" s="680"/>
      <c r="AW528" s="680"/>
      <c r="AX528" s="680"/>
      <c r="AY528" s="680"/>
      <c r="AZ528" s="680"/>
      <c r="BA528" s="680"/>
      <c r="BB528" s="680"/>
      <c r="BC528" s="680"/>
      <c r="BD528" s="680"/>
      <c r="BE528" s="680"/>
      <c r="BF528" s="680"/>
      <c r="BG528" s="680"/>
      <c r="BH528" s="680"/>
      <c r="BI528" s="680"/>
      <c r="BJ528" s="680"/>
      <c r="BK528" s="680"/>
      <c r="BL528" s="680"/>
      <c r="BM528" s="680"/>
      <c r="BN528" s="680"/>
      <c r="BO528" s="680"/>
      <c r="BP528" s="680"/>
    </row>
    <row r="529" customFormat="false" ht="15" hidden="false" customHeight="false" outlineLevel="0" collapsed="false">
      <c r="A529" s="680"/>
      <c r="B529" s="680"/>
      <c r="C529" s="742"/>
      <c r="D529" s="680"/>
      <c r="E529" s="680"/>
      <c r="F529" s="680"/>
      <c r="G529" s="680"/>
      <c r="H529" s="680"/>
      <c r="I529" s="680"/>
      <c r="J529" s="680"/>
      <c r="K529" s="680"/>
      <c r="L529" s="680"/>
      <c r="M529" s="680"/>
      <c r="N529" s="680"/>
      <c r="O529" s="742"/>
      <c r="P529" s="680"/>
      <c r="Q529" s="680"/>
      <c r="R529" s="680"/>
      <c r="S529" s="680"/>
      <c r="T529" s="680"/>
      <c r="U529" s="680"/>
      <c r="V529" s="680"/>
      <c r="W529" s="680"/>
      <c r="X529" s="680"/>
      <c r="Y529" s="680"/>
      <c r="Z529" s="680"/>
      <c r="AA529" s="680"/>
      <c r="AB529" s="680"/>
      <c r="AC529" s="680"/>
      <c r="AD529" s="680"/>
      <c r="AE529" s="680"/>
      <c r="AF529" s="680"/>
      <c r="AG529" s="680"/>
      <c r="AH529" s="680"/>
      <c r="AI529" s="680"/>
      <c r="AJ529" s="680"/>
      <c r="AK529" s="742"/>
      <c r="AL529" s="680"/>
      <c r="AM529" s="680"/>
      <c r="AN529" s="680"/>
      <c r="AO529" s="680"/>
      <c r="AP529" s="680"/>
      <c r="AQ529" s="680"/>
      <c r="AR529" s="680"/>
      <c r="AS529" s="680"/>
      <c r="AT529" s="680"/>
      <c r="AU529" s="680"/>
      <c r="AV529" s="680"/>
      <c r="AW529" s="680"/>
      <c r="AX529" s="680"/>
      <c r="AY529" s="680"/>
      <c r="AZ529" s="680"/>
      <c r="BA529" s="680"/>
      <c r="BB529" s="680"/>
      <c r="BC529" s="680"/>
      <c r="BD529" s="680"/>
      <c r="BE529" s="680"/>
      <c r="BF529" s="680"/>
      <c r="BG529" s="680"/>
      <c r="BH529" s="680"/>
      <c r="BI529" s="680"/>
      <c r="BJ529" s="680"/>
      <c r="BK529" s="680"/>
      <c r="BL529" s="680"/>
      <c r="BM529" s="680"/>
      <c r="BN529" s="680"/>
      <c r="BO529" s="680"/>
      <c r="BP529" s="680"/>
    </row>
    <row r="530" customFormat="false" ht="15" hidden="false" customHeight="false" outlineLevel="0" collapsed="false">
      <c r="A530" s="680"/>
      <c r="B530" s="680"/>
      <c r="C530" s="742"/>
      <c r="D530" s="680"/>
      <c r="E530" s="680"/>
      <c r="F530" s="680"/>
      <c r="G530" s="680"/>
      <c r="H530" s="680"/>
      <c r="I530" s="680"/>
      <c r="J530" s="680"/>
      <c r="K530" s="680"/>
      <c r="L530" s="680"/>
      <c r="M530" s="680"/>
      <c r="N530" s="680"/>
      <c r="O530" s="742"/>
      <c r="P530" s="680"/>
      <c r="Q530" s="680"/>
      <c r="R530" s="680"/>
      <c r="S530" s="680"/>
      <c r="T530" s="680"/>
      <c r="U530" s="680"/>
      <c r="V530" s="680"/>
      <c r="W530" s="680"/>
      <c r="X530" s="680"/>
      <c r="Y530" s="680"/>
      <c r="Z530" s="680"/>
      <c r="AA530" s="680"/>
      <c r="AB530" s="680"/>
      <c r="AC530" s="680"/>
      <c r="AD530" s="680"/>
      <c r="AE530" s="680"/>
      <c r="AF530" s="680"/>
      <c r="AG530" s="680"/>
      <c r="AH530" s="680"/>
      <c r="AI530" s="680"/>
      <c r="AJ530" s="680"/>
      <c r="AK530" s="742"/>
      <c r="AL530" s="680"/>
      <c r="AM530" s="680"/>
      <c r="AN530" s="680"/>
      <c r="AO530" s="680"/>
      <c r="AP530" s="680"/>
      <c r="AQ530" s="680"/>
      <c r="AR530" s="680"/>
      <c r="AS530" s="680"/>
      <c r="AT530" s="680"/>
      <c r="AU530" s="680"/>
      <c r="AV530" s="680"/>
      <c r="AW530" s="680"/>
      <c r="AX530" s="680"/>
      <c r="AY530" s="680"/>
      <c r="AZ530" s="680"/>
      <c r="BA530" s="680"/>
      <c r="BB530" s="680"/>
      <c r="BC530" s="680"/>
      <c r="BD530" s="680"/>
      <c r="BE530" s="680"/>
      <c r="BF530" s="680"/>
      <c r="BG530" s="680"/>
      <c r="BH530" s="680"/>
      <c r="BI530" s="680"/>
      <c r="BJ530" s="680"/>
      <c r="BK530" s="680"/>
      <c r="BL530" s="680"/>
      <c r="BM530" s="680"/>
      <c r="BN530" s="680"/>
      <c r="BO530" s="680"/>
      <c r="BP530" s="680"/>
    </row>
    <row r="531" customFormat="false" ht="15" hidden="false" customHeight="false" outlineLevel="0" collapsed="false">
      <c r="A531" s="680"/>
      <c r="B531" s="680"/>
      <c r="C531" s="742"/>
      <c r="D531" s="680"/>
      <c r="E531" s="680"/>
      <c r="F531" s="680"/>
      <c r="G531" s="680"/>
      <c r="H531" s="680"/>
      <c r="I531" s="680"/>
      <c r="J531" s="680"/>
      <c r="K531" s="680"/>
      <c r="L531" s="680"/>
      <c r="M531" s="680"/>
      <c r="N531" s="680"/>
      <c r="O531" s="742"/>
      <c r="P531" s="680"/>
      <c r="Q531" s="680"/>
      <c r="R531" s="680"/>
      <c r="S531" s="680"/>
      <c r="T531" s="680"/>
      <c r="U531" s="680"/>
      <c r="V531" s="680"/>
      <c r="W531" s="680"/>
      <c r="X531" s="680"/>
      <c r="Y531" s="680"/>
      <c r="Z531" s="680"/>
      <c r="AA531" s="680"/>
      <c r="AB531" s="680"/>
      <c r="AC531" s="680"/>
      <c r="AD531" s="680"/>
      <c r="AE531" s="680"/>
      <c r="AF531" s="680"/>
      <c r="AG531" s="680"/>
      <c r="AH531" s="680"/>
      <c r="AI531" s="680"/>
      <c r="AJ531" s="680"/>
      <c r="AK531" s="742"/>
      <c r="AL531" s="680"/>
      <c r="AM531" s="680"/>
      <c r="AN531" s="680"/>
      <c r="AO531" s="680"/>
      <c r="AP531" s="680"/>
      <c r="AQ531" s="680"/>
      <c r="AR531" s="680"/>
      <c r="AS531" s="680"/>
      <c r="AT531" s="680"/>
      <c r="AU531" s="680"/>
      <c r="AV531" s="680"/>
      <c r="AW531" s="680"/>
      <c r="AX531" s="680"/>
      <c r="AY531" s="680"/>
      <c r="AZ531" s="680"/>
      <c r="BA531" s="680"/>
      <c r="BB531" s="680"/>
      <c r="BC531" s="680"/>
      <c r="BD531" s="680"/>
      <c r="BE531" s="680"/>
      <c r="BF531" s="680"/>
      <c r="BG531" s="680"/>
      <c r="BH531" s="680"/>
      <c r="BI531" s="680"/>
      <c r="BJ531" s="680"/>
      <c r="BK531" s="680"/>
      <c r="BL531" s="680"/>
      <c r="BM531" s="680"/>
      <c r="BN531" s="680"/>
      <c r="BO531" s="680"/>
      <c r="BP531" s="680"/>
    </row>
    <row r="532" customFormat="false" ht="15" hidden="false" customHeight="false" outlineLevel="0" collapsed="false">
      <c r="A532" s="680"/>
      <c r="B532" s="680"/>
      <c r="C532" s="742"/>
      <c r="D532" s="680"/>
      <c r="E532" s="680"/>
      <c r="F532" s="680"/>
      <c r="G532" s="680"/>
      <c r="H532" s="680"/>
      <c r="I532" s="680"/>
      <c r="J532" s="680"/>
      <c r="K532" s="680"/>
      <c r="L532" s="680"/>
      <c r="M532" s="680"/>
      <c r="N532" s="680"/>
      <c r="O532" s="742"/>
      <c r="P532" s="680"/>
      <c r="Q532" s="680"/>
      <c r="R532" s="680"/>
      <c r="S532" s="680"/>
      <c r="T532" s="680"/>
      <c r="U532" s="680"/>
      <c r="V532" s="680"/>
      <c r="W532" s="680"/>
      <c r="X532" s="680"/>
      <c r="Y532" s="680"/>
      <c r="Z532" s="680"/>
      <c r="AA532" s="680"/>
      <c r="AB532" s="680"/>
      <c r="AC532" s="680"/>
      <c r="AD532" s="680"/>
      <c r="AE532" s="680"/>
      <c r="AF532" s="680"/>
      <c r="AG532" s="680"/>
      <c r="AH532" s="680"/>
      <c r="AI532" s="680"/>
      <c r="AJ532" s="680"/>
      <c r="AK532" s="742"/>
      <c r="AL532" s="680"/>
      <c r="AM532" s="680"/>
      <c r="AN532" s="680"/>
      <c r="AO532" s="680"/>
      <c r="AP532" s="680"/>
      <c r="AQ532" s="680"/>
      <c r="AR532" s="680"/>
      <c r="AS532" s="680"/>
      <c r="AT532" s="680"/>
      <c r="AU532" s="680"/>
      <c r="AV532" s="680"/>
      <c r="AW532" s="680"/>
      <c r="AX532" s="680"/>
      <c r="AY532" s="680"/>
      <c r="AZ532" s="680"/>
      <c r="BA532" s="680"/>
      <c r="BB532" s="680"/>
      <c r="BC532" s="680"/>
      <c r="BD532" s="680"/>
      <c r="BE532" s="680"/>
      <c r="BF532" s="680"/>
      <c r="BG532" s="680"/>
      <c r="BH532" s="680"/>
      <c r="BI532" s="680"/>
      <c r="BJ532" s="680"/>
      <c r="BK532" s="680"/>
      <c r="BL532" s="680"/>
      <c r="BM532" s="680"/>
      <c r="BN532" s="680"/>
      <c r="BO532" s="680"/>
      <c r="BP532" s="680"/>
    </row>
    <row r="533" customFormat="false" ht="15" hidden="false" customHeight="false" outlineLevel="0" collapsed="false">
      <c r="A533" s="680"/>
      <c r="B533" s="680"/>
      <c r="C533" s="742"/>
      <c r="D533" s="680"/>
      <c r="E533" s="680"/>
      <c r="F533" s="680"/>
      <c r="G533" s="680"/>
      <c r="H533" s="680"/>
      <c r="I533" s="680"/>
      <c r="J533" s="680"/>
      <c r="K533" s="680"/>
      <c r="L533" s="680"/>
      <c r="M533" s="680"/>
      <c r="N533" s="680"/>
      <c r="O533" s="742"/>
      <c r="P533" s="680"/>
      <c r="Q533" s="680"/>
      <c r="R533" s="680"/>
      <c r="S533" s="680"/>
      <c r="T533" s="680"/>
      <c r="U533" s="680"/>
      <c r="V533" s="680"/>
      <c r="W533" s="680"/>
      <c r="X533" s="680"/>
      <c r="Y533" s="680"/>
      <c r="Z533" s="680"/>
      <c r="AA533" s="680"/>
      <c r="AB533" s="680"/>
      <c r="AC533" s="680"/>
      <c r="AD533" s="680"/>
      <c r="AE533" s="680"/>
      <c r="AF533" s="680"/>
      <c r="AG533" s="680"/>
      <c r="AH533" s="680"/>
      <c r="AI533" s="680"/>
      <c r="AJ533" s="680"/>
      <c r="AK533" s="742"/>
      <c r="AL533" s="680"/>
      <c r="AM533" s="680"/>
      <c r="AN533" s="680"/>
      <c r="AO533" s="680"/>
      <c r="AP533" s="680"/>
      <c r="AQ533" s="680"/>
      <c r="AR533" s="680"/>
      <c r="AS533" s="680"/>
      <c r="AT533" s="680"/>
      <c r="AU533" s="680"/>
      <c r="AV533" s="680"/>
      <c r="AW533" s="680"/>
      <c r="AX533" s="680"/>
      <c r="AY533" s="680"/>
      <c r="AZ533" s="680"/>
      <c r="BA533" s="680"/>
      <c r="BB533" s="680"/>
      <c r="BC533" s="680"/>
      <c r="BD533" s="680"/>
      <c r="BE533" s="680"/>
      <c r="BF533" s="680"/>
      <c r="BG533" s="680"/>
      <c r="BH533" s="680"/>
      <c r="BI533" s="680"/>
      <c r="BJ533" s="680"/>
      <c r="BK533" s="680"/>
      <c r="BL533" s="680"/>
      <c r="BM533" s="680"/>
      <c r="BN533" s="680"/>
      <c r="BO533" s="680"/>
      <c r="BP533" s="680"/>
    </row>
    <row r="534" customFormat="false" ht="15" hidden="false" customHeight="false" outlineLevel="0" collapsed="false">
      <c r="A534" s="680"/>
      <c r="B534" s="680"/>
      <c r="C534" s="742"/>
      <c r="D534" s="680"/>
      <c r="E534" s="680"/>
      <c r="F534" s="680"/>
      <c r="G534" s="680"/>
      <c r="H534" s="680"/>
      <c r="I534" s="680"/>
      <c r="J534" s="680"/>
      <c r="K534" s="680"/>
      <c r="L534" s="680"/>
      <c r="M534" s="680"/>
      <c r="N534" s="680"/>
      <c r="O534" s="742"/>
      <c r="P534" s="680"/>
      <c r="Q534" s="680"/>
      <c r="R534" s="680"/>
      <c r="S534" s="680"/>
      <c r="T534" s="680"/>
      <c r="U534" s="680"/>
      <c r="V534" s="680"/>
      <c r="W534" s="680"/>
      <c r="X534" s="680"/>
      <c r="Y534" s="680"/>
      <c r="Z534" s="680"/>
      <c r="AA534" s="680"/>
      <c r="AB534" s="680"/>
      <c r="AC534" s="680"/>
      <c r="AD534" s="680"/>
      <c r="AE534" s="680"/>
      <c r="AF534" s="680"/>
      <c r="AG534" s="680"/>
      <c r="AH534" s="680"/>
      <c r="AI534" s="680"/>
      <c r="AJ534" s="680"/>
      <c r="AK534" s="742"/>
      <c r="AL534" s="680"/>
      <c r="AM534" s="680"/>
      <c r="AN534" s="680"/>
      <c r="AO534" s="680"/>
      <c r="AP534" s="680"/>
      <c r="AQ534" s="680"/>
      <c r="AR534" s="680"/>
      <c r="AS534" s="680"/>
      <c r="AT534" s="680"/>
      <c r="AU534" s="680"/>
      <c r="AV534" s="680"/>
      <c r="AW534" s="680"/>
      <c r="AX534" s="680"/>
      <c r="AY534" s="680"/>
      <c r="AZ534" s="680"/>
      <c r="BA534" s="680"/>
      <c r="BB534" s="680"/>
      <c r="BC534" s="680"/>
      <c r="BD534" s="680"/>
      <c r="BE534" s="680"/>
      <c r="BF534" s="680"/>
      <c r="BG534" s="680"/>
      <c r="BH534" s="680"/>
      <c r="BI534" s="680"/>
      <c r="BJ534" s="680"/>
      <c r="BK534" s="680"/>
      <c r="BL534" s="680"/>
      <c r="BM534" s="680"/>
      <c r="BN534" s="680"/>
      <c r="BO534" s="680"/>
      <c r="BP534" s="680"/>
    </row>
    <row r="535" customFormat="false" ht="15" hidden="false" customHeight="false" outlineLevel="0" collapsed="false">
      <c r="A535" s="680"/>
      <c r="B535" s="680"/>
      <c r="C535" s="742"/>
      <c r="D535" s="680"/>
      <c r="E535" s="680"/>
      <c r="F535" s="680"/>
      <c r="G535" s="680"/>
      <c r="H535" s="680"/>
      <c r="I535" s="680"/>
      <c r="J535" s="680"/>
      <c r="K535" s="680"/>
      <c r="L535" s="680"/>
      <c r="M535" s="680"/>
      <c r="N535" s="680"/>
      <c r="O535" s="742"/>
      <c r="P535" s="680"/>
      <c r="Q535" s="680"/>
      <c r="R535" s="680"/>
      <c r="S535" s="680"/>
      <c r="T535" s="680"/>
      <c r="U535" s="680"/>
      <c r="V535" s="680"/>
      <c r="W535" s="680"/>
      <c r="X535" s="680"/>
      <c r="Y535" s="680"/>
      <c r="Z535" s="680"/>
      <c r="AA535" s="680"/>
      <c r="AB535" s="680"/>
      <c r="AC535" s="680"/>
      <c r="AD535" s="680"/>
      <c r="AE535" s="680"/>
      <c r="AF535" s="680"/>
      <c r="AG535" s="680"/>
      <c r="AH535" s="680"/>
      <c r="AI535" s="680"/>
      <c r="AJ535" s="680"/>
      <c r="AK535" s="742"/>
      <c r="AL535" s="680"/>
      <c r="AM535" s="680"/>
      <c r="AN535" s="680"/>
      <c r="AO535" s="680"/>
      <c r="AP535" s="680"/>
      <c r="AQ535" s="680"/>
      <c r="AR535" s="680"/>
      <c r="AS535" s="680"/>
      <c r="AT535" s="680"/>
      <c r="AU535" s="680"/>
      <c r="AV535" s="680"/>
      <c r="AW535" s="680"/>
      <c r="AX535" s="680"/>
      <c r="AY535" s="680"/>
      <c r="AZ535" s="680"/>
      <c r="BA535" s="680"/>
      <c r="BB535" s="680"/>
      <c r="BC535" s="680"/>
      <c r="BD535" s="680"/>
      <c r="BE535" s="680"/>
      <c r="BF535" s="680"/>
      <c r="BG535" s="680"/>
      <c r="BH535" s="680"/>
      <c r="BI535" s="680"/>
      <c r="BJ535" s="680"/>
      <c r="BK535" s="680"/>
      <c r="BL535" s="680"/>
      <c r="BM535" s="680"/>
      <c r="BN535" s="680"/>
      <c r="BO535" s="680"/>
      <c r="BP535" s="680"/>
    </row>
    <row r="536" customFormat="false" ht="15" hidden="false" customHeight="false" outlineLevel="0" collapsed="false">
      <c r="A536" s="680"/>
      <c r="B536" s="680"/>
      <c r="C536" s="742"/>
      <c r="D536" s="680"/>
      <c r="E536" s="680"/>
      <c r="F536" s="680"/>
      <c r="G536" s="680"/>
      <c r="H536" s="680"/>
      <c r="I536" s="680"/>
      <c r="J536" s="680"/>
      <c r="K536" s="680"/>
      <c r="L536" s="680"/>
      <c r="M536" s="680"/>
      <c r="N536" s="680"/>
      <c r="O536" s="742"/>
      <c r="P536" s="680"/>
      <c r="Q536" s="680"/>
      <c r="R536" s="680"/>
      <c r="S536" s="680"/>
      <c r="T536" s="680"/>
      <c r="U536" s="680"/>
      <c r="V536" s="680"/>
      <c r="W536" s="680"/>
      <c r="X536" s="680"/>
      <c r="Y536" s="680"/>
      <c r="Z536" s="680"/>
      <c r="AA536" s="680"/>
      <c r="AB536" s="680"/>
      <c r="AC536" s="680"/>
      <c r="AD536" s="680"/>
      <c r="AE536" s="680"/>
      <c r="AF536" s="680"/>
      <c r="AG536" s="680"/>
      <c r="AH536" s="680"/>
      <c r="AI536" s="680"/>
      <c r="AJ536" s="680"/>
      <c r="AK536" s="742"/>
      <c r="AL536" s="680"/>
      <c r="AM536" s="680"/>
      <c r="AN536" s="680"/>
      <c r="AO536" s="680"/>
      <c r="AP536" s="680"/>
      <c r="AQ536" s="680"/>
      <c r="AR536" s="680"/>
      <c r="AS536" s="680"/>
      <c r="AT536" s="680"/>
      <c r="AU536" s="680"/>
      <c r="AV536" s="680"/>
      <c r="AW536" s="680"/>
      <c r="AX536" s="680"/>
      <c r="AY536" s="680"/>
      <c r="AZ536" s="680"/>
      <c r="BA536" s="680"/>
      <c r="BB536" s="680"/>
      <c r="BC536" s="680"/>
      <c r="BD536" s="680"/>
      <c r="BE536" s="680"/>
      <c r="BF536" s="680"/>
      <c r="BG536" s="680"/>
      <c r="BH536" s="680"/>
      <c r="BI536" s="680"/>
      <c r="BJ536" s="680"/>
      <c r="BK536" s="680"/>
      <c r="BL536" s="680"/>
      <c r="BM536" s="680"/>
      <c r="BN536" s="680"/>
      <c r="BO536" s="680"/>
      <c r="BP536" s="680"/>
    </row>
    <row r="537" customFormat="false" ht="15" hidden="false" customHeight="false" outlineLevel="0" collapsed="false">
      <c r="A537" s="680"/>
      <c r="B537" s="680"/>
      <c r="C537" s="742"/>
      <c r="D537" s="680"/>
      <c r="E537" s="680"/>
      <c r="F537" s="680"/>
      <c r="G537" s="680"/>
      <c r="H537" s="680"/>
      <c r="I537" s="680"/>
      <c r="J537" s="680"/>
      <c r="K537" s="680"/>
      <c r="L537" s="680"/>
      <c r="M537" s="680"/>
      <c r="N537" s="680"/>
      <c r="O537" s="742"/>
      <c r="P537" s="680"/>
      <c r="Q537" s="680"/>
      <c r="R537" s="680"/>
      <c r="S537" s="680"/>
      <c r="T537" s="680"/>
      <c r="U537" s="680"/>
      <c r="V537" s="680"/>
      <c r="W537" s="680"/>
      <c r="X537" s="680"/>
      <c r="Y537" s="680"/>
      <c r="Z537" s="680"/>
      <c r="AA537" s="680"/>
      <c r="AB537" s="680"/>
      <c r="AC537" s="680"/>
      <c r="AD537" s="680"/>
      <c r="AE537" s="680"/>
      <c r="AF537" s="680"/>
      <c r="AG537" s="680"/>
      <c r="AH537" s="680"/>
      <c r="AI537" s="680"/>
      <c r="AJ537" s="680"/>
      <c r="AK537" s="742"/>
      <c r="AL537" s="680"/>
      <c r="AM537" s="680"/>
      <c r="AN537" s="680"/>
      <c r="AO537" s="680"/>
      <c r="AP537" s="680"/>
      <c r="AQ537" s="680"/>
      <c r="AR537" s="680"/>
      <c r="AS537" s="680"/>
      <c r="AT537" s="680"/>
      <c r="AU537" s="680"/>
      <c r="AV537" s="680"/>
      <c r="AW537" s="680"/>
      <c r="AX537" s="680"/>
      <c r="AY537" s="680"/>
      <c r="AZ537" s="680"/>
      <c r="BA537" s="680"/>
      <c r="BB537" s="680"/>
      <c r="BC537" s="680"/>
      <c r="BD537" s="680"/>
      <c r="BE537" s="680"/>
      <c r="BF537" s="680"/>
      <c r="BG537" s="680"/>
      <c r="BH537" s="680"/>
      <c r="BI537" s="680"/>
      <c r="BJ537" s="680"/>
      <c r="BK537" s="680"/>
      <c r="BL537" s="680"/>
      <c r="BM537" s="680"/>
      <c r="BN537" s="680"/>
      <c r="BO537" s="680"/>
      <c r="BP537" s="680"/>
    </row>
    <row r="538" customFormat="false" ht="15" hidden="false" customHeight="false" outlineLevel="0" collapsed="false">
      <c r="A538" s="680"/>
      <c r="B538" s="680"/>
      <c r="C538" s="742"/>
      <c r="D538" s="680"/>
      <c r="E538" s="680"/>
      <c r="F538" s="680"/>
      <c r="G538" s="680"/>
      <c r="H538" s="680"/>
      <c r="I538" s="680"/>
      <c r="J538" s="680"/>
      <c r="K538" s="680"/>
      <c r="L538" s="680"/>
      <c r="M538" s="680"/>
      <c r="N538" s="680"/>
      <c r="O538" s="742"/>
      <c r="P538" s="680"/>
      <c r="Q538" s="680"/>
      <c r="R538" s="680"/>
      <c r="S538" s="680"/>
      <c r="T538" s="680"/>
      <c r="U538" s="680"/>
      <c r="V538" s="680"/>
      <c r="W538" s="680"/>
      <c r="X538" s="680"/>
      <c r="Y538" s="680"/>
      <c r="Z538" s="680"/>
      <c r="AA538" s="680"/>
      <c r="AB538" s="680"/>
      <c r="AC538" s="680"/>
      <c r="AD538" s="680"/>
      <c r="AE538" s="680"/>
      <c r="AF538" s="680"/>
      <c r="AG538" s="680"/>
      <c r="AH538" s="680"/>
      <c r="AI538" s="680"/>
      <c r="AJ538" s="680"/>
      <c r="AK538" s="742"/>
      <c r="AL538" s="680"/>
      <c r="AM538" s="680"/>
      <c r="AN538" s="680"/>
      <c r="AO538" s="680"/>
      <c r="AP538" s="680"/>
      <c r="AQ538" s="680"/>
      <c r="AR538" s="680"/>
      <c r="AS538" s="680"/>
      <c r="AT538" s="680"/>
      <c r="AU538" s="680"/>
      <c r="AV538" s="680"/>
      <c r="AW538" s="680"/>
      <c r="AX538" s="680"/>
      <c r="AY538" s="680"/>
      <c r="AZ538" s="680"/>
      <c r="BA538" s="680"/>
      <c r="BB538" s="680"/>
      <c r="BC538" s="680"/>
      <c r="BD538" s="680"/>
      <c r="BE538" s="680"/>
      <c r="BF538" s="680"/>
      <c r="BG538" s="680"/>
      <c r="BH538" s="680"/>
      <c r="BI538" s="680"/>
      <c r="BJ538" s="680"/>
      <c r="BK538" s="680"/>
      <c r="BL538" s="680"/>
      <c r="BM538" s="680"/>
      <c r="BN538" s="680"/>
      <c r="BO538" s="680"/>
      <c r="BP538" s="680"/>
    </row>
    <row r="539" customFormat="false" ht="15" hidden="false" customHeight="false" outlineLevel="0" collapsed="false">
      <c r="A539" s="680"/>
      <c r="B539" s="680"/>
      <c r="C539" s="742"/>
      <c r="D539" s="680"/>
      <c r="E539" s="680"/>
      <c r="F539" s="680"/>
      <c r="G539" s="680"/>
      <c r="H539" s="680"/>
      <c r="I539" s="680"/>
      <c r="J539" s="680"/>
      <c r="K539" s="680"/>
      <c r="L539" s="680"/>
      <c r="M539" s="680"/>
      <c r="N539" s="680"/>
      <c r="O539" s="742"/>
      <c r="P539" s="680"/>
      <c r="Q539" s="680"/>
      <c r="R539" s="680"/>
      <c r="S539" s="680"/>
      <c r="T539" s="680"/>
      <c r="U539" s="680"/>
      <c r="V539" s="680"/>
      <c r="W539" s="680"/>
      <c r="X539" s="680"/>
      <c r="Y539" s="680"/>
      <c r="Z539" s="680"/>
      <c r="AA539" s="680"/>
      <c r="AB539" s="680"/>
      <c r="AC539" s="680"/>
      <c r="AD539" s="680"/>
      <c r="AE539" s="680"/>
      <c r="AF539" s="680"/>
      <c r="AG539" s="680"/>
      <c r="AH539" s="680"/>
      <c r="AI539" s="680"/>
      <c r="AJ539" s="680"/>
      <c r="AK539" s="742"/>
      <c r="AL539" s="680"/>
      <c r="AM539" s="680"/>
      <c r="AN539" s="680"/>
      <c r="AO539" s="680"/>
      <c r="AP539" s="680"/>
      <c r="AQ539" s="680"/>
      <c r="AR539" s="680"/>
      <c r="AS539" s="680"/>
      <c r="AT539" s="680"/>
      <c r="AU539" s="680"/>
      <c r="AV539" s="680"/>
      <c r="AW539" s="680"/>
      <c r="AX539" s="680"/>
      <c r="AY539" s="680"/>
      <c r="AZ539" s="680"/>
      <c r="BA539" s="680"/>
      <c r="BB539" s="680"/>
      <c r="BC539" s="680"/>
      <c r="BD539" s="680"/>
      <c r="BE539" s="680"/>
      <c r="BF539" s="680"/>
      <c r="BG539" s="680"/>
      <c r="BH539" s="680"/>
      <c r="BI539" s="680"/>
      <c r="BJ539" s="680"/>
      <c r="BK539" s="680"/>
      <c r="BL539" s="680"/>
      <c r="BM539" s="680"/>
      <c r="BN539" s="680"/>
      <c r="BO539" s="680"/>
      <c r="BP539" s="680"/>
    </row>
    <row r="540" customFormat="false" ht="15" hidden="false" customHeight="false" outlineLevel="0" collapsed="false">
      <c r="A540" s="680"/>
      <c r="B540" s="680"/>
      <c r="C540" s="742"/>
      <c r="D540" s="680"/>
      <c r="E540" s="680"/>
      <c r="F540" s="680"/>
      <c r="G540" s="680"/>
      <c r="H540" s="680"/>
      <c r="I540" s="680"/>
      <c r="J540" s="680"/>
      <c r="K540" s="680"/>
      <c r="L540" s="680"/>
      <c r="M540" s="680"/>
      <c r="N540" s="680"/>
      <c r="O540" s="742"/>
      <c r="P540" s="680"/>
      <c r="Q540" s="680"/>
      <c r="R540" s="680"/>
      <c r="S540" s="680"/>
      <c r="T540" s="680"/>
      <c r="U540" s="680"/>
      <c r="V540" s="680"/>
      <c r="W540" s="680"/>
      <c r="X540" s="680"/>
      <c r="Y540" s="680"/>
      <c r="Z540" s="680"/>
      <c r="AA540" s="680"/>
      <c r="AB540" s="680"/>
      <c r="AC540" s="680"/>
      <c r="AD540" s="680"/>
      <c r="AE540" s="680"/>
      <c r="AF540" s="680"/>
      <c r="AG540" s="680"/>
      <c r="AH540" s="680"/>
      <c r="AI540" s="680"/>
      <c r="AJ540" s="680"/>
      <c r="AK540" s="742"/>
      <c r="AL540" s="680"/>
      <c r="AM540" s="680"/>
      <c r="AN540" s="680"/>
      <c r="AO540" s="680"/>
      <c r="AP540" s="680"/>
      <c r="AQ540" s="680"/>
      <c r="AR540" s="680"/>
      <c r="AS540" s="680"/>
      <c r="AT540" s="680"/>
      <c r="AU540" s="680"/>
      <c r="AV540" s="680"/>
      <c r="AW540" s="680"/>
      <c r="AX540" s="680"/>
      <c r="AY540" s="680"/>
      <c r="AZ540" s="680"/>
      <c r="BA540" s="680"/>
      <c r="BB540" s="680"/>
      <c r="BC540" s="680"/>
      <c r="BD540" s="680"/>
      <c r="BE540" s="680"/>
      <c r="BF540" s="680"/>
      <c r="BG540" s="680"/>
      <c r="BH540" s="680"/>
      <c r="BI540" s="680"/>
      <c r="BJ540" s="680"/>
      <c r="BK540" s="680"/>
      <c r="BL540" s="680"/>
      <c r="BM540" s="680"/>
      <c r="BN540" s="680"/>
      <c r="BO540" s="680"/>
      <c r="BP540" s="680"/>
    </row>
    <row r="541" customFormat="false" ht="15" hidden="false" customHeight="false" outlineLevel="0" collapsed="false">
      <c r="A541" s="680"/>
      <c r="B541" s="680"/>
      <c r="C541" s="742"/>
      <c r="D541" s="680"/>
      <c r="E541" s="680"/>
      <c r="F541" s="680"/>
      <c r="G541" s="680"/>
      <c r="H541" s="680"/>
      <c r="I541" s="680"/>
      <c r="J541" s="680"/>
      <c r="K541" s="680"/>
      <c r="L541" s="680"/>
      <c r="M541" s="680"/>
      <c r="N541" s="680"/>
      <c r="O541" s="742"/>
      <c r="P541" s="680"/>
      <c r="Q541" s="680"/>
      <c r="R541" s="680"/>
      <c r="S541" s="680"/>
      <c r="T541" s="680"/>
      <c r="U541" s="680"/>
      <c r="V541" s="680"/>
      <c r="W541" s="680"/>
      <c r="X541" s="680"/>
      <c r="Y541" s="680"/>
      <c r="Z541" s="680"/>
      <c r="AA541" s="680"/>
      <c r="AB541" s="680"/>
      <c r="AC541" s="680"/>
      <c r="AD541" s="680"/>
      <c r="AE541" s="680"/>
      <c r="AF541" s="680"/>
      <c r="AG541" s="680"/>
      <c r="AH541" s="680"/>
      <c r="AI541" s="680"/>
      <c r="AJ541" s="680"/>
      <c r="AK541" s="742"/>
      <c r="AL541" s="680"/>
      <c r="AM541" s="680"/>
      <c r="AN541" s="680"/>
      <c r="AO541" s="680"/>
      <c r="AP541" s="680"/>
      <c r="AQ541" s="680"/>
      <c r="AR541" s="680"/>
      <c r="AS541" s="680"/>
      <c r="AT541" s="680"/>
      <c r="AU541" s="680"/>
      <c r="AV541" s="680"/>
      <c r="AW541" s="680"/>
      <c r="AX541" s="680"/>
      <c r="AY541" s="680"/>
      <c r="AZ541" s="680"/>
      <c r="BA541" s="680"/>
      <c r="BB541" s="680"/>
      <c r="BC541" s="680"/>
      <c r="BD541" s="680"/>
      <c r="BE541" s="680"/>
      <c r="BF541" s="680"/>
      <c r="BG541" s="680"/>
      <c r="BH541" s="680"/>
      <c r="BI541" s="680"/>
      <c r="BJ541" s="680"/>
      <c r="BK541" s="680"/>
      <c r="BL541" s="680"/>
      <c r="BM541" s="680"/>
      <c r="BN541" s="680"/>
      <c r="BO541" s="680"/>
      <c r="BP541" s="680"/>
    </row>
    <row r="542" customFormat="false" ht="15" hidden="false" customHeight="false" outlineLevel="0" collapsed="false">
      <c r="A542" s="680"/>
      <c r="B542" s="680"/>
      <c r="C542" s="742"/>
      <c r="D542" s="680"/>
      <c r="E542" s="680"/>
      <c r="F542" s="680"/>
      <c r="G542" s="680"/>
      <c r="H542" s="680"/>
      <c r="I542" s="680"/>
      <c r="J542" s="680"/>
      <c r="K542" s="680"/>
      <c r="L542" s="680"/>
      <c r="M542" s="680"/>
      <c r="N542" s="680"/>
      <c r="O542" s="742"/>
      <c r="P542" s="680"/>
      <c r="Q542" s="680"/>
      <c r="R542" s="680"/>
      <c r="S542" s="680"/>
      <c r="T542" s="680"/>
      <c r="U542" s="680"/>
      <c r="V542" s="680"/>
      <c r="W542" s="680"/>
      <c r="X542" s="680"/>
      <c r="Y542" s="680"/>
      <c r="Z542" s="680"/>
      <c r="AA542" s="680"/>
      <c r="AB542" s="680"/>
      <c r="AC542" s="680"/>
      <c r="AD542" s="680"/>
      <c r="AE542" s="680"/>
      <c r="AF542" s="680"/>
      <c r="AG542" s="680"/>
      <c r="AH542" s="680"/>
      <c r="AI542" s="680"/>
      <c r="AJ542" s="680"/>
      <c r="AK542" s="742"/>
      <c r="AL542" s="680"/>
      <c r="AM542" s="680"/>
      <c r="AN542" s="680"/>
      <c r="AO542" s="680"/>
      <c r="AP542" s="680"/>
      <c r="AQ542" s="680"/>
      <c r="AR542" s="680"/>
      <c r="AS542" s="680"/>
      <c r="AT542" s="680"/>
      <c r="AU542" s="680"/>
      <c r="AV542" s="680"/>
      <c r="AW542" s="680"/>
      <c r="AX542" s="680"/>
      <c r="AY542" s="680"/>
      <c r="AZ542" s="680"/>
      <c r="BA542" s="680"/>
      <c r="BB542" s="680"/>
      <c r="BC542" s="680"/>
      <c r="BD542" s="680"/>
      <c r="BE542" s="680"/>
      <c r="BF542" s="680"/>
      <c r="BG542" s="680"/>
      <c r="BH542" s="680"/>
      <c r="BI542" s="680"/>
      <c r="BJ542" s="680"/>
      <c r="BK542" s="680"/>
      <c r="BL542" s="680"/>
      <c r="BM542" s="680"/>
      <c r="BN542" s="680"/>
      <c r="BO542" s="680"/>
      <c r="BP542" s="680"/>
    </row>
    <row r="543" customFormat="false" ht="15" hidden="false" customHeight="false" outlineLevel="0" collapsed="false">
      <c r="A543" s="680"/>
      <c r="B543" s="680"/>
      <c r="C543" s="742"/>
      <c r="D543" s="680"/>
      <c r="E543" s="680"/>
      <c r="F543" s="680"/>
      <c r="G543" s="680"/>
      <c r="H543" s="680"/>
      <c r="I543" s="680"/>
      <c r="J543" s="680"/>
      <c r="K543" s="680"/>
      <c r="L543" s="680"/>
      <c r="M543" s="680"/>
      <c r="N543" s="680"/>
      <c r="O543" s="742"/>
      <c r="P543" s="680"/>
      <c r="Q543" s="680"/>
      <c r="R543" s="680"/>
      <c r="S543" s="680"/>
      <c r="T543" s="680"/>
      <c r="U543" s="680"/>
      <c r="V543" s="680"/>
      <c r="W543" s="680"/>
      <c r="X543" s="680"/>
      <c r="Y543" s="680"/>
      <c r="Z543" s="680"/>
      <c r="AA543" s="680"/>
      <c r="AB543" s="680"/>
      <c r="AC543" s="680"/>
      <c r="AD543" s="680"/>
      <c r="AE543" s="680"/>
      <c r="AF543" s="680"/>
      <c r="AG543" s="680"/>
      <c r="AH543" s="680"/>
      <c r="AI543" s="680"/>
      <c r="AJ543" s="680"/>
      <c r="AK543" s="742"/>
      <c r="AL543" s="680"/>
      <c r="AM543" s="680"/>
      <c r="AN543" s="680"/>
      <c r="AO543" s="680"/>
      <c r="AP543" s="680"/>
      <c r="AQ543" s="680"/>
      <c r="AR543" s="680"/>
      <c r="AS543" s="680"/>
      <c r="AT543" s="680"/>
      <c r="AU543" s="680"/>
      <c r="AV543" s="680"/>
      <c r="AW543" s="680"/>
      <c r="AX543" s="680"/>
      <c r="AY543" s="680"/>
      <c r="AZ543" s="680"/>
      <c r="BA543" s="680"/>
      <c r="BB543" s="680"/>
      <c r="BC543" s="680"/>
      <c r="BD543" s="680"/>
      <c r="BE543" s="680"/>
      <c r="BF543" s="680"/>
      <c r="BG543" s="680"/>
      <c r="BH543" s="680"/>
      <c r="BI543" s="680"/>
      <c r="BJ543" s="680"/>
      <c r="BK543" s="680"/>
      <c r="BL543" s="680"/>
      <c r="BM543" s="680"/>
      <c r="BN543" s="680"/>
      <c r="BO543" s="680"/>
      <c r="BP543" s="680"/>
    </row>
    <row r="544" customFormat="false" ht="15" hidden="false" customHeight="false" outlineLevel="0" collapsed="false">
      <c r="A544" s="680"/>
      <c r="B544" s="680"/>
      <c r="C544" s="742"/>
      <c r="D544" s="680"/>
      <c r="E544" s="680"/>
      <c r="F544" s="680"/>
      <c r="G544" s="680"/>
      <c r="H544" s="680"/>
      <c r="I544" s="680"/>
      <c r="J544" s="680"/>
      <c r="K544" s="680"/>
      <c r="L544" s="680"/>
      <c r="M544" s="680"/>
      <c r="N544" s="680"/>
      <c r="O544" s="742"/>
      <c r="P544" s="680"/>
      <c r="Q544" s="680"/>
      <c r="R544" s="680"/>
      <c r="S544" s="680"/>
      <c r="T544" s="680"/>
      <c r="U544" s="680"/>
      <c r="V544" s="680"/>
      <c r="W544" s="680"/>
      <c r="X544" s="680"/>
      <c r="Y544" s="680"/>
      <c r="Z544" s="680"/>
      <c r="AA544" s="680"/>
      <c r="AB544" s="680"/>
      <c r="AC544" s="680"/>
      <c r="AD544" s="680"/>
      <c r="AE544" s="680"/>
      <c r="AF544" s="680"/>
      <c r="AG544" s="680"/>
      <c r="AH544" s="680"/>
      <c r="AI544" s="680"/>
      <c r="AJ544" s="680"/>
      <c r="AK544" s="742"/>
      <c r="AL544" s="680"/>
      <c r="AM544" s="680"/>
      <c r="AN544" s="680"/>
      <c r="AO544" s="680"/>
      <c r="AP544" s="680"/>
      <c r="AQ544" s="680"/>
      <c r="AR544" s="680"/>
      <c r="AS544" s="680"/>
      <c r="AT544" s="680"/>
      <c r="AU544" s="680"/>
      <c r="AV544" s="680"/>
      <c r="AW544" s="680"/>
      <c r="AX544" s="680"/>
      <c r="AY544" s="680"/>
      <c r="AZ544" s="680"/>
      <c r="BA544" s="680"/>
      <c r="BB544" s="680"/>
      <c r="BC544" s="680"/>
      <c r="BD544" s="680"/>
      <c r="BE544" s="680"/>
      <c r="BF544" s="680"/>
      <c r="BG544" s="680"/>
      <c r="BH544" s="680"/>
      <c r="BI544" s="680"/>
      <c r="BJ544" s="680"/>
      <c r="BK544" s="680"/>
      <c r="BL544" s="680"/>
      <c r="BM544" s="680"/>
      <c r="BN544" s="680"/>
      <c r="BO544" s="680"/>
      <c r="BP544" s="680"/>
    </row>
    <row r="545" customFormat="false" ht="15" hidden="false" customHeight="false" outlineLevel="0" collapsed="false">
      <c r="A545" s="680"/>
      <c r="B545" s="680"/>
      <c r="C545" s="742"/>
      <c r="D545" s="680"/>
      <c r="E545" s="680"/>
      <c r="F545" s="680"/>
      <c r="G545" s="680"/>
      <c r="H545" s="680"/>
      <c r="I545" s="680"/>
      <c r="J545" s="680"/>
      <c r="K545" s="680"/>
      <c r="L545" s="680"/>
      <c r="M545" s="680"/>
      <c r="N545" s="680"/>
      <c r="O545" s="742"/>
      <c r="P545" s="680"/>
      <c r="Q545" s="680"/>
      <c r="R545" s="680"/>
      <c r="S545" s="680"/>
      <c r="T545" s="680"/>
      <c r="U545" s="680"/>
      <c r="V545" s="680"/>
      <c r="W545" s="680"/>
      <c r="X545" s="680"/>
      <c r="Y545" s="680"/>
      <c r="Z545" s="680"/>
      <c r="AA545" s="680"/>
      <c r="AB545" s="680"/>
      <c r="AC545" s="680"/>
      <c r="AD545" s="680"/>
      <c r="AE545" s="680"/>
      <c r="AF545" s="680"/>
      <c r="AG545" s="680"/>
      <c r="AH545" s="680"/>
      <c r="AI545" s="680"/>
      <c r="AJ545" s="680"/>
      <c r="AK545" s="742"/>
      <c r="AL545" s="680"/>
      <c r="AM545" s="680"/>
      <c r="AN545" s="680"/>
      <c r="AO545" s="680"/>
      <c r="AP545" s="680"/>
      <c r="AQ545" s="680"/>
      <c r="AR545" s="680"/>
      <c r="AS545" s="680"/>
      <c r="AT545" s="680"/>
      <c r="AU545" s="680"/>
      <c r="AV545" s="680"/>
      <c r="AW545" s="680"/>
      <c r="AX545" s="680"/>
      <c r="AY545" s="680"/>
      <c r="AZ545" s="680"/>
      <c r="BA545" s="680"/>
      <c r="BB545" s="680"/>
      <c r="BC545" s="680"/>
      <c r="BD545" s="680"/>
      <c r="BE545" s="680"/>
      <c r="BF545" s="680"/>
      <c r="BG545" s="680"/>
      <c r="BH545" s="680"/>
      <c r="BI545" s="680"/>
      <c r="BJ545" s="680"/>
      <c r="BK545" s="680"/>
      <c r="BL545" s="680"/>
      <c r="BM545" s="680"/>
      <c r="BN545" s="680"/>
      <c r="BO545" s="680"/>
      <c r="BP545" s="680"/>
    </row>
    <row r="546" customFormat="false" ht="15" hidden="false" customHeight="false" outlineLevel="0" collapsed="false">
      <c r="A546" s="680"/>
      <c r="B546" s="680"/>
      <c r="C546" s="742"/>
      <c r="D546" s="680"/>
      <c r="E546" s="680"/>
      <c r="F546" s="680"/>
      <c r="G546" s="680"/>
      <c r="H546" s="680"/>
      <c r="I546" s="680"/>
      <c r="J546" s="680"/>
      <c r="K546" s="680"/>
      <c r="L546" s="680"/>
      <c r="M546" s="680"/>
      <c r="N546" s="680"/>
      <c r="O546" s="742"/>
      <c r="P546" s="680"/>
      <c r="Q546" s="680"/>
      <c r="R546" s="680"/>
      <c r="S546" s="680"/>
      <c r="T546" s="680"/>
      <c r="U546" s="680"/>
      <c r="V546" s="680"/>
      <c r="W546" s="680"/>
      <c r="X546" s="680"/>
      <c r="Y546" s="680"/>
      <c r="Z546" s="680"/>
      <c r="AA546" s="680"/>
      <c r="AB546" s="680"/>
      <c r="AC546" s="680"/>
      <c r="AD546" s="680"/>
      <c r="AE546" s="680"/>
      <c r="AF546" s="680"/>
      <c r="AG546" s="680"/>
      <c r="AH546" s="680"/>
      <c r="AI546" s="680"/>
      <c r="AJ546" s="680"/>
      <c r="AK546" s="742"/>
      <c r="AL546" s="680"/>
      <c r="AM546" s="680"/>
      <c r="AN546" s="680"/>
      <c r="AO546" s="680"/>
      <c r="AP546" s="680"/>
      <c r="AQ546" s="680"/>
      <c r="AR546" s="680"/>
      <c r="AS546" s="680"/>
      <c r="AT546" s="680"/>
      <c r="AU546" s="680"/>
      <c r="AV546" s="680"/>
      <c r="AW546" s="680"/>
      <c r="AX546" s="680"/>
      <c r="AY546" s="680"/>
      <c r="AZ546" s="680"/>
      <c r="BA546" s="680"/>
      <c r="BB546" s="680"/>
      <c r="BC546" s="680"/>
      <c r="BD546" s="680"/>
      <c r="BE546" s="680"/>
      <c r="BF546" s="680"/>
      <c r="BG546" s="680"/>
      <c r="BH546" s="680"/>
      <c r="BI546" s="680"/>
      <c r="BJ546" s="680"/>
      <c r="BK546" s="680"/>
      <c r="BL546" s="680"/>
      <c r="BM546" s="680"/>
      <c r="BN546" s="680"/>
      <c r="BO546" s="680"/>
      <c r="BP546" s="680"/>
    </row>
    <row r="547" customFormat="false" ht="15" hidden="false" customHeight="false" outlineLevel="0" collapsed="false">
      <c r="A547" s="680"/>
      <c r="B547" s="680"/>
      <c r="C547" s="742"/>
      <c r="D547" s="680"/>
      <c r="E547" s="680"/>
      <c r="F547" s="680"/>
      <c r="G547" s="680"/>
      <c r="H547" s="680"/>
      <c r="I547" s="680"/>
      <c r="J547" s="680"/>
      <c r="K547" s="680"/>
      <c r="L547" s="680"/>
      <c r="M547" s="680"/>
      <c r="N547" s="680"/>
      <c r="O547" s="742"/>
      <c r="P547" s="680"/>
      <c r="Q547" s="680"/>
      <c r="R547" s="680"/>
      <c r="S547" s="680"/>
      <c r="T547" s="680"/>
      <c r="U547" s="680"/>
      <c r="V547" s="680"/>
      <c r="W547" s="680"/>
      <c r="X547" s="680"/>
      <c r="Y547" s="680"/>
      <c r="Z547" s="680"/>
      <c r="AA547" s="680"/>
      <c r="AB547" s="680"/>
      <c r="AC547" s="680"/>
      <c r="AD547" s="680"/>
      <c r="AE547" s="680"/>
      <c r="AF547" s="680"/>
      <c r="AG547" s="680"/>
      <c r="AH547" s="680"/>
      <c r="AI547" s="680"/>
      <c r="AJ547" s="680"/>
      <c r="AK547" s="742"/>
      <c r="AL547" s="680"/>
      <c r="AM547" s="680"/>
      <c r="AN547" s="680"/>
      <c r="AO547" s="680"/>
      <c r="AP547" s="680"/>
      <c r="AQ547" s="680"/>
      <c r="AR547" s="680"/>
      <c r="AS547" s="680"/>
      <c r="AT547" s="680"/>
      <c r="AU547" s="680"/>
      <c r="AV547" s="680"/>
      <c r="AW547" s="680"/>
      <c r="AX547" s="680"/>
      <c r="AY547" s="680"/>
      <c r="AZ547" s="680"/>
      <c r="BA547" s="680"/>
      <c r="BB547" s="680"/>
      <c r="BC547" s="680"/>
      <c r="BD547" s="680"/>
      <c r="BE547" s="680"/>
      <c r="BF547" s="680"/>
      <c r="BG547" s="680"/>
      <c r="BH547" s="680"/>
      <c r="BI547" s="680"/>
      <c r="BJ547" s="680"/>
      <c r="BK547" s="680"/>
      <c r="BL547" s="680"/>
      <c r="BM547" s="680"/>
      <c r="BN547" s="680"/>
      <c r="BO547" s="680"/>
      <c r="BP547" s="680"/>
    </row>
    <row r="548" customFormat="false" ht="15" hidden="false" customHeight="false" outlineLevel="0" collapsed="false">
      <c r="A548" s="680"/>
      <c r="B548" s="680"/>
      <c r="C548" s="742"/>
      <c r="D548" s="680"/>
      <c r="E548" s="680"/>
      <c r="F548" s="680"/>
      <c r="G548" s="680"/>
      <c r="H548" s="680"/>
      <c r="I548" s="680"/>
      <c r="J548" s="680"/>
      <c r="K548" s="680"/>
      <c r="L548" s="680"/>
      <c r="M548" s="680"/>
      <c r="N548" s="680"/>
      <c r="O548" s="742"/>
      <c r="P548" s="680"/>
      <c r="Q548" s="680"/>
      <c r="R548" s="680"/>
      <c r="S548" s="680"/>
      <c r="T548" s="680"/>
      <c r="U548" s="680"/>
      <c r="V548" s="680"/>
      <c r="W548" s="680"/>
      <c r="X548" s="680"/>
      <c r="Y548" s="680"/>
      <c r="Z548" s="680"/>
      <c r="AA548" s="680"/>
      <c r="AB548" s="680"/>
      <c r="AC548" s="680"/>
      <c r="AD548" s="680"/>
      <c r="AE548" s="680"/>
      <c r="AF548" s="680"/>
      <c r="AG548" s="680"/>
      <c r="AH548" s="680"/>
      <c r="AI548" s="680"/>
      <c r="AJ548" s="680"/>
      <c r="AK548" s="742"/>
      <c r="AL548" s="680"/>
      <c r="AM548" s="680"/>
      <c r="AN548" s="680"/>
      <c r="AO548" s="680"/>
      <c r="AP548" s="680"/>
      <c r="AQ548" s="680"/>
      <c r="AR548" s="680"/>
      <c r="AS548" s="680"/>
      <c r="AT548" s="680"/>
      <c r="AU548" s="680"/>
      <c r="AV548" s="680"/>
      <c r="AW548" s="680"/>
      <c r="AX548" s="680"/>
      <c r="AY548" s="680"/>
      <c r="AZ548" s="680"/>
      <c r="BA548" s="680"/>
      <c r="BB548" s="680"/>
      <c r="BC548" s="680"/>
      <c r="BD548" s="680"/>
      <c r="BE548" s="680"/>
      <c r="BF548" s="680"/>
      <c r="BG548" s="680"/>
      <c r="BH548" s="680"/>
      <c r="BI548" s="680"/>
      <c r="BJ548" s="680"/>
      <c r="BK548" s="680"/>
      <c r="BL548" s="680"/>
      <c r="BM548" s="680"/>
      <c r="BN548" s="680"/>
      <c r="BO548" s="680"/>
      <c r="BP548" s="680"/>
    </row>
    <row r="549" customFormat="false" ht="15" hidden="false" customHeight="false" outlineLevel="0" collapsed="false">
      <c r="A549" s="680"/>
      <c r="B549" s="680"/>
      <c r="C549" s="742"/>
      <c r="D549" s="680"/>
      <c r="E549" s="680"/>
      <c r="F549" s="680"/>
      <c r="G549" s="680"/>
      <c r="H549" s="680"/>
      <c r="I549" s="680"/>
      <c r="J549" s="680"/>
      <c r="K549" s="680"/>
      <c r="L549" s="680"/>
      <c r="M549" s="680"/>
      <c r="N549" s="680"/>
      <c r="O549" s="742"/>
      <c r="P549" s="680"/>
      <c r="Q549" s="680"/>
      <c r="R549" s="680"/>
      <c r="S549" s="680"/>
      <c r="T549" s="680"/>
      <c r="U549" s="680"/>
      <c r="V549" s="680"/>
      <c r="W549" s="680"/>
      <c r="X549" s="680"/>
      <c r="Y549" s="680"/>
      <c r="Z549" s="680"/>
      <c r="AA549" s="680"/>
      <c r="AB549" s="680"/>
      <c r="AC549" s="680"/>
      <c r="AD549" s="680"/>
      <c r="AE549" s="680"/>
      <c r="AF549" s="680"/>
      <c r="AG549" s="680"/>
      <c r="AH549" s="680"/>
      <c r="AI549" s="680"/>
      <c r="AJ549" s="680"/>
      <c r="AK549" s="742"/>
      <c r="AL549" s="680"/>
      <c r="AM549" s="680"/>
      <c r="AN549" s="680"/>
      <c r="AO549" s="680"/>
      <c r="AP549" s="680"/>
      <c r="AQ549" s="680"/>
      <c r="AR549" s="680"/>
      <c r="AS549" s="680"/>
      <c r="AT549" s="680"/>
      <c r="AU549" s="680"/>
      <c r="AV549" s="680"/>
      <c r="AW549" s="680"/>
      <c r="AX549" s="680"/>
      <c r="AY549" s="680"/>
      <c r="AZ549" s="680"/>
      <c r="BA549" s="680"/>
      <c r="BB549" s="680"/>
      <c r="BC549" s="680"/>
      <c r="BD549" s="680"/>
      <c r="BE549" s="680"/>
      <c r="BF549" s="680"/>
      <c r="BG549" s="680"/>
      <c r="BH549" s="680"/>
      <c r="BI549" s="680"/>
      <c r="BJ549" s="680"/>
      <c r="BK549" s="680"/>
      <c r="BL549" s="680"/>
      <c r="BM549" s="680"/>
      <c r="BN549" s="680"/>
      <c r="BO549" s="680"/>
      <c r="BP549" s="680"/>
    </row>
    <row r="550" customFormat="false" ht="15" hidden="false" customHeight="false" outlineLevel="0" collapsed="false">
      <c r="A550" s="680"/>
      <c r="B550" s="680"/>
      <c r="C550" s="742"/>
      <c r="D550" s="680"/>
      <c r="E550" s="680"/>
      <c r="F550" s="680"/>
      <c r="G550" s="680"/>
      <c r="H550" s="680"/>
      <c r="I550" s="680"/>
      <c r="J550" s="680"/>
      <c r="K550" s="680"/>
      <c r="L550" s="680"/>
      <c r="M550" s="680"/>
      <c r="N550" s="680"/>
      <c r="O550" s="742"/>
      <c r="P550" s="680"/>
      <c r="Q550" s="680"/>
      <c r="R550" s="680"/>
      <c r="S550" s="680"/>
      <c r="T550" s="680"/>
      <c r="U550" s="680"/>
      <c r="V550" s="680"/>
      <c r="W550" s="680"/>
      <c r="X550" s="680"/>
      <c r="Y550" s="680"/>
      <c r="Z550" s="680"/>
      <c r="AA550" s="680"/>
      <c r="AB550" s="680"/>
      <c r="AC550" s="680"/>
      <c r="AD550" s="680"/>
      <c r="AE550" s="680"/>
      <c r="AF550" s="680"/>
      <c r="AG550" s="680"/>
      <c r="AH550" s="680"/>
      <c r="AI550" s="680"/>
      <c r="AJ550" s="680"/>
      <c r="AK550" s="742"/>
      <c r="AL550" s="680"/>
      <c r="AM550" s="680"/>
      <c r="AN550" s="680"/>
      <c r="AO550" s="680"/>
      <c r="AP550" s="680"/>
      <c r="AQ550" s="680"/>
      <c r="AR550" s="680"/>
      <c r="AS550" s="680"/>
      <c r="AT550" s="680"/>
      <c r="AU550" s="680"/>
      <c r="AV550" s="680"/>
      <c r="AW550" s="680"/>
      <c r="AX550" s="680"/>
      <c r="AY550" s="680"/>
      <c r="AZ550" s="680"/>
      <c r="BA550" s="680"/>
      <c r="BB550" s="680"/>
      <c r="BC550" s="680"/>
      <c r="BD550" s="680"/>
      <c r="BE550" s="680"/>
      <c r="BF550" s="680"/>
      <c r="BG550" s="680"/>
      <c r="BH550" s="680"/>
      <c r="BI550" s="680"/>
      <c r="BJ550" s="680"/>
      <c r="BK550" s="680"/>
      <c r="BL550" s="680"/>
      <c r="BM550" s="680"/>
      <c r="BN550" s="680"/>
      <c r="BO550" s="680"/>
      <c r="BP550" s="680"/>
    </row>
    <row r="551" customFormat="false" ht="15" hidden="false" customHeight="false" outlineLevel="0" collapsed="false">
      <c r="A551" s="680"/>
      <c r="B551" s="680"/>
      <c r="C551" s="742"/>
      <c r="D551" s="680"/>
      <c r="E551" s="680"/>
      <c r="F551" s="680"/>
      <c r="G551" s="680"/>
      <c r="H551" s="680"/>
      <c r="I551" s="680"/>
      <c r="J551" s="680"/>
      <c r="K551" s="680"/>
      <c r="L551" s="680"/>
      <c r="M551" s="680"/>
      <c r="N551" s="680"/>
      <c r="O551" s="742"/>
      <c r="P551" s="680"/>
      <c r="Q551" s="680"/>
      <c r="R551" s="680"/>
      <c r="S551" s="680"/>
      <c r="T551" s="680"/>
      <c r="U551" s="680"/>
      <c r="V551" s="680"/>
      <c r="W551" s="680"/>
      <c r="X551" s="680"/>
      <c r="Y551" s="680"/>
      <c r="Z551" s="680"/>
      <c r="AA551" s="680"/>
      <c r="AB551" s="680"/>
      <c r="AC551" s="680"/>
      <c r="AD551" s="680"/>
      <c r="AE551" s="680"/>
      <c r="AF551" s="680"/>
      <c r="AG551" s="680"/>
      <c r="AH551" s="680"/>
      <c r="AI551" s="680"/>
      <c r="AJ551" s="680"/>
      <c r="AK551" s="742"/>
      <c r="AL551" s="680"/>
      <c r="AM551" s="680"/>
      <c r="AN551" s="680"/>
      <c r="AO551" s="680"/>
      <c r="AP551" s="680"/>
      <c r="AQ551" s="680"/>
      <c r="AR551" s="680"/>
      <c r="AS551" s="680"/>
      <c r="AT551" s="680"/>
      <c r="AU551" s="680"/>
      <c r="AV551" s="680"/>
      <c r="AW551" s="680"/>
      <c r="AX551" s="680"/>
      <c r="AY551" s="680"/>
      <c r="AZ551" s="680"/>
      <c r="BA551" s="680"/>
      <c r="BB551" s="680"/>
      <c r="BC551" s="680"/>
      <c r="BD551" s="680"/>
      <c r="BE551" s="680"/>
      <c r="BF551" s="680"/>
      <c r="BG551" s="680"/>
      <c r="BH551" s="680"/>
      <c r="BI551" s="680"/>
      <c r="BJ551" s="680"/>
      <c r="BK551" s="680"/>
      <c r="BL551" s="680"/>
      <c r="BM551" s="680"/>
      <c r="BN551" s="680"/>
      <c r="BO551" s="680"/>
      <c r="BP551" s="680"/>
    </row>
    <row r="552" customFormat="false" ht="15" hidden="false" customHeight="false" outlineLevel="0" collapsed="false">
      <c r="A552" s="680"/>
      <c r="B552" s="680"/>
      <c r="C552" s="742"/>
      <c r="D552" s="680"/>
      <c r="E552" s="680"/>
      <c r="F552" s="680"/>
      <c r="G552" s="680"/>
      <c r="H552" s="680"/>
      <c r="I552" s="680"/>
      <c r="J552" s="680"/>
      <c r="K552" s="680"/>
      <c r="L552" s="680"/>
      <c r="M552" s="680"/>
      <c r="N552" s="680"/>
      <c r="O552" s="742"/>
      <c r="P552" s="680"/>
      <c r="Q552" s="680"/>
      <c r="R552" s="680"/>
      <c r="S552" s="680"/>
      <c r="T552" s="680"/>
      <c r="U552" s="680"/>
      <c r="V552" s="680"/>
      <c r="W552" s="680"/>
      <c r="X552" s="680"/>
      <c r="Y552" s="680"/>
      <c r="Z552" s="680"/>
      <c r="AA552" s="680"/>
      <c r="AB552" s="680"/>
      <c r="AC552" s="680"/>
      <c r="AD552" s="680"/>
      <c r="AE552" s="680"/>
      <c r="AF552" s="680"/>
      <c r="AG552" s="680"/>
      <c r="AH552" s="680"/>
      <c r="AI552" s="680"/>
      <c r="AJ552" s="680"/>
      <c r="AK552" s="742"/>
      <c r="AL552" s="680"/>
      <c r="AM552" s="680"/>
      <c r="AN552" s="680"/>
      <c r="AO552" s="680"/>
      <c r="AP552" s="680"/>
      <c r="AQ552" s="680"/>
      <c r="AR552" s="680"/>
      <c r="AS552" s="680"/>
      <c r="AT552" s="680"/>
      <c r="AU552" s="680"/>
      <c r="AV552" s="680"/>
      <c r="AW552" s="680"/>
      <c r="AX552" s="680"/>
      <c r="AY552" s="680"/>
      <c r="AZ552" s="680"/>
      <c r="BA552" s="680"/>
      <c r="BB552" s="680"/>
      <c r="BC552" s="680"/>
      <c r="BD552" s="680"/>
      <c r="BE552" s="680"/>
      <c r="BF552" s="680"/>
      <c r="BG552" s="680"/>
      <c r="BH552" s="680"/>
      <c r="BI552" s="680"/>
      <c r="BJ552" s="680"/>
      <c r="BK552" s="680"/>
      <c r="BL552" s="680"/>
      <c r="BM552" s="680"/>
      <c r="BN552" s="680"/>
      <c r="BO552" s="680"/>
      <c r="BP552" s="680"/>
    </row>
    <row r="553" customFormat="false" ht="15" hidden="false" customHeight="false" outlineLevel="0" collapsed="false">
      <c r="A553" s="680"/>
      <c r="B553" s="680"/>
      <c r="C553" s="742"/>
      <c r="D553" s="680"/>
      <c r="E553" s="680"/>
      <c r="F553" s="680"/>
      <c r="G553" s="680"/>
      <c r="H553" s="680"/>
      <c r="I553" s="680"/>
      <c r="J553" s="680"/>
      <c r="K553" s="680"/>
      <c r="L553" s="680"/>
      <c r="M553" s="680"/>
      <c r="N553" s="680"/>
      <c r="O553" s="742"/>
      <c r="P553" s="680"/>
      <c r="Q553" s="680"/>
      <c r="R553" s="680"/>
      <c r="S553" s="680"/>
      <c r="T553" s="680"/>
      <c r="U553" s="680"/>
      <c r="V553" s="680"/>
      <c r="W553" s="680"/>
      <c r="X553" s="680"/>
      <c r="Y553" s="680"/>
      <c r="Z553" s="680"/>
      <c r="AA553" s="680"/>
      <c r="AB553" s="680"/>
      <c r="AC553" s="680"/>
      <c r="AD553" s="680"/>
      <c r="AE553" s="680"/>
      <c r="AF553" s="680"/>
      <c r="AG553" s="680"/>
      <c r="AH553" s="680"/>
      <c r="AI553" s="680"/>
      <c r="AJ553" s="680"/>
      <c r="AK553" s="742"/>
      <c r="AL553" s="680"/>
      <c r="AM553" s="680"/>
      <c r="AN553" s="680"/>
      <c r="AO553" s="680"/>
      <c r="AP553" s="680"/>
      <c r="AQ553" s="680"/>
      <c r="AR553" s="680"/>
      <c r="AS553" s="680"/>
      <c r="AT553" s="680"/>
      <c r="AU553" s="680"/>
      <c r="AV553" s="680"/>
      <c r="AW553" s="680"/>
      <c r="AX553" s="680"/>
      <c r="AY553" s="680"/>
      <c r="AZ553" s="680"/>
      <c r="BA553" s="680"/>
      <c r="BB553" s="680"/>
      <c r="BC553" s="680"/>
      <c r="BD553" s="680"/>
      <c r="BE553" s="680"/>
      <c r="BF553" s="680"/>
      <c r="BG553" s="680"/>
      <c r="BH553" s="680"/>
      <c r="BI553" s="680"/>
      <c r="BJ553" s="680"/>
      <c r="BK553" s="680"/>
      <c r="BL553" s="680"/>
      <c r="BM553" s="680"/>
      <c r="BN553" s="680"/>
      <c r="BO553" s="680"/>
      <c r="BP553" s="680"/>
    </row>
    <row r="554" customFormat="false" ht="15" hidden="false" customHeight="false" outlineLevel="0" collapsed="false">
      <c r="A554" s="680"/>
      <c r="B554" s="680"/>
      <c r="C554" s="742"/>
      <c r="D554" s="680"/>
      <c r="E554" s="680"/>
      <c r="F554" s="680"/>
      <c r="G554" s="680"/>
      <c r="H554" s="680"/>
      <c r="I554" s="680"/>
      <c r="J554" s="680"/>
      <c r="K554" s="680"/>
      <c r="L554" s="680"/>
      <c r="M554" s="680"/>
      <c r="N554" s="680"/>
      <c r="O554" s="742"/>
      <c r="P554" s="680"/>
      <c r="Q554" s="680"/>
      <c r="R554" s="680"/>
      <c r="S554" s="680"/>
      <c r="T554" s="680"/>
      <c r="U554" s="680"/>
      <c r="V554" s="680"/>
      <c r="W554" s="680"/>
      <c r="X554" s="680"/>
      <c r="Y554" s="680"/>
      <c r="Z554" s="680"/>
      <c r="AA554" s="680"/>
      <c r="AB554" s="680"/>
      <c r="AC554" s="680"/>
      <c r="AD554" s="680"/>
      <c r="AE554" s="680"/>
      <c r="AF554" s="680"/>
      <c r="AG554" s="680"/>
      <c r="AH554" s="680"/>
      <c r="AI554" s="680"/>
      <c r="AJ554" s="680"/>
      <c r="AK554" s="742"/>
      <c r="AL554" s="680"/>
      <c r="AM554" s="680"/>
      <c r="AN554" s="680"/>
      <c r="AO554" s="680"/>
      <c r="AP554" s="680"/>
      <c r="AQ554" s="680"/>
      <c r="AR554" s="680"/>
      <c r="AS554" s="680"/>
      <c r="AT554" s="680"/>
      <c r="AU554" s="680"/>
      <c r="AV554" s="680"/>
      <c r="AW554" s="680"/>
      <c r="AX554" s="680"/>
      <c r="AY554" s="680"/>
      <c r="AZ554" s="680"/>
      <c r="BA554" s="680"/>
      <c r="BB554" s="680"/>
      <c r="BC554" s="680"/>
      <c r="BD554" s="680"/>
      <c r="BE554" s="680"/>
      <c r="BF554" s="680"/>
      <c r="BG554" s="680"/>
      <c r="BH554" s="680"/>
      <c r="BI554" s="680"/>
      <c r="BJ554" s="680"/>
      <c r="BK554" s="680"/>
      <c r="BL554" s="680"/>
      <c r="BM554" s="680"/>
      <c r="BN554" s="680"/>
      <c r="BO554" s="680"/>
      <c r="BP554" s="680"/>
    </row>
    <row r="555" customFormat="false" ht="15" hidden="false" customHeight="false" outlineLevel="0" collapsed="false">
      <c r="A555" s="680"/>
      <c r="B555" s="680"/>
      <c r="C555" s="742"/>
      <c r="D555" s="680"/>
      <c r="E555" s="680"/>
      <c r="F555" s="680"/>
      <c r="G555" s="680"/>
      <c r="H555" s="680"/>
      <c r="I555" s="680"/>
      <c r="J555" s="680"/>
      <c r="K555" s="680"/>
      <c r="L555" s="680"/>
      <c r="M555" s="680"/>
      <c r="N555" s="680"/>
      <c r="O555" s="742"/>
      <c r="P555" s="680"/>
      <c r="Q555" s="680"/>
      <c r="R555" s="680"/>
      <c r="S555" s="680"/>
      <c r="T555" s="680"/>
      <c r="U555" s="680"/>
      <c r="V555" s="680"/>
      <c r="W555" s="680"/>
      <c r="X555" s="680"/>
      <c r="Y555" s="680"/>
      <c r="Z555" s="680"/>
      <c r="AA555" s="680"/>
      <c r="AB555" s="680"/>
      <c r="AC555" s="680"/>
      <c r="AD555" s="680"/>
      <c r="AE555" s="680"/>
      <c r="AF555" s="680"/>
      <c r="AG555" s="680"/>
      <c r="AH555" s="680"/>
      <c r="AI555" s="680"/>
      <c r="AJ555" s="680"/>
      <c r="AK555" s="742"/>
      <c r="AL555" s="680"/>
      <c r="AM555" s="680"/>
      <c r="AN555" s="680"/>
      <c r="AO555" s="680"/>
      <c r="AP555" s="680"/>
      <c r="AQ555" s="680"/>
      <c r="AR555" s="680"/>
      <c r="AS555" s="680"/>
      <c r="AT555" s="680"/>
      <c r="AU555" s="680"/>
      <c r="AV555" s="680"/>
      <c r="AW555" s="680"/>
      <c r="AX555" s="680"/>
      <c r="AY555" s="680"/>
      <c r="AZ555" s="680"/>
      <c r="BA555" s="680"/>
      <c r="BB555" s="680"/>
      <c r="BC555" s="680"/>
      <c r="BD555" s="680"/>
      <c r="BE555" s="680"/>
      <c r="BF555" s="680"/>
      <c r="BG555" s="680"/>
      <c r="BH555" s="680"/>
      <c r="BI555" s="680"/>
      <c r="BJ555" s="680"/>
      <c r="BK555" s="680"/>
      <c r="BL555" s="680"/>
      <c r="BM555" s="680"/>
      <c r="BN555" s="680"/>
      <c r="BO555" s="680"/>
      <c r="BP555" s="680"/>
    </row>
    <row r="556" customFormat="false" ht="15" hidden="false" customHeight="false" outlineLevel="0" collapsed="false">
      <c r="A556" s="680"/>
      <c r="B556" s="680"/>
      <c r="C556" s="742"/>
      <c r="D556" s="680"/>
      <c r="E556" s="680"/>
      <c r="F556" s="680"/>
      <c r="G556" s="680"/>
      <c r="H556" s="680"/>
      <c r="I556" s="680"/>
      <c r="J556" s="680"/>
      <c r="K556" s="680"/>
      <c r="L556" s="680"/>
      <c r="M556" s="680"/>
      <c r="N556" s="680"/>
      <c r="O556" s="742"/>
      <c r="P556" s="680"/>
      <c r="Q556" s="680"/>
      <c r="R556" s="680"/>
      <c r="S556" s="680"/>
      <c r="T556" s="680"/>
      <c r="U556" s="680"/>
      <c r="V556" s="680"/>
      <c r="W556" s="680"/>
      <c r="X556" s="680"/>
      <c r="Y556" s="680"/>
      <c r="Z556" s="680"/>
      <c r="AA556" s="680"/>
      <c r="AB556" s="680"/>
      <c r="AC556" s="680"/>
      <c r="AD556" s="680"/>
      <c r="AE556" s="680"/>
      <c r="AF556" s="680"/>
      <c r="AG556" s="680"/>
      <c r="AH556" s="680"/>
      <c r="AI556" s="680"/>
      <c r="AJ556" s="680"/>
      <c r="AK556" s="742"/>
      <c r="AL556" s="680"/>
      <c r="AM556" s="680"/>
      <c r="AN556" s="680"/>
      <c r="AO556" s="680"/>
      <c r="AP556" s="680"/>
      <c r="AQ556" s="680"/>
      <c r="AR556" s="680"/>
      <c r="AS556" s="680"/>
      <c r="AT556" s="680"/>
      <c r="AU556" s="680"/>
      <c r="AV556" s="680"/>
      <c r="AW556" s="680"/>
      <c r="AX556" s="680"/>
      <c r="AY556" s="680"/>
      <c r="AZ556" s="680"/>
      <c r="BA556" s="680"/>
      <c r="BB556" s="680"/>
      <c r="BC556" s="680"/>
      <c r="BD556" s="680"/>
      <c r="BE556" s="680"/>
      <c r="BF556" s="680"/>
      <c r="BG556" s="680"/>
      <c r="BH556" s="680"/>
      <c r="BI556" s="680"/>
      <c r="BJ556" s="680"/>
      <c r="BK556" s="680"/>
      <c r="BL556" s="680"/>
      <c r="BM556" s="680"/>
      <c r="BN556" s="680"/>
      <c r="BO556" s="680"/>
      <c r="BP556" s="680"/>
    </row>
    <row r="557" customFormat="false" ht="15" hidden="false" customHeight="false" outlineLevel="0" collapsed="false">
      <c r="A557" s="680"/>
      <c r="B557" s="680"/>
      <c r="C557" s="742"/>
      <c r="D557" s="680"/>
      <c r="E557" s="680"/>
      <c r="F557" s="680"/>
      <c r="G557" s="680"/>
      <c r="H557" s="680"/>
      <c r="I557" s="680"/>
      <c r="J557" s="680"/>
      <c r="K557" s="680"/>
      <c r="L557" s="680"/>
      <c r="M557" s="680"/>
      <c r="N557" s="680"/>
      <c r="O557" s="742"/>
      <c r="P557" s="680"/>
      <c r="Q557" s="680"/>
      <c r="R557" s="680"/>
      <c r="S557" s="680"/>
      <c r="T557" s="680"/>
      <c r="U557" s="680"/>
      <c r="V557" s="680"/>
      <c r="W557" s="680"/>
      <c r="X557" s="680"/>
      <c r="Y557" s="680"/>
      <c r="Z557" s="680"/>
      <c r="AA557" s="680"/>
      <c r="AB557" s="680"/>
      <c r="AC557" s="680"/>
      <c r="AD557" s="680"/>
      <c r="AE557" s="680"/>
      <c r="AF557" s="680"/>
      <c r="AG557" s="680"/>
      <c r="AH557" s="680"/>
      <c r="AI557" s="680"/>
      <c r="AJ557" s="680"/>
      <c r="AK557" s="742"/>
      <c r="AL557" s="680"/>
      <c r="AM557" s="680"/>
      <c r="AN557" s="680"/>
      <c r="AO557" s="680"/>
      <c r="AP557" s="680"/>
      <c r="AQ557" s="680"/>
      <c r="AR557" s="680"/>
      <c r="AS557" s="680"/>
      <c r="AT557" s="680"/>
      <c r="AU557" s="680"/>
      <c r="AV557" s="680"/>
      <c r="AW557" s="680"/>
      <c r="AX557" s="680"/>
      <c r="AY557" s="680"/>
      <c r="AZ557" s="680"/>
      <c r="BA557" s="680"/>
      <c r="BB557" s="680"/>
      <c r="BC557" s="680"/>
      <c r="BD557" s="680"/>
      <c r="BE557" s="680"/>
      <c r="BF557" s="680"/>
      <c r="BG557" s="680"/>
      <c r="BH557" s="680"/>
      <c r="BI557" s="680"/>
      <c r="BJ557" s="680"/>
      <c r="BK557" s="680"/>
      <c r="BL557" s="680"/>
      <c r="BM557" s="680"/>
      <c r="BN557" s="680"/>
      <c r="BO557" s="680"/>
      <c r="BP557" s="680"/>
    </row>
    <row r="558" customFormat="false" ht="15" hidden="false" customHeight="false" outlineLevel="0" collapsed="false">
      <c r="A558" s="680"/>
      <c r="B558" s="680"/>
      <c r="C558" s="742"/>
      <c r="D558" s="680"/>
      <c r="E558" s="680"/>
      <c r="F558" s="680"/>
      <c r="G558" s="680"/>
      <c r="H558" s="680"/>
      <c r="I558" s="680"/>
      <c r="J558" s="680"/>
      <c r="K558" s="680"/>
      <c r="L558" s="680"/>
      <c r="M558" s="680"/>
      <c r="N558" s="680"/>
      <c r="O558" s="742"/>
      <c r="P558" s="680"/>
      <c r="Q558" s="680"/>
      <c r="R558" s="680"/>
      <c r="S558" s="680"/>
      <c r="T558" s="680"/>
      <c r="U558" s="680"/>
      <c r="V558" s="680"/>
      <c r="W558" s="680"/>
      <c r="X558" s="680"/>
      <c r="Y558" s="680"/>
      <c r="Z558" s="680"/>
      <c r="AA558" s="680"/>
      <c r="AB558" s="680"/>
      <c r="AC558" s="680"/>
      <c r="AD558" s="680"/>
      <c r="AE558" s="680"/>
      <c r="AF558" s="680"/>
      <c r="AG558" s="680"/>
      <c r="AH558" s="680"/>
      <c r="AI558" s="680"/>
      <c r="AJ558" s="680"/>
      <c r="AK558" s="742"/>
      <c r="AL558" s="680"/>
      <c r="AM558" s="680"/>
      <c r="AN558" s="680"/>
      <c r="AO558" s="680"/>
      <c r="AP558" s="680"/>
      <c r="AQ558" s="680"/>
      <c r="AR558" s="680"/>
      <c r="AS558" s="680"/>
      <c r="AT558" s="680"/>
      <c r="AU558" s="680"/>
      <c r="AV558" s="680"/>
      <c r="AW558" s="680"/>
      <c r="AX558" s="680"/>
      <c r="AY558" s="680"/>
      <c r="AZ558" s="680"/>
      <c r="BA558" s="680"/>
      <c r="BB558" s="680"/>
      <c r="BC558" s="680"/>
      <c r="BD558" s="680"/>
      <c r="BE558" s="680"/>
      <c r="BF558" s="680"/>
      <c r="BG558" s="680"/>
      <c r="BH558" s="680"/>
      <c r="BI558" s="680"/>
      <c r="BJ558" s="680"/>
      <c r="BK558" s="680"/>
      <c r="BL558" s="680"/>
      <c r="BM558" s="680"/>
      <c r="BN558" s="680"/>
      <c r="BO558" s="680"/>
      <c r="BP558" s="680"/>
    </row>
    <row r="559" customFormat="false" ht="15" hidden="false" customHeight="false" outlineLevel="0" collapsed="false">
      <c r="A559" s="680"/>
      <c r="B559" s="680"/>
      <c r="C559" s="742"/>
      <c r="D559" s="680"/>
      <c r="E559" s="680"/>
      <c r="F559" s="680"/>
      <c r="G559" s="680"/>
      <c r="H559" s="680"/>
      <c r="I559" s="680"/>
      <c r="J559" s="680"/>
      <c r="K559" s="680"/>
      <c r="L559" s="680"/>
      <c r="M559" s="680"/>
      <c r="N559" s="680"/>
      <c r="O559" s="742"/>
      <c r="P559" s="680"/>
      <c r="Q559" s="680"/>
      <c r="R559" s="680"/>
      <c r="S559" s="680"/>
      <c r="T559" s="680"/>
      <c r="U559" s="680"/>
      <c r="V559" s="680"/>
      <c r="W559" s="680"/>
      <c r="X559" s="680"/>
      <c r="Y559" s="680"/>
      <c r="Z559" s="680"/>
      <c r="AA559" s="680"/>
      <c r="AB559" s="680"/>
      <c r="AC559" s="680"/>
      <c r="AD559" s="680"/>
      <c r="AE559" s="680"/>
      <c r="AF559" s="680"/>
      <c r="AG559" s="680"/>
      <c r="AH559" s="680"/>
      <c r="AI559" s="680"/>
      <c r="AJ559" s="680"/>
      <c r="AK559" s="742"/>
      <c r="AL559" s="680"/>
      <c r="AM559" s="680"/>
      <c r="AN559" s="680"/>
      <c r="AO559" s="680"/>
      <c r="AP559" s="680"/>
      <c r="AQ559" s="680"/>
      <c r="AR559" s="680"/>
      <c r="AS559" s="680"/>
      <c r="AT559" s="680"/>
      <c r="AU559" s="680"/>
      <c r="AV559" s="680"/>
      <c r="AW559" s="680"/>
      <c r="AX559" s="680"/>
      <c r="AY559" s="680"/>
      <c r="AZ559" s="680"/>
      <c r="BA559" s="680"/>
      <c r="BB559" s="680"/>
      <c r="BC559" s="680"/>
      <c r="BD559" s="680"/>
      <c r="BE559" s="680"/>
      <c r="BF559" s="680"/>
      <c r="BG559" s="680"/>
      <c r="BH559" s="680"/>
      <c r="BI559" s="680"/>
      <c r="BJ559" s="680"/>
      <c r="BK559" s="680"/>
      <c r="BL559" s="680"/>
      <c r="BM559" s="680"/>
      <c r="BN559" s="680"/>
      <c r="BO559" s="680"/>
      <c r="BP559" s="680"/>
    </row>
    <row r="560" customFormat="false" ht="15" hidden="false" customHeight="false" outlineLevel="0" collapsed="false">
      <c r="A560" s="680"/>
      <c r="B560" s="680"/>
      <c r="C560" s="742"/>
      <c r="D560" s="680"/>
      <c r="E560" s="680"/>
      <c r="F560" s="680"/>
      <c r="G560" s="680"/>
      <c r="H560" s="680"/>
      <c r="I560" s="680"/>
      <c r="J560" s="680"/>
      <c r="K560" s="680"/>
      <c r="L560" s="680"/>
      <c r="M560" s="680"/>
      <c r="N560" s="680"/>
      <c r="O560" s="742"/>
      <c r="P560" s="680"/>
      <c r="Q560" s="680"/>
      <c r="R560" s="680"/>
      <c r="S560" s="680"/>
      <c r="T560" s="680"/>
      <c r="U560" s="680"/>
      <c r="V560" s="680"/>
      <c r="W560" s="680"/>
      <c r="X560" s="680"/>
      <c r="Y560" s="680"/>
      <c r="Z560" s="680"/>
      <c r="AA560" s="680"/>
      <c r="AB560" s="680"/>
      <c r="AC560" s="680"/>
      <c r="AD560" s="680"/>
      <c r="AE560" s="680"/>
      <c r="AF560" s="680"/>
      <c r="AG560" s="680"/>
      <c r="AH560" s="680"/>
      <c r="AI560" s="680"/>
      <c r="AJ560" s="680"/>
      <c r="AK560" s="742"/>
      <c r="AL560" s="680"/>
      <c r="AM560" s="680"/>
      <c r="AN560" s="680"/>
      <c r="AO560" s="680"/>
      <c r="AP560" s="680"/>
      <c r="AQ560" s="680"/>
      <c r="AR560" s="680"/>
      <c r="AS560" s="680"/>
      <c r="AT560" s="680"/>
      <c r="AU560" s="680"/>
      <c r="AV560" s="680"/>
      <c r="AW560" s="680"/>
      <c r="AX560" s="680"/>
      <c r="AY560" s="680"/>
      <c r="AZ560" s="680"/>
      <c r="BA560" s="680"/>
      <c r="BB560" s="680"/>
      <c r="BC560" s="680"/>
      <c r="BD560" s="680"/>
      <c r="BE560" s="680"/>
      <c r="BF560" s="680"/>
      <c r="BG560" s="680"/>
      <c r="BH560" s="680"/>
      <c r="BI560" s="680"/>
      <c r="BJ560" s="680"/>
      <c r="BK560" s="680"/>
      <c r="BL560" s="680"/>
      <c r="BM560" s="680"/>
      <c r="BN560" s="680"/>
      <c r="BO560" s="680"/>
      <c r="BP560" s="680"/>
    </row>
    <row r="561" customFormat="false" ht="15" hidden="false" customHeight="false" outlineLevel="0" collapsed="false">
      <c r="A561" s="680"/>
      <c r="B561" s="680"/>
      <c r="C561" s="742"/>
      <c r="D561" s="680"/>
      <c r="E561" s="680"/>
      <c r="F561" s="680"/>
      <c r="G561" s="680"/>
      <c r="H561" s="680"/>
      <c r="I561" s="680"/>
      <c r="J561" s="680"/>
      <c r="K561" s="680"/>
      <c r="L561" s="680"/>
      <c r="M561" s="680"/>
      <c r="N561" s="680"/>
      <c r="O561" s="742"/>
      <c r="P561" s="680"/>
      <c r="Q561" s="680"/>
      <c r="R561" s="680"/>
      <c r="S561" s="680"/>
      <c r="T561" s="680"/>
      <c r="U561" s="680"/>
      <c r="V561" s="680"/>
      <c r="W561" s="680"/>
      <c r="X561" s="680"/>
      <c r="Y561" s="680"/>
      <c r="Z561" s="680"/>
      <c r="AA561" s="680"/>
      <c r="AB561" s="680"/>
      <c r="AC561" s="680"/>
      <c r="AD561" s="680"/>
      <c r="AE561" s="680"/>
      <c r="AF561" s="680"/>
      <c r="AG561" s="680"/>
      <c r="AH561" s="680"/>
      <c r="AI561" s="680"/>
      <c r="AJ561" s="680"/>
      <c r="AK561" s="742"/>
      <c r="AL561" s="680"/>
      <c r="AM561" s="680"/>
      <c r="AN561" s="680"/>
      <c r="AO561" s="680"/>
      <c r="AP561" s="680"/>
      <c r="AQ561" s="680"/>
      <c r="AR561" s="680"/>
      <c r="AS561" s="680"/>
      <c r="AT561" s="680"/>
      <c r="AU561" s="680"/>
      <c r="AV561" s="680"/>
      <c r="AW561" s="680"/>
      <c r="AX561" s="680"/>
      <c r="AY561" s="680"/>
      <c r="AZ561" s="680"/>
      <c r="BA561" s="680"/>
      <c r="BB561" s="680"/>
      <c r="BC561" s="680"/>
      <c r="BD561" s="680"/>
      <c r="BE561" s="680"/>
      <c r="BF561" s="680"/>
      <c r="BG561" s="680"/>
      <c r="BH561" s="680"/>
      <c r="BI561" s="680"/>
      <c r="BJ561" s="680"/>
      <c r="BK561" s="680"/>
      <c r="BL561" s="680"/>
      <c r="BM561" s="680"/>
      <c r="BN561" s="680"/>
      <c r="BO561" s="680"/>
      <c r="BP561" s="680"/>
    </row>
    <row r="562" customFormat="false" ht="15" hidden="false" customHeight="false" outlineLevel="0" collapsed="false">
      <c r="A562" s="680"/>
      <c r="B562" s="680"/>
      <c r="C562" s="742"/>
      <c r="D562" s="680"/>
      <c r="E562" s="680"/>
      <c r="F562" s="680"/>
      <c r="G562" s="680"/>
      <c r="H562" s="680"/>
      <c r="I562" s="680"/>
      <c r="J562" s="680"/>
      <c r="K562" s="680"/>
      <c r="L562" s="680"/>
      <c r="M562" s="680"/>
      <c r="N562" s="680"/>
      <c r="O562" s="742"/>
      <c r="P562" s="680"/>
      <c r="Q562" s="680"/>
      <c r="R562" s="680"/>
      <c r="S562" s="680"/>
      <c r="T562" s="680"/>
      <c r="U562" s="680"/>
      <c r="V562" s="680"/>
      <c r="W562" s="680"/>
      <c r="X562" s="680"/>
      <c r="Y562" s="680"/>
      <c r="Z562" s="680"/>
      <c r="AA562" s="680"/>
      <c r="AB562" s="680"/>
      <c r="AC562" s="680"/>
      <c r="AD562" s="680"/>
      <c r="AE562" s="680"/>
      <c r="AF562" s="680"/>
      <c r="AG562" s="680"/>
      <c r="AH562" s="680"/>
      <c r="AI562" s="680"/>
      <c r="AJ562" s="680"/>
      <c r="AK562" s="742"/>
      <c r="AL562" s="680"/>
      <c r="AM562" s="680"/>
      <c r="AN562" s="680"/>
      <c r="AO562" s="680"/>
      <c r="AP562" s="680"/>
      <c r="AQ562" s="680"/>
      <c r="AR562" s="680"/>
      <c r="AS562" s="680"/>
      <c r="AT562" s="680"/>
      <c r="AU562" s="680"/>
      <c r="AV562" s="680"/>
      <c r="AW562" s="680"/>
      <c r="AX562" s="680"/>
      <c r="AY562" s="680"/>
      <c r="AZ562" s="680"/>
      <c r="BA562" s="680"/>
      <c r="BB562" s="680"/>
      <c r="BC562" s="680"/>
      <c r="BD562" s="680"/>
      <c r="BE562" s="680"/>
      <c r="BF562" s="680"/>
      <c r="BG562" s="680"/>
      <c r="BH562" s="680"/>
      <c r="BI562" s="680"/>
      <c r="BJ562" s="680"/>
      <c r="BK562" s="680"/>
      <c r="BL562" s="680"/>
      <c r="BM562" s="680"/>
      <c r="BN562" s="680"/>
      <c r="BO562" s="680"/>
      <c r="BP562" s="680"/>
    </row>
    <row r="563" customFormat="false" ht="15" hidden="false" customHeight="false" outlineLevel="0" collapsed="false">
      <c r="A563" s="680"/>
      <c r="B563" s="680"/>
      <c r="C563" s="742"/>
      <c r="D563" s="680"/>
      <c r="E563" s="680"/>
      <c r="F563" s="680"/>
      <c r="G563" s="680"/>
      <c r="H563" s="680"/>
      <c r="I563" s="680"/>
      <c r="J563" s="680"/>
      <c r="K563" s="680"/>
      <c r="L563" s="680"/>
      <c r="M563" s="680"/>
      <c r="N563" s="680"/>
      <c r="O563" s="742"/>
      <c r="P563" s="680"/>
      <c r="Q563" s="680"/>
      <c r="R563" s="680"/>
      <c r="S563" s="680"/>
      <c r="T563" s="680"/>
      <c r="U563" s="680"/>
      <c r="V563" s="680"/>
      <c r="W563" s="680"/>
      <c r="X563" s="680"/>
      <c r="Y563" s="680"/>
      <c r="Z563" s="680"/>
      <c r="AA563" s="680"/>
      <c r="AB563" s="680"/>
      <c r="AC563" s="680"/>
      <c r="AD563" s="680"/>
      <c r="AE563" s="680"/>
      <c r="AF563" s="680"/>
      <c r="AG563" s="680"/>
      <c r="AH563" s="680"/>
      <c r="AI563" s="680"/>
      <c r="AJ563" s="680"/>
      <c r="AK563" s="742"/>
      <c r="AL563" s="680"/>
      <c r="AM563" s="680"/>
      <c r="AN563" s="680"/>
      <c r="AO563" s="680"/>
      <c r="AP563" s="680"/>
      <c r="AQ563" s="680"/>
      <c r="AR563" s="680"/>
      <c r="AS563" s="680"/>
      <c r="AT563" s="680"/>
      <c r="AU563" s="680"/>
      <c r="AV563" s="680"/>
      <c r="AW563" s="680"/>
      <c r="AX563" s="680"/>
      <c r="AY563" s="680"/>
      <c r="AZ563" s="680"/>
      <c r="BA563" s="680"/>
      <c r="BB563" s="680"/>
      <c r="BC563" s="680"/>
      <c r="BD563" s="680"/>
      <c r="BE563" s="680"/>
      <c r="BF563" s="680"/>
      <c r="BG563" s="680"/>
      <c r="BH563" s="680"/>
      <c r="BI563" s="680"/>
      <c r="BJ563" s="680"/>
      <c r="BK563" s="680"/>
      <c r="BL563" s="680"/>
      <c r="BM563" s="680"/>
      <c r="BN563" s="680"/>
      <c r="BO563" s="680"/>
      <c r="BP563" s="680"/>
    </row>
    <row r="564" customFormat="false" ht="15" hidden="false" customHeight="false" outlineLevel="0" collapsed="false">
      <c r="A564" s="680"/>
      <c r="B564" s="680"/>
      <c r="C564" s="742"/>
      <c r="D564" s="680"/>
      <c r="E564" s="680"/>
      <c r="F564" s="680"/>
      <c r="G564" s="680"/>
      <c r="H564" s="680"/>
      <c r="I564" s="680"/>
      <c r="J564" s="680"/>
      <c r="K564" s="680"/>
      <c r="L564" s="680"/>
      <c r="M564" s="680"/>
      <c r="N564" s="680"/>
      <c r="O564" s="742"/>
      <c r="P564" s="680"/>
      <c r="Q564" s="680"/>
      <c r="R564" s="680"/>
      <c r="S564" s="680"/>
      <c r="T564" s="680"/>
      <c r="U564" s="680"/>
      <c r="V564" s="680"/>
      <c r="W564" s="680"/>
      <c r="X564" s="680"/>
      <c r="Y564" s="680"/>
      <c r="Z564" s="680"/>
      <c r="AA564" s="680"/>
      <c r="AB564" s="680"/>
      <c r="AC564" s="680"/>
      <c r="AD564" s="680"/>
      <c r="AE564" s="680"/>
      <c r="AF564" s="680"/>
      <c r="AG564" s="680"/>
      <c r="AH564" s="680"/>
      <c r="AI564" s="680"/>
      <c r="AJ564" s="680"/>
      <c r="AK564" s="742"/>
      <c r="AL564" s="680"/>
      <c r="AM564" s="680"/>
      <c r="AN564" s="680"/>
      <c r="AO564" s="680"/>
      <c r="AP564" s="680"/>
      <c r="AQ564" s="680"/>
      <c r="AR564" s="680"/>
      <c r="AS564" s="680"/>
      <c r="AT564" s="680"/>
      <c r="AU564" s="680"/>
      <c r="AV564" s="680"/>
      <c r="AW564" s="680"/>
      <c r="AX564" s="680"/>
      <c r="AY564" s="680"/>
      <c r="AZ564" s="680"/>
      <c r="BA564" s="680"/>
      <c r="BB564" s="680"/>
      <c r="BC564" s="680"/>
      <c r="BD564" s="680"/>
      <c r="BE564" s="680"/>
      <c r="BF564" s="680"/>
      <c r="BG564" s="680"/>
      <c r="BH564" s="680"/>
      <c r="BI564" s="680"/>
      <c r="BJ564" s="680"/>
      <c r="BK564" s="680"/>
      <c r="BL564" s="680"/>
      <c r="BM564" s="680"/>
      <c r="BN564" s="680"/>
      <c r="BO564" s="680"/>
      <c r="BP564" s="680"/>
    </row>
    <row r="565" customFormat="false" ht="15" hidden="false" customHeight="false" outlineLevel="0" collapsed="false">
      <c r="A565" s="680"/>
      <c r="B565" s="680"/>
      <c r="C565" s="742"/>
      <c r="D565" s="680"/>
      <c r="E565" s="680"/>
      <c r="F565" s="680"/>
      <c r="G565" s="680"/>
      <c r="H565" s="680"/>
      <c r="I565" s="680"/>
      <c r="J565" s="680"/>
      <c r="K565" s="680"/>
      <c r="L565" s="680"/>
      <c r="M565" s="680"/>
      <c r="N565" s="680"/>
      <c r="O565" s="742"/>
      <c r="P565" s="680"/>
      <c r="Q565" s="680"/>
      <c r="R565" s="680"/>
      <c r="S565" s="680"/>
      <c r="T565" s="680"/>
      <c r="U565" s="680"/>
      <c r="V565" s="680"/>
      <c r="W565" s="680"/>
      <c r="X565" s="680"/>
      <c r="Y565" s="680"/>
      <c r="Z565" s="680"/>
      <c r="AA565" s="680"/>
      <c r="AB565" s="680"/>
      <c r="AC565" s="680"/>
      <c r="AD565" s="680"/>
      <c r="AE565" s="680"/>
      <c r="AF565" s="680"/>
      <c r="AG565" s="680"/>
      <c r="AH565" s="680"/>
      <c r="AI565" s="680"/>
      <c r="AJ565" s="680"/>
      <c r="AK565" s="742"/>
      <c r="AL565" s="680"/>
      <c r="AM565" s="680"/>
      <c r="AN565" s="680"/>
      <c r="AO565" s="680"/>
      <c r="AP565" s="680"/>
      <c r="AQ565" s="680"/>
      <c r="AR565" s="680"/>
      <c r="AS565" s="680"/>
      <c r="AT565" s="680"/>
      <c r="AU565" s="680"/>
      <c r="AV565" s="680"/>
      <c r="AW565" s="680"/>
      <c r="AX565" s="680"/>
      <c r="AY565" s="680"/>
      <c r="AZ565" s="680"/>
      <c r="BA565" s="680"/>
      <c r="BB565" s="680"/>
      <c r="BC565" s="680"/>
      <c r="BD565" s="680"/>
      <c r="BE565" s="680"/>
      <c r="BF565" s="680"/>
      <c r="BG565" s="680"/>
      <c r="BH565" s="680"/>
      <c r="BI565" s="680"/>
      <c r="BJ565" s="680"/>
      <c r="BK565" s="680"/>
      <c r="BL565" s="680"/>
      <c r="BM565" s="680"/>
      <c r="BN565" s="680"/>
      <c r="BO565" s="680"/>
      <c r="BP565" s="680"/>
    </row>
    <row r="566" customFormat="false" ht="15" hidden="false" customHeight="false" outlineLevel="0" collapsed="false">
      <c r="A566" s="680"/>
      <c r="B566" s="680"/>
      <c r="C566" s="742"/>
      <c r="D566" s="680"/>
      <c r="E566" s="680"/>
      <c r="F566" s="680"/>
      <c r="G566" s="680"/>
      <c r="H566" s="680"/>
      <c r="I566" s="680"/>
      <c r="J566" s="680"/>
      <c r="K566" s="680"/>
      <c r="L566" s="680"/>
      <c r="M566" s="680"/>
      <c r="N566" s="680"/>
      <c r="O566" s="742"/>
      <c r="P566" s="680"/>
      <c r="Q566" s="680"/>
      <c r="R566" s="680"/>
      <c r="S566" s="680"/>
      <c r="T566" s="680"/>
      <c r="U566" s="680"/>
      <c r="V566" s="680"/>
      <c r="W566" s="680"/>
      <c r="X566" s="680"/>
      <c r="Y566" s="680"/>
      <c r="Z566" s="680"/>
      <c r="AA566" s="680"/>
      <c r="AB566" s="680"/>
      <c r="AC566" s="680"/>
      <c r="AD566" s="680"/>
      <c r="AE566" s="680"/>
      <c r="AF566" s="680"/>
      <c r="AG566" s="680"/>
      <c r="AH566" s="680"/>
      <c r="AI566" s="680"/>
      <c r="AJ566" s="680"/>
      <c r="AK566" s="742"/>
      <c r="AL566" s="680"/>
      <c r="AM566" s="680"/>
      <c r="AN566" s="680"/>
      <c r="AO566" s="680"/>
      <c r="AP566" s="680"/>
      <c r="AQ566" s="680"/>
      <c r="AR566" s="680"/>
      <c r="AS566" s="680"/>
      <c r="AT566" s="680"/>
      <c r="AU566" s="680"/>
      <c r="AV566" s="680"/>
      <c r="AW566" s="680"/>
      <c r="AX566" s="680"/>
      <c r="AY566" s="680"/>
      <c r="AZ566" s="680"/>
      <c r="BA566" s="680"/>
      <c r="BB566" s="680"/>
      <c r="BC566" s="680"/>
      <c r="BD566" s="680"/>
      <c r="BE566" s="680"/>
      <c r="BF566" s="680"/>
      <c r="BG566" s="680"/>
      <c r="BH566" s="680"/>
      <c r="BI566" s="680"/>
      <c r="BJ566" s="680"/>
      <c r="BK566" s="680"/>
      <c r="BL566" s="680"/>
      <c r="BM566" s="680"/>
      <c r="BN566" s="680"/>
      <c r="BO566" s="680"/>
      <c r="BP566" s="680"/>
    </row>
    <row r="567" customFormat="false" ht="15" hidden="false" customHeight="false" outlineLevel="0" collapsed="false">
      <c r="A567" s="680"/>
      <c r="B567" s="680"/>
      <c r="C567" s="742"/>
      <c r="D567" s="680"/>
      <c r="E567" s="680"/>
      <c r="F567" s="680"/>
      <c r="G567" s="680"/>
      <c r="H567" s="680"/>
      <c r="I567" s="680"/>
      <c r="J567" s="680"/>
      <c r="K567" s="680"/>
      <c r="L567" s="680"/>
      <c r="M567" s="680"/>
      <c r="N567" s="680"/>
      <c r="O567" s="742"/>
      <c r="P567" s="680"/>
      <c r="Q567" s="680"/>
      <c r="R567" s="680"/>
      <c r="S567" s="680"/>
      <c r="T567" s="680"/>
      <c r="U567" s="680"/>
      <c r="V567" s="680"/>
      <c r="W567" s="680"/>
      <c r="X567" s="680"/>
      <c r="Y567" s="680"/>
      <c r="Z567" s="680"/>
      <c r="AA567" s="680"/>
      <c r="AB567" s="680"/>
      <c r="AC567" s="680"/>
      <c r="AD567" s="680"/>
      <c r="AE567" s="680"/>
      <c r="AF567" s="680"/>
      <c r="AG567" s="680"/>
      <c r="AH567" s="680"/>
      <c r="AI567" s="680"/>
      <c r="AJ567" s="680"/>
      <c r="AK567" s="742"/>
      <c r="AL567" s="680"/>
      <c r="AM567" s="680"/>
      <c r="AN567" s="680"/>
      <c r="AO567" s="680"/>
      <c r="AP567" s="680"/>
      <c r="AQ567" s="680"/>
      <c r="AR567" s="680"/>
      <c r="AS567" s="680"/>
      <c r="AT567" s="680"/>
      <c r="AU567" s="680"/>
      <c r="AV567" s="680"/>
      <c r="AW567" s="680"/>
      <c r="AX567" s="680"/>
      <c r="AY567" s="680"/>
      <c r="AZ567" s="680"/>
      <c r="BA567" s="680"/>
      <c r="BB567" s="680"/>
      <c r="BC567" s="680"/>
      <c r="BD567" s="680"/>
      <c r="BE567" s="680"/>
      <c r="BF567" s="680"/>
      <c r="BG567" s="680"/>
      <c r="BH567" s="680"/>
      <c r="BI567" s="680"/>
      <c r="BJ567" s="680"/>
      <c r="BK567" s="680"/>
      <c r="BL567" s="680"/>
      <c r="BM567" s="680"/>
      <c r="BN567" s="680"/>
      <c r="BO567" s="680"/>
      <c r="BP567" s="680"/>
    </row>
    <row r="568" customFormat="false" ht="15" hidden="false" customHeight="false" outlineLevel="0" collapsed="false">
      <c r="A568" s="680"/>
      <c r="B568" s="680"/>
      <c r="C568" s="742"/>
      <c r="D568" s="680"/>
      <c r="E568" s="680"/>
      <c r="F568" s="680"/>
      <c r="G568" s="680"/>
      <c r="H568" s="680"/>
      <c r="I568" s="680"/>
      <c r="J568" s="680"/>
      <c r="K568" s="680"/>
      <c r="L568" s="680"/>
      <c r="M568" s="680"/>
      <c r="N568" s="680"/>
      <c r="O568" s="742"/>
      <c r="P568" s="680"/>
      <c r="Q568" s="680"/>
      <c r="R568" s="680"/>
      <c r="S568" s="680"/>
      <c r="T568" s="680"/>
      <c r="U568" s="680"/>
      <c r="V568" s="680"/>
      <c r="W568" s="680"/>
      <c r="X568" s="680"/>
      <c r="Y568" s="680"/>
      <c r="Z568" s="680"/>
      <c r="AA568" s="680"/>
      <c r="AB568" s="680"/>
      <c r="AC568" s="680"/>
      <c r="AD568" s="680"/>
      <c r="AE568" s="680"/>
      <c r="AF568" s="680"/>
      <c r="AG568" s="680"/>
      <c r="AH568" s="680"/>
      <c r="AI568" s="680"/>
      <c r="AJ568" s="680"/>
      <c r="AK568" s="742"/>
      <c r="AL568" s="680"/>
      <c r="AM568" s="680"/>
      <c r="AN568" s="680"/>
      <c r="AO568" s="680"/>
      <c r="AP568" s="680"/>
      <c r="AQ568" s="680"/>
      <c r="AR568" s="680"/>
      <c r="AS568" s="680"/>
      <c r="AT568" s="680"/>
      <c r="AU568" s="680"/>
      <c r="AV568" s="680"/>
      <c r="AW568" s="680"/>
      <c r="AX568" s="680"/>
      <c r="AY568" s="680"/>
      <c r="AZ568" s="680"/>
      <c r="BA568" s="680"/>
      <c r="BB568" s="680"/>
      <c r="BC568" s="680"/>
      <c r="BD568" s="680"/>
      <c r="BE568" s="680"/>
      <c r="BF568" s="680"/>
      <c r="BG568" s="680"/>
      <c r="BH568" s="680"/>
      <c r="BI568" s="680"/>
      <c r="BJ568" s="680"/>
      <c r="BK568" s="680"/>
      <c r="BL568" s="680"/>
      <c r="BM568" s="680"/>
      <c r="BN568" s="680"/>
      <c r="BO568" s="680"/>
      <c r="BP568" s="680"/>
    </row>
    <row r="569" customFormat="false" ht="15" hidden="false" customHeight="false" outlineLevel="0" collapsed="false">
      <c r="A569" s="680"/>
      <c r="B569" s="680"/>
      <c r="C569" s="742"/>
      <c r="D569" s="680"/>
      <c r="E569" s="680"/>
      <c r="F569" s="680"/>
      <c r="G569" s="680"/>
      <c r="H569" s="680"/>
      <c r="I569" s="680"/>
      <c r="J569" s="680"/>
      <c r="K569" s="680"/>
      <c r="L569" s="680"/>
      <c r="M569" s="680"/>
      <c r="N569" s="680"/>
      <c r="O569" s="742"/>
      <c r="P569" s="680"/>
      <c r="Q569" s="680"/>
      <c r="R569" s="680"/>
      <c r="S569" s="680"/>
      <c r="T569" s="680"/>
      <c r="U569" s="680"/>
      <c r="V569" s="680"/>
      <c r="W569" s="680"/>
      <c r="X569" s="680"/>
      <c r="Y569" s="680"/>
      <c r="Z569" s="680"/>
      <c r="AA569" s="680"/>
      <c r="AB569" s="680"/>
      <c r="AC569" s="680"/>
      <c r="AD569" s="680"/>
      <c r="AE569" s="680"/>
      <c r="AF569" s="680"/>
      <c r="AG569" s="680"/>
      <c r="AH569" s="680"/>
      <c r="AI569" s="680"/>
      <c r="AJ569" s="680"/>
      <c r="AK569" s="742"/>
      <c r="AL569" s="680"/>
      <c r="AM569" s="680"/>
      <c r="AN569" s="680"/>
      <c r="AO569" s="680"/>
      <c r="AP569" s="680"/>
      <c r="AQ569" s="680"/>
      <c r="AR569" s="680"/>
      <c r="AS569" s="680"/>
      <c r="AT569" s="680"/>
      <c r="AU569" s="680"/>
      <c r="AV569" s="680"/>
      <c r="AW569" s="680"/>
      <c r="AX569" s="680"/>
      <c r="AY569" s="680"/>
      <c r="AZ569" s="680"/>
      <c r="BA569" s="680"/>
      <c r="BB569" s="680"/>
      <c r="BC569" s="680"/>
      <c r="BD569" s="680"/>
      <c r="BE569" s="680"/>
      <c r="BF569" s="680"/>
      <c r="BG569" s="680"/>
      <c r="BH569" s="680"/>
      <c r="BI569" s="680"/>
      <c r="BJ569" s="680"/>
      <c r="BK569" s="680"/>
      <c r="BL569" s="680"/>
      <c r="BM569" s="680"/>
      <c r="BN569" s="680"/>
      <c r="BO569" s="680"/>
      <c r="BP569" s="680"/>
    </row>
    <row r="570" customFormat="false" ht="15" hidden="false" customHeight="false" outlineLevel="0" collapsed="false">
      <c r="A570" s="680"/>
      <c r="B570" s="680"/>
      <c r="C570" s="742"/>
      <c r="D570" s="680"/>
      <c r="E570" s="680"/>
      <c r="F570" s="680"/>
      <c r="G570" s="680"/>
      <c r="H570" s="680"/>
      <c r="I570" s="680"/>
      <c r="J570" s="680"/>
      <c r="K570" s="680"/>
      <c r="L570" s="680"/>
      <c r="M570" s="680"/>
      <c r="N570" s="680"/>
      <c r="O570" s="742"/>
      <c r="P570" s="680"/>
      <c r="Q570" s="680"/>
      <c r="R570" s="680"/>
      <c r="S570" s="680"/>
      <c r="T570" s="680"/>
      <c r="U570" s="680"/>
      <c r="V570" s="680"/>
      <c r="W570" s="680"/>
      <c r="X570" s="680"/>
      <c r="Y570" s="680"/>
      <c r="Z570" s="680"/>
      <c r="AA570" s="680"/>
      <c r="AB570" s="680"/>
      <c r="AC570" s="680"/>
      <c r="AD570" s="680"/>
      <c r="AE570" s="680"/>
      <c r="AF570" s="680"/>
      <c r="AG570" s="680"/>
      <c r="AH570" s="680"/>
      <c r="AI570" s="680"/>
      <c r="AJ570" s="680"/>
      <c r="AK570" s="742"/>
      <c r="AL570" s="680"/>
      <c r="AM570" s="680"/>
      <c r="AN570" s="680"/>
      <c r="AO570" s="680"/>
      <c r="AP570" s="680"/>
      <c r="AQ570" s="680"/>
      <c r="AR570" s="680"/>
      <c r="AS570" s="680"/>
      <c r="AT570" s="680"/>
      <c r="AU570" s="680"/>
      <c r="AV570" s="680"/>
      <c r="AW570" s="680"/>
      <c r="AX570" s="680"/>
      <c r="AY570" s="680"/>
      <c r="AZ570" s="680"/>
      <c r="BA570" s="680"/>
      <c r="BB570" s="680"/>
      <c r="BC570" s="680"/>
      <c r="BD570" s="680"/>
      <c r="BE570" s="680"/>
      <c r="BF570" s="680"/>
      <c r="BG570" s="680"/>
      <c r="BH570" s="680"/>
      <c r="BI570" s="680"/>
      <c r="BJ570" s="680"/>
      <c r="BK570" s="680"/>
      <c r="BL570" s="680"/>
      <c r="BM570" s="680"/>
      <c r="BN570" s="680"/>
      <c r="BO570" s="680"/>
      <c r="BP570" s="680"/>
    </row>
    <row r="571" customFormat="false" ht="15" hidden="false" customHeight="false" outlineLevel="0" collapsed="false">
      <c r="A571" s="680"/>
      <c r="B571" s="680"/>
      <c r="C571" s="742"/>
      <c r="D571" s="680"/>
      <c r="E571" s="680"/>
      <c r="F571" s="680"/>
      <c r="G571" s="680"/>
      <c r="H571" s="680"/>
      <c r="I571" s="680"/>
      <c r="J571" s="680"/>
      <c r="K571" s="680"/>
      <c r="L571" s="680"/>
      <c r="M571" s="680"/>
      <c r="N571" s="680"/>
      <c r="O571" s="742"/>
      <c r="P571" s="680"/>
      <c r="Q571" s="680"/>
      <c r="R571" s="680"/>
      <c r="S571" s="680"/>
      <c r="T571" s="680"/>
      <c r="U571" s="680"/>
      <c r="V571" s="680"/>
      <c r="W571" s="680"/>
      <c r="X571" s="680"/>
      <c r="Y571" s="680"/>
      <c r="Z571" s="680"/>
      <c r="AA571" s="680"/>
      <c r="AB571" s="680"/>
      <c r="AC571" s="680"/>
      <c r="AD571" s="680"/>
      <c r="AE571" s="680"/>
      <c r="AF571" s="680"/>
      <c r="AG571" s="680"/>
      <c r="AH571" s="680"/>
      <c r="AI571" s="680"/>
      <c r="AJ571" s="680"/>
      <c r="AK571" s="742"/>
      <c r="AL571" s="680"/>
      <c r="AM571" s="680"/>
      <c r="AN571" s="680"/>
      <c r="AO571" s="680"/>
      <c r="AP571" s="680"/>
      <c r="AQ571" s="680"/>
      <c r="AR571" s="680"/>
      <c r="AS571" s="680"/>
      <c r="AT571" s="680"/>
      <c r="AU571" s="680"/>
      <c r="AV571" s="680"/>
      <c r="AW571" s="680"/>
      <c r="AX571" s="680"/>
      <c r="AY571" s="680"/>
      <c r="AZ571" s="680"/>
      <c r="BA571" s="680"/>
      <c r="BB571" s="680"/>
      <c r="BC571" s="680"/>
      <c r="BD571" s="680"/>
      <c r="BE571" s="680"/>
      <c r="BF571" s="680"/>
      <c r="BG571" s="680"/>
      <c r="BH571" s="680"/>
      <c r="BI571" s="680"/>
      <c r="BJ571" s="680"/>
      <c r="BK571" s="680"/>
      <c r="BL571" s="680"/>
      <c r="BM571" s="680"/>
      <c r="BN571" s="680"/>
      <c r="BO571" s="680"/>
      <c r="BP571" s="680"/>
    </row>
    <row r="572" customFormat="false" ht="15" hidden="false" customHeight="false" outlineLevel="0" collapsed="false">
      <c r="A572" s="680"/>
      <c r="B572" s="680"/>
      <c r="C572" s="742"/>
      <c r="D572" s="680"/>
      <c r="E572" s="680"/>
      <c r="F572" s="680"/>
      <c r="G572" s="680"/>
      <c r="H572" s="680"/>
      <c r="I572" s="680"/>
      <c r="J572" s="680"/>
      <c r="K572" s="680"/>
      <c r="L572" s="680"/>
      <c r="M572" s="680"/>
      <c r="N572" s="680"/>
      <c r="O572" s="742"/>
      <c r="P572" s="680"/>
      <c r="Q572" s="680"/>
      <c r="R572" s="680"/>
      <c r="S572" s="680"/>
      <c r="T572" s="680"/>
      <c r="U572" s="680"/>
      <c r="V572" s="680"/>
      <c r="W572" s="680"/>
      <c r="X572" s="680"/>
      <c r="Y572" s="680"/>
      <c r="Z572" s="680"/>
      <c r="AA572" s="680"/>
      <c r="AB572" s="680"/>
      <c r="AC572" s="680"/>
      <c r="AD572" s="680"/>
      <c r="AE572" s="680"/>
      <c r="AF572" s="680"/>
      <c r="AG572" s="680"/>
      <c r="AH572" s="680"/>
      <c r="AI572" s="680"/>
      <c r="AJ572" s="680"/>
      <c r="AK572" s="742"/>
      <c r="AL572" s="680"/>
      <c r="AM572" s="680"/>
      <c r="AN572" s="680"/>
      <c r="AO572" s="680"/>
      <c r="AP572" s="680"/>
      <c r="AQ572" s="680"/>
      <c r="AR572" s="680"/>
      <c r="AS572" s="680"/>
      <c r="AT572" s="680"/>
      <c r="AU572" s="680"/>
      <c r="AV572" s="680"/>
      <c r="AW572" s="680"/>
      <c r="AX572" s="680"/>
      <c r="AY572" s="680"/>
      <c r="AZ572" s="680"/>
      <c r="BA572" s="680"/>
      <c r="BB572" s="680"/>
      <c r="BC572" s="680"/>
      <c r="BD572" s="680"/>
      <c r="BE572" s="680"/>
      <c r="BF572" s="680"/>
      <c r="BG572" s="680"/>
      <c r="BH572" s="680"/>
      <c r="BI572" s="680"/>
      <c r="BJ572" s="680"/>
      <c r="BK572" s="680"/>
      <c r="BL572" s="680"/>
      <c r="BM572" s="680"/>
      <c r="BN572" s="680"/>
      <c r="BO572" s="680"/>
      <c r="BP572" s="680"/>
    </row>
    <row r="573" customFormat="false" ht="15" hidden="false" customHeight="false" outlineLevel="0" collapsed="false">
      <c r="A573" s="680"/>
      <c r="B573" s="680"/>
      <c r="C573" s="742"/>
      <c r="D573" s="680"/>
      <c r="E573" s="680"/>
      <c r="F573" s="680"/>
      <c r="G573" s="680"/>
      <c r="H573" s="680"/>
      <c r="I573" s="680"/>
      <c r="J573" s="680"/>
      <c r="K573" s="680"/>
      <c r="L573" s="680"/>
      <c r="M573" s="680"/>
      <c r="N573" s="680"/>
      <c r="O573" s="742"/>
      <c r="P573" s="680"/>
      <c r="Q573" s="680"/>
      <c r="R573" s="680"/>
      <c r="S573" s="680"/>
      <c r="T573" s="680"/>
      <c r="U573" s="680"/>
      <c r="V573" s="680"/>
      <c r="W573" s="680"/>
      <c r="X573" s="680"/>
      <c r="Y573" s="680"/>
      <c r="Z573" s="680"/>
      <c r="AA573" s="680"/>
      <c r="AB573" s="680"/>
      <c r="AC573" s="680"/>
      <c r="AD573" s="680"/>
      <c r="AE573" s="680"/>
      <c r="AF573" s="680"/>
      <c r="AG573" s="680"/>
      <c r="AH573" s="680"/>
      <c r="AI573" s="680"/>
      <c r="AJ573" s="680"/>
      <c r="AK573" s="742"/>
      <c r="AL573" s="680"/>
      <c r="AM573" s="680"/>
      <c r="AN573" s="680"/>
      <c r="AO573" s="680"/>
      <c r="AP573" s="680"/>
      <c r="AQ573" s="680"/>
      <c r="AR573" s="680"/>
      <c r="AS573" s="680"/>
      <c r="AT573" s="680"/>
      <c r="AU573" s="680"/>
      <c r="AV573" s="680"/>
      <c r="AW573" s="680"/>
      <c r="AX573" s="680"/>
      <c r="AY573" s="680"/>
      <c r="AZ573" s="680"/>
      <c r="BA573" s="680"/>
      <c r="BB573" s="680"/>
      <c r="BC573" s="680"/>
      <c r="BD573" s="680"/>
      <c r="BE573" s="680"/>
      <c r="BF573" s="680"/>
      <c r="BG573" s="680"/>
      <c r="BH573" s="680"/>
      <c r="BI573" s="680"/>
      <c r="BJ573" s="680"/>
      <c r="BK573" s="680"/>
      <c r="BL573" s="680"/>
      <c r="BM573" s="680"/>
      <c r="BN573" s="680"/>
      <c r="BO573" s="680"/>
      <c r="BP573" s="680"/>
    </row>
    <row r="574" customFormat="false" ht="15" hidden="false" customHeight="false" outlineLevel="0" collapsed="false">
      <c r="A574" s="680"/>
      <c r="B574" s="680"/>
      <c r="C574" s="742"/>
      <c r="D574" s="680"/>
      <c r="E574" s="680"/>
      <c r="F574" s="680"/>
      <c r="G574" s="680"/>
      <c r="H574" s="680"/>
      <c r="I574" s="680"/>
      <c r="J574" s="680"/>
      <c r="K574" s="680"/>
      <c r="L574" s="680"/>
      <c r="M574" s="680"/>
      <c r="N574" s="680"/>
      <c r="O574" s="742"/>
      <c r="P574" s="680"/>
      <c r="Q574" s="680"/>
      <c r="R574" s="680"/>
      <c r="S574" s="680"/>
      <c r="T574" s="680"/>
      <c r="U574" s="680"/>
      <c r="V574" s="680"/>
      <c r="W574" s="680"/>
      <c r="X574" s="680"/>
      <c r="Y574" s="680"/>
      <c r="Z574" s="680"/>
      <c r="AA574" s="680"/>
      <c r="AB574" s="680"/>
      <c r="AC574" s="680"/>
      <c r="AD574" s="680"/>
      <c r="AE574" s="680"/>
      <c r="AF574" s="680"/>
      <c r="AG574" s="680"/>
      <c r="AH574" s="680"/>
      <c r="AI574" s="680"/>
      <c r="AJ574" s="680"/>
      <c r="AK574" s="742"/>
      <c r="AL574" s="680"/>
      <c r="AM574" s="680"/>
      <c r="AN574" s="680"/>
      <c r="AO574" s="680"/>
      <c r="AP574" s="680"/>
      <c r="AQ574" s="680"/>
      <c r="AR574" s="680"/>
      <c r="AS574" s="680"/>
      <c r="AT574" s="680"/>
      <c r="AU574" s="680"/>
      <c r="AV574" s="680"/>
      <c r="AW574" s="680"/>
      <c r="AX574" s="680"/>
      <c r="AY574" s="680"/>
      <c r="AZ574" s="680"/>
      <c r="BA574" s="680"/>
      <c r="BB574" s="680"/>
      <c r="BC574" s="680"/>
      <c r="BD574" s="680"/>
      <c r="BE574" s="680"/>
      <c r="BF574" s="680"/>
      <c r="BG574" s="680"/>
      <c r="BH574" s="680"/>
      <c r="BI574" s="680"/>
      <c r="BJ574" s="680"/>
      <c r="BK574" s="680"/>
      <c r="BL574" s="680"/>
      <c r="BM574" s="680"/>
      <c r="BN574" s="680"/>
      <c r="BO574" s="680"/>
      <c r="BP574" s="680"/>
    </row>
    <row r="575" customFormat="false" ht="15" hidden="false" customHeight="false" outlineLevel="0" collapsed="false">
      <c r="A575" s="680"/>
      <c r="B575" s="680"/>
      <c r="C575" s="742"/>
      <c r="D575" s="680"/>
      <c r="E575" s="680"/>
      <c r="F575" s="680"/>
      <c r="G575" s="680"/>
      <c r="H575" s="680"/>
      <c r="I575" s="680"/>
      <c r="J575" s="680"/>
      <c r="K575" s="680"/>
      <c r="L575" s="680"/>
      <c r="M575" s="680"/>
      <c r="N575" s="680"/>
      <c r="O575" s="742"/>
      <c r="P575" s="680"/>
      <c r="Q575" s="680"/>
      <c r="R575" s="680"/>
      <c r="S575" s="680"/>
      <c r="T575" s="680"/>
      <c r="U575" s="680"/>
      <c r="V575" s="680"/>
      <c r="W575" s="680"/>
      <c r="X575" s="680"/>
      <c r="Y575" s="680"/>
      <c r="Z575" s="680"/>
      <c r="AA575" s="680"/>
      <c r="AB575" s="680"/>
      <c r="AC575" s="680"/>
      <c r="AD575" s="680"/>
      <c r="AE575" s="680"/>
      <c r="AF575" s="680"/>
      <c r="AG575" s="680"/>
      <c r="AH575" s="680"/>
      <c r="AI575" s="680"/>
      <c r="AJ575" s="680"/>
      <c r="AK575" s="742"/>
      <c r="AL575" s="680"/>
      <c r="AM575" s="680"/>
      <c r="AN575" s="680"/>
      <c r="AO575" s="680"/>
      <c r="AP575" s="680"/>
      <c r="AQ575" s="680"/>
      <c r="AR575" s="680"/>
      <c r="AS575" s="680"/>
      <c r="AT575" s="680"/>
      <c r="AU575" s="680"/>
      <c r="AV575" s="680"/>
      <c r="AW575" s="680"/>
      <c r="AX575" s="680"/>
      <c r="AY575" s="680"/>
      <c r="AZ575" s="680"/>
      <c r="BA575" s="680"/>
      <c r="BB575" s="680"/>
      <c r="BC575" s="680"/>
      <c r="BD575" s="680"/>
      <c r="BE575" s="680"/>
      <c r="BF575" s="680"/>
      <c r="BG575" s="680"/>
      <c r="BH575" s="680"/>
      <c r="BI575" s="680"/>
      <c r="BJ575" s="680"/>
      <c r="BK575" s="680"/>
      <c r="BL575" s="680"/>
      <c r="BM575" s="680"/>
      <c r="BN575" s="680"/>
      <c r="BO575" s="680"/>
      <c r="BP575" s="680"/>
    </row>
    <row r="576" customFormat="false" ht="15" hidden="false" customHeight="false" outlineLevel="0" collapsed="false">
      <c r="A576" s="680"/>
      <c r="B576" s="680"/>
      <c r="C576" s="742"/>
      <c r="D576" s="680"/>
      <c r="E576" s="680"/>
      <c r="F576" s="680"/>
      <c r="G576" s="680"/>
      <c r="H576" s="680"/>
      <c r="I576" s="680"/>
      <c r="J576" s="680"/>
      <c r="K576" s="680"/>
      <c r="L576" s="680"/>
      <c r="M576" s="680"/>
      <c r="N576" s="680"/>
      <c r="O576" s="742"/>
      <c r="P576" s="680"/>
      <c r="Q576" s="680"/>
      <c r="R576" s="680"/>
      <c r="S576" s="680"/>
      <c r="T576" s="680"/>
      <c r="U576" s="680"/>
      <c r="V576" s="680"/>
      <c r="W576" s="680"/>
      <c r="X576" s="680"/>
      <c r="Y576" s="680"/>
      <c r="Z576" s="680"/>
      <c r="AA576" s="680"/>
      <c r="AB576" s="680"/>
      <c r="AC576" s="680"/>
      <c r="AD576" s="680"/>
      <c r="AE576" s="680"/>
      <c r="AF576" s="680"/>
      <c r="AG576" s="680"/>
      <c r="AH576" s="680"/>
      <c r="AI576" s="680"/>
      <c r="AJ576" s="680"/>
      <c r="AK576" s="742"/>
      <c r="AL576" s="680"/>
      <c r="AM576" s="680"/>
      <c r="AN576" s="680"/>
      <c r="AO576" s="680"/>
      <c r="AP576" s="680"/>
      <c r="AQ576" s="680"/>
      <c r="AR576" s="680"/>
      <c r="AS576" s="680"/>
      <c r="AT576" s="680"/>
      <c r="AU576" s="680"/>
      <c r="AV576" s="680"/>
      <c r="AW576" s="680"/>
      <c r="AX576" s="680"/>
      <c r="AY576" s="680"/>
      <c r="AZ576" s="680"/>
      <c r="BA576" s="680"/>
      <c r="BB576" s="680"/>
      <c r="BC576" s="680"/>
      <c r="BD576" s="680"/>
      <c r="BE576" s="680"/>
      <c r="BF576" s="680"/>
      <c r="BG576" s="680"/>
      <c r="BH576" s="680"/>
      <c r="BI576" s="680"/>
      <c r="BJ576" s="680"/>
      <c r="BK576" s="680"/>
      <c r="BL576" s="680"/>
      <c r="BM576" s="680"/>
      <c r="BN576" s="680"/>
      <c r="BO576" s="680"/>
      <c r="BP576" s="680"/>
    </row>
    <row r="577" customFormat="false" ht="15" hidden="false" customHeight="false" outlineLevel="0" collapsed="false">
      <c r="A577" s="680"/>
      <c r="B577" s="680"/>
      <c r="C577" s="742"/>
      <c r="D577" s="680"/>
      <c r="E577" s="680"/>
      <c r="F577" s="680"/>
      <c r="G577" s="680"/>
      <c r="H577" s="680"/>
      <c r="I577" s="680"/>
      <c r="J577" s="680"/>
      <c r="K577" s="680"/>
      <c r="L577" s="680"/>
      <c r="M577" s="680"/>
      <c r="N577" s="680"/>
      <c r="O577" s="742"/>
      <c r="P577" s="680"/>
      <c r="Q577" s="680"/>
      <c r="R577" s="680"/>
      <c r="S577" s="680"/>
      <c r="T577" s="680"/>
      <c r="U577" s="680"/>
      <c r="V577" s="680"/>
      <c r="W577" s="680"/>
      <c r="X577" s="680"/>
      <c r="Y577" s="680"/>
      <c r="Z577" s="680"/>
      <c r="AA577" s="680"/>
      <c r="AB577" s="680"/>
      <c r="AC577" s="680"/>
      <c r="AD577" s="680"/>
      <c r="AE577" s="680"/>
      <c r="AF577" s="680"/>
      <c r="AG577" s="680"/>
      <c r="AH577" s="680"/>
      <c r="AI577" s="680"/>
      <c r="AJ577" s="680"/>
      <c r="AK577" s="742"/>
      <c r="AL577" s="680"/>
      <c r="AM577" s="680"/>
      <c r="AN577" s="680"/>
      <c r="AO577" s="680"/>
      <c r="AP577" s="680"/>
      <c r="AQ577" s="680"/>
      <c r="AR577" s="680"/>
      <c r="AS577" s="680"/>
      <c r="AT577" s="680"/>
      <c r="AU577" s="680"/>
      <c r="AV577" s="680"/>
      <c r="AW577" s="680"/>
      <c r="AX577" s="680"/>
      <c r="AY577" s="680"/>
      <c r="AZ577" s="680"/>
      <c r="BA577" s="680"/>
      <c r="BB577" s="680"/>
      <c r="BC577" s="680"/>
      <c r="BD577" s="680"/>
      <c r="BE577" s="680"/>
      <c r="BF577" s="680"/>
      <c r="BG577" s="680"/>
      <c r="BH577" s="680"/>
      <c r="BI577" s="680"/>
      <c r="BJ577" s="680"/>
      <c r="BK577" s="680"/>
      <c r="BL577" s="680"/>
      <c r="BM577" s="680"/>
      <c r="BN577" s="680"/>
      <c r="BO577" s="680"/>
      <c r="BP577" s="680"/>
    </row>
    <row r="578" customFormat="false" ht="15" hidden="false" customHeight="false" outlineLevel="0" collapsed="false">
      <c r="A578" s="680"/>
      <c r="B578" s="680"/>
      <c r="C578" s="742"/>
      <c r="D578" s="680"/>
      <c r="E578" s="680"/>
      <c r="F578" s="680"/>
      <c r="G578" s="680"/>
      <c r="H578" s="680"/>
      <c r="I578" s="680"/>
      <c r="J578" s="680"/>
      <c r="K578" s="680"/>
      <c r="L578" s="680"/>
      <c r="M578" s="680"/>
      <c r="N578" s="680"/>
      <c r="O578" s="742"/>
      <c r="P578" s="680"/>
      <c r="Q578" s="680"/>
      <c r="R578" s="680"/>
      <c r="S578" s="680"/>
      <c r="T578" s="680"/>
      <c r="U578" s="680"/>
      <c r="V578" s="680"/>
      <c r="W578" s="680"/>
      <c r="X578" s="680"/>
      <c r="Y578" s="680"/>
      <c r="Z578" s="680"/>
      <c r="AA578" s="680"/>
      <c r="AB578" s="680"/>
      <c r="AC578" s="680"/>
      <c r="AD578" s="680"/>
      <c r="AE578" s="680"/>
      <c r="AF578" s="680"/>
      <c r="AG578" s="680"/>
      <c r="AH578" s="680"/>
      <c r="AI578" s="680"/>
      <c r="AJ578" s="680"/>
      <c r="AK578" s="742"/>
      <c r="AL578" s="680"/>
      <c r="AM578" s="680"/>
      <c r="AN578" s="680"/>
      <c r="AO578" s="680"/>
      <c r="AP578" s="680"/>
      <c r="AQ578" s="680"/>
      <c r="AR578" s="680"/>
      <c r="AS578" s="680"/>
      <c r="AT578" s="680"/>
      <c r="AU578" s="680"/>
      <c r="AV578" s="680"/>
      <c r="AW578" s="680"/>
      <c r="AX578" s="680"/>
      <c r="AY578" s="680"/>
      <c r="AZ578" s="680"/>
      <c r="BA578" s="680"/>
      <c r="BB578" s="680"/>
      <c r="BC578" s="680"/>
      <c r="BD578" s="680"/>
      <c r="BE578" s="680"/>
      <c r="BF578" s="680"/>
      <c r="BG578" s="680"/>
      <c r="BH578" s="680"/>
      <c r="BI578" s="680"/>
      <c r="BJ578" s="680"/>
      <c r="BK578" s="680"/>
      <c r="BL578" s="680"/>
      <c r="BM578" s="680"/>
      <c r="BN578" s="680"/>
      <c r="BO578" s="680"/>
      <c r="BP578" s="680"/>
    </row>
    <row r="579" customFormat="false" ht="15" hidden="false" customHeight="false" outlineLevel="0" collapsed="false">
      <c r="A579" s="680"/>
      <c r="B579" s="680"/>
      <c r="C579" s="742"/>
      <c r="D579" s="680"/>
      <c r="E579" s="680"/>
      <c r="F579" s="680"/>
      <c r="G579" s="680"/>
      <c r="H579" s="680"/>
      <c r="I579" s="680"/>
      <c r="J579" s="680"/>
      <c r="K579" s="680"/>
      <c r="L579" s="680"/>
      <c r="M579" s="680"/>
      <c r="N579" s="680"/>
      <c r="O579" s="742"/>
      <c r="P579" s="680"/>
      <c r="Q579" s="680"/>
      <c r="R579" s="680"/>
      <c r="S579" s="680"/>
      <c r="T579" s="680"/>
      <c r="U579" s="680"/>
      <c r="V579" s="680"/>
      <c r="W579" s="680"/>
      <c r="X579" s="680"/>
      <c r="Y579" s="680"/>
      <c r="Z579" s="680"/>
      <c r="AA579" s="680"/>
      <c r="AB579" s="680"/>
      <c r="AC579" s="680"/>
      <c r="AD579" s="680"/>
      <c r="AE579" s="680"/>
      <c r="AF579" s="680"/>
      <c r="AG579" s="680"/>
      <c r="AH579" s="680"/>
      <c r="AI579" s="680"/>
      <c r="AJ579" s="680"/>
      <c r="AK579" s="742"/>
      <c r="AL579" s="680"/>
      <c r="AM579" s="680"/>
      <c r="AN579" s="680"/>
      <c r="AO579" s="680"/>
      <c r="AP579" s="680"/>
      <c r="AQ579" s="680"/>
      <c r="AR579" s="680"/>
      <c r="AS579" s="680"/>
      <c r="AT579" s="680"/>
      <c r="AU579" s="680"/>
      <c r="AV579" s="680"/>
      <c r="AW579" s="680"/>
      <c r="AX579" s="680"/>
      <c r="AY579" s="680"/>
      <c r="AZ579" s="680"/>
      <c r="BA579" s="680"/>
      <c r="BB579" s="680"/>
      <c r="BC579" s="680"/>
      <c r="BD579" s="680"/>
      <c r="BE579" s="680"/>
      <c r="BF579" s="680"/>
      <c r="BG579" s="680"/>
      <c r="BH579" s="680"/>
      <c r="BI579" s="680"/>
      <c r="BJ579" s="680"/>
      <c r="BK579" s="680"/>
      <c r="BL579" s="680"/>
      <c r="BM579" s="680"/>
      <c r="BN579" s="680"/>
      <c r="BO579" s="680"/>
      <c r="BP579" s="680"/>
    </row>
    <row r="580" customFormat="false" ht="15" hidden="false" customHeight="false" outlineLevel="0" collapsed="false">
      <c r="A580" s="680"/>
      <c r="B580" s="680"/>
      <c r="C580" s="742"/>
      <c r="D580" s="680"/>
      <c r="E580" s="680"/>
      <c r="F580" s="680"/>
      <c r="G580" s="680"/>
      <c r="H580" s="680"/>
      <c r="I580" s="680"/>
      <c r="J580" s="680"/>
      <c r="K580" s="680"/>
      <c r="L580" s="680"/>
      <c r="M580" s="680"/>
      <c r="N580" s="680"/>
      <c r="O580" s="742"/>
      <c r="P580" s="680"/>
      <c r="Q580" s="680"/>
      <c r="R580" s="680"/>
      <c r="S580" s="680"/>
      <c r="T580" s="680"/>
      <c r="U580" s="680"/>
      <c r="V580" s="680"/>
      <c r="W580" s="680"/>
      <c r="X580" s="680"/>
      <c r="Y580" s="680"/>
      <c r="Z580" s="680"/>
      <c r="AA580" s="680"/>
      <c r="AB580" s="680"/>
      <c r="AC580" s="680"/>
      <c r="AD580" s="680"/>
      <c r="AE580" s="680"/>
      <c r="AF580" s="680"/>
      <c r="AG580" s="680"/>
      <c r="AH580" s="680"/>
      <c r="AI580" s="680"/>
      <c r="AJ580" s="680"/>
      <c r="AK580" s="742"/>
      <c r="AL580" s="680"/>
      <c r="AM580" s="680"/>
      <c r="AN580" s="680"/>
      <c r="AO580" s="680"/>
      <c r="AP580" s="680"/>
      <c r="AQ580" s="680"/>
      <c r="AR580" s="680"/>
      <c r="AS580" s="680"/>
      <c r="AT580" s="680"/>
      <c r="AU580" s="680"/>
      <c r="AV580" s="680"/>
      <c r="AW580" s="680"/>
      <c r="AX580" s="680"/>
      <c r="AY580" s="680"/>
      <c r="AZ580" s="680"/>
      <c r="BA580" s="680"/>
      <c r="BB580" s="680"/>
      <c r="BC580" s="680"/>
      <c r="BD580" s="680"/>
      <c r="BE580" s="680"/>
      <c r="BF580" s="680"/>
      <c r="BG580" s="680"/>
      <c r="BH580" s="680"/>
      <c r="BI580" s="680"/>
      <c r="BJ580" s="680"/>
      <c r="BK580" s="680"/>
      <c r="BL580" s="680"/>
      <c r="BM580" s="680"/>
      <c r="BN580" s="680"/>
      <c r="BO580" s="680"/>
      <c r="BP580" s="680"/>
    </row>
    <row r="581" customFormat="false" ht="15" hidden="false" customHeight="false" outlineLevel="0" collapsed="false">
      <c r="A581" s="680"/>
      <c r="B581" s="680"/>
      <c r="C581" s="742"/>
      <c r="D581" s="680"/>
      <c r="E581" s="680"/>
      <c r="F581" s="680"/>
      <c r="G581" s="680"/>
      <c r="H581" s="680"/>
      <c r="I581" s="680"/>
      <c r="J581" s="680"/>
      <c r="K581" s="680"/>
      <c r="L581" s="680"/>
      <c r="M581" s="680"/>
      <c r="N581" s="680"/>
      <c r="O581" s="742"/>
      <c r="P581" s="680"/>
      <c r="Q581" s="680"/>
      <c r="R581" s="680"/>
      <c r="S581" s="680"/>
      <c r="T581" s="680"/>
      <c r="U581" s="680"/>
      <c r="V581" s="680"/>
      <c r="W581" s="680"/>
      <c r="X581" s="680"/>
      <c r="Y581" s="680"/>
      <c r="Z581" s="680"/>
      <c r="AA581" s="680"/>
      <c r="AB581" s="680"/>
      <c r="AC581" s="680"/>
      <c r="AD581" s="680"/>
      <c r="AE581" s="680"/>
      <c r="AF581" s="680"/>
      <c r="AG581" s="680"/>
      <c r="AH581" s="680"/>
      <c r="AI581" s="680"/>
      <c r="AJ581" s="680"/>
      <c r="AK581" s="742"/>
      <c r="AL581" s="680"/>
      <c r="AM581" s="680"/>
      <c r="AN581" s="680"/>
      <c r="AO581" s="680"/>
      <c r="AP581" s="680"/>
      <c r="AQ581" s="680"/>
      <c r="AR581" s="680"/>
      <c r="AS581" s="680"/>
      <c r="AT581" s="680"/>
      <c r="AU581" s="680"/>
      <c r="AV581" s="680"/>
      <c r="AW581" s="680"/>
      <c r="AX581" s="680"/>
      <c r="AY581" s="680"/>
      <c r="AZ581" s="680"/>
      <c r="BA581" s="680"/>
      <c r="BB581" s="680"/>
      <c r="BC581" s="680"/>
      <c r="BD581" s="680"/>
      <c r="BE581" s="680"/>
      <c r="BF581" s="680"/>
      <c r="BG581" s="680"/>
      <c r="BH581" s="680"/>
      <c r="BI581" s="680"/>
      <c r="BJ581" s="680"/>
      <c r="BK581" s="680"/>
      <c r="BL581" s="680"/>
      <c r="BM581" s="680"/>
      <c r="BN581" s="680"/>
      <c r="BO581" s="680"/>
      <c r="BP581" s="680"/>
    </row>
    <row r="582" customFormat="false" ht="15" hidden="false" customHeight="false" outlineLevel="0" collapsed="false">
      <c r="A582" s="680"/>
      <c r="B582" s="680"/>
      <c r="C582" s="742"/>
      <c r="D582" s="680"/>
      <c r="E582" s="680"/>
      <c r="F582" s="680"/>
      <c r="G582" s="680"/>
      <c r="H582" s="680"/>
      <c r="I582" s="680"/>
      <c r="J582" s="680"/>
      <c r="K582" s="680"/>
      <c r="L582" s="680"/>
      <c r="M582" s="680"/>
      <c r="N582" s="680"/>
      <c r="O582" s="742"/>
      <c r="P582" s="680"/>
      <c r="Q582" s="680"/>
      <c r="R582" s="680"/>
      <c r="S582" s="680"/>
      <c r="T582" s="680"/>
      <c r="U582" s="680"/>
      <c r="V582" s="680"/>
      <c r="W582" s="680"/>
      <c r="X582" s="680"/>
      <c r="Y582" s="680"/>
      <c r="Z582" s="680"/>
      <c r="AA582" s="680"/>
      <c r="AB582" s="680"/>
      <c r="AC582" s="680"/>
      <c r="AD582" s="680"/>
      <c r="AE582" s="680"/>
      <c r="AF582" s="680"/>
      <c r="AG582" s="680"/>
      <c r="AH582" s="680"/>
      <c r="AI582" s="680"/>
      <c r="AJ582" s="680"/>
      <c r="AK582" s="742"/>
      <c r="AL582" s="680"/>
      <c r="AM582" s="680"/>
      <c r="AN582" s="680"/>
      <c r="AO582" s="680"/>
      <c r="AP582" s="680"/>
      <c r="AQ582" s="680"/>
      <c r="AR582" s="680"/>
      <c r="AS582" s="680"/>
      <c r="AT582" s="680"/>
      <c r="AU582" s="680"/>
      <c r="AV582" s="680"/>
      <c r="AW582" s="680"/>
      <c r="AX582" s="680"/>
      <c r="AY582" s="680"/>
      <c r="AZ582" s="680"/>
      <c r="BA582" s="680"/>
      <c r="BB582" s="680"/>
      <c r="BC582" s="680"/>
      <c r="BD582" s="680"/>
      <c r="BE582" s="680"/>
      <c r="BF582" s="680"/>
      <c r="BG582" s="680"/>
      <c r="BH582" s="680"/>
      <c r="BI582" s="680"/>
      <c r="BJ582" s="680"/>
      <c r="BK582" s="680"/>
      <c r="BL582" s="680"/>
      <c r="BM582" s="680"/>
      <c r="BN582" s="680"/>
      <c r="BO582" s="680"/>
      <c r="BP582" s="680"/>
    </row>
    <row r="583" customFormat="false" ht="15" hidden="false" customHeight="false" outlineLevel="0" collapsed="false">
      <c r="A583" s="680"/>
      <c r="B583" s="680"/>
      <c r="C583" s="742"/>
      <c r="D583" s="680"/>
      <c r="E583" s="680"/>
      <c r="F583" s="680"/>
      <c r="G583" s="680"/>
      <c r="H583" s="680"/>
      <c r="I583" s="680"/>
      <c r="J583" s="680"/>
      <c r="K583" s="680"/>
      <c r="L583" s="680"/>
      <c r="M583" s="680"/>
      <c r="N583" s="680"/>
      <c r="O583" s="742"/>
      <c r="P583" s="680"/>
      <c r="Q583" s="680"/>
      <c r="R583" s="680"/>
      <c r="S583" s="680"/>
      <c r="T583" s="680"/>
      <c r="U583" s="680"/>
      <c r="V583" s="680"/>
      <c r="W583" s="680"/>
      <c r="X583" s="680"/>
      <c r="Y583" s="680"/>
      <c r="Z583" s="680"/>
      <c r="AA583" s="680"/>
      <c r="AB583" s="680"/>
      <c r="AC583" s="680"/>
      <c r="AD583" s="680"/>
      <c r="AE583" s="680"/>
      <c r="AF583" s="680"/>
      <c r="AG583" s="680"/>
      <c r="AH583" s="680"/>
      <c r="AI583" s="680"/>
      <c r="AJ583" s="680"/>
      <c r="AK583" s="742"/>
      <c r="AL583" s="680"/>
      <c r="AM583" s="680"/>
      <c r="AN583" s="680"/>
      <c r="AO583" s="680"/>
      <c r="AP583" s="680"/>
      <c r="AQ583" s="680"/>
      <c r="AR583" s="680"/>
      <c r="AS583" s="680"/>
      <c r="AT583" s="680"/>
      <c r="AU583" s="680"/>
      <c r="AV583" s="680"/>
      <c r="AW583" s="680"/>
      <c r="AX583" s="680"/>
      <c r="AY583" s="680"/>
      <c r="AZ583" s="680"/>
      <c r="BA583" s="680"/>
      <c r="BB583" s="680"/>
      <c r="BC583" s="680"/>
      <c r="BD583" s="680"/>
      <c r="BE583" s="680"/>
      <c r="BF583" s="680"/>
      <c r="BG583" s="680"/>
      <c r="BH583" s="680"/>
      <c r="BI583" s="680"/>
      <c r="BJ583" s="680"/>
      <c r="BK583" s="680"/>
      <c r="BL583" s="680"/>
      <c r="BM583" s="680"/>
      <c r="BN583" s="680"/>
      <c r="BO583" s="680"/>
      <c r="BP583" s="680"/>
    </row>
    <row r="584" customFormat="false" ht="15" hidden="false" customHeight="false" outlineLevel="0" collapsed="false">
      <c r="A584" s="680"/>
      <c r="B584" s="680"/>
      <c r="C584" s="742"/>
      <c r="D584" s="680"/>
      <c r="E584" s="680"/>
      <c r="F584" s="680"/>
      <c r="G584" s="680"/>
      <c r="H584" s="680"/>
      <c r="I584" s="680"/>
      <c r="J584" s="680"/>
      <c r="K584" s="680"/>
      <c r="L584" s="680"/>
      <c r="M584" s="680"/>
      <c r="N584" s="680"/>
      <c r="O584" s="742"/>
      <c r="P584" s="680"/>
      <c r="Q584" s="680"/>
      <c r="R584" s="680"/>
      <c r="S584" s="680"/>
      <c r="T584" s="680"/>
      <c r="U584" s="680"/>
      <c r="V584" s="680"/>
      <c r="W584" s="680"/>
      <c r="X584" s="680"/>
      <c r="Y584" s="680"/>
      <c r="Z584" s="680"/>
      <c r="AA584" s="680"/>
      <c r="AB584" s="680"/>
      <c r="AC584" s="680"/>
      <c r="AD584" s="680"/>
      <c r="AE584" s="680"/>
      <c r="AF584" s="680"/>
      <c r="AG584" s="680"/>
      <c r="AH584" s="680"/>
      <c r="AI584" s="680"/>
      <c r="AJ584" s="680"/>
      <c r="AK584" s="742"/>
      <c r="AL584" s="680"/>
      <c r="AM584" s="680"/>
      <c r="AN584" s="680"/>
      <c r="AO584" s="680"/>
      <c r="AP584" s="680"/>
      <c r="AQ584" s="680"/>
      <c r="AR584" s="680"/>
      <c r="AS584" s="680"/>
      <c r="AT584" s="680"/>
      <c r="AU584" s="680"/>
      <c r="AV584" s="680"/>
      <c r="AW584" s="680"/>
      <c r="AX584" s="680"/>
      <c r="AY584" s="680"/>
      <c r="AZ584" s="680"/>
      <c r="BA584" s="680"/>
      <c r="BB584" s="680"/>
      <c r="BC584" s="680"/>
      <c r="BD584" s="680"/>
      <c r="BE584" s="680"/>
      <c r="BF584" s="680"/>
      <c r="BG584" s="680"/>
      <c r="BH584" s="680"/>
      <c r="BI584" s="680"/>
      <c r="BJ584" s="680"/>
      <c r="BK584" s="680"/>
      <c r="BL584" s="680"/>
      <c r="BM584" s="680"/>
      <c r="BN584" s="680"/>
      <c r="BO584" s="680"/>
      <c r="BP584" s="680"/>
    </row>
    <row r="585" customFormat="false" ht="15" hidden="false" customHeight="false" outlineLevel="0" collapsed="false">
      <c r="A585" s="680"/>
      <c r="B585" s="680"/>
      <c r="C585" s="742"/>
      <c r="D585" s="680"/>
      <c r="E585" s="680"/>
      <c r="F585" s="680"/>
      <c r="G585" s="680"/>
      <c r="H585" s="680"/>
      <c r="I585" s="680"/>
      <c r="J585" s="680"/>
      <c r="K585" s="680"/>
      <c r="L585" s="680"/>
      <c r="M585" s="680"/>
      <c r="N585" s="680"/>
      <c r="O585" s="742"/>
      <c r="P585" s="680"/>
      <c r="Q585" s="680"/>
      <c r="R585" s="680"/>
      <c r="S585" s="680"/>
      <c r="T585" s="680"/>
      <c r="U585" s="680"/>
      <c r="V585" s="680"/>
      <c r="W585" s="680"/>
      <c r="X585" s="680"/>
      <c r="Y585" s="680"/>
      <c r="Z585" s="680"/>
      <c r="AA585" s="680"/>
      <c r="AB585" s="680"/>
      <c r="AC585" s="680"/>
      <c r="AD585" s="680"/>
      <c r="AE585" s="680"/>
      <c r="AF585" s="680"/>
      <c r="AG585" s="680"/>
      <c r="AH585" s="680"/>
      <c r="AI585" s="680"/>
      <c r="AJ585" s="680"/>
      <c r="AK585" s="742"/>
      <c r="AL585" s="680"/>
      <c r="AM585" s="680"/>
      <c r="AN585" s="680"/>
      <c r="AO585" s="680"/>
      <c r="AP585" s="680"/>
      <c r="AQ585" s="680"/>
      <c r="AR585" s="680"/>
      <c r="AS585" s="680"/>
      <c r="AT585" s="680"/>
      <c r="AU585" s="680"/>
      <c r="AV585" s="680"/>
      <c r="AW585" s="680"/>
      <c r="AX585" s="680"/>
      <c r="AY585" s="680"/>
      <c r="AZ585" s="680"/>
      <c r="BA585" s="680"/>
      <c r="BB585" s="680"/>
      <c r="BC585" s="680"/>
      <c r="BD585" s="680"/>
      <c r="BE585" s="680"/>
      <c r="BF585" s="680"/>
      <c r="BG585" s="680"/>
      <c r="BH585" s="680"/>
      <c r="BI585" s="680"/>
      <c r="BJ585" s="680"/>
      <c r="BK585" s="680"/>
      <c r="BL585" s="680"/>
      <c r="BM585" s="680"/>
      <c r="BN585" s="680"/>
      <c r="BO585" s="680"/>
      <c r="BP585" s="680"/>
    </row>
    <row r="586" customFormat="false" ht="15" hidden="false" customHeight="false" outlineLevel="0" collapsed="false">
      <c r="A586" s="680"/>
      <c r="B586" s="680"/>
      <c r="C586" s="742"/>
      <c r="D586" s="680"/>
      <c r="E586" s="680"/>
      <c r="F586" s="680"/>
      <c r="G586" s="680"/>
      <c r="H586" s="680"/>
      <c r="I586" s="680"/>
      <c r="J586" s="680"/>
      <c r="K586" s="680"/>
      <c r="L586" s="680"/>
      <c r="M586" s="680"/>
      <c r="N586" s="680"/>
      <c r="O586" s="742"/>
      <c r="P586" s="680"/>
      <c r="Q586" s="680"/>
      <c r="R586" s="680"/>
      <c r="S586" s="680"/>
      <c r="T586" s="680"/>
      <c r="U586" s="680"/>
      <c r="V586" s="680"/>
      <c r="W586" s="680"/>
      <c r="X586" s="680"/>
      <c r="Y586" s="680"/>
      <c r="Z586" s="680"/>
      <c r="AA586" s="680"/>
      <c r="AB586" s="680"/>
      <c r="AC586" s="680"/>
      <c r="AD586" s="680"/>
      <c r="AE586" s="680"/>
      <c r="AF586" s="680"/>
      <c r="AG586" s="680"/>
      <c r="AH586" s="680"/>
      <c r="AI586" s="680"/>
      <c r="AJ586" s="680"/>
      <c r="AK586" s="742"/>
      <c r="AL586" s="680"/>
      <c r="AM586" s="680"/>
      <c r="AN586" s="680"/>
      <c r="AO586" s="680"/>
      <c r="AP586" s="680"/>
      <c r="AQ586" s="680"/>
      <c r="AR586" s="680"/>
      <c r="AS586" s="680"/>
      <c r="AT586" s="680"/>
      <c r="AU586" s="680"/>
      <c r="AV586" s="680"/>
      <c r="AW586" s="680"/>
      <c r="AX586" s="680"/>
      <c r="AY586" s="680"/>
      <c r="AZ586" s="680"/>
      <c r="BA586" s="680"/>
      <c r="BB586" s="680"/>
      <c r="BC586" s="680"/>
      <c r="BD586" s="680"/>
      <c r="BE586" s="680"/>
      <c r="BF586" s="680"/>
      <c r="BG586" s="680"/>
      <c r="BH586" s="680"/>
      <c r="BI586" s="680"/>
      <c r="BJ586" s="680"/>
      <c r="BK586" s="680"/>
      <c r="BL586" s="680"/>
      <c r="BM586" s="680"/>
      <c r="BN586" s="680"/>
      <c r="BO586" s="680"/>
      <c r="BP586" s="680"/>
    </row>
    <row r="587" customFormat="false" ht="15" hidden="false" customHeight="false" outlineLevel="0" collapsed="false">
      <c r="A587" s="680"/>
      <c r="B587" s="680"/>
      <c r="C587" s="742"/>
      <c r="D587" s="680"/>
      <c r="E587" s="680"/>
      <c r="F587" s="680"/>
      <c r="G587" s="680"/>
      <c r="H587" s="680"/>
      <c r="I587" s="680"/>
      <c r="J587" s="680"/>
      <c r="K587" s="680"/>
      <c r="L587" s="680"/>
      <c r="M587" s="680"/>
      <c r="N587" s="680"/>
      <c r="O587" s="742"/>
      <c r="P587" s="680"/>
      <c r="Q587" s="680"/>
      <c r="R587" s="680"/>
      <c r="S587" s="680"/>
      <c r="T587" s="680"/>
      <c r="U587" s="680"/>
      <c r="V587" s="680"/>
      <c r="W587" s="680"/>
      <c r="X587" s="680"/>
      <c r="Y587" s="680"/>
      <c r="Z587" s="680"/>
      <c r="AA587" s="680"/>
      <c r="AB587" s="680"/>
      <c r="AC587" s="680"/>
      <c r="AD587" s="680"/>
      <c r="AE587" s="680"/>
      <c r="AF587" s="680"/>
      <c r="AG587" s="680"/>
      <c r="AH587" s="680"/>
      <c r="AI587" s="680"/>
      <c r="AJ587" s="680"/>
      <c r="AK587" s="742"/>
      <c r="AL587" s="680"/>
      <c r="AM587" s="680"/>
      <c r="AN587" s="680"/>
      <c r="AO587" s="680"/>
      <c r="AP587" s="680"/>
      <c r="AQ587" s="680"/>
      <c r="AR587" s="680"/>
      <c r="AS587" s="680"/>
      <c r="AT587" s="680"/>
      <c r="AU587" s="680"/>
      <c r="AV587" s="680"/>
      <c r="AW587" s="680"/>
      <c r="AX587" s="680"/>
      <c r="AY587" s="680"/>
      <c r="AZ587" s="680"/>
      <c r="BA587" s="680"/>
      <c r="BB587" s="680"/>
      <c r="BC587" s="680"/>
      <c r="BD587" s="680"/>
      <c r="BE587" s="680"/>
      <c r="BF587" s="680"/>
      <c r="BG587" s="680"/>
      <c r="BH587" s="680"/>
      <c r="BI587" s="680"/>
      <c r="BJ587" s="680"/>
      <c r="BK587" s="680"/>
      <c r="BL587" s="680"/>
      <c r="BM587" s="680"/>
      <c r="BN587" s="680"/>
      <c r="BO587" s="680"/>
      <c r="BP587" s="680"/>
    </row>
    <row r="588" customFormat="false" ht="15" hidden="false" customHeight="false" outlineLevel="0" collapsed="false">
      <c r="A588" s="680"/>
      <c r="B588" s="680"/>
      <c r="C588" s="742"/>
      <c r="D588" s="680"/>
      <c r="E588" s="680"/>
      <c r="F588" s="680"/>
      <c r="G588" s="680"/>
      <c r="H588" s="680"/>
      <c r="I588" s="680"/>
      <c r="J588" s="680"/>
      <c r="K588" s="680"/>
      <c r="L588" s="680"/>
      <c r="M588" s="680"/>
      <c r="N588" s="680"/>
      <c r="O588" s="742"/>
      <c r="P588" s="680"/>
      <c r="Q588" s="680"/>
      <c r="R588" s="680"/>
      <c r="S588" s="680"/>
      <c r="T588" s="680"/>
      <c r="U588" s="680"/>
      <c r="V588" s="680"/>
      <c r="W588" s="680"/>
      <c r="X588" s="680"/>
      <c r="Y588" s="680"/>
      <c r="Z588" s="680"/>
      <c r="AA588" s="680"/>
      <c r="AB588" s="680"/>
      <c r="AC588" s="680"/>
      <c r="AD588" s="680"/>
      <c r="AE588" s="680"/>
      <c r="AF588" s="680"/>
      <c r="AG588" s="680"/>
      <c r="AH588" s="680"/>
      <c r="AI588" s="680"/>
      <c r="AJ588" s="680"/>
      <c r="AK588" s="742"/>
      <c r="AL588" s="680"/>
      <c r="AM588" s="680"/>
      <c r="AN588" s="680"/>
      <c r="AO588" s="680"/>
      <c r="AP588" s="680"/>
      <c r="AQ588" s="680"/>
      <c r="AR588" s="680"/>
      <c r="AS588" s="680"/>
      <c r="AT588" s="680"/>
      <c r="AU588" s="680"/>
      <c r="AV588" s="680"/>
      <c r="AW588" s="680"/>
      <c r="AX588" s="680"/>
      <c r="AY588" s="680"/>
      <c r="AZ588" s="680"/>
      <c r="BA588" s="680"/>
      <c r="BB588" s="680"/>
      <c r="BC588" s="680"/>
      <c r="BD588" s="680"/>
      <c r="BE588" s="680"/>
      <c r="BF588" s="680"/>
      <c r="BG588" s="680"/>
      <c r="BH588" s="680"/>
      <c r="BI588" s="680"/>
      <c r="BJ588" s="680"/>
      <c r="BK588" s="680"/>
      <c r="BL588" s="680"/>
      <c r="BM588" s="680"/>
      <c r="BN588" s="680"/>
      <c r="BO588" s="680"/>
      <c r="BP588" s="680"/>
    </row>
    <row r="589" customFormat="false" ht="15" hidden="false" customHeight="false" outlineLevel="0" collapsed="false">
      <c r="A589" s="680"/>
      <c r="B589" s="680"/>
      <c r="C589" s="742"/>
      <c r="D589" s="680"/>
      <c r="E589" s="680"/>
      <c r="F589" s="680"/>
      <c r="G589" s="680"/>
      <c r="H589" s="680"/>
      <c r="I589" s="680"/>
      <c r="J589" s="680"/>
      <c r="K589" s="680"/>
      <c r="L589" s="680"/>
      <c r="M589" s="680"/>
      <c r="N589" s="680"/>
      <c r="O589" s="742"/>
      <c r="P589" s="680"/>
      <c r="Q589" s="680"/>
      <c r="R589" s="680"/>
      <c r="S589" s="680"/>
      <c r="T589" s="680"/>
      <c r="U589" s="680"/>
      <c r="V589" s="680"/>
      <c r="W589" s="680"/>
      <c r="X589" s="680"/>
      <c r="Y589" s="680"/>
      <c r="Z589" s="680"/>
      <c r="AA589" s="680"/>
      <c r="AB589" s="680"/>
      <c r="AC589" s="680"/>
      <c r="AD589" s="680"/>
      <c r="AE589" s="680"/>
      <c r="AF589" s="680"/>
      <c r="AG589" s="680"/>
      <c r="AH589" s="680"/>
      <c r="AI589" s="680"/>
      <c r="AJ589" s="680"/>
      <c r="AK589" s="742"/>
      <c r="AL589" s="680"/>
      <c r="AM589" s="680"/>
      <c r="AN589" s="680"/>
      <c r="AO589" s="680"/>
      <c r="AP589" s="680"/>
      <c r="AQ589" s="680"/>
      <c r="AR589" s="680"/>
      <c r="AS589" s="680"/>
      <c r="AT589" s="680"/>
      <c r="AU589" s="680"/>
      <c r="AV589" s="680"/>
      <c r="AW589" s="680"/>
      <c r="AX589" s="680"/>
      <c r="AY589" s="680"/>
      <c r="AZ589" s="680"/>
      <c r="BA589" s="680"/>
      <c r="BB589" s="680"/>
      <c r="BC589" s="680"/>
      <c r="BD589" s="680"/>
      <c r="BE589" s="680"/>
      <c r="BF589" s="680"/>
      <c r="BG589" s="680"/>
      <c r="BH589" s="680"/>
      <c r="BI589" s="680"/>
      <c r="BJ589" s="680"/>
      <c r="BK589" s="680"/>
      <c r="BL589" s="680"/>
      <c r="BM589" s="680"/>
      <c r="BN589" s="680"/>
      <c r="BO589" s="680"/>
      <c r="BP589" s="680"/>
    </row>
    <row r="590" customFormat="false" ht="15" hidden="false" customHeight="false" outlineLevel="0" collapsed="false">
      <c r="A590" s="680"/>
      <c r="B590" s="680"/>
      <c r="C590" s="742"/>
      <c r="D590" s="680"/>
      <c r="E590" s="680"/>
      <c r="F590" s="680"/>
      <c r="G590" s="680"/>
      <c r="H590" s="680"/>
      <c r="I590" s="680"/>
      <c r="J590" s="680"/>
      <c r="K590" s="680"/>
      <c r="L590" s="680"/>
      <c r="M590" s="680"/>
      <c r="N590" s="680"/>
      <c r="O590" s="742"/>
      <c r="P590" s="680"/>
      <c r="Q590" s="680"/>
      <c r="R590" s="680"/>
      <c r="S590" s="680"/>
      <c r="T590" s="680"/>
      <c r="U590" s="680"/>
      <c r="V590" s="680"/>
      <c r="W590" s="680"/>
      <c r="X590" s="680"/>
      <c r="Y590" s="680"/>
      <c r="Z590" s="680"/>
      <c r="AA590" s="680"/>
      <c r="AB590" s="680"/>
      <c r="AC590" s="680"/>
      <c r="AD590" s="680"/>
      <c r="AE590" s="680"/>
      <c r="AF590" s="680"/>
      <c r="AG590" s="680"/>
      <c r="AH590" s="680"/>
      <c r="AI590" s="680"/>
      <c r="AJ590" s="680"/>
      <c r="AK590" s="742"/>
      <c r="AL590" s="680"/>
      <c r="AM590" s="680"/>
      <c r="AN590" s="680"/>
      <c r="AO590" s="680"/>
      <c r="AP590" s="680"/>
      <c r="AQ590" s="680"/>
      <c r="AR590" s="680"/>
      <c r="AS590" s="680"/>
      <c r="AT590" s="680"/>
      <c r="AU590" s="680"/>
      <c r="AV590" s="680"/>
      <c r="AW590" s="680"/>
      <c r="AX590" s="680"/>
      <c r="AY590" s="680"/>
      <c r="AZ590" s="680"/>
      <c r="BA590" s="680"/>
      <c r="BB590" s="680"/>
      <c r="BC590" s="680"/>
      <c r="BD590" s="680"/>
      <c r="BE590" s="680"/>
      <c r="BF590" s="680"/>
      <c r="BG590" s="680"/>
      <c r="BH590" s="680"/>
      <c r="BI590" s="680"/>
      <c r="BJ590" s="680"/>
      <c r="BK590" s="680"/>
      <c r="BL590" s="680"/>
      <c r="BM590" s="680"/>
      <c r="BN590" s="680"/>
      <c r="BO590" s="680"/>
      <c r="BP590" s="680"/>
    </row>
    <row r="591" customFormat="false" ht="15" hidden="false" customHeight="false" outlineLevel="0" collapsed="false">
      <c r="A591" s="680"/>
      <c r="B591" s="680"/>
      <c r="C591" s="742"/>
      <c r="D591" s="680"/>
      <c r="E591" s="680"/>
      <c r="F591" s="680"/>
      <c r="G591" s="680"/>
      <c r="H591" s="680"/>
      <c r="I591" s="680"/>
      <c r="J591" s="680"/>
      <c r="K591" s="680"/>
      <c r="L591" s="680"/>
      <c r="M591" s="680"/>
      <c r="N591" s="680"/>
      <c r="O591" s="742"/>
      <c r="P591" s="680"/>
      <c r="Q591" s="680"/>
      <c r="R591" s="680"/>
      <c r="S591" s="680"/>
      <c r="T591" s="680"/>
      <c r="U591" s="680"/>
      <c r="V591" s="680"/>
      <c r="W591" s="680"/>
      <c r="X591" s="680"/>
      <c r="Y591" s="680"/>
      <c r="Z591" s="680"/>
      <c r="AA591" s="680"/>
      <c r="AB591" s="680"/>
      <c r="AC591" s="680"/>
      <c r="AD591" s="680"/>
      <c r="AE591" s="680"/>
      <c r="AF591" s="680"/>
      <c r="AG591" s="680"/>
      <c r="AH591" s="680"/>
      <c r="AI591" s="680"/>
      <c r="AJ591" s="680"/>
      <c r="AK591" s="742"/>
      <c r="AL591" s="680"/>
      <c r="AM591" s="680"/>
      <c r="AN591" s="680"/>
      <c r="AO591" s="680"/>
      <c r="AP591" s="680"/>
      <c r="AQ591" s="680"/>
      <c r="AR591" s="680"/>
      <c r="AS591" s="680"/>
      <c r="AT591" s="680"/>
      <c r="AU591" s="680"/>
      <c r="AV591" s="680"/>
      <c r="AW591" s="680"/>
      <c r="AX591" s="680"/>
      <c r="AY591" s="680"/>
      <c r="AZ591" s="680"/>
      <c r="BA591" s="680"/>
      <c r="BB591" s="680"/>
      <c r="BC591" s="680"/>
      <c r="BD591" s="680"/>
      <c r="BE591" s="680"/>
      <c r="BF591" s="680"/>
      <c r="BG591" s="680"/>
      <c r="BH591" s="680"/>
      <c r="BI591" s="680"/>
      <c r="BJ591" s="680"/>
      <c r="BK591" s="680"/>
      <c r="BL591" s="680"/>
      <c r="BM591" s="680"/>
      <c r="BN591" s="680"/>
      <c r="BO591" s="680"/>
      <c r="BP591" s="680"/>
    </row>
    <row r="592" customFormat="false" ht="15" hidden="false" customHeight="false" outlineLevel="0" collapsed="false">
      <c r="A592" s="680"/>
      <c r="B592" s="680"/>
      <c r="C592" s="742"/>
      <c r="D592" s="680"/>
      <c r="E592" s="680"/>
      <c r="F592" s="680"/>
      <c r="G592" s="680"/>
      <c r="H592" s="680"/>
      <c r="I592" s="680"/>
      <c r="J592" s="680"/>
      <c r="K592" s="680"/>
      <c r="L592" s="680"/>
      <c r="M592" s="680"/>
      <c r="N592" s="680"/>
      <c r="O592" s="742"/>
      <c r="P592" s="680"/>
      <c r="Q592" s="680"/>
      <c r="R592" s="680"/>
      <c r="S592" s="680"/>
      <c r="T592" s="680"/>
      <c r="U592" s="680"/>
      <c r="V592" s="680"/>
      <c r="W592" s="680"/>
      <c r="X592" s="680"/>
      <c r="Y592" s="680"/>
      <c r="Z592" s="680"/>
      <c r="AA592" s="680"/>
      <c r="AB592" s="680"/>
      <c r="AC592" s="680"/>
      <c r="AD592" s="680"/>
      <c r="AE592" s="680"/>
      <c r="AF592" s="680"/>
      <c r="AG592" s="680"/>
      <c r="AH592" s="680"/>
      <c r="AI592" s="680"/>
      <c r="AJ592" s="680"/>
      <c r="AK592" s="742"/>
      <c r="AL592" s="680"/>
      <c r="AM592" s="680"/>
      <c r="AN592" s="680"/>
      <c r="AO592" s="680"/>
      <c r="AP592" s="680"/>
      <c r="AQ592" s="680"/>
      <c r="AR592" s="680"/>
      <c r="AS592" s="680"/>
      <c r="AT592" s="680"/>
      <c r="AU592" s="680"/>
      <c r="AV592" s="680"/>
      <c r="AW592" s="680"/>
      <c r="AX592" s="680"/>
      <c r="AY592" s="680"/>
      <c r="AZ592" s="680"/>
      <c r="BA592" s="680"/>
      <c r="BB592" s="680"/>
      <c r="BC592" s="680"/>
      <c r="BD592" s="680"/>
      <c r="BE592" s="680"/>
      <c r="BF592" s="680"/>
      <c r="BG592" s="680"/>
      <c r="BH592" s="680"/>
      <c r="BI592" s="680"/>
      <c r="BJ592" s="680"/>
      <c r="BK592" s="680"/>
      <c r="BL592" s="680"/>
      <c r="BM592" s="680"/>
      <c r="BN592" s="680"/>
      <c r="BO592" s="680"/>
      <c r="BP592" s="680"/>
    </row>
    <row r="593" customFormat="false" ht="15" hidden="false" customHeight="false" outlineLevel="0" collapsed="false">
      <c r="A593" s="680"/>
      <c r="B593" s="680"/>
      <c r="C593" s="742"/>
      <c r="D593" s="680"/>
      <c r="E593" s="680"/>
      <c r="F593" s="680"/>
      <c r="G593" s="680"/>
      <c r="H593" s="680"/>
      <c r="I593" s="680"/>
      <c r="J593" s="680"/>
      <c r="K593" s="680"/>
      <c r="L593" s="680"/>
      <c r="M593" s="680"/>
      <c r="N593" s="680"/>
      <c r="O593" s="742"/>
      <c r="P593" s="680"/>
      <c r="Q593" s="680"/>
      <c r="R593" s="680"/>
      <c r="S593" s="680"/>
      <c r="T593" s="680"/>
      <c r="U593" s="680"/>
      <c r="V593" s="680"/>
      <c r="W593" s="680"/>
      <c r="X593" s="680"/>
      <c r="Y593" s="680"/>
      <c r="Z593" s="680"/>
      <c r="AA593" s="680"/>
      <c r="AB593" s="680"/>
      <c r="AC593" s="680"/>
      <c r="AD593" s="680"/>
      <c r="AE593" s="680"/>
      <c r="AF593" s="680"/>
      <c r="AG593" s="680"/>
      <c r="AH593" s="680"/>
      <c r="AI593" s="680"/>
      <c r="AJ593" s="680"/>
      <c r="AK593" s="742"/>
      <c r="AL593" s="680"/>
      <c r="AM593" s="680"/>
      <c r="AN593" s="680"/>
      <c r="AO593" s="680"/>
      <c r="AP593" s="680"/>
      <c r="AQ593" s="680"/>
      <c r="AR593" s="680"/>
      <c r="AS593" s="680"/>
      <c r="AT593" s="680"/>
      <c r="AU593" s="680"/>
      <c r="AV593" s="680"/>
      <c r="AW593" s="680"/>
      <c r="AX593" s="680"/>
      <c r="AY593" s="680"/>
      <c r="AZ593" s="680"/>
      <c r="BA593" s="680"/>
      <c r="BB593" s="680"/>
      <c r="BC593" s="680"/>
      <c r="BD593" s="680"/>
      <c r="BE593" s="680"/>
      <c r="BF593" s="680"/>
      <c r="BG593" s="680"/>
      <c r="BH593" s="680"/>
      <c r="BI593" s="680"/>
      <c r="BJ593" s="680"/>
      <c r="BK593" s="680"/>
      <c r="BL593" s="680"/>
      <c r="BM593" s="680"/>
      <c r="BN593" s="680"/>
      <c r="BO593" s="680"/>
      <c r="BP593" s="680"/>
    </row>
    <row r="594" customFormat="false" ht="15" hidden="false" customHeight="false" outlineLevel="0" collapsed="false">
      <c r="A594" s="680"/>
      <c r="B594" s="680"/>
      <c r="C594" s="742"/>
      <c r="D594" s="680"/>
      <c r="E594" s="680"/>
      <c r="F594" s="680"/>
      <c r="G594" s="680"/>
      <c r="H594" s="680"/>
      <c r="I594" s="680"/>
      <c r="J594" s="680"/>
      <c r="K594" s="680"/>
      <c r="L594" s="680"/>
      <c r="M594" s="680"/>
      <c r="N594" s="680"/>
      <c r="O594" s="742"/>
      <c r="P594" s="680"/>
      <c r="Q594" s="680"/>
      <c r="R594" s="680"/>
      <c r="S594" s="680"/>
      <c r="T594" s="680"/>
      <c r="U594" s="680"/>
      <c r="V594" s="680"/>
      <c r="W594" s="680"/>
      <c r="X594" s="680"/>
      <c r="Y594" s="680"/>
      <c r="Z594" s="680"/>
      <c r="AA594" s="680"/>
      <c r="AB594" s="680"/>
      <c r="AC594" s="680"/>
      <c r="AD594" s="680"/>
      <c r="AE594" s="680"/>
      <c r="AF594" s="680"/>
      <c r="AG594" s="680"/>
      <c r="AH594" s="680"/>
      <c r="AI594" s="680"/>
      <c r="AJ594" s="680"/>
      <c r="AK594" s="742"/>
      <c r="AL594" s="680"/>
      <c r="AM594" s="680"/>
      <c r="AN594" s="680"/>
      <c r="AO594" s="680"/>
      <c r="AP594" s="680"/>
      <c r="AQ594" s="680"/>
      <c r="AR594" s="680"/>
      <c r="AS594" s="680"/>
      <c r="AT594" s="680"/>
      <c r="AU594" s="680"/>
      <c r="AV594" s="680"/>
      <c r="AW594" s="680"/>
      <c r="AX594" s="680"/>
      <c r="AY594" s="680"/>
      <c r="AZ594" s="680"/>
      <c r="BA594" s="680"/>
      <c r="BB594" s="680"/>
      <c r="BC594" s="680"/>
      <c r="BD594" s="680"/>
      <c r="BE594" s="680"/>
      <c r="BF594" s="680"/>
      <c r="BG594" s="680"/>
      <c r="BH594" s="680"/>
      <c r="BI594" s="680"/>
      <c r="BJ594" s="680"/>
      <c r="BK594" s="680"/>
      <c r="BL594" s="680"/>
      <c r="BM594" s="680"/>
      <c r="BN594" s="680"/>
      <c r="BO594" s="680"/>
      <c r="BP594" s="680"/>
    </row>
    <row r="595" customFormat="false" ht="15" hidden="false" customHeight="false" outlineLevel="0" collapsed="false">
      <c r="A595" s="680"/>
      <c r="B595" s="680"/>
      <c r="C595" s="742"/>
      <c r="D595" s="680"/>
      <c r="E595" s="680"/>
      <c r="F595" s="680"/>
      <c r="G595" s="680"/>
      <c r="H595" s="680"/>
      <c r="I595" s="680"/>
      <c r="J595" s="680"/>
      <c r="K595" s="680"/>
      <c r="L595" s="680"/>
      <c r="M595" s="680"/>
      <c r="N595" s="680"/>
      <c r="O595" s="742"/>
      <c r="P595" s="680"/>
      <c r="Q595" s="680"/>
      <c r="R595" s="680"/>
      <c r="S595" s="680"/>
      <c r="T595" s="680"/>
      <c r="U595" s="680"/>
      <c r="V595" s="680"/>
      <c r="W595" s="680"/>
      <c r="X595" s="680"/>
      <c r="Y595" s="680"/>
      <c r="Z595" s="680"/>
      <c r="AA595" s="680"/>
      <c r="AB595" s="680"/>
      <c r="AC595" s="680"/>
      <c r="AD595" s="680"/>
      <c r="AE595" s="680"/>
      <c r="AF595" s="680"/>
      <c r="AG595" s="680"/>
      <c r="AH595" s="680"/>
      <c r="AI595" s="680"/>
      <c r="AJ595" s="680"/>
      <c r="AK595" s="742"/>
      <c r="AL595" s="680"/>
      <c r="AM595" s="680"/>
      <c r="AN595" s="680"/>
      <c r="AO595" s="680"/>
      <c r="AP595" s="680"/>
      <c r="AQ595" s="680"/>
      <c r="AR595" s="680"/>
      <c r="AS595" s="680"/>
      <c r="AT595" s="680"/>
      <c r="AU595" s="680"/>
      <c r="AV595" s="680"/>
      <c r="AW595" s="680"/>
      <c r="AX595" s="680"/>
      <c r="AY595" s="680"/>
      <c r="AZ595" s="680"/>
      <c r="BA595" s="680"/>
      <c r="BB595" s="680"/>
      <c r="BC595" s="680"/>
      <c r="BD595" s="680"/>
      <c r="BE595" s="680"/>
      <c r="BF595" s="680"/>
      <c r="BG595" s="680"/>
      <c r="BH595" s="680"/>
      <c r="BI595" s="680"/>
      <c r="BJ595" s="680"/>
      <c r="BK595" s="680"/>
      <c r="BL595" s="680"/>
      <c r="BM595" s="680"/>
      <c r="BN595" s="680"/>
      <c r="BO595" s="680"/>
      <c r="BP595" s="680"/>
    </row>
    <row r="596" customFormat="false" ht="15" hidden="false" customHeight="false" outlineLevel="0" collapsed="false">
      <c r="A596" s="680"/>
      <c r="B596" s="680"/>
      <c r="C596" s="742"/>
      <c r="D596" s="680"/>
      <c r="E596" s="680"/>
      <c r="F596" s="680"/>
      <c r="G596" s="680"/>
      <c r="H596" s="680"/>
      <c r="I596" s="680"/>
      <c r="J596" s="680"/>
      <c r="K596" s="680"/>
      <c r="L596" s="680"/>
      <c r="M596" s="680"/>
      <c r="N596" s="680"/>
      <c r="O596" s="742"/>
      <c r="P596" s="680"/>
      <c r="Q596" s="680"/>
      <c r="R596" s="680"/>
      <c r="S596" s="680"/>
      <c r="T596" s="680"/>
      <c r="U596" s="680"/>
      <c r="V596" s="680"/>
      <c r="W596" s="680"/>
      <c r="X596" s="680"/>
      <c r="Y596" s="680"/>
      <c r="Z596" s="680"/>
      <c r="AA596" s="680"/>
      <c r="AB596" s="680"/>
      <c r="AC596" s="680"/>
      <c r="AD596" s="680"/>
      <c r="AE596" s="680"/>
      <c r="AF596" s="680"/>
      <c r="AG596" s="680"/>
      <c r="AH596" s="680"/>
      <c r="AI596" s="680"/>
      <c r="AJ596" s="680"/>
      <c r="AK596" s="742"/>
      <c r="AL596" s="680"/>
      <c r="AM596" s="680"/>
      <c r="AN596" s="680"/>
      <c r="AO596" s="680"/>
      <c r="AP596" s="680"/>
      <c r="AQ596" s="680"/>
      <c r="AR596" s="680"/>
      <c r="AS596" s="680"/>
      <c r="AT596" s="680"/>
      <c r="AU596" s="680"/>
      <c r="AV596" s="680"/>
      <c r="AW596" s="680"/>
      <c r="AX596" s="680"/>
      <c r="AY596" s="680"/>
      <c r="AZ596" s="680"/>
      <c r="BA596" s="680"/>
      <c r="BB596" s="680"/>
      <c r="BC596" s="680"/>
      <c r="BD596" s="680"/>
      <c r="BE596" s="680"/>
      <c r="BF596" s="680"/>
      <c r="BG596" s="680"/>
      <c r="BH596" s="680"/>
      <c r="BI596" s="680"/>
      <c r="BJ596" s="680"/>
      <c r="BK596" s="680"/>
      <c r="BL596" s="680"/>
      <c r="BM596" s="680"/>
      <c r="BN596" s="680"/>
      <c r="BO596" s="680"/>
      <c r="BP596" s="680"/>
    </row>
    <row r="597" customFormat="false" ht="15" hidden="false" customHeight="false" outlineLevel="0" collapsed="false">
      <c r="A597" s="680"/>
      <c r="B597" s="680"/>
      <c r="C597" s="742"/>
      <c r="D597" s="680"/>
      <c r="E597" s="680"/>
      <c r="F597" s="680"/>
      <c r="G597" s="680"/>
      <c r="H597" s="680"/>
      <c r="I597" s="680"/>
      <c r="J597" s="680"/>
      <c r="K597" s="680"/>
      <c r="L597" s="680"/>
      <c r="M597" s="680"/>
      <c r="N597" s="680"/>
      <c r="O597" s="742"/>
      <c r="P597" s="680"/>
      <c r="Q597" s="680"/>
      <c r="R597" s="680"/>
      <c r="S597" s="680"/>
      <c r="T597" s="680"/>
      <c r="U597" s="680"/>
      <c r="V597" s="680"/>
      <c r="W597" s="680"/>
      <c r="X597" s="680"/>
      <c r="Y597" s="680"/>
      <c r="Z597" s="680"/>
      <c r="AA597" s="680"/>
      <c r="AB597" s="680"/>
      <c r="AC597" s="680"/>
      <c r="AD597" s="680"/>
      <c r="AE597" s="680"/>
      <c r="AF597" s="680"/>
      <c r="AG597" s="680"/>
      <c r="AH597" s="680"/>
      <c r="AI597" s="680"/>
      <c r="AJ597" s="680"/>
      <c r="AK597" s="742"/>
      <c r="AL597" s="680"/>
      <c r="AM597" s="680"/>
      <c r="AN597" s="680"/>
      <c r="AO597" s="680"/>
      <c r="AP597" s="680"/>
      <c r="AQ597" s="680"/>
      <c r="AR597" s="680"/>
      <c r="AS597" s="680"/>
      <c r="AT597" s="680"/>
      <c r="AU597" s="680"/>
      <c r="AV597" s="680"/>
      <c r="AW597" s="680"/>
      <c r="AX597" s="680"/>
      <c r="AY597" s="680"/>
      <c r="AZ597" s="680"/>
      <c r="BA597" s="680"/>
      <c r="BB597" s="680"/>
      <c r="BC597" s="680"/>
      <c r="BD597" s="680"/>
      <c r="BE597" s="680"/>
      <c r="BF597" s="680"/>
      <c r="BG597" s="680"/>
      <c r="BH597" s="680"/>
      <c r="BI597" s="680"/>
      <c r="BJ597" s="680"/>
      <c r="BK597" s="680"/>
      <c r="BL597" s="680"/>
      <c r="BM597" s="680"/>
      <c r="BN597" s="680"/>
      <c r="BO597" s="680"/>
      <c r="BP597" s="680"/>
    </row>
    <row r="598" customFormat="false" ht="15" hidden="false" customHeight="false" outlineLevel="0" collapsed="false">
      <c r="A598" s="680"/>
      <c r="B598" s="680"/>
      <c r="C598" s="742"/>
      <c r="D598" s="680"/>
      <c r="E598" s="680"/>
      <c r="F598" s="680"/>
      <c r="G598" s="680"/>
      <c r="H598" s="680"/>
      <c r="I598" s="680"/>
      <c r="J598" s="680"/>
      <c r="K598" s="680"/>
      <c r="L598" s="680"/>
      <c r="M598" s="680"/>
      <c r="N598" s="680"/>
      <c r="O598" s="742"/>
      <c r="P598" s="680"/>
      <c r="Q598" s="680"/>
      <c r="R598" s="680"/>
      <c r="S598" s="680"/>
      <c r="T598" s="680"/>
      <c r="U598" s="680"/>
      <c r="V598" s="680"/>
      <c r="W598" s="680"/>
      <c r="X598" s="680"/>
      <c r="Y598" s="680"/>
      <c r="Z598" s="680"/>
      <c r="AA598" s="680"/>
      <c r="AB598" s="680"/>
      <c r="AC598" s="680"/>
      <c r="AD598" s="680"/>
      <c r="AE598" s="680"/>
      <c r="AF598" s="680"/>
      <c r="AG598" s="680"/>
      <c r="AH598" s="680"/>
      <c r="AI598" s="680"/>
      <c r="AJ598" s="680"/>
      <c r="AK598" s="742"/>
      <c r="AL598" s="680"/>
      <c r="AM598" s="680"/>
      <c r="AN598" s="680"/>
      <c r="AO598" s="680"/>
      <c r="AP598" s="680"/>
      <c r="AQ598" s="680"/>
      <c r="AR598" s="680"/>
      <c r="AS598" s="680"/>
      <c r="AT598" s="680"/>
      <c r="AU598" s="680"/>
      <c r="AV598" s="680"/>
      <c r="AW598" s="680"/>
      <c r="AX598" s="680"/>
      <c r="AY598" s="680"/>
      <c r="AZ598" s="680"/>
      <c r="BA598" s="680"/>
      <c r="BB598" s="680"/>
      <c r="BC598" s="680"/>
      <c r="BD598" s="680"/>
      <c r="BE598" s="680"/>
      <c r="BF598" s="680"/>
      <c r="BG598" s="680"/>
      <c r="BH598" s="680"/>
      <c r="BI598" s="680"/>
      <c r="BJ598" s="680"/>
      <c r="BK598" s="680"/>
      <c r="BL598" s="680"/>
      <c r="BM598" s="680"/>
      <c r="BN598" s="680"/>
      <c r="BO598" s="680"/>
      <c r="BP598" s="680"/>
    </row>
    <row r="599" customFormat="false" ht="15" hidden="false" customHeight="false" outlineLevel="0" collapsed="false">
      <c r="A599" s="680"/>
      <c r="B599" s="680"/>
      <c r="C599" s="742"/>
      <c r="D599" s="680"/>
      <c r="E599" s="680"/>
      <c r="F599" s="680"/>
      <c r="G599" s="680"/>
      <c r="H599" s="680"/>
      <c r="I599" s="680"/>
      <c r="J599" s="680"/>
      <c r="K599" s="680"/>
      <c r="L599" s="680"/>
      <c r="M599" s="680"/>
      <c r="N599" s="680"/>
      <c r="O599" s="742"/>
      <c r="P599" s="680"/>
      <c r="Q599" s="680"/>
      <c r="R599" s="680"/>
      <c r="S599" s="680"/>
      <c r="T599" s="680"/>
      <c r="U599" s="680"/>
      <c r="V599" s="680"/>
      <c r="W599" s="680"/>
      <c r="X599" s="680"/>
      <c r="Y599" s="680"/>
      <c r="Z599" s="680"/>
      <c r="AA599" s="680"/>
      <c r="AB599" s="680"/>
      <c r="AC599" s="680"/>
      <c r="AD599" s="680"/>
      <c r="AE599" s="680"/>
      <c r="AF599" s="680"/>
      <c r="AG599" s="680"/>
      <c r="AH599" s="680"/>
      <c r="AI599" s="680"/>
      <c r="AJ599" s="680"/>
      <c r="AK599" s="742"/>
      <c r="AL599" s="680"/>
      <c r="AM599" s="680"/>
      <c r="AN599" s="680"/>
      <c r="AO599" s="680"/>
      <c r="AP599" s="680"/>
      <c r="AQ599" s="680"/>
      <c r="AR599" s="680"/>
      <c r="AS599" s="680"/>
      <c r="AT599" s="680"/>
      <c r="AU599" s="680"/>
      <c r="AV599" s="680"/>
      <c r="AW599" s="680"/>
      <c r="AX599" s="680"/>
      <c r="AY599" s="680"/>
      <c r="AZ599" s="680"/>
      <c r="BA599" s="680"/>
      <c r="BB599" s="680"/>
      <c r="BC599" s="680"/>
      <c r="BD599" s="680"/>
      <c r="BE599" s="680"/>
      <c r="BF599" s="680"/>
      <c r="BG599" s="680"/>
      <c r="BH599" s="680"/>
      <c r="BI599" s="680"/>
      <c r="BJ599" s="680"/>
      <c r="BK599" s="680"/>
      <c r="BL599" s="680"/>
      <c r="BM599" s="680"/>
      <c r="BN599" s="680"/>
      <c r="BO599" s="680"/>
      <c r="BP599" s="680"/>
    </row>
    <row r="600" customFormat="false" ht="15" hidden="false" customHeight="false" outlineLevel="0" collapsed="false">
      <c r="A600" s="680"/>
      <c r="B600" s="680"/>
      <c r="C600" s="742"/>
      <c r="D600" s="680"/>
      <c r="E600" s="680"/>
      <c r="F600" s="680"/>
      <c r="G600" s="680"/>
      <c r="H600" s="680"/>
      <c r="I600" s="680"/>
      <c r="J600" s="680"/>
      <c r="K600" s="680"/>
      <c r="L600" s="680"/>
      <c r="M600" s="680"/>
      <c r="N600" s="680"/>
      <c r="O600" s="742"/>
      <c r="P600" s="680"/>
      <c r="Q600" s="680"/>
      <c r="R600" s="680"/>
      <c r="S600" s="680"/>
      <c r="T600" s="680"/>
      <c r="U600" s="680"/>
      <c r="V600" s="680"/>
      <c r="W600" s="680"/>
      <c r="X600" s="680"/>
      <c r="Y600" s="680"/>
      <c r="Z600" s="680"/>
      <c r="AA600" s="680"/>
      <c r="AB600" s="680"/>
      <c r="AC600" s="680"/>
      <c r="AD600" s="680"/>
      <c r="AE600" s="680"/>
      <c r="AF600" s="680"/>
      <c r="AG600" s="680"/>
      <c r="AH600" s="680"/>
      <c r="AI600" s="680"/>
      <c r="AJ600" s="680"/>
      <c r="AK600" s="742"/>
      <c r="AL600" s="680"/>
      <c r="AM600" s="680"/>
      <c r="AN600" s="680"/>
      <c r="AO600" s="680"/>
      <c r="AP600" s="680"/>
      <c r="AQ600" s="680"/>
      <c r="AR600" s="680"/>
      <c r="AS600" s="680"/>
      <c r="AT600" s="680"/>
      <c r="AU600" s="680"/>
      <c r="AV600" s="680"/>
      <c r="AW600" s="680"/>
      <c r="AX600" s="680"/>
      <c r="AY600" s="680"/>
      <c r="AZ600" s="680"/>
      <c r="BA600" s="680"/>
      <c r="BB600" s="680"/>
      <c r="BC600" s="680"/>
      <c r="BD600" s="680"/>
      <c r="BE600" s="680"/>
      <c r="BF600" s="680"/>
      <c r="BG600" s="680"/>
      <c r="BH600" s="680"/>
      <c r="BI600" s="680"/>
      <c r="BJ600" s="680"/>
      <c r="BK600" s="680"/>
      <c r="BL600" s="680"/>
      <c r="BM600" s="680"/>
      <c r="BN600" s="680"/>
      <c r="BO600" s="680"/>
      <c r="BP600" s="680"/>
    </row>
    <row r="601" customFormat="false" ht="15" hidden="false" customHeight="false" outlineLevel="0" collapsed="false">
      <c r="A601" s="680"/>
      <c r="B601" s="680"/>
      <c r="C601" s="742"/>
      <c r="D601" s="680"/>
      <c r="E601" s="680"/>
      <c r="F601" s="680"/>
      <c r="G601" s="680"/>
      <c r="H601" s="680"/>
      <c r="I601" s="680"/>
      <c r="J601" s="680"/>
      <c r="K601" s="680"/>
      <c r="L601" s="680"/>
      <c r="M601" s="680"/>
      <c r="N601" s="680"/>
      <c r="O601" s="742"/>
      <c r="P601" s="680"/>
      <c r="Q601" s="680"/>
      <c r="R601" s="680"/>
      <c r="S601" s="680"/>
      <c r="T601" s="680"/>
      <c r="U601" s="680"/>
      <c r="V601" s="680"/>
      <c r="W601" s="680"/>
      <c r="X601" s="680"/>
      <c r="Y601" s="680"/>
      <c r="Z601" s="680"/>
      <c r="AA601" s="680"/>
      <c r="AB601" s="680"/>
      <c r="AC601" s="680"/>
      <c r="AD601" s="680"/>
      <c r="AE601" s="680"/>
      <c r="AF601" s="680"/>
      <c r="AG601" s="680"/>
      <c r="AH601" s="680"/>
      <c r="AI601" s="680"/>
      <c r="AJ601" s="680"/>
      <c r="AK601" s="742"/>
      <c r="AL601" s="680"/>
      <c r="AM601" s="680"/>
      <c r="AN601" s="680"/>
      <c r="AO601" s="680"/>
      <c r="AP601" s="680"/>
      <c r="AQ601" s="680"/>
      <c r="AR601" s="680"/>
      <c r="AS601" s="680"/>
      <c r="AT601" s="680"/>
      <c r="AU601" s="680"/>
      <c r="AV601" s="680"/>
      <c r="AW601" s="680"/>
      <c r="AX601" s="680"/>
      <c r="AY601" s="680"/>
      <c r="AZ601" s="680"/>
      <c r="BA601" s="680"/>
      <c r="BB601" s="680"/>
      <c r="BC601" s="680"/>
      <c r="BD601" s="680"/>
      <c r="BE601" s="680"/>
      <c r="BF601" s="680"/>
      <c r="BG601" s="680"/>
      <c r="BH601" s="680"/>
      <c r="BI601" s="680"/>
      <c r="BJ601" s="680"/>
      <c r="BK601" s="680"/>
      <c r="BL601" s="680"/>
      <c r="BM601" s="680"/>
      <c r="BN601" s="680"/>
      <c r="BO601" s="680"/>
      <c r="BP601" s="680"/>
    </row>
    <row r="602" customFormat="false" ht="15" hidden="false" customHeight="false" outlineLevel="0" collapsed="false">
      <c r="A602" s="680"/>
      <c r="B602" s="680"/>
      <c r="C602" s="742"/>
      <c r="D602" s="680"/>
      <c r="E602" s="680"/>
      <c r="F602" s="680"/>
      <c r="G602" s="680"/>
      <c r="H602" s="680"/>
      <c r="I602" s="680"/>
      <c r="J602" s="680"/>
      <c r="K602" s="680"/>
      <c r="L602" s="680"/>
      <c r="M602" s="680"/>
      <c r="N602" s="680"/>
      <c r="O602" s="742"/>
      <c r="P602" s="680"/>
      <c r="Q602" s="680"/>
      <c r="R602" s="680"/>
      <c r="S602" s="680"/>
      <c r="T602" s="680"/>
      <c r="U602" s="680"/>
      <c r="V602" s="680"/>
      <c r="W602" s="680"/>
      <c r="X602" s="680"/>
      <c r="Y602" s="680"/>
      <c r="Z602" s="680"/>
      <c r="AA602" s="680"/>
      <c r="AB602" s="680"/>
      <c r="AC602" s="680"/>
      <c r="AD602" s="680"/>
      <c r="AE602" s="680"/>
      <c r="AF602" s="680"/>
      <c r="AG602" s="680"/>
      <c r="AH602" s="680"/>
      <c r="AI602" s="680"/>
      <c r="AJ602" s="680"/>
      <c r="AK602" s="742"/>
      <c r="AL602" s="680"/>
      <c r="AM602" s="680"/>
      <c r="AN602" s="680"/>
      <c r="AO602" s="680"/>
      <c r="AP602" s="680"/>
      <c r="AQ602" s="680"/>
      <c r="AR602" s="680"/>
      <c r="AS602" s="680"/>
      <c r="AT602" s="680"/>
      <c r="AU602" s="680"/>
      <c r="AV602" s="680"/>
      <c r="AW602" s="680"/>
      <c r="AX602" s="680"/>
      <c r="AY602" s="680"/>
      <c r="AZ602" s="680"/>
      <c r="BA602" s="680"/>
      <c r="BB602" s="680"/>
      <c r="BC602" s="680"/>
      <c r="BD602" s="680"/>
      <c r="BE602" s="680"/>
      <c r="BF602" s="680"/>
      <c r="BG602" s="680"/>
      <c r="BH602" s="680"/>
      <c r="BI602" s="680"/>
      <c r="BJ602" s="680"/>
      <c r="BK602" s="680"/>
      <c r="BL602" s="680"/>
      <c r="BM602" s="680"/>
      <c r="BN602" s="680"/>
      <c r="BO602" s="680"/>
      <c r="BP602" s="680"/>
    </row>
    <row r="603" customFormat="false" ht="15" hidden="false" customHeight="false" outlineLevel="0" collapsed="false">
      <c r="A603" s="680"/>
      <c r="B603" s="680"/>
      <c r="C603" s="742"/>
      <c r="D603" s="680"/>
      <c r="E603" s="680"/>
      <c r="F603" s="680"/>
      <c r="G603" s="680"/>
      <c r="H603" s="680"/>
      <c r="I603" s="680"/>
      <c r="J603" s="680"/>
      <c r="K603" s="680"/>
      <c r="L603" s="680"/>
      <c r="M603" s="680"/>
      <c r="N603" s="680"/>
      <c r="O603" s="742"/>
      <c r="P603" s="680"/>
      <c r="Q603" s="680"/>
      <c r="R603" s="680"/>
      <c r="S603" s="680"/>
      <c r="T603" s="680"/>
      <c r="U603" s="680"/>
      <c r="V603" s="680"/>
      <c r="W603" s="680"/>
      <c r="X603" s="680"/>
      <c r="Y603" s="680"/>
      <c r="Z603" s="680"/>
      <c r="AA603" s="680"/>
      <c r="AB603" s="680"/>
      <c r="AC603" s="680"/>
      <c r="AD603" s="680"/>
      <c r="AE603" s="680"/>
      <c r="AF603" s="680"/>
      <c r="AG603" s="680"/>
      <c r="AH603" s="680"/>
      <c r="AI603" s="680"/>
      <c r="AJ603" s="680"/>
      <c r="AK603" s="742"/>
      <c r="AL603" s="680"/>
      <c r="AM603" s="680"/>
      <c r="AN603" s="680"/>
      <c r="AO603" s="680"/>
      <c r="AP603" s="680"/>
      <c r="AQ603" s="680"/>
      <c r="AR603" s="680"/>
      <c r="AS603" s="680"/>
      <c r="AT603" s="680"/>
      <c r="AU603" s="680"/>
      <c r="AV603" s="680"/>
      <c r="AW603" s="680"/>
      <c r="AX603" s="680"/>
      <c r="AY603" s="680"/>
      <c r="AZ603" s="680"/>
      <c r="BA603" s="680"/>
      <c r="BB603" s="680"/>
      <c r="BC603" s="680"/>
      <c r="BD603" s="680"/>
      <c r="BE603" s="680"/>
      <c r="BF603" s="680"/>
      <c r="BG603" s="680"/>
      <c r="BH603" s="680"/>
      <c r="BI603" s="680"/>
      <c r="BJ603" s="680"/>
      <c r="BK603" s="680"/>
      <c r="BL603" s="680"/>
      <c r="BM603" s="680"/>
      <c r="BN603" s="680"/>
      <c r="BO603" s="680"/>
      <c r="BP603" s="680"/>
    </row>
    <row r="604" customFormat="false" ht="15" hidden="false" customHeight="false" outlineLevel="0" collapsed="false">
      <c r="A604" s="680"/>
      <c r="B604" s="680"/>
      <c r="C604" s="742"/>
      <c r="D604" s="680"/>
      <c r="E604" s="680"/>
      <c r="F604" s="680"/>
      <c r="G604" s="680"/>
      <c r="H604" s="680"/>
      <c r="I604" s="680"/>
      <c r="J604" s="680"/>
      <c r="K604" s="680"/>
      <c r="L604" s="680"/>
      <c r="M604" s="680"/>
      <c r="N604" s="680"/>
      <c r="O604" s="742"/>
      <c r="P604" s="680"/>
      <c r="Q604" s="680"/>
      <c r="R604" s="680"/>
      <c r="S604" s="680"/>
      <c r="T604" s="680"/>
      <c r="U604" s="680"/>
      <c r="V604" s="680"/>
      <c r="W604" s="680"/>
      <c r="X604" s="680"/>
      <c r="Y604" s="680"/>
      <c r="Z604" s="680"/>
      <c r="AA604" s="680"/>
      <c r="AB604" s="680"/>
      <c r="AC604" s="680"/>
      <c r="AD604" s="680"/>
      <c r="AE604" s="680"/>
      <c r="AF604" s="680"/>
      <c r="AG604" s="680"/>
      <c r="AH604" s="680"/>
      <c r="AI604" s="680"/>
      <c r="AJ604" s="680"/>
      <c r="AK604" s="742"/>
      <c r="AL604" s="680"/>
      <c r="AM604" s="680"/>
      <c r="AN604" s="680"/>
      <c r="AO604" s="680"/>
      <c r="AP604" s="680"/>
      <c r="AQ604" s="680"/>
      <c r="AR604" s="680"/>
      <c r="AS604" s="680"/>
      <c r="AT604" s="680"/>
      <c r="AU604" s="680"/>
      <c r="AV604" s="680"/>
      <c r="AW604" s="680"/>
      <c r="AX604" s="680"/>
      <c r="AY604" s="680"/>
      <c r="AZ604" s="680"/>
      <c r="BA604" s="680"/>
      <c r="BB604" s="680"/>
      <c r="BC604" s="680"/>
      <c r="BD604" s="680"/>
      <c r="BE604" s="680"/>
      <c r="BF604" s="680"/>
      <c r="BG604" s="680"/>
      <c r="BH604" s="680"/>
      <c r="BI604" s="680"/>
      <c r="BJ604" s="680"/>
      <c r="BK604" s="680"/>
      <c r="BL604" s="680"/>
      <c r="BM604" s="680"/>
      <c r="BN604" s="680"/>
      <c r="BO604" s="680"/>
      <c r="BP604" s="680"/>
    </row>
    <row r="605" customFormat="false" ht="15" hidden="false" customHeight="false" outlineLevel="0" collapsed="false">
      <c r="A605" s="680"/>
      <c r="B605" s="680"/>
      <c r="C605" s="742"/>
      <c r="D605" s="680"/>
      <c r="E605" s="680"/>
      <c r="F605" s="680"/>
      <c r="G605" s="680"/>
      <c r="H605" s="680"/>
      <c r="I605" s="680"/>
      <c r="J605" s="680"/>
      <c r="K605" s="680"/>
      <c r="L605" s="680"/>
      <c r="M605" s="680"/>
      <c r="N605" s="680"/>
      <c r="O605" s="742"/>
      <c r="P605" s="680"/>
      <c r="Q605" s="680"/>
      <c r="R605" s="680"/>
      <c r="S605" s="680"/>
      <c r="T605" s="680"/>
      <c r="U605" s="680"/>
      <c r="V605" s="680"/>
      <c r="W605" s="680"/>
      <c r="X605" s="680"/>
      <c r="Y605" s="680"/>
      <c r="Z605" s="680"/>
      <c r="AA605" s="680"/>
      <c r="AB605" s="680"/>
      <c r="AC605" s="680"/>
      <c r="AD605" s="680"/>
      <c r="AE605" s="680"/>
      <c r="AF605" s="680"/>
      <c r="AG605" s="680"/>
      <c r="AH605" s="680"/>
      <c r="AI605" s="680"/>
      <c r="AJ605" s="680"/>
      <c r="AK605" s="742"/>
      <c r="AL605" s="680"/>
      <c r="AM605" s="680"/>
      <c r="AN605" s="680"/>
      <c r="AO605" s="680"/>
      <c r="AP605" s="680"/>
      <c r="AQ605" s="680"/>
      <c r="AR605" s="680"/>
      <c r="AS605" s="680"/>
      <c r="AT605" s="680"/>
      <c r="AU605" s="680"/>
      <c r="AV605" s="680"/>
      <c r="AW605" s="680"/>
      <c r="AX605" s="680"/>
      <c r="AY605" s="680"/>
      <c r="AZ605" s="680"/>
      <c r="BA605" s="680"/>
      <c r="BB605" s="680"/>
      <c r="BC605" s="680"/>
      <c r="BD605" s="680"/>
      <c r="BE605" s="680"/>
      <c r="BF605" s="680"/>
      <c r="BG605" s="680"/>
      <c r="BH605" s="680"/>
      <c r="BI605" s="680"/>
      <c r="BJ605" s="680"/>
      <c r="BK605" s="680"/>
      <c r="BL605" s="680"/>
      <c r="BM605" s="680"/>
      <c r="BN605" s="680"/>
      <c r="BO605" s="680"/>
      <c r="BP605" s="680"/>
    </row>
    <row r="606" customFormat="false" ht="15" hidden="false" customHeight="false" outlineLevel="0" collapsed="false">
      <c r="A606" s="680"/>
      <c r="B606" s="680"/>
      <c r="C606" s="742"/>
      <c r="D606" s="680"/>
      <c r="E606" s="680"/>
      <c r="F606" s="680"/>
      <c r="G606" s="680"/>
      <c r="H606" s="680"/>
      <c r="I606" s="680"/>
      <c r="J606" s="680"/>
      <c r="K606" s="680"/>
      <c r="L606" s="680"/>
      <c r="M606" s="680"/>
      <c r="N606" s="680"/>
      <c r="O606" s="742"/>
      <c r="P606" s="680"/>
      <c r="Q606" s="680"/>
      <c r="R606" s="680"/>
      <c r="S606" s="680"/>
      <c r="T606" s="680"/>
      <c r="U606" s="680"/>
      <c r="V606" s="680"/>
      <c r="W606" s="680"/>
      <c r="X606" s="680"/>
      <c r="Y606" s="680"/>
      <c r="Z606" s="680"/>
      <c r="AA606" s="680"/>
      <c r="AB606" s="680"/>
      <c r="AC606" s="680"/>
      <c r="AD606" s="680"/>
      <c r="AE606" s="680"/>
      <c r="AF606" s="680"/>
      <c r="AG606" s="680"/>
      <c r="AH606" s="680"/>
      <c r="AI606" s="680"/>
      <c r="AJ606" s="680"/>
      <c r="AK606" s="742"/>
      <c r="AL606" s="680"/>
      <c r="AM606" s="680"/>
      <c r="AN606" s="680"/>
      <c r="AO606" s="680"/>
      <c r="AP606" s="680"/>
      <c r="AQ606" s="680"/>
      <c r="AR606" s="680"/>
      <c r="AS606" s="680"/>
      <c r="AT606" s="680"/>
      <c r="AU606" s="680"/>
      <c r="AV606" s="680"/>
      <c r="AW606" s="680"/>
      <c r="AX606" s="680"/>
      <c r="AY606" s="680"/>
      <c r="AZ606" s="680"/>
      <c r="BA606" s="680"/>
      <c r="BB606" s="680"/>
      <c r="BC606" s="680"/>
      <c r="BD606" s="680"/>
      <c r="BE606" s="680"/>
      <c r="BF606" s="680"/>
      <c r="BG606" s="680"/>
      <c r="BH606" s="680"/>
      <c r="BI606" s="680"/>
      <c r="BJ606" s="680"/>
      <c r="BK606" s="680"/>
      <c r="BL606" s="680"/>
      <c r="BM606" s="680"/>
      <c r="BN606" s="680"/>
      <c r="BO606" s="680"/>
      <c r="BP606" s="680"/>
    </row>
    <row r="607" customFormat="false" ht="15" hidden="false" customHeight="false" outlineLevel="0" collapsed="false">
      <c r="A607" s="680"/>
      <c r="B607" s="680"/>
      <c r="C607" s="742"/>
      <c r="D607" s="680"/>
      <c r="E607" s="680"/>
      <c r="F607" s="680"/>
      <c r="G607" s="680"/>
      <c r="H607" s="680"/>
      <c r="I607" s="680"/>
      <c r="J607" s="680"/>
      <c r="K607" s="680"/>
      <c r="L607" s="680"/>
      <c r="M607" s="680"/>
      <c r="N607" s="680"/>
      <c r="O607" s="742"/>
      <c r="P607" s="680"/>
      <c r="Q607" s="680"/>
      <c r="R607" s="680"/>
      <c r="S607" s="680"/>
      <c r="T607" s="680"/>
      <c r="U607" s="680"/>
      <c r="V607" s="680"/>
      <c r="W607" s="680"/>
      <c r="X607" s="680"/>
      <c r="Y607" s="680"/>
      <c r="Z607" s="680"/>
      <c r="AA607" s="680"/>
      <c r="AB607" s="680"/>
      <c r="AC607" s="680"/>
      <c r="AD607" s="680"/>
      <c r="AE607" s="680"/>
      <c r="AF607" s="680"/>
      <c r="AG607" s="680"/>
      <c r="AH607" s="680"/>
      <c r="AI607" s="680"/>
      <c r="AJ607" s="680"/>
      <c r="AK607" s="742"/>
      <c r="AL607" s="680"/>
      <c r="AM607" s="680"/>
      <c r="AN607" s="680"/>
      <c r="AO607" s="680"/>
      <c r="AP607" s="680"/>
      <c r="AQ607" s="680"/>
      <c r="AR607" s="680"/>
      <c r="AS607" s="680"/>
      <c r="AT607" s="680"/>
      <c r="AU607" s="680"/>
      <c r="AV607" s="680"/>
      <c r="AW607" s="680"/>
      <c r="AX607" s="680"/>
      <c r="AY607" s="680"/>
      <c r="AZ607" s="680"/>
      <c r="BA607" s="680"/>
      <c r="BB607" s="680"/>
      <c r="BC607" s="680"/>
      <c r="BD607" s="680"/>
      <c r="BE607" s="680"/>
      <c r="BF607" s="680"/>
      <c r="BG607" s="680"/>
      <c r="BH607" s="680"/>
      <c r="BI607" s="680"/>
      <c r="BJ607" s="680"/>
      <c r="BK607" s="680"/>
      <c r="BL607" s="680"/>
      <c r="BM607" s="680"/>
      <c r="BN607" s="680"/>
      <c r="BO607" s="680"/>
      <c r="BP607" s="680"/>
    </row>
    <row r="608" customFormat="false" ht="15" hidden="false" customHeight="false" outlineLevel="0" collapsed="false">
      <c r="A608" s="680"/>
      <c r="B608" s="680"/>
      <c r="C608" s="742"/>
      <c r="D608" s="680"/>
      <c r="E608" s="680"/>
      <c r="F608" s="680"/>
      <c r="G608" s="680"/>
      <c r="H608" s="680"/>
      <c r="I608" s="680"/>
      <c r="J608" s="680"/>
      <c r="K608" s="680"/>
      <c r="L608" s="680"/>
      <c r="M608" s="680"/>
      <c r="N608" s="680"/>
      <c r="O608" s="742"/>
      <c r="P608" s="680"/>
      <c r="Q608" s="680"/>
      <c r="R608" s="680"/>
      <c r="S608" s="680"/>
      <c r="T608" s="680"/>
      <c r="U608" s="680"/>
      <c r="V608" s="680"/>
      <c r="W608" s="680"/>
      <c r="X608" s="680"/>
      <c r="Y608" s="680"/>
      <c r="Z608" s="680"/>
      <c r="AA608" s="680"/>
      <c r="AB608" s="680"/>
      <c r="AC608" s="680"/>
      <c r="AD608" s="680"/>
      <c r="AE608" s="680"/>
      <c r="AF608" s="680"/>
      <c r="AG608" s="680"/>
      <c r="AH608" s="680"/>
      <c r="AI608" s="680"/>
      <c r="AJ608" s="680"/>
      <c r="AK608" s="742"/>
      <c r="AL608" s="680"/>
      <c r="AM608" s="680"/>
      <c r="AN608" s="680"/>
      <c r="AO608" s="680"/>
      <c r="AP608" s="680"/>
      <c r="AQ608" s="680"/>
      <c r="AR608" s="680"/>
      <c r="AS608" s="680"/>
      <c r="AT608" s="680"/>
      <c r="AU608" s="680"/>
      <c r="AV608" s="680"/>
      <c r="AW608" s="680"/>
      <c r="AX608" s="680"/>
      <c r="AY608" s="680"/>
      <c r="AZ608" s="680"/>
      <c r="BA608" s="680"/>
      <c r="BB608" s="680"/>
      <c r="BC608" s="680"/>
      <c r="BD608" s="680"/>
      <c r="BE608" s="680"/>
      <c r="BF608" s="680"/>
      <c r="BG608" s="680"/>
      <c r="BH608" s="680"/>
      <c r="BI608" s="680"/>
      <c r="BJ608" s="680"/>
      <c r="BK608" s="680"/>
      <c r="BL608" s="680"/>
      <c r="BM608" s="680"/>
      <c r="BN608" s="680"/>
      <c r="BO608" s="680"/>
      <c r="BP608" s="680"/>
    </row>
    <row r="609" customFormat="false" ht="15" hidden="false" customHeight="false" outlineLevel="0" collapsed="false">
      <c r="A609" s="680"/>
      <c r="B609" s="680"/>
      <c r="C609" s="742"/>
      <c r="D609" s="680"/>
      <c r="E609" s="680"/>
      <c r="F609" s="680"/>
      <c r="G609" s="680"/>
      <c r="H609" s="680"/>
      <c r="I609" s="680"/>
      <c r="J609" s="680"/>
      <c r="K609" s="680"/>
      <c r="L609" s="680"/>
      <c r="M609" s="680"/>
      <c r="N609" s="680"/>
      <c r="O609" s="742"/>
      <c r="P609" s="680"/>
      <c r="Q609" s="680"/>
      <c r="R609" s="680"/>
      <c r="S609" s="680"/>
      <c r="T609" s="680"/>
      <c r="U609" s="680"/>
      <c r="V609" s="680"/>
      <c r="W609" s="680"/>
      <c r="X609" s="680"/>
      <c r="Y609" s="680"/>
      <c r="Z609" s="680"/>
      <c r="AA609" s="680"/>
      <c r="AB609" s="680"/>
      <c r="AC609" s="680"/>
      <c r="AD609" s="680"/>
      <c r="AE609" s="680"/>
      <c r="AF609" s="680"/>
      <c r="AG609" s="680"/>
      <c r="AH609" s="680"/>
      <c r="AI609" s="680"/>
      <c r="AJ609" s="680"/>
      <c r="AK609" s="742"/>
      <c r="AL609" s="680"/>
      <c r="AM609" s="680"/>
      <c r="AN609" s="680"/>
      <c r="AO609" s="680"/>
      <c r="AP609" s="680"/>
      <c r="AQ609" s="680"/>
      <c r="AR609" s="680"/>
      <c r="AS609" s="680"/>
      <c r="AT609" s="680"/>
      <c r="AU609" s="680"/>
      <c r="AV609" s="680"/>
      <c r="AW609" s="680"/>
      <c r="AX609" s="680"/>
      <c r="AY609" s="680"/>
      <c r="AZ609" s="680"/>
      <c r="BA609" s="680"/>
      <c r="BB609" s="680"/>
      <c r="BC609" s="680"/>
      <c r="BD609" s="680"/>
      <c r="BE609" s="680"/>
      <c r="BF609" s="680"/>
      <c r="BG609" s="680"/>
      <c r="BH609" s="680"/>
      <c r="BI609" s="680"/>
      <c r="BJ609" s="680"/>
      <c r="BK609" s="680"/>
      <c r="BL609" s="680"/>
      <c r="BM609" s="680"/>
      <c r="BN609" s="680"/>
      <c r="BO609" s="680"/>
      <c r="BP609" s="680"/>
    </row>
  </sheetData>
  <mergeCells count="25">
    <mergeCell ref="E1:H1"/>
    <mergeCell ref="U1:X1"/>
    <mergeCell ref="AM1:AP1"/>
    <mergeCell ref="E2:H2"/>
    <mergeCell ref="U2:X2"/>
    <mergeCell ref="AM2:AP2"/>
    <mergeCell ref="E3:H3"/>
    <mergeCell ref="U3:X3"/>
    <mergeCell ref="AM3:AP3"/>
    <mergeCell ref="E4:H4"/>
    <mergeCell ref="U4:X4"/>
    <mergeCell ref="AM4:AP4"/>
    <mergeCell ref="F6:G6"/>
    <mergeCell ref="AM6:AO6"/>
    <mergeCell ref="AS6:AU6"/>
    <mergeCell ref="D74:E74"/>
    <mergeCell ref="P74:Q74"/>
    <mergeCell ref="D75:E75"/>
    <mergeCell ref="P75:Q75"/>
    <mergeCell ref="D76:E76"/>
    <mergeCell ref="P76:Q76"/>
    <mergeCell ref="D77:E77"/>
    <mergeCell ref="P77:Q77"/>
    <mergeCell ref="D78:E78"/>
    <mergeCell ref="P78:Q78"/>
  </mergeCells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84" man="true" max="16383" min="0"/>
  </rowBreaks>
  <colBreaks count="2" manualBreakCount="2">
    <brk id="11" man="true" max="65535" min="0"/>
    <brk id="33" man="true" max="65535" min="0"/>
  </colBreak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W212"/>
  <sheetViews>
    <sheetView showFormulas="false" showGridLines="false" showRowColHeaders="true" showZeros="true" rightToLeft="false" tabSelected="false" showOutlineSymbols="true" defaultGridColor="true" view="normal" topLeftCell="A5" colorId="64" zoomScale="100" zoomScaleNormal="100" zoomScalePageLayoutView="100" workbookViewId="0">
      <pane xSplit="2" ySplit="3" topLeftCell="I8" activePane="bottomRight" state="frozen"/>
      <selection pane="topLeft" activeCell="A5" activeCellId="0" sqref="A5"/>
      <selection pane="topRight" activeCell="I5" activeCellId="0" sqref="I5"/>
      <selection pane="bottomLeft" activeCell="A8" activeCellId="0" sqref="A8"/>
      <selection pane="bottomRight" activeCell="J9" activeCellId="0" sqref="J9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765" width="45.7"/>
    <col collapsed="false" customWidth="true" hidden="false" outlineLevel="0" max="2" min="2" style="766" width="8.7"/>
    <col collapsed="false" customWidth="true" hidden="false" outlineLevel="0" max="14" min="3" style="765" width="9.7"/>
    <col collapsed="false" customWidth="false" hidden="false" outlineLevel="0" max="17" min="15" style="765" width="10.71"/>
    <col collapsed="false" customWidth="true" hidden="false" outlineLevel="0" max="19" min="18" style="765" width="11.7"/>
    <col collapsed="false" customWidth="true" hidden="false" outlineLevel="0" max="20" min="20" style="765" width="45.7"/>
    <col collapsed="false" customWidth="true" hidden="false" outlineLevel="0" max="21" min="21" style="766" width="8.7"/>
    <col collapsed="false" customWidth="true" hidden="false" outlineLevel="0" max="25" min="22" style="765" width="9.7"/>
    <col collapsed="false" customWidth="true" hidden="false" outlineLevel="0" max="26" min="26" style="765" width="3.7"/>
    <col collapsed="false" customWidth="false" hidden="false" outlineLevel="0" max="27" min="27" style="765" width="10.71"/>
    <col collapsed="false" customWidth="true" hidden="false" outlineLevel="0" max="29" min="28" style="765" width="11.7"/>
    <col collapsed="false" customWidth="true" hidden="false" outlineLevel="0" max="30" min="30" style="765" width="45.7"/>
    <col collapsed="false" customWidth="true" hidden="false" outlineLevel="0" max="31" min="31" style="766" width="8.7"/>
    <col collapsed="false" customWidth="true" hidden="false" outlineLevel="0" max="45" min="32" style="765" width="9.7"/>
    <col collapsed="false" customWidth="false" hidden="false" outlineLevel="0" max="257" min="46" style="765" width="10.71"/>
  </cols>
  <sheetData>
    <row r="1" customFormat="false" ht="12.75" hidden="false" customHeight="false" outlineLevel="0" collapsed="false">
      <c r="A1" s="3" t="s">
        <v>932</v>
      </c>
      <c r="C1" s="767"/>
      <c r="D1" s="767"/>
      <c r="E1" s="767"/>
      <c r="F1" s="767"/>
      <c r="G1" s="768" t="s">
        <v>933</v>
      </c>
      <c r="H1" s="768"/>
      <c r="I1" s="768"/>
      <c r="J1" s="768"/>
      <c r="K1" s="767"/>
      <c r="L1" s="767"/>
      <c r="M1" s="767"/>
      <c r="N1" s="767"/>
      <c r="O1" s="767"/>
      <c r="P1" s="767"/>
      <c r="Q1" s="767"/>
      <c r="R1" s="767"/>
      <c r="S1" s="769"/>
      <c r="T1" s="770" t="str">
        <f aca="false">A1</f>
        <v>            </v>
      </c>
      <c r="U1" s="771"/>
      <c r="V1" s="772" t="str">
        <f aca="false">G1</f>
        <v>TRANSWESTERN PIPELINE GROUP</v>
      </c>
      <c r="W1" s="772"/>
      <c r="X1" s="772"/>
      <c r="Y1" s="772"/>
      <c r="Z1" s="773"/>
      <c r="AA1" s="773"/>
      <c r="AB1" s="769"/>
      <c r="AC1" s="767"/>
      <c r="AD1" s="774" t="str">
        <f aca="false">A1</f>
        <v>            </v>
      </c>
      <c r="AI1" s="775" t="str">
        <f aca="false">G1</f>
        <v>TRANSWESTERN PIPELINE GROUP</v>
      </c>
      <c r="AJ1" s="775"/>
      <c r="AK1" s="775"/>
      <c r="AL1" s="775"/>
      <c r="AR1" s="767"/>
      <c r="AS1" s="767"/>
      <c r="AT1" s="767"/>
      <c r="AU1" s="767"/>
      <c r="AV1" s="767"/>
      <c r="AW1" s="767"/>
    </row>
    <row r="2" customFormat="false" ht="12.75" hidden="false" customHeight="false" outlineLevel="0" collapsed="false">
      <c r="A2" s="776" t="s">
        <v>934</v>
      </c>
      <c r="C2" s="777"/>
      <c r="D2" s="778"/>
      <c r="E2" s="777"/>
      <c r="F2" s="769"/>
      <c r="G2" s="779" t="s">
        <v>935</v>
      </c>
      <c r="H2" s="779"/>
      <c r="I2" s="779"/>
      <c r="J2" s="779"/>
      <c r="K2" s="777"/>
      <c r="L2" s="777"/>
      <c r="M2" s="777"/>
      <c r="N2" s="777"/>
      <c r="O2" s="767"/>
      <c r="P2" s="767"/>
      <c r="Q2" s="767"/>
      <c r="R2" s="767"/>
      <c r="S2" s="769"/>
      <c r="T2" s="780" t="s">
        <v>936</v>
      </c>
      <c r="U2" s="771"/>
      <c r="V2" s="772" t="str">
        <f aca="false">G2</f>
        <v>2001 ACTUAL / ESTIMATE</v>
      </c>
      <c r="W2" s="772"/>
      <c r="X2" s="772"/>
      <c r="Y2" s="772"/>
      <c r="Z2" s="773"/>
      <c r="AA2" s="773"/>
      <c r="AB2" s="767"/>
      <c r="AC2" s="767"/>
      <c r="AD2" s="781" t="s">
        <v>937</v>
      </c>
      <c r="AF2" s="782"/>
      <c r="AG2" s="782"/>
      <c r="AH2" s="782"/>
      <c r="AI2" s="775" t="str">
        <f aca="false">G2</f>
        <v>2001 ACTUAL / ESTIMATE</v>
      </c>
      <c r="AJ2" s="775"/>
      <c r="AK2" s="775"/>
      <c r="AL2" s="775"/>
      <c r="AN2" s="782"/>
      <c r="AO2" s="782"/>
      <c r="AP2" s="782"/>
      <c r="AQ2" s="782"/>
      <c r="AR2" s="767"/>
      <c r="AS2" s="767"/>
      <c r="AT2" s="767"/>
      <c r="AU2" s="767"/>
      <c r="AV2" s="767"/>
      <c r="AW2" s="767"/>
    </row>
    <row r="3" customFormat="false" ht="12.75" hidden="false" customHeight="false" outlineLevel="0" collapsed="false">
      <c r="A3" s="783" t="s">
        <v>938</v>
      </c>
      <c r="C3" s="777"/>
      <c r="D3" s="777"/>
      <c r="E3" s="777"/>
      <c r="F3" s="777"/>
      <c r="G3" s="768" t="s">
        <v>939</v>
      </c>
      <c r="H3" s="768"/>
      <c r="I3" s="768"/>
      <c r="J3" s="768"/>
      <c r="K3" s="777"/>
      <c r="L3" s="777"/>
      <c r="M3" s="777"/>
      <c r="N3" s="777"/>
      <c r="O3" s="767"/>
      <c r="P3" s="767"/>
      <c r="Q3" s="767"/>
      <c r="R3" s="767"/>
      <c r="S3" s="769"/>
      <c r="T3" s="784" t="str">
        <f aca="false">A3</f>
        <v>2001 CURRENT ESTIMATE</v>
      </c>
      <c r="U3" s="771"/>
      <c r="V3" s="772" t="str">
        <f aca="false">G3</f>
        <v>RESULTS OF OPERATIONS </v>
      </c>
      <c r="W3" s="772"/>
      <c r="X3" s="772"/>
      <c r="Y3" s="772"/>
      <c r="Z3" s="773"/>
      <c r="AA3" s="773"/>
      <c r="AB3" s="767"/>
      <c r="AC3" s="767"/>
      <c r="AD3" s="774" t="str">
        <f aca="false">A3</f>
        <v>2001 CURRENT ESTIMATE</v>
      </c>
      <c r="AF3" s="782"/>
      <c r="AG3" s="782"/>
      <c r="AH3" s="782"/>
      <c r="AI3" s="768" t="s">
        <v>940</v>
      </c>
      <c r="AJ3" s="768"/>
      <c r="AK3" s="768"/>
      <c r="AL3" s="768"/>
      <c r="AN3" s="782"/>
      <c r="AO3" s="782"/>
      <c r="AP3" s="782"/>
      <c r="AQ3" s="782"/>
      <c r="AR3" s="767"/>
      <c r="AS3" s="767"/>
      <c r="AT3" s="767"/>
      <c r="AU3" s="767"/>
      <c r="AV3" s="767"/>
      <c r="AW3" s="767"/>
    </row>
    <row r="4" customFormat="false" ht="12.75" hidden="false" customHeight="false" outlineLevel="0" collapsed="false">
      <c r="A4" s="785"/>
      <c r="B4" s="786" t="n">
        <f aca="true">NOW()</f>
        <v>45926.9584415746</v>
      </c>
      <c r="C4" s="777"/>
      <c r="D4" s="777"/>
      <c r="E4" s="777"/>
      <c r="F4" s="777"/>
      <c r="G4" s="768" t="s">
        <v>941</v>
      </c>
      <c r="H4" s="768"/>
      <c r="I4" s="768"/>
      <c r="J4" s="768"/>
      <c r="K4" s="777"/>
      <c r="L4" s="777"/>
      <c r="M4" s="777"/>
      <c r="N4" s="777"/>
      <c r="O4" s="767"/>
      <c r="P4" s="767"/>
      <c r="Q4" s="767"/>
      <c r="R4" s="767"/>
      <c r="S4" s="769"/>
      <c r="T4" s="787"/>
      <c r="U4" s="786" t="n">
        <f aca="true">NOW()</f>
        <v>45926.9584415746</v>
      </c>
      <c r="V4" s="772" t="str">
        <f aca="false">G4</f>
        <v>(Thousands of Dollars)</v>
      </c>
      <c r="W4" s="772"/>
      <c r="X4" s="772"/>
      <c r="Y4" s="772"/>
      <c r="Z4" s="773"/>
      <c r="AA4" s="773"/>
      <c r="AB4" s="767"/>
      <c r="AC4" s="767"/>
      <c r="AD4" s="767"/>
      <c r="AE4" s="786" t="n">
        <f aca="true">NOW()</f>
        <v>45926.9584415747</v>
      </c>
      <c r="AF4" s="782"/>
      <c r="AG4" s="782"/>
      <c r="AH4" s="782"/>
      <c r="AI4" s="775" t="str">
        <f aca="false">G4</f>
        <v>(Thousands of Dollars)</v>
      </c>
      <c r="AJ4" s="775"/>
      <c r="AK4" s="775"/>
      <c r="AL4" s="775"/>
      <c r="AN4" s="782"/>
      <c r="AO4" s="782"/>
      <c r="AP4" s="782"/>
      <c r="AQ4" s="782"/>
      <c r="AR4" s="767"/>
      <c r="AS4" s="767"/>
      <c r="AT4" s="767"/>
      <c r="AU4" s="767"/>
      <c r="AV4" s="767"/>
      <c r="AW4" s="767"/>
    </row>
    <row r="5" customFormat="false" ht="12.75" hidden="false" customHeight="false" outlineLevel="0" collapsed="false">
      <c r="A5" s="788" t="s">
        <v>942</v>
      </c>
      <c r="B5" s="789" t="n">
        <f aca="true">NOW()</f>
        <v>45926.9584415747</v>
      </c>
      <c r="C5" s="777"/>
      <c r="D5" s="9"/>
      <c r="E5" s="777"/>
      <c r="F5" s="777"/>
      <c r="G5" s="9"/>
      <c r="H5" s="777"/>
      <c r="I5" s="790"/>
      <c r="J5" s="777"/>
      <c r="K5" s="777"/>
      <c r="L5" s="777"/>
      <c r="M5" s="777"/>
      <c r="N5" s="777"/>
      <c r="O5" s="767"/>
      <c r="P5" s="767"/>
      <c r="Q5" s="767"/>
      <c r="R5" s="767"/>
      <c r="S5" s="767"/>
      <c r="T5" s="791" t="s">
        <v>943</v>
      </c>
      <c r="U5" s="789" t="n">
        <f aca="true">NOW()</f>
        <v>45926.9584415748</v>
      </c>
      <c r="V5" s="773"/>
      <c r="W5" s="792"/>
      <c r="X5" s="792"/>
      <c r="Y5" s="792"/>
      <c r="Z5" s="792"/>
      <c r="AA5" s="792"/>
      <c r="AB5" s="767"/>
      <c r="AC5" s="767"/>
      <c r="AD5" s="788" t="s">
        <v>944</v>
      </c>
      <c r="AE5" s="789" t="n">
        <f aca="true">NOW()</f>
        <v>45926.9584415748</v>
      </c>
      <c r="AF5" s="782"/>
      <c r="AG5" s="782"/>
      <c r="AH5" s="782"/>
      <c r="AI5" s="782"/>
      <c r="AJ5" s="782"/>
      <c r="AK5" s="782"/>
      <c r="AL5" s="782"/>
      <c r="AM5" s="782"/>
      <c r="AN5" s="782"/>
      <c r="AO5" s="782"/>
      <c r="AP5" s="782"/>
      <c r="AQ5" s="782"/>
      <c r="AR5" s="767"/>
      <c r="AS5" s="767"/>
      <c r="AT5" s="767"/>
      <c r="AU5" s="767"/>
      <c r="AV5" s="767"/>
      <c r="AW5" s="767"/>
    </row>
    <row r="6" customFormat="false" ht="12.75" hidden="false" customHeight="false" outlineLevel="0" collapsed="false">
      <c r="A6" s="782"/>
      <c r="C6" s="793" t="str">
        <f aca="false">DataBase!C2</f>
        <v>ACT.</v>
      </c>
      <c r="D6" s="793" t="str">
        <f aca="false">DataBase!D2</f>
        <v>ACT.</v>
      </c>
      <c r="E6" s="793" t="str">
        <f aca="false">DataBase!E2</f>
        <v>ACT.</v>
      </c>
      <c r="F6" s="793" t="str">
        <f aca="false">DataBase!F2</f>
        <v>ACT.</v>
      </c>
      <c r="G6" s="793" t="str">
        <f aca="false">DataBase!G2</f>
        <v>ACT.</v>
      </c>
      <c r="H6" s="793" t="str">
        <f aca="false">DataBase!H2</f>
        <v>ACT.</v>
      </c>
      <c r="I6" s="793" t="str">
        <f aca="false">DataBase!I2</f>
        <v>ACT.</v>
      </c>
      <c r="J6" s="793" t="str">
        <f aca="false">DataBase!J2</f>
        <v>ACT.</v>
      </c>
      <c r="K6" s="793" t="str">
        <f aca="false">DataBase!K2</f>
        <v>3rd CE</v>
      </c>
      <c r="L6" s="793" t="str">
        <f aca="false">DataBase!L2</f>
        <v>3rd CE</v>
      </c>
      <c r="M6" s="793" t="str">
        <f aca="false">DataBase!M2</f>
        <v>3rd CE</v>
      </c>
      <c r="N6" s="793" t="str">
        <f aca="false">DataBase!N2</f>
        <v>3rd CE</v>
      </c>
      <c r="O6" s="793" t="str">
        <f aca="false">DataBase!O2</f>
        <v>TOTAL</v>
      </c>
      <c r="P6" s="794" t="s">
        <v>945</v>
      </c>
      <c r="Q6" s="11" t="s">
        <v>946</v>
      </c>
      <c r="R6" s="767"/>
      <c r="S6" s="769"/>
      <c r="T6" s="773"/>
      <c r="U6" s="771"/>
      <c r="V6" s="771" t="s">
        <v>20</v>
      </c>
      <c r="W6" s="771" t="s">
        <v>21</v>
      </c>
      <c r="X6" s="771" t="s">
        <v>22</v>
      </c>
      <c r="Y6" s="771" t="s">
        <v>23</v>
      </c>
      <c r="Z6" s="792"/>
      <c r="AA6" s="795" t="str">
        <f aca="false">DataBase!O2</f>
        <v>TOTAL</v>
      </c>
      <c r="AB6" s="767"/>
      <c r="AC6" s="767"/>
      <c r="AD6" s="782"/>
      <c r="AF6" s="790" t="str">
        <f aca="false">DataBase!C2</f>
        <v>ACT.</v>
      </c>
      <c r="AG6" s="790" t="str">
        <f aca="false">DataBase!D2</f>
        <v>ACT.</v>
      </c>
      <c r="AH6" s="790" t="str">
        <f aca="false">DataBase!E2</f>
        <v>ACT.</v>
      </c>
      <c r="AI6" s="790" t="str">
        <f aca="false">DataBase!F2</f>
        <v>ACT.</v>
      </c>
      <c r="AJ6" s="790" t="str">
        <f aca="false">DataBase!G2</f>
        <v>ACT.</v>
      </c>
      <c r="AK6" s="790" t="str">
        <f aca="false">DataBase!H2</f>
        <v>ACT.</v>
      </c>
      <c r="AL6" s="790" t="str">
        <f aca="false">DataBase!I2</f>
        <v>ACT.</v>
      </c>
      <c r="AM6" s="790" t="str">
        <f aca="false">DataBase!J2</f>
        <v>ACT.</v>
      </c>
      <c r="AN6" s="790" t="str">
        <f aca="false">DataBase!K2</f>
        <v>3rd CE</v>
      </c>
      <c r="AO6" s="790" t="str">
        <f aca="false">DataBase!L2</f>
        <v>3rd CE</v>
      </c>
      <c r="AP6" s="790" t="str">
        <f aca="false">DataBase!M2</f>
        <v>3rd CE</v>
      </c>
      <c r="AQ6" s="790" t="str">
        <f aca="false">DataBase!N2</f>
        <v>3rd CE</v>
      </c>
      <c r="AR6" s="767"/>
      <c r="AS6" s="767"/>
      <c r="AT6" s="767"/>
      <c r="AU6" s="767"/>
      <c r="AV6" s="767"/>
      <c r="AW6" s="767"/>
    </row>
    <row r="7" customFormat="false" ht="12.75" hidden="false" customHeight="false" outlineLevel="0" collapsed="false">
      <c r="A7" s="782"/>
      <c r="C7" s="327" t="s">
        <v>6</v>
      </c>
      <c r="D7" s="327" t="s">
        <v>7</v>
      </c>
      <c r="E7" s="327" t="s">
        <v>8</v>
      </c>
      <c r="F7" s="327" t="s">
        <v>9</v>
      </c>
      <c r="G7" s="327" t="s">
        <v>10</v>
      </c>
      <c r="H7" s="327" t="s">
        <v>11</v>
      </c>
      <c r="I7" s="327" t="s">
        <v>12</v>
      </c>
      <c r="J7" s="327" t="s">
        <v>13</v>
      </c>
      <c r="K7" s="327" t="s">
        <v>14</v>
      </c>
      <c r="L7" s="327" t="s">
        <v>15</v>
      </c>
      <c r="M7" s="327" t="s">
        <v>16</v>
      </c>
      <c r="N7" s="327" t="s">
        <v>17</v>
      </c>
      <c r="O7" s="796" t="n">
        <v>2001</v>
      </c>
      <c r="P7" s="796" t="s">
        <v>947</v>
      </c>
      <c r="Q7" s="327" t="s">
        <v>948</v>
      </c>
      <c r="R7" s="777"/>
      <c r="S7" s="769"/>
      <c r="T7" s="773"/>
      <c r="U7" s="771"/>
      <c r="V7" s="797" t="s">
        <v>419</v>
      </c>
      <c r="W7" s="798" t="str">
        <f aca="false">V$7</f>
        <v>Quarter</v>
      </c>
      <c r="X7" s="798" t="str">
        <f aca="false">W$7</f>
        <v>Quarter</v>
      </c>
      <c r="Y7" s="798" t="str">
        <f aca="false">X$7</f>
        <v>Quarter</v>
      </c>
      <c r="Z7" s="799"/>
      <c r="AA7" s="800" t="n">
        <f aca="false">O7</f>
        <v>2001</v>
      </c>
      <c r="AB7" s="767"/>
      <c r="AC7" s="767"/>
      <c r="AD7" s="782"/>
      <c r="AF7" s="801" t="str">
        <f aca="false">C7</f>
        <v>JAN</v>
      </c>
      <c r="AG7" s="801" t="str">
        <f aca="false">D7</f>
        <v>FEB</v>
      </c>
      <c r="AH7" s="801" t="str">
        <f aca="false">E7</f>
        <v>MAR</v>
      </c>
      <c r="AI7" s="801" t="str">
        <f aca="false">F7</f>
        <v>APR</v>
      </c>
      <c r="AJ7" s="801" t="str">
        <f aca="false">G7</f>
        <v>MAY</v>
      </c>
      <c r="AK7" s="801" t="str">
        <f aca="false">H7</f>
        <v>JUN</v>
      </c>
      <c r="AL7" s="801" t="str">
        <f aca="false">I7</f>
        <v>JUL</v>
      </c>
      <c r="AM7" s="801" t="str">
        <f aca="false">J7</f>
        <v>AUG</v>
      </c>
      <c r="AN7" s="801" t="str">
        <f aca="false">K7</f>
        <v>SEP</v>
      </c>
      <c r="AO7" s="801" t="str">
        <f aca="false">L7</f>
        <v>OCT</v>
      </c>
      <c r="AP7" s="801" t="str">
        <f aca="false">M7</f>
        <v>NOV</v>
      </c>
      <c r="AQ7" s="801" t="str">
        <f aca="false">N7</f>
        <v>DEC</v>
      </c>
      <c r="AR7" s="767"/>
      <c r="AS7" s="767"/>
      <c r="AT7" s="767"/>
      <c r="AU7" s="767"/>
      <c r="AV7" s="767"/>
      <c r="AW7" s="767"/>
    </row>
    <row r="8" customFormat="false" ht="12.75" hidden="false" customHeight="false" outlineLevel="0" collapsed="false">
      <c r="A8" s="802" t="s">
        <v>949</v>
      </c>
      <c r="T8" s="803" t="str">
        <f aca="false">A8</f>
        <v>OPERATING REVENUES</v>
      </c>
      <c r="U8" s="804"/>
      <c r="V8" s="787"/>
      <c r="W8" s="787"/>
      <c r="X8" s="787"/>
      <c r="Y8" s="787"/>
      <c r="Z8" s="787"/>
      <c r="AA8" s="787"/>
      <c r="AD8" s="767" t="str">
        <f aca="false">A8</f>
        <v>OPERATING REVENUES</v>
      </c>
    </row>
    <row r="9" customFormat="false" ht="12.75" hidden="false" customHeight="false" outlineLevel="0" collapsed="false">
      <c r="A9" s="805" t="s">
        <v>950</v>
      </c>
      <c r="C9" s="806" t="n">
        <f aca="false">'Sales&amp;Liq-COS'!C31</f>
        <v>7173</v>
      </c>
      <c r="D9" s="806" t="n">
        <f aca="false">'Sales&amp;Liq-COS'!D31</f>
        <v>5582</v>
      </c>
      <c r="E9" s="806" t="n">
        <f aca="false">'Sales&amp;Liq-COS'!E31</f>
        <v>4818</v>
      </c>
      <c r="F9" s="806" t="n">
        <f aca="false">'Sales&amp;Liq-COS'!F31</f>
        <v>-4127</v>
      </c>
      <c r="G9" s="806" t="n">
        <f aca="false">'Sales&amp;Liq-COS'!G31</f>
        <v>2258</v>
      </c>
      <c r="H9" s="806" t="n">
        <f aca="false">'Sales&amp;Liq-COS'!H31</f>
        <v>3206</v>
      </c>
      <c r="I9" s="806" t="n">
        <f aca="false">'Sales&amp;Liq-COS'!I31</f>
        <v>3949</v>
      </c>
      <c r="J9" s="806" t="n">
        <f aca="false">'Sales&amp;Liq-COS'!J31</f>
        <v>3777</v>
      </c>
      <c r="K9" s="806" t="n">
        <f aca="false">'Sales&amp;Liq-COS'!K31</f>
        <v>0</v>
      </c>
      <c r="L9" s="806" t="n">
        <f aca="false">'Sales&amp;Liq-COS'!L31</f>
        <v>0</v>
      </c>
      <c r="M9" s="806" t="n">
        <f aca="false">'Sales&amp;Liq-COS'!M31</f>
        <v>0</v>
      </c>
      <c r="N9" s="806" t="n">
        <f aca="false">'Sales&amp;Liq-COS'!N31</f>
        <v>0</v>
      </c>
      <c r="O9" s="806" t="n">
        <f aca="false">SUM(C9:N9)</f>
        <v>26636</v>
      </c>
      <c r="P9" s="807" t="n">
        <f aca="false">SUM(C9:J9)</f>
        <v>26636</v>
      </c>
      <c r="Q9" s="806" t="n">
        <f aca="false">O9-P9</f>
        <v>0</v>
      </c>
      <c r="R9" s="808"/>
      <c r="S9" s="782"/>
      <c r="T9" s="809" t="str">
        <f aca="false">A9</f>
        <v>   Gas Sales &amp; Liquids Revenue</v>
      </c>
      <c r="U9" s="804"/>
      <c r="V9" s="810" t="n">
        <f aca="false">C9+D9+E9</f>
        <v>17573</v>
      </c>
      <c r="W9" s="810" t="n">
        <f aca="false">F9+G9+H9</f>
        <v>1337</v>
      </c>
      <c r="X9" s="810" t="n">
        <f aca="false">I9+J9+K9</f>
        <v>7726</v>
      </c>
      <c r="Y9" s="810" t="n">
        <f aca="false">L9+M9+N9</f>
        <v>0</v>
      </c>
      <c r="Z9" s="810"/>
      <c r="AA9" s="810" t="n">
        <f aca="false">SUM(V9:Y9)</f>
        <v>26636</v>
      </c>
      <c r="AB9" s="782"/>
      <c r="AC9" s="782"/>
      <c r="AD9" s="765" t="str">
        <f aca="false">A9</f>
        <v>   Gas Sales &amp; Liquids Revenue</v>
      </c>
      <c r="AF9" s="806" t="n">
        <f aca="false">C9</f>
        <v>7173</v>
      </c>
      <c r="AG9" s="806" t="n">
        <f aca="false">D9+AF9</f>
        <v>12755</v>
      </c>
      <c r="AH9" s="806" t="n">
        <f aca="false">E9+AG9</f>
        <v>17573</v>
      </c>
      <c r="AI9" s="806" t="n">
        <f aca="false">F9+AH9</f>
        <v>13446</v>
      </c>
      <c r="AJ9" s="806" t="n">
        <f aca="false">G9+AI9</f>
        <v>15704</v>
      </c>
      <c r="AK9" s="806" t="n">
        <f aca="false">H9+AJ9</f>
        <v>18910</v>
      </c>
      <c r="AL9" s="806" t="n">
        <f aca="false">I9+AK9</f>
        <v>22859</v>
      </c>
      <c r="AM9" s="806" t="n">
        <f aca="false">J9+AL9</f>
        <v>26636</v>
      </c>
      <c r="AN9" s="806" t="n">
        <f aca="false">K9+AM9</f>
        <v>26636</v>
      </c>
      <c r="AO9" s="806" t="n">
        <f aca="false">L9+AN9</f>
        <v>26636</v>
      </c>
      <c r="AP9" s="806" t="n">
        <f aca="false">M9+AO9</f>
        <v>26636</v>
      </c>
      <c r="AQ9" s="806" t="n">
        <f aca="false">N9+AP9</f>
        <v>26636</v>
      </c>
    </row>
    <row r="10" customFormat="false" ht="12.75" hidden="false" customHeight="false" outlineLevel="0" collapsed="false">
      <c r="A10" s="805" t="s">
        <v>951</v>
      </c>
      <c r="C10" s="811" t="n">
        <f aca="false">'Sales&amp;Liq-COS'!C41</f>
        <v>7411</v>
      </c>
      <c r="D10" s="811" t="n">
        <f aca="false">'Sales&amp;Liq-COS'!D41</f>
        <v>6470</v>
      </c>
      <c r="E10" s="811" t="n">
        <f aca="false">'Sales&amp;Liq-COS'!E41</f>
        <v>4990</v>
      </c>
      <c r="F10" s="811" t="n">
        <f aca="false">'Sales&amp;Liq-COS'!F41</f>
        <v>-18871</v>
      </c>
      <c r="G10" s="811" t="n">
        <f aca="false">'Sales&amp;Liq-COS'!G41</f>
        <v>0</v>
      </c>
      <c r="H10" s="811" t="n">
        <f aca="false">'Sales&amp;Liq-COS'!H41</f>
        <v>0</v>
      </c>
      <c r="I10" s="811" t="n">
        <f aca="false">'Sales&amp;Liq-COS'!I41</f>
        <v>0</v>
      </c>
      <c r="J10" s="811" t="n">
        <f aca="false">'Sales&amp;Liq-COS'!J41</f>
        <v>0</v>
      </c>
      <c r="K10" s="811" t="n">
        <f aca="false">'Sales&amp;Liq-COS'!K41</f>
        <v>0</v>
      </c>
      <c r="L10" s="811" t="n">
        <f aca="false">'Sales&amp;Liq-COS'!L41</f>
        <v>0</v>
      </c>
      <c r="M10" s="811" t="n">
        <f aca="false">'Sales&amp;Liq-COS'!M41</f>
        <v>0</v>
      </c>
      <c r="N10" s="811" t="n">
        <f aca="false">'Sales&amp;Liq-COS'!N41</f>
        <v>0</v>
      </c>
      <c r="O10" s="811" t="n">
        <f aca="false">SUM(C10:N10)</f>
        <v>0</v>
      </c>
      <c r="P10" s="812" t="n">
        <f aca="false">SUM(C10:J10)</f>
        <v>0</v>
      </c>
      <c r="Q10" s="811" t="n">
        <f aca="false">O10-P10</f>
        <v>0</v>
      </c>
      <c r="R10" s="813"/>
      <c r="S10" s="782"/>
      <c r="T10" s="809" t="str">
        <f aca="false">A10</f>
        <v>     Less:  Cost of Sales</v>
      </c>
      <c r="U10" s="804"/>
      <c r="V10" s="814" t="n">
        <f aca="false">C10+D10+E10</f>
        <v>18871</v>
      </c>
      <c r="W10" s="814" t="n">
        <f aca="false">F10+G10+H10</f>
        <v>-18871</v>
      </c>
      <c r="X10" s="814" t="n">
        <f aca="false">I10+J10+K10</f>
        <v>0</v>
      </c>
      <c r="Y10" s="814" t="n">
        <f aca="false">L10+M10+N10</f>
        <v>0</v>
      </c>
      <c r="Z10" s="814"/>
      <c r="AA10" s="814" t="n">
        <f aca="false">SUM(V10:Y10)</f>
        <v>0</v>
      </c>
      <c r="AB10" s="782"/>
      <c r="AC10" s="782"/>
      <c r="AD10" s="765" t="str">
        <f aca="false">A10</f>
        <v>     Less:  Cost of Sales</v>
      </c>
      <c r="AF10" s="811" t="n">
        <f aca="false">C10</f>
        <v>7411</v>
      </c>
      <c r="AG10" s="811" t="n">
        <f aca="false">D10+AF10</f>
        <v>13881</v>
      </c>
      <c r="AH10" s="811" t="n">
        <f aca="false">E10+AG10</f>
        <v>18871</v>
      </c>
      <c r="AI10" s="811" t="n">
        <f aca="false">F10+AH10</f>
        <v>0</v>
      </c>
      <c r="AJ10" s="811" t="n">
        <f aca="false">G10+AI10</f>
        <v>0</v>
      </c>
      <c r="AK10" s="811" t="n">
        <f aca="false">H10+AJ10</f>
        <v>0</v>
      </c>
      <c r="AL10" s="811" t="n">
        <f aca="false">I10+AK10</f>
        <v>0</v>
      </c>
      <c r="AM10" s="811" t="n">
        <f aca="false">J10+AL10</f>
        <v>0</v>
      </c>
      <c r="AN10" s="811" t="n">
        <f aca="false">K10+AM10</f>
        <v>0</v>
      </c>
      <c r="AO10" s="811" t="n">
        <f aca="false">L10+AN10</f>
        <v>0</v>
      </c>
      <c r="AP10" s="811" t="n">
        <f aca="false">M10+AO10</f>
        <v>0</v>
      </c>
      <c r="AQ10" s="811" t="n">
        <f aca="false">N10+AP10</f>
        <v>0</v>
      </c>
    </row>
    <row r="11" customFormat="false" ht="6" hidden="false" customHeight="true" outlineLevel="0" collapsed="false">
      <c r="A11" s="785"/>
      <c r="C11" s="806"/>
      <c r="D11" s="806"/>
      <c r="E11" s="806"/>
      <c r="F11" s="806"/>
      <c r="G11" s="806"/>
      <c r="H11" s="806"/>
      <c r="I11" s="806"/>
      <c r="J11" s="806"/>
      <c r="K11" s="806"/>
      <c r="L11" s="806"/>
      <c r="M11" s="806"/>
      <c r="N11" s="806"/>
      <c r="O11" s="806"/>
      <c r="P11" s="806"/>
      <c r="Q11" s="806"/>
      <c r="R11" s="807"/>
      <c r="S11" s="782"/>
      <c r="T11" s="787"/>
      <c r="U11" s="804"/>
      <c r="V11" s="810"/>
      <c r="W11" s="810"/>
      <c r="X11" s="810"/>
      <c r="Y11" s="810"/>
      <c r="Z11" s="810"/>
      <c r="AA11" s="810"/>
      <c r="AB11" s="782"/>
      <c r="AC11" s="782"/>
      <c r="AD11" s="782"/>
      <c r="AF11" s="806"/>
      <c r="AG11" s="806"/>
      <c r="AH11" s="806"/>
      <c r="AI11" s="806"/>
      <c r="AJ11" s="806"/>
      <c r="AK11" s="806"/>
      <c r="AL11" s="806"/>
      <c r="AM11" s="806"/>
      <c r="AN11" s="806"/>
      <c r="AO11" s="806"/>
      <c r="AP11" s="806"/>
      <c r="AQ11" s="806"/>
    </row>
    <row r="12" customFormat="false" ht="12" hidden="false" customHeight="true" outlineLevel="0" collapsed="false">
      <c r="A12" s="788" t="s">
        <v>952</v>
      </c>
      <c r="B12" s="793"/>
      <c r="C12" s="815" t="n">
        <f aca="false">C9-C10</f>
        <v>-238</v>
      </c>
      <c r="D12" s="815" t="n">
        <f aca="false">D9-D10</f>
        <v>-888</v>
      </c>
      <c r="E12" s="815" t="n">
        <f aca="false">E9-E10</f>
        <v>-172</v>
      </c>
      <c r="F12" s="815" t="n">
        <f aca="false">F9-F10</f>
        <v>14744</v>
      </c>
      <c r="G12" s="815" t="n">
        <f aca="false">G9-G10</f>
        <v>2258</v>
      </c>
      <c r="H12" s="815" t="n">
        <f aca="false">H9-H10</f>
        <v>3206</v>
      </c>
      <c r="I12" s="815" t="n">
        <f aca="false">I9-I10</f>
        <v>3949</v>
      </c>
      <c r="J12" s="815" t="n">
        <f aca="false">J9-J10</f>
        <v>3777</v>
      </c>
      <c r="K12" s="815" t="n">
        <f aca="false">K9-K10</f>
        <v>0</v>
      </c>
      <c r="L12" s="815" t="n">
        <f aca="false">L9-L10</f>
        <v>0</v>
      </c>
      <c r="M12" s="815" t="n">
        <f aca="false">M9-M10</f>
        <v>0</v>
      </c>
      <c r="N12" s="815" t="n">
        <f aca="false">N9-N10</f>
        <v>0</v>
      </c>
      <c r="O12" s="815" t="n">
        <f aca="false">O9-O10</f>
        <v>26636</v>
      </c>
      <c r="P12" s="815" t="n">
        <f aca="false">P9-P10</f>
        <v>26636</v>
      </c>
      <c r="Q12" s="815" t="n">
        <f aca="false">Q9-Q10</f>
        <v>0</v>
      </c>
      <c r="R12" s="816"/>
      <c r="S12" s="777"/>
      <c r="T12" s="803" t="str">
        <f aca="false">A12</f>
        <v>      Sales Margin</v>
      </c>
      <c r="U12" s="771"/>
      <c r="V12" s="817" t="n">
        <f aca="false">V9-V10</f>
        <v>-1298</v>
      </c>
      <c r="W12" s="817" t="n">
        <f aca="false">W9-W10</f>
        <v>20208</v>
      </c>
      <c r="X12" s="817" t="n">
        <f aca="false">X9-X10</f>
        <v>7726</v>
      </c>
      <c r="Y12" s="817" t="n">
        <f aca="false">Y9-Y10</f>
        <v>0</v>
      </c>
      <c r="Z12" s="817"/>
      <c r="AA12" s="817" t="n">
        <f aca="false">AA9-AA10</f>
        <v>26636</v>
      </c>
      <c r="AB12" s="777"/>
      <c r="AC12" s="777"/>
      <c r="AD12" s="767" t="str">
        <f aca="false">A12</f>
        <v>      Sales Margin</v>
      </c>
      <c r="AF12" s="818" t="n">
        <f aca="false">C12</f>
        <v>-238</v>
      </c>
      <c r="AG12" s="818" t="n">
        <f aca="false">D12+AF12</f>
        <v>-1126</v>
      </c>
      <c r="AH12" s="818" t="n">
        <f aca="false">E12+AG12</f>
        <v>-1298</v>
      </c>
      <c r="AI12" s="818" t="n">
        <f aca="false">F12+AH12</f>
        <v>13446</v>
      </c>
      <c r="AJ12" s="818" t="n">
        <f aca="false">G12+AI12</f>
        <v>15704</v>
      </c>
      <c r="AK12" s="818" t="n">
        <f aca="false">H12+AJ12</f>
        <v>18910</v>
      </c>
      <c r="AL12" s="818" t="n">
        <f aca="false">I12+AK12</f>
        <v>22859</v>
      </c>
      <c r="AM12" s="818" t="n">
        <f aca="false">J12+AL12</f>
        <v>26636</v>
      </c>
      <c r="AN12" s="818" t="n">
        <f aca="false">K12+AM12</f>
        <v>26636</v>
      </c>
      <c r="AO12" s="818" t="n">
        <f aca="false">L12+AN12</f>
        <v>26636</v>
      </c>
      <c r="AP12" s="818" t="n">
        <f aca="false">M12+AO12</f>
        <v>26636</v>
      </c>
      <c r="AQ12" s="818" t="n">
        <f aca="false">N12+AP12</f>
        <v>26636</v>
      </c>
    </row>
    <row r="13" customFormat="false" ht="6" hidden="false" customHeight="true" outlineLevel="0" collapsed="false">
      <c r="A13" s="785"/>
      <c r="C13" s="806"/>
      <c r="D13" s="806"/>
      <c r="E13" s="806"/>
      <c r="F13" s="806"/>
      <c r="G13" s="806"/>
      <c r="H13" s="806"/>
      <c r="I13" s="806"/>
      <c r="J13" s="806"/>
      <c r="K13" s="806"/>
      <c r="L13" s="806"/>
      <c r="M13" s="806"/>
      <c r="N13" s="806"/>
      <c r="O13" s="806"/>
      <c r="P13" s="806"/>
      <c r="Q13" s="806"/>
      <c r="R13" s="807"/>
      <c r="S13" s="782"/>
      <c r="T13" s="787"/>
      <c r="U13" s="804"/>
      <c r="V13" s="810"/>
      <c r="W13" s="810"/>
      <c r="X13" s="810"/>
      <c r="Y13" s="810"/>
      <c r="Z13" s="810"/>
      <c r="AA13" s="810"/>
      <c r="AB13" s="782"/>
      <c r="AC13" s="782"/>
      <c r="AD13" s="819"/>
      <c r="AF13" s="806"/>
      <c r="AG13" s="806"/>
      <c r="AH13" s="806"/>
      <c r="AI13" s="806"/>
      <c r="AJ13" s="806"/>
      <c r="AK13" s="806"/>
      <c r="AL13" s="806"/>
      <c r="AM13" s="806"/>
      <c r="AN13" s="806"/>
      <c r="AO13" s="806"/>
      <c r="AP13" s="806"/>
      <c r="AQ13" s="806"/>
    </row>
    <row r="14" customFormat="false" ht="12.75" hidden="false" customHeight="false" outlineLevel="0" collapsed="false">
      <c r="A14" s="805" t="s">
        <v>953</v>
      </c>
      <c r="C14" s="806" t="n">
        <f aca="false">'Transport-OtherRev'!C39</f>
        <v>13886</v>
      </c>
      <c r="D14" s="806" t="n">
        <f aca="false">'Transport-OtherRev'!D39</f>
        <v>18314</v>
      </c>
      <c r="E14" s="806" t="n">
        <f aca="false">'Transport-OtherRev'!E39</f>
        <v>8736</v>
      </c>
      <c r="F14" s="806" t="n">
        <f aca="false">'Transport-OtherRev'!F39</f>
        <v>14527</v>
      </c>
      <c r="G14" s="806" t="n">
        <f aca="false">'Transport-OtherRev'!G39</f>
        <v>16313</v>
      </c>
      <c r="H14" s="806" t="n">
        <f aca="false">'Transport-OtherRev'!H39</f>
        <v>14266</v>
      </c>
      <c r="I14" s="806" t="n">
        <f aca="false">'Transport-OtherRev'!I39</f>
        <v>14096</v>
      </c>
      <c r="J14" s="806" t="n">
        <f aca="false">'Transport-OtherRev'!J39</f>
        <v>13578</v>
      </c>
      <c r="K14" s="806" t="n">
        <f aca="false">'Transport-OtherRev'!K39</f>
        <v>13052</v>
      </c>
      <c r="L14" s="806" t="n">
        <f aca="false">'Transport-OtherRev'!L39</f>
        <v>13225</v>
      </c>
      <c r="M14" s="806" t="n">
        <f aca="false">'Transport-OtherRev'!M39</f>
        <v>12297</v>
      </c>
      <c r="N14" s="806" t="n">
        <f aca="false">'Transport-OtherRev'!N39</f>
        <v>13142</v>
      </c>
      <c r="O14" s="806" t="n">
        <f aca="false">SUM(C14:N14)</f>
        <v>165432</v>
      </c>
      <c r="P14" s="807" t="n">
        <f aca="false">SUM(C14:J14)</f>
        <v>113716</v>
      </c>
      <c r="Q14" s="806" t="n">
        <f aca="false">O14-P14</f>
        <v>51716</v>
      </c>
      <c r="R14" s="808"/>
      <c r="S14" s="782"/>
      <c r="T14" s="809" t="str">
        <f aca="false">A14</f>
        <v>   Transportation &amp; Storage Revenue</v>
      </c>
      <c r="U14" s="804"/>
      <c r="V14" s="810" t="n">
        <f aca="false">C14+D14+E14</f>
        <v>40936</v>
      </c>
      <c r="W14" s="810" t="n">
        <f aca="false">F14+G14+H14</f>
        <v>45106</v>
      </c>
      <c r="X14" s="810" t="n">
        <f aca="false">I14+J14+K14</f>
        <v>40726</v>
      </c>
      <c r="Y14" s="810" t="n">
        <f aca="false">L14+M14+N14</f>
        <v>38664</v>
      </c>
      <c r="Z14" s="810"/>
      <c r="AA14" s="810" t="n">
        <f aca="false">SUM(V14:Y14)</f>
        <v>165432</v>
      </c>
      <c r="AB14" s="782"/>
      <c r="AC14" s="782"/>
      <c r="AD14" s="765" t="str">
        <f aca="false">A14</f>
        <v>   Transportation &amp; Storage Revenue</v>
      </c>
      <c r="AF14" s="806" t="n">
        <f aca="false">C14</f>
        <v>13886</v>
      </c>
      <c r="AG14" s="806" t="n">
        <f aca="false">D14+AF14</f>
        <v>32200</v>
      </c>
      <c r="AH14" s="806" t="n">
        <f aca="false">E14+AG14</f>
        <v>40936</v>
      </c>
      <c r="AI14" s="806" t="n">
        <f aca="false">F14+AH14</f>
        <v>55463</v>
      </c>
      <c r="AJ14" s="806" t="n">
        <f aca="false">G14+AI14</f>
        <v>71776</v>
      </c>
      <c r="AK14" s="806" t="n">
        <f aca="false">H14+AJ14</f>
        <v>86042</v>
      </c>
      <c r="AL14" s="806" t="n">
        <f aca="false">I14+AK14</f>
        <v>100138</v>
      </c>
      <c r="AM14" s="806" t="n">
        <f aca="false">J14+AL14</f>
        <v>113716</v>
      </c>
      <c r="AN14" s="806" t="n">
        <f aca="false">K14+AM14</f>
        <v>126768</v>
      </c>
      <c r="AO14" s="806" t="n">
        <f aca="false">L14+AN14</f>
        <v>139993</v>
      </c>
      <c r="AP14" s="806" t="n">
        <f aca="false">M14+AO14</f>
        <v>152290</v>
      </c>
      <c r="AQ14" s="806" t="n">
        <f aca="false">N14+AP14</f>
        <v>165432</v>
      </c>
      <c r="AR14" s="782"/>
    </row>
    <row r="15" customFormat="false" ht="12.75" hidden="false" customHeight="false" outlineLevel="0" collapsed="false">
      <c r="A15" s="805" t="s">
        <v>954</v>
      </c>
      <c r="C15" s="811" t="n">
        <f aca="false">'Transport-OtherRev'!C58</f>
        <v>23</v>
      </c>
      <c r="D15" s="811" t="n">
        <f aca="false">'Transport-OtherRev'!D58</f>
        <v>24</v>
      </c>
      <c r="E15" s="811" t="n">
        <f aca="false">'Transport-OtherRev'!E58</f>
        <v>25</v>
      </c>
      <c r="F15" s="811" t="n">
        <f aca="false">'Transport-OtherRev'!F58</f>
        <v>23</v>
      </c>
      <c r="G15" s="811" t="n">
        <f aca="false">'Transport-OtherRev'!G58</f>
        <v>78</v>
      </c>
      <c r="H15" s="811" t="n">
        <f aca="false">'Transport-OtherRev'!H58</f>
        <v>24</v>
      </c>
      <c r="I15" s="811" t="n">
        <f aca="false">'Transport-OtherRev'!I58</f>
        <v>23</v>
      </c>
      <c r="J15" s="811" t="n">
        <f aca="false">'Transport-OtherRev'!J58</f>
        <v>24</v>
      </c>
      <c r="K15" s="811" t="n">
        <f aca="false">'Transport-OtherRev'!K58</f>
        <v>23</v>
      </c>
      <c r="L15" s="811" t="n">
        <f aca="false">'Transport-OtherRev'!L58</f>
        <v>23</v>
      </c>
      <c r="M15" s="811" t="n">
        <f aca="false">'Transport-OtherRev'!M58</f>
        <v>23</v>
      </c>
      <c r="N15" s="811" t="n">
        <f aca="false">'Transport-OtherRev'!N58</f>
        <v>23</v>
      </c>
      <c r="O15" s="811" t="n">
        <f aca="false">SUM(C15:N15)</f>
        <v>336</v>
      </c>
      <c r="P15" s="812" t="n">
        <f aca="false">SUM(C15:J15)</f>
        <v>244</v>
      </c>
      <c r="Q15" s="811" t="n">
        <f aca="false">O15-P15</f>
        <v>92</v>
      </c>
      <c r="R15" s="813"/>
      <c r="S15" s="782"/>
      <c r="T15" s="809" t="str">
        <f aca="false">A15</f>
        <v>   Other Revenue</v>
      </c>
      <c r="U15" s="804"/>
      <c r="V15" s="814" t="n">
        <f aca="false">C15+D15+E15</f>
        <v>72</v>
      </c>
      <c r="W15" s="814" t="n">
        <f aca="false">F15+G15+H15</f>
        <v>125</v>
      </c>
      <c r="X15" s="814" t="n">
        <f aca="false">I15+J15+K15</f>
        <v>70</v>
      </c>
      <c r="Y15" s="814" t="n">
        <f aca="false">L15+M15+N15</f>
        <v>69</v>
      </c>
      <c r="Z15" s="814"/>
      <c r="AA15" s="814" t="n">
        <f aca="false">SUM(V15:Y15)</f>
        <v>336</v>
      </c>
      <c r="AB15" s="782"/>
      <c r="AC15" s="782"/>
      <c r="AD15" s="765" t="str">
        <f aca="false">A15</f>
        <v>   Other Revenue</v>
      </c>
      <c r="AF15" s="811" t="n">
        <f aca="false">C15</f>
        <v>23</v>
      </c>
      <c r="AG15" s="811" t="n">
        <f aca="false">D15+AF15</f>
        <v>47</v>
      </c>
      <c r="AH15" s="811" t="n">
        <f aca="false">E15+AG15</f>
        <v>72</v>
      </c>
      <c r="AI15" s="811" t="n">
        <f aca="false">F15+AH15</f>
        <v>95</v>
      </c>
      <c r="AJ15" s="811" t="n">
        <f aca="false">G15+AI15</f>
        <v>173</v>
      </c>
      <c r="AK15" s="811" t="n">
        <f aca="false">H15+AJ15</f>
        <v>197</v>
      </c>
      <c r="AL15" s="811" t="n">
        <f aca="false">I15+AK15</f>
        <v>220</v>
      </c>
      <c r="AM15" s="811" t="n">
        <f aca="false">J15+AL15</f>
        <v>244</v>
      </c>
      <c r="AN15" s="811" t="n">
        <f aca="false">K15+AM15</f>
        <v>267</v>
      </c>
      <c r="AO15" s="811" t="n">
        <f aca="false">L15+AN15</f>
        <v>290</v>
      </c>
      <c r="AP15" s="811" t="n">
        <f aca="false">M15+AO15</f>
        <v>313</v>
      </c>
      <c r="AQ15" s="811" t="n">
        <f aca="false">N15+AP15</f>
        <v>336</v>
      </c>
    </row>
    <row r="16" customFormat="false" ht="3.95" hidden="false" customHeight="true" outlineLevel="0" collapsed="false">
      <c r="A16" s="782"/>
      <c r="C16" s="806"/>
      <c r="D16" s="806"/>
      <c r="E16" s="806"/>
      <c r="F16" s="806"/>
      <c r="G16" s="806"/>
      <c r="H16" s="806"/>
      <c r="I16" s="806"/>
      <c r="J16" s="806"/>
      <c r="K16" s="806"/>
      <c r="L16" s="806"/>
      <c r="M16" s="806"/>
      <c r="N16" s="806"/>
      <c r="O16" s="806"/>
      <c r="P16" s="806"/>
      <c r="Q16" s="806"/>
      <c r="R16" s="807"/>
      <c r="S16" s="782"/>
      <c r="T16" s="809"/>
      <c r="U16" s="804"/>
      <c r="V16" s="810"/>
      <c r="W16" s="810"/>
      <c r="X16" s="810"/>
      <c r="Y16" s="810"/>
      <c r="Z16" s="810"/>
      <c r="AA16" s="810"/>
      <c r="AB16" s="782"/>
      <c r="AC16" s="782"/>
      <c r="AD16" s="782"/>
      <c r="AF16" s="806"/>
      <c r="AG16" s="806"/>
      <c r="AH16" s="806"/>
      <c r="AI16" s="806"/>
      <c r="AJ16" s="806"/>
      <c r="AK16" s="806"/>
      <c r="AL16" s="806"/>
      <c r="AM16" s="806"/>
      <c r="AN16" s="806"/>
      <c r="AO16" s="806"/>
      <c r="AP16" s="806"/>
      <c r="AQ16" s="806"/>
    </row>
    <row r="17" customFormat="false" ht="12.75" hidden="false" customHeight="false" outlineLevel="0" collapsed="false">
      <c r="A17" s="802" t="s">
        <v>955</v>
      </c>
      <c r="B17" s="820"/>
      <c r="C17" s="815" t="n">
        <f aca="false">C12+C14+C15</f>
        <v>13671</v>
      </c>
      <c r="D17" s="815" t="n">
        <f aca="false">D12+D14+D15</f>
        <v>17450</v>
      </c>
      <c r="E17" s="815" t="n">
        <f aca="false">E12+E14+E15</f>
        <v>8589</v>
      </c>
      <c r="F17" s="815" t="n">
        <f aca="false">F12+F14+F15</f>
        <v>29294</v>
      </c>
      <c r="G17" s="815" t="n">
        <f aca="false">G12+G14+G15</f>
        <v>18649</v>
      </c>
      <c r="H17" s="815" t="n">
        <f aca="false">H12+H14+H15</f>
        <v>17496</v>
      </c>
      <c r="I17" s="815" t="n">
        <f aca="false">I12+I14+I15</f>
        <v>18068</v>
      </c>
      <c r="J17" s="815" t="n">
        <f aca="false">J12+J14+J15</f>
        <v>17379</v>
      </c>
      <c r="K17" s="815" t="n">
        <f aca="false">K12+K14+K15</f>
        <v>13075</v>
      </c>
      <c r="L17" s="815" t="n">
        <f aca="false">L12+L14+L15</f>
        <v>13248</v>
      </c>
      <c r="M17" s="815" t="n">
        <f aca="false">M12+M14+M15</f>
        <v>12320</v>
      </c>
      <c r="N17" s="815" t="n">
        <f aca="false">N12+N14+N15</f>
        <v>13165</v>
      </c>
      <c r="O17" s="815" t="n">
        <f aca="false">O12+O14+O15</f>
        <v>192404</v>
      </c>
      <c r="P17" s="815" t="n">
        <f aca="false">P12+P14+P15</f>
        <v>140596</v>
      </c>
      <c r="Q17" s="815" t="n">
        <f aca="false">Q12+Q14+Q15</f>
        <v>51808</v>
      </c>
      <c r="R17" s="816"/>
      <c r="S17" s="777"/>
      <c r="T17" s="803" t="str">
        <f aca="false">A17</f>
        <v>      Net Operating Income</v>
      </c>
      <c r="U17" s="771"/>
      <c r="V17" s="821" t="n">
        <f aca="false">SUM(V12:V15)</f>
        <v>39710</v>
      </c>
      <c r="W17" s="821" t="n">
        <f aca="false">SUM(W12:W15)</f>
        <v>65439</v>
      </c>
      <c r="X17" s="821" t="n">
        <f aca="false">SUM(X12:X15)</f>
        <v>48522</v>
      </c>
      <c r="Y17" s="821" t="n">
        <f aca="false">SUM(Y12:Y15)</f>
        <v>38733</v>
      </c>
      <c r="Z17" s="821"/>
      <c r="AA17" s="821" t="n">
        <f aca="false">SUM(AA12:AA15)</f>
        <v>192404</v>
      </c>
      <c r="AB17" s="777"/>
      <c r="AC17" s="777"/>
      <c r="AD17" s="767" t="str">
        <f aca="false">A17</f>
        <v>      Net Operating Income</v>
      </c>
      <c r="AF17" s="815" t="n">
        <f aca="false">C17</f>
        <v>13671</v>
      </c>
      <c r="AG17" s="815" t="n">
        <f aca="false">D17+AF17</f>
        <v>31121</v>
      </c>
      <c r="AH17" s="815" t="n">
        <f aca="false">E17+AG17</f>
        <v>39710</v>
      </c>
      <c r="AI17" s="815" t="n">
        <f aca="false">F17+AH17</f>
        <v>69004</v>
      </c>
      <c r="AJ17" s="815" t="n">
        <f aca="false">G17+AI17</f>
        <v>87653</v>
      </c>
      <c r="AK17" s="815" t="n">
        <f aca="false">H17+AJ17</f>
        <v>105149</v>
      </c>
      <c r="AL17" s="815" t="n">
        <f aca="false">I17+AK17</f>
        <v>123217</v>
      </c>
      <c r="AM17" s="815" t="n">
        <f aca="false">J17+AL17</f>
        <v>140596</v>
      </c>
      <c r="AN17" s="815" t="n">
        <f aca="false">K17+AM17</f>
        <v>153671</v>
      </c>
      <c r="AO17" s="815" t="n">
        <f aca="false">L17+AN17</f>
        <v>166919</v>
      </c>
      <c r="AP17" s="815" t="n">
        <f aca="false">M17+AO17</f>
        <v>179239</v>
      </c>
      <c r="AQ17" s="815" t="n">
        <f aca="false">N17+AP17</f>
        <v>192404</v>
      </c>
    </row>
    <row r="18" customFormat="false" ht="12.75" hidden="false" customHeight="false" outlineLevel="0" collapsed="false">
      <c r="A18" s="782"/>
      <c r="C18" s="806"/>
      <c r="D18" s="806"/>
      <c r="E18" s="806"/>
      <c r="F18" s="822"/>
      <c r="G18" s="806"/>
      <c r="H18" s="806"/>
      <c r="I18" s="806"/>
      <c r="J18" s="806"/>
      <c r="K18" s="806"/>
      <c r="L18" s="806"/>
      <c r="M18" s="806"/>
      <c r="N18" s="806"/>
      <c r="O18" s="806"/>
      <c r="P18" s="806"/>
      <c r="Q18" s="806"/>
      <c r="R18" s="807"/>
      <c r="S18" s="782"/>
      <c r="T18" s="809"/>
      <c r="U18" s="804"/>
      <c r="V18" s="810"/>
      <c r="W18" s="810"/>
      <c r="X18" s="810"/>
      <c r="Y18" s="810"/>
      <c r="Z18" s="810"/>
      <c r="AA18" s="810"/>
      <c r="AB18" s="782"/>
      <c r="AC18" s="782"/>
      <c r="AD18" s="782"/>
      <c r="AF18" s="806"/>
      <c r="AG18" s="806"/>
      <c r="AH18" s="806"/>
      <c r="AI18" s="806"/>
      <c r="AJ18" s="806"/>
      <c r="AK18" s="806"/>
      <c r="AL18" s="806"/>
      <c r="AM18" s="806"/>
      <c r="AN18" s="806"/>
      <c r="AO18" s="806"/>
      <c r="AP18" s="806"/>
      <c r="AQ18" s="806"/>
    </row>
    <row r="19" customFormat="false" ht="12.75" hidden="false" customHeight="false" outlineLevel="0" collapsed="false">
      <c r="A19" s="802" t="s">
        <v>956</v>
      </c>
      <c r="C19" s="807"/>
      <c r="D19" s="807"/>
      <c r="E19" s="807"/>
      <c r="F19" s="807"/>
      <c r="G19" s="807"/>
      <c r="H19" s="807"/>
      <c r="I19" s="807"/>
      <c r="J19" s="807"/>
      <c r="K19" s="807"/>
      <c r="L19" s="807"/>
      <c r="M19" s="807"/>
      <c r="N19" s="807"/>
      <c r="O19" s="807"/>
      <c r="P19" s="807"/>
      <c r="Q19" s="806"/>
      <c r="R19" s="807"/>
      <c r="S19" s="782"/>
      <c r="T19" s="803" t="str">
        <f aca="false">A19</f>
        <v>OPERATING EXPENSES</v>
      </c>
      <c r="U19" s="804"/>
      <c r="V19" s="810"/>
      <c r="W19" s="810"/>
      <c r="X19" s="810"/>
      <c r="Y19" s="810"/>
      <c r="Z19" s="810"/>
      <c r="AA19" s="810"/>
      <c r="AB19" s="782"/>
      <c r="AC19" s="782"/>
      <c r="AD19" s="767" t="str">
        <f aca="false">A19</f>
        <v>OPERATING EXPENSES</v>
      </c>
      <c r="AF19" s="806"/>
      <c r="AG19" s="806"/>
      <c r="AH19" s="806"/>
      <c r="AI19" s="806"/>
      <c r="AJ19" s="806"/>
      <c r="AK19" s="806"/>
      <c r="AL19" s="806"/>
      <c r="AM19" s="806"/>
      <c r="AN19" s="806"/>
      <c r="AO19" s="806"/>
      <c r="AP19" s="806"/>
      <c r="AQ19" s="806"/>
      <c r="AR19" s="782"/>
    </row>
    <row r="20" customFormat="false" ht="12.75" hidden="false" customHeight="false" outlineLevel="0" collapsed="false">
      <c r="A20" s="805" t="s">
        <v>957</v>
      </c>
      <c r="C20" s="806" t="n">
        <f aca="false">'O&amp;M'!C50</f>
        <v>3425</v>
      </c>
      <c r="D20" s="806" t="n">
        <f aca="false">'O&amp;M'!D50</f>
        <v>3730</v>
      </c>
      <c r="E20" s="806" t="n">
        <f aca="false">'O&amp;M'!E50</f>
        <v>5310</v>
      </c>
      <c r="F20" s="806" t="n">
        <f aca="false">'O&amp;M'!F50</f>
        <v>3154</v>
      </c>
      <c r="G20" s="806" t="n">
        <f aca="false">'O&amp;M'!G50</f>
        <v>4079</v>
      </c>
      <c r="H20" s="806" t="n">
        <f aca="false">'O&amp;M'!H50</f>
        <v>4208</v>
      </c>
      <c r="I20" s="806" t="n">
        <f aca="false">'O&amp;M'!I50</f>
        <v>3219</v>
      </c>
      <c r="J20" s="806" t="n">
        <f aca="false">'O&amp;M'!J50</f>
        <v>3925</v>
      </c>
      <c r="K20" s="806" t="n">
        <f aca="false">'O&amp;M'!K50</f>
        <v>2696</v>
      </c>
      <c r="L20" s="806" t="n">
        <f aca="false">'O&amp;M'!L50</f>
        <v>3359</v>
      </c>
      <c r="M20" s="806" t="n">
        <f aca="false">'O&amp;M'!M50</f>
        <v>3255</v>
      </c>
      <c r="N20" s="806" t="n">
        <f aca="false">'O&amp;M'!N50</f>
        <v>2950</v>
      </c>
      <c r="O20" s="806" t="n">
        <f aca="false">SUM(C20:N20)</f>
        <v>43310</v>
      </c>
      <c r="P20" s="807" t="n">
        <f aca="false">SUM(C20:J20)</f>
        <v>31050</v>
      </c>
      <c r="Q20" s="806" t="n">
        <f aca="false">O20-P20</f>
        <v>12260</v>
      </c>
      <c r="R20" s="808"/>
      <c r="S20" s="782"/>
      <c r="T20" s="809" t="str">
        <f aca="false">A20</f>
        <v>   Operations and Maintenance</v>
      </c>
      <c r="U20" s="804"/>
      <c r="V20" s="810" t="n">
        <f aca="false">C20+D20+E20</f>
        <v>12465</v>
      </c>
      <c r="W20" s="810" t="n">
        <f aca="false">F20+G20+H20</f>
        <v>11441</v>
      </c>
      <c r="X20" s="810" t="n">
        <f aca="false">I20+J20+K20</f>
        <v>9840</v>
      </c>
      <c r="Y20" s="810" t="n">
        <f aca="false">L20+M20+N20</f>
        <v>9564</v>
      </c>
      <c r="Z20" s="810"/>
      <c r="AA20" s="810" t="n">
        <f aca="false">SUM(V20:Y20)</f>
        <v>43310</v>
      </c>
      <c r="AB20" s="782"/>
      <c r="AD20" s="765" t="str">
        <f aca="false">A20</f>
        <v>   Operations and Maintenance</v>
      </c>
      <c r="AF20" s="806" t="n">
        <f aca="false">C20</f>
        <v>3425</v>
      </c>
      <c r="AG20" s="806" t="n">
        <f aca="false">D20+AF20</f>
        <v>7155</v>
      </c>
      <c r="AH20" s="806" t="n">
        <f aca="false">E20+AG20</f>
        <v>12465</v>
      </c>
      <c r="AI20" s="806" t="n">
        <f aca="false">F20+AH20</f>
        <v>15619</v>
      </c>
      <c r="AJ20" s="806" t="n">
        <f aca="false">G20+AI20</f>
        <v>19698</v>
      </c>
      <c r="AK20" s="806" t="n">
        <f aca="false">H20+AJ20</f>
        <v>23906</v>
      </c>
      <c r="AL20" s="806" t="n">
        <f aca="false">I20+AK20</f>
        <v>27125</v>
      </c>
      <c r="AM20" s="806" t="n">
        <f aca="false">J20+AL20</f>
        <v>31050</v>
      </c>
      <c r="AN20" s="806" t="n">
        <f aca="false">K20+AM20</f>
        <v>33746</v>
      </c>
      <c r="AO20" s="806" t="n">
        <f aca="false">L20+AN20</f>
        <v>37105</v>
      </c>
      <c r="AP20" s="806" t="n">
        <f aca="false">M20+AO20</f>
        <v>40360</v>
      </c>
      <c r="AQ20" s="806" t="n">
        <f aca="false">N20+AP20</f>
        <v>43310</v>
      </c>
    </row>
    <row r="21" customFormat="false" ht="12.75" hidden="false" customHeight="false" outlineLevel="0" collapsed="false">
      <c r="A21" s="805" t="s">
        <v>958</v>
      </c>
      <c r="C21" s="806" t="n">
        <f aca="false">RegAmort!C56</f>
        <v>730</v>
      </c>
      <c r="D21" s="806" t="n">
        <f aca="false">RegAmort!D56</f>
        <v>668</v>
      </c>
      <c r="E21" s="806" t="n">
        <f aca="false">RegAmort!E56</f>
        <v>1269</v>
      </c>
      <c r="F21" s="806" t="n">
        <f aca="false">RegAmort!F56</f>
        <v>571</v>
      </c>
      <c r="G21" s="806" t="n">
        <f aca="false">RegAmort!G56</f>
        <v>564</v>
      </c>
      <c r="H21" s="806" t="n">
        <f aca="false">RegAmort!H56</f>
        <v>545</v>
      </c>
      <c r="I21" s="806" t="n">
        <f aca="false">RegAmort!I56</f>
        <v>552</v>
      </c>
      <c r="J21" s="806" t="n">
        <f aca="false">RegAmort!J56</f>
        <v>559</v>
      </c>
      <c r="K21" s="806" t="n">
        <f aca="false">RegAmort!K56</f>
        <v>623</v>
      </c>
      <c r="L21" s="806" t="n">
        <f aca="false">RegAmort!L56</f>
        <v>750</v>
      </c>
      <c r="M21" s="806" t="n">
        <f aca="false">RegAmort!M56</f>
        <v>743</v>
      </c>
      <c r="N21" s="806" t="n">
        <f aca="false">RegAmort!N56</f>
        <v>772</v>
      </c>
      <c r="O21" s="806" t="n">
        <f aca="false">SUM(C21:N21)</f>
        <v>8346</v>
      </c>
      <c r="P21" s="807" t="n">
        <f aca="false">SUM(C21:J21)</f>
        <v>5458</v>
      </c>
      <c r="Q21" s="806" t="n">
        <f aca="false">O21-P21</f>
        <v>2888</v>
      </c>
      <c r="R21" s="808"/>
      <c r="S21" s="782"/>
      <c r="T21" s="809" t="str">
        <f aca="false">A21</f>
        <v>   Regulatory Amortization</v>
      </c>
      <c r="U21" s="804"/>
      <c r="V21" s="810" t="n">
        <f aca="false">C21+D21+E21</f>
        <v>2667</v>
      </c>
      <c r="W21" s="810" t="n">
        <f aca="false">F21+G21+H21</f>
        <v>1680</v>
      </c>
      <c r="X21" s="810" t="n">
        <f aca="false">I21+J21+K21</f>
        <v>1734</v>
      </c>
      <c r="Y21" s="810" t="n">
        <f aca="false">L21+M21+N21</f>
        <v>2265</v>
      </c>
      <c r="Z21" s="810"/>
      <c r="AA21" s="810" t="n">
        <f aca="false">SUM(V21:Y21)</f>
        <v>8346</v>
      </c>
      <c r="AB21" s="782"/>
      <c r="AC21" s="782"/>
      <c r="AD21" s="765" t="str">
        <f aca="false">A21</f>
        <v>   Regulatory Amortization</v>
      </c>
      <c r="AF21" s="806" t="n">
        <f aca="false">C21</f>
        <v>730</v>
      </c>
      <c r="AG21" s="806" t="n">
        <f aca="false">D21+AF21</f>
        <v>1398</v>
      </c>
      <c r="AH21" s="806" t="n">
        <f aca="false">E21+AG21</f>
        <v>2667</v>
      </c>
      <c r="AI21" s="806" t="n">
        <f aca="false">F21+AH21</f>
        <v>3238</v>
      </c>
      <c r="AJ21" s="806" t="n">
        <f aca="false">G21+AI21</f>
        <v>3802</v>
      </c>
      <c r="AK21" s="806" t="n">
        <f aca="false">H21+AJ21</f>
        <v>4347</v>
      </c>
      <c r="AL21" s="806" t="n">
        <f aca="false">I21+AK21</f>
        <v>4899</v>
      </c>
      <c r="AM21" s="806" t="n">
        <f aca="false">J21+AL21</f>
        <v>5458</v>
      </c>
      <c r="AN21" s="806" t="n">
        <f aca="false">K21+AM21</f>
        <v>6081</v>
      </c>
      <c r="AO21" s="806" t="n">
        <f aca="false">L21+AN21</f>
        <v>6831</v>
      </c>
      <c r="AP21" s="806" t="n">
        <f aca="false">M21+AO21</f>
        <v>7574</v>
      </c>
      <c r="AQ21" s="806" t="n">
        <f aca="false">N21+AP21</f>
        <v>8346</v>
      </c>
    </row>
    <row r="22" customFormat="false" ht="12.75" hidden="false" customHeight="false" outlineLevel="0" collapsed="false">
      <c r="A22" s="823" t="s">
        <v>959</v>
      </c>
      <c r="C22" s="806" t="n">
        <f aca="false">'Fuel-Depr-OtherTax'!C14</f>
        <v>-4888</v>
      </c>
      <c r="D22" s="806" t="n">
        <f aca="false">'Fuel-Depr-OtherTax'!D14</f>
        <v>-4666</v>
      </c>
      <c r="E22" s="806" t="n">
        <f aca="false">'Fuel-Depr-OtherTax'!E14</f>
        <v>-1896</v>
      </c>
      <c r="F22" s="806" t="n">
        <f aca="false">'Fuel-Depr-OtherTax'!F14</f>
        <v>10663</v>
      </c>
      <c r="G22" s="806" t="n">
        <f aca="false">'Fuel-Depr-OtherTax'!G14</f>
        <v>-327</v>
      </c>
      <c r="H22" s="806" t="n">
        <f aca="false">'Fuel-Depr-OtherTax'!H14</f>
        <v>372</v>
      </c>
      <c r="I22" s="806" t="n">
        <f aca="false">'Fuel-Depr-OtherTax'!I14</f>
        <v>1196</v>
      </c>
      <c r="J22" s="806" t="n">
        <f aca="false">'Fuel-Depr-OtherTax'!J14</f>
        <v>506</v>
      </c>
      <c r="K22" s="806" t="n">
        <f aca="false">'Fuel-Depr-OtherTax'!K14</f>
        <v>-2952</v>
      </c>
      <c r="L22" s="806" t="n">
        <f aca="false">'Fuel-Depr-OtherTax'!L14</f>
        <v>-2747</v>
      </c>
      <c r="M22" s="806" t="n">
        <f aca="false">'Fuel-Depr-OtherTax'!M14</f>
        <v>-2825</v>
      </c>
      <c r="N22" s="806" t="n">
        <f aca="false">'Fuel-Depr-OtherTax'!N14</f>
        <v>-2576</v>
      </c>
      <c r="O22" s="806" t="n">
        <f aca="false">SUM(C22:N22)</f>
        <v>-10140</v>
      </c>
      <c r="P22" s="807" t="n">
        <f aca="false">SUM(C22:J22)</f>
        <v>960</v>
      </c>
      <c r="Q22" s="806" t="n">
        <f aca="false">O22-P22</f>
        <v>-11100</v>
      </c>
      <c r="R22" s="808"/>
      <c r="S22" s="782"/>
      <c r="T22" s="809" t="str">
        <f aca="false">A22</f>
        <v>   Fuel Used in Operations</v>
      </c>
      <c r="U22" s="804"/>
      <c r="V22" s="810" t="n">
        <f aca="false">C22+D22+E22</f>
        <v>-11450</v>
      </c>
      <c r="W22" s="810" t="n">
        <f aca="false">F22+G22+H22</f>
        <v>10708</v>
      </c>
      <c r="X22" s="810" t="n">
        <f aca="false">I22+J22+K22</f>
        <v>-1250</v>
      </c>
      <c r="Y22" s="810" t="n">
        <f aca="false">L22+M22+N22</f>
        <v>-8148</v>
      </c>
      <c r="Z22" s="810"/>
      <c r="AA22" s="810" t="n">
        <f aca="false">SUM(V22:Y22)</f>
        <v>-10140</v>
      </c>
      <c r="AB22" s="782"/>
      <c r="AC22" s="782"/>
      <c r="AD22" s="765" t="str">
        <f aca="false">A22</f>
        <v>   Fuel Used in Operations</v>
      </c>
      <c r="AF22" s="806" t="n">
        <f aca="false">C22</f>
        <v>-4888</v>
      </c>
      <c r="AG22" s="806" t="n">
        <f aca="false">D22+AF22</f>
        <v>-9554</v>
      </c>
      <c r="AH22" s="806" t="n">
        <f aca="false">E22+AG22</f>
        <v>-11450</v>
      </c>
      <c r="AI22" s="806" t="n">
        <f aca="false">F22+AH22</f>
        <v>-787</v>
      </c>
      <c r="AJ22" s="806" t="n">
        <f aca="false">G22+AI22</f>
        <v>-1114</v>
      </c>
      <c r="AK22" s="806" t="n">
        <f aca="false">H22+AJ22</f>
        <v>-742</v>
      </c>
      <c r="AL22" s="806" t="n">
        <f aca="false">I22+AK22</f>
        <v>454</v>
      </c>
      <c r="AM22" s="806" t="n">
        <f aca="false">J22+AL22</f>
        <v>960</v>
      </c>
      <c r="AN22" s="806" t="n">
        <f aca="false">K22+AM22</f>
        <v>-1992</v>
      </c>
      <c r="AO22" s="806" t="n">
        <f aca="false">L22+AN22</f>
        <v>-4739</v>
      </c>
      <c r="AP22" s="806" t="n">
        <f aca="false">M22+AO22</f>
        <v>-7564</v>
      </c>
      <c r="AQ22" s="806" t="n">
        <f aca="false">N22+AP22</f>
        <v>-10140</v>
      </c>
    </row>
    <row r="23" customFormat="false" ht="12.75" hidden="false" customHeight="false" outlineLevel="0" collapsed="false">
      <c r="A23" s="824" t="s">
        <v>960</v>
      </c>
      <c r="B23" s="825"/>
      <c r="C23" s="806" t="n">
        <f aca="false">'TC&amp;S'!C65</f>
        <v>0</v>
      </c>
      <c r="D23" s="806" t="n">
        <f aca="false">'TC&amp;S'!D65</f>
        <v>0</v>
      </c>
      <c r="E23" s="806" t="n">
        <f aca="false">'TC&amp;S'!E65</f>
        <v>0</v>
      </c>
      <c r="F23" s="806" t="n">
        <f aca="false">'TC&amp;S'!F65</f>
        <v>0</v>
      </c>
      <c r="G23" s="806" t="n">
        <f aca="false">'TC&amp;S'!G65</f>
        <v>0</v>
      </c>
      <c r="H23" s="806" t="n">
        <f aca="false">'TC&amp;S'!H65</f>
        <v>0</v>
      </c>
      <c r="I23" s="806" t="n">
        <f aca="false">'TC&amp;S'!I65</f>
        <v>0</v>
      </c>
      <c r="J23" s="806" t="n">
        <f aca="false">'TC&amp;S'!J65</f>
        <v>0</v>
      </c>
      <c r="K23" s="806" t="n">
        <f aca="false">'TC&amp;S'!K65</f>
        <v>0</v>
      </c>
      <c r="L23" s="806" t="n">
        <f aca="false">'TC&amp;S'!L65</f>
        <v>0</v>
      </c>
      <c r="M23" s="806" t="n">
        <f aca="false">'TC&amp;S'!M65</f>
        <v>0</v>
      </c>
      <c r="N23" s="806" t="n">
        <f aca="false">'TC&amp;S'!N65</f>
        <v>0</v>
      </c>
      <c r="O23" s="806" t="n">
        <f aca="false">SUM(C23:N23)</f>
        <v>0</v>
      </c>
      <c r="P23" s="807" t="n">
        <f aca="false">SUM(C23:J23)</f>
        <v>0</v>
      </c>
      <c r="Q23" s="806" t="n">
        <f aca="false">O23-P23</f>
        <v>0</v>
      </c>
      <c r="R23" s="808"/>
      <c r="S23" s="782"/>
      <c r="T23" s="809" t="str">
        <f aca="false">A23</f>
        <v>   Transmission, Compression &amp; Storage</v>
      </c>
      <c r="U23" s="826"/>
      <c r="V23" s="810" t="n">
        <f aca="false">C23+D23+E23</f>
        <v>0</v>
      </c>
      <c r="W23" s="810" t="n">
        <f aca="false">F23+G23+H23</f>
        <v>0</v>
      </c>
      <c r="X23" s="810" t="n">
        <f aca="false">I23+J23+K23</f>
        <v>0</v>
      </c>
      <c r="Y23" s="810" t="n">
        <f aca="false">L23+M23+N23</f>
        <v>0</v>
      </c>
      <c r="Z23" s="810"/>
      <c r="AA23" s="810" t="n">
        <f aca="false">SUM(V23:Y23)</f>
        <v>0</v>
      </c>
      <c r="AB23" s="782"/>
      <c r="AC23" s="782"/>
      <c r="AD23" s="765" t="str">
        <f aca="false">A23</f>
        <v>   Transmission, Compression &amp; Storage</v>
      </c>
      <c r="AF23" s="806" t="n">
        <f aca="false">C23</f>
        <v>0</v>
      </c>
      <c r="AG23" s="806" t="n">
        <f aca="false">D23+AF23</f>
        <v>0</v>
      </c>
      <c r="AH23" s="806" t="n">
        <f aca="false">E23+AG23</f>
        <v>0</v>
      </c>
      <c r="AI23" s="806" t="n">
        <f aca="false">F23+AH23</f>
        <v>0</v>
      </c>
      <c r="AJ23" s="806" t="n">
        <f aca="false">G23+AI23</f>
        <v>0</v>
      </c>
      <c r="AK23" s="806" t="n">
        <f aca="false">H23+AJ23</f>
        <v>0</v>
      </c>
      <c r="AL23" s="806" t="n">
        <f aca="false">I23+AK23</f>
        <v>0</v>
      </c>
      <c r="AM23" s="806" t="n">
        <f aca="false">J23+AL23</f>
        <v>0</v>
      </c>
      <c r="AN23" s="806" t="n">
        <f aca="false">K23+AM23</f>
        <v>0</v>
      </c>
      <c r="AO23" s="806" t="n">
        <f aca="false">L23+AN23</f>
        <v>0</v>
      </c>
      <c r="AP23" s="806" t="n">
        <f aca="false">M23+AO23</f>
        <v>0</v>
      </c>
      <c r="AQ23" s="806" t="n">
        <f aca="false">N23+AP23</f>
        <v>0</v>
      </c>
    </row>
    <row r="24" customFormat="false" ht="12.75" hidden="false" customHeight="false" outlineLevel="0" collapsed="false">
      <c r="A24" s="805" t="s">
        <v>961</v>
      </c>
      <c r="C24" s="806" t="n">
        <f aca="false">'Fuel-Depr-OtherTax'!C29</f>
        <v>1621</v>
      </c>
      <c r="D24" s="806" t="n">
        <f aca="false">'Fuel-Depr-OtherTax'!D29</f>
        <v>1587</v>
      </c>
      <c r="E24" s="806" t="n">
        <f aca="false">'Fuel-Depr-OtherTax'!E29</f>
        <v>1631</v>
      </c>
      <c r="F24" s="806" t="n">
        <f aca="false">'Fuel-Depr-OtherTax'!F29</f>
        <v>1643</v>
      </c>
      <c r="G24" s="806" t="n">
        <f aca="false">'Fuel-Depr-OtherTax'!G29</f>
        <v>1600</v>
      </c>
      <c r="H24" s="806" t="n">
        <f aca="false">'Fuel-Depr-OtherTax'!H29</f>
        <v>1710</v>
      </c>
      <c r="I24" s="806" t="n">
        <f aca="false">'Fuel-Depr-OtherTax'!I29</f>
        <v>1648</v>
      </c>
      <c r="J24" s="806" t="n">
        <f aca="false">'Fuel-Depr-OtherTax'!J29</f>
        <v>1650</v>
      </c>
      <c r="K24" s="806" t="n">
        <f aca="false">'Fuel-Depr-OtherTax'!K29</f>
        <v>1700</v>
      </c>
      <c r="L24" s="806" t="n">
        <f aca="false">'Fuel-Depr-OtherTax'!L29</f>
        <v>1800</v>
      </c>
      <c r="M24" s="806" t="n">
        <f aca="false">'Fuel-Depr-OtherTax'!M29</f>
        <v>1900</v>
      </c>
      <c r="N24" s="806" t="n">
        <f aca="false">'Fuel-Depr-OtherTax'!N29</f>
        <v>1950</v>
      </c>
      <c r="O24" s="806" t="n">
        <f aca="false">SUM(C24:N24)</f>
        <v>20440</v>
      </c>
      <c r="P24" s="807" t="n">
        <f aca="false">SUM(C24:J24)</f>
        <v>13090</v>
      </c>
      <c r="Q24" s="806" t="n">
        <f aca="false">O24-P24</f>
        <v>7350</v>
      </c>
      <c r="R24" s="808"/>
      <c r="S24" s="782"/>
      <c r="T24" s="809" t="str">
        <f aca="false">A24</f>
        <v>   Depreciation &amp; Amortization</v>
      </c>
      <c r="U24" s="804"/>
      <c r="V24" s="810" t="n">
        <f aca="false">C24+D24+E24</f>
        <v>4839</v>
      </c>
      <c r="W24" s="810" t="n">
        <f aca="false">F24+G24+H24</f>
        <v>4953</v>
      </c>
      <c r="X24" s="810" t="n">
        <f aca="false">I24+J24+K24</f>
        <v>4998</v>
      </c>
      <c r="Y24" s="810" t="n">
        <f aca="false">L24+M24+N24</f>
        <v>5650</v>
      </c>
      <c r="Z24" s="810"/>
      <c r="AA24" s="810" t="n">
        <f aca="false">SUM(V24:Y24)</f>
        <v>20440</v>
      </c>
      <c r="AB24" s="782"/>
      <c r="AC24" s="782"/>
      <c r="AD24" s="765" t="str">
        <f aca="false">A24</f>
        <v>   Depreciation &amp; Amortization</v>
      </c>
      <c r="AE24" s="825"/>
      <c r="AF24" s="806" t="n">
        <f aca="false">C24</f>
        <v>1621</v>
      </c>
      <c r="AG24" s="806" t="n">
        <f aca="false">D24+AF24</f>
        <v>3208</v>
      </c>
      <c r="AH24" s="806" t="n">
        <f aca="false">E24+AG24</f>
        <v>4839</v>
      </c>
      <c r="AI24" s="806" t="n">
        <f aca="false">F24+AH24</f>
        <v>6482</v>
      </c>
      <c r="AJ24" s="806" t="n">
        <f aca="false">G24+AI24</f>
        <v>8082</v>
      </c>
      <c r="AK24" s="806" t="n">
        <f aca="false">H24+AJ24</f>
        <v>9792</v>
      </c>
      <c r="AL24" s="806" t="n">
        <f aca="false">I24+AK24</f>
        <v>11440</v>
      </c>
      <c r="AM24" s="806" t="n">
        <f aca="false">J24+AL24</f>
        <v>13090</v>
      </c>
      <c r="AN24" s="806" t="n">
        <f aca="false">K24+AM24</f>
        <v>14790</v>
      </c>
      <c r="AO24" s="806" t="n">
        <f aca="false">L24+AN24</f>
        <v>16590</v>
      </c>
      <c r="AP24" s="806" t="n">
        <f aca="false">M24+AO24</f>
        <v>18490</v>
      </c>
      <c r="AQ24" s="806" t="n">
        <f aca="false">N24+AP24</f>
        <v>20440</v>
      </c>
    </row>
    <row r="25" customFormat="false" ht="12.75" hidden="false" customHeight="false" outlineLevel="0" collapsed="false">
      <c r="A25" s="805" t="s">
        <v>962</v>
      </c>
      <c r="C25" s="811" t="n">
        <f aca="false">'Fuel-Depr-OtherTax'!C51</f>
        <v>956</v>
      </c>
      <c r="D25" s="811" t="n">
        <f aca="false">'Fuel-Depr-OtherTax'!D51</f>
        <v>1007</v>
      </c>
      <c r="E25" s="811" t="n">
        <f aca="false">'Fuel-Depr-OtherTax'!E51</f>
        <v>914</v>
      </c>
      <c r="F25" s="811" t="n">
        <f aca="false">'Fuel-Depr-OtherTax'!F51</f>
        <v>909</v>
      </c>
      <c r="G25" s="811" t="n">
        <f aca="false">'Fuel-Depr-OtherTax'!G51</f>
        <v>913</v>
      </c>
      <c r="H25" s="811" t="n">
        <f aca="false">'Fuel-Depr-OtherTax'!H51</f>
        <v>917</v>
      </c>
      <c r="I25" s="811" t="n">
        <f aca="false">'Fuel-Depr-OtherTax'!I51</f>
        <v>905</v>
      </c>
      <c r="J25" s="811" t="n">
        <f aca="false">'Fuel-Depr-OtherTax'!J51</f>
        <v>901</v>
      </c>
      <c r="K25" s="811" t="n">
        <f aca="false">'Fuel-Depr-OtherTax'!K51</f>
        <v>919</v>
      </c>
      <c r="L25" s="811" t="n">
        <f aca="false">'Fuel-Depr-OtherTax'!L51</f>
        <v>917</v>
      </c>
      <c r="M25" s="811" t="n">
        <f aca="false">'Fuel-Depr-OtherTax'!M51</f>
        <v>917</v>
      </c>
      <c r="N25" s="811" t="n">
        <f aca="false">'Fuel-Depr-OtherTax'!N51</f>
        <v>917</v>
      </c>
      <c r="O25" s="811" t="n">
        <f aca="false">SUM(C25:N25)</f>
        <v>11092</v>
      </c>
      <c r="P25" s="812" t="n">
        <f aca="false">SUM(C25:J25)</f>
        <v>7422</v>
      </c>
      <c r="Q25" s="811" t="n">
        <f aca="false">O25-P25</f>
        <v>3670</v>
      </c>
      <c r="R25" s="813"/>
      <c r="S25" s="782"/>
      <c r="T25" s="809" t="str">
        <f aca="false">A25</f>
        <v>   Taxes Other Than Income</v>
      </c>
      <c r="U25" s="804"/>
      <c r="V25" s="814" t="n">
        <f aca="false">C25+D25+E25</f>
        <v>2877</v>
      </c>
      <c r="W25" s="814" t="n">
        <f aca="false">F25+G25+H25</f>
        <v>2739</v>
      </c>
      <c r="X25" s="814" t="n">
        <f aca="false">I25+J25+K25</f>
        <v>2725</v>
      </c>
      <c r="Y25" s="814" t="n">
        <f aca="false">L25+M25+N25</f>
        <v>2751</v>
      </c>
      <c r="Z25" s="814"/>
      <c r="AA25" s="814" t="n">
        <f aca="false">SUM(V25:Y25)</f>
        <v>11092</v>
      </c>
      <c r="AB25" s="782"/>
      <c r="AC25" s="782"/>
      <c r="AD25" s="765" t="str">
        <f aca="false">A25</f>
        <v>   Taxes Other Than Income</v>
      </c>
      <c r="AF25" s="811" t="n">
        <f aca="false">C25</f>
        <v>956</v>
      </c>
      <c r="AG25" s="811" t="n">
        <f aca="false">D25+AF25</f>
        <v>1963</v>
      </c>
      <c r="AH25" s="811" t="n">
        <f aca="false">E25+AG25</f>
        <v>2877</v>
      </c>
      <c r="AI25" s="811" t="n">
        <f aca="false">F25+AH25</f>
        <v>3786</v>
      </c>
      <c r="AJ25" s="811" t="n">
        <f aca="false">G25+AI25</f>
        <v>4699</v>
      </c>
      <c r="AK25" s="811" t="n">
        <f aca="false">H25+AJ25</f>
        <v>5616</v>
      </c>
      <c r="AL25" s="811" t="n">
        <f aca="false">I25+AK25</f>
        <v>6521</v>
      </c>
      <c r="AM25" s="811" t="n">
        <f aca="false">J25+AL25</f>
        <v>7422</v>
      </c>
      <c r="AN25" s="811" t="n">
        <f aca="false">K25+AM25</f>
        <v>8341</v>
      </c>
      <c r="AO25" s="811" t="n">
        <f aca="false">L25+AN25</f>
        <v>9258</v>
      </c>
      <c r="AP25" s="811" t="n">
        <f aca="false">M25+AO25</f>
        <v>10175</v>
      </c>
      <c r="AQ25" s="811" t="n">
        <f aca="false">N25+AP25</f>
        <v>11092</v>
      </c>
    </row>
    <row r="26" customFormat="false" ht="3.95" hidden="false" customHeight="true" outlineLevel="0" collapsed="false">
      <c r="A26" s="782"/>
      <c r="C26" s="806"/>
      <c r="D26" s="806"/>
      <c r="E26" s="806"/>
      <c r="F26" s="806"/>
      <c r="G26" s="806"/>
      <c r="H26" s="806"/>
      <c r="I26" s="806"/>
      <c r="J26" s="806"/>
      <c r="K26" s="806"/>
      <c r="L26" s="806"/>
      <c r="M26" s="806"/>
      <c r="N26" s="806"/>
      <c r="O26" s="806"/>
      <c r="P26" s="806"/>
      <c r="Q26" s="806"/>
      <c r="R26" s="807"/>
      <c r="S26" s="782"/>
      <c r="T26" s="809"/>
      <c r="U26" s="804"/>
      <c r="V26" s="810"/>
      <c r="W26" s="810"/>
      <c r="X26" s="810"/>
      <c r="Y26" s="810"/>
      <c r="Z26" s="810"/>
      <c r="AA26" s="810"/>
      <c r="AB26" s="782"/>
      <c r="AC26" s="782"/>
      <c r="AD26" s="782"/>
      <c r="AF26" s="806"/>
      <c r="AG26" s="806"/>
      <c r="AH26" s="806"/>
      <c r="AI26" s="806"/>
      <c r="AJ26" s="806"/>
      <c r="AK26" s="806"/>
      <c r="AL26" s="806"/>
      <c r="AM26" s="806"/>
      <c r="AN26" s="806"/>
      <c r="AO26" s="806"/>
      <c r="AP26" s="806"/>
      <c r="AQ26" s="806"/>
    </row>
    <row r="27" customFormat="false" ht="12.75" hidden="false" customHeight="false" outlineLevel="0" collapsed="false">
      <c r="A27" s="802" t="s">
        <v>963</v>
      </c>
      <c r="B27" s="820"/>
      <c r="C27" s="815" t="n">
        <f aca="false">SUM(C20:C25)</f>
        <v>1844</v>
      </c>
      <c r="D27" s="815" t="n">
        <f aca="false">SUM(D20:D25)</f>
        <v>2326</v>
      </c>
      <c r="E27" s="815" t="n">
        <f aca="false">SUM(E20:E25)</f>
        <v>7228</v>
      </c>
      <c r="F27" s="815" t="n">
        <f aca="false">SUM(F20:F25)</f>
        <v>16940</v>
      </c>
      <c r="G27" s="815" t="n">
        <f aca="false">SUM(G20:G25)</f>
        <v>6829</v>
      </c>
      <c r="H27" s="815" t="n">
        <f aca="false">SUM(H20:H25)</f>
        <v>7752</v>
      </c>
      <c r="I27" s="815" t="n">
        <f aca="false">SUM(I20:I25)</f>
        <v>7520</v>
      </c>
      <c r="J27" s="815" t="n">
        <f aca="false">SUM(J20:J25)</f>
        <v>7541</v>
      </c>
      <c r="K27" s="815" t="n">
        <f aca="false">SUM(K20:K25)</f>
        <v>2986</v>
      </c>
      <c r="L27" s="815" t="n">
        <f aca="false">SUM(L20:L25)</f>
        <v>4079</v>
      </c>
      <c r="M27" s="815" t="n">
        <f aca="false">SUM(M20:M25)</f>
        <v>3990</v>
      </c>
      <c r="N27" s="815" t="n">
        <f aca="false">SUM(N20:N25)</f>
        <v>4013</v>
      </c>
      <c r="O27" s="815" t="n">
        <f aca="false">SUM(O20:O25)</f>
        <v>73048</v>
      </c>
      <c r="P27" s="815" t="n">
        <f aca="false">SUM(P20:P25)</f>
        <v>57980</v>
      </c>
      <c r="Q27" s="815" t="n">
        <f aca="false">SUM(Q20:Q25)</f>
        <v>15068</v>
      </c>
      <c r="R27" s="816"/>
      <c r="S27" s="777"/>
      <c r="T27" s="803" t="str">
        <f aca="false">A27</f>
        <v>     Total Operating Expenses</v>
      </c>
      <c r="U27" s="771"/>
      <c r="V27" s="821" t="n">
        <f aca="false">SUM(V20:V25)</f>
        <v>11398</v>
      </c>
      <c r="W27" s="821" t="n">
        <f aca="false">SUM(W20:W25)</f>
        <v>31521</v>
      </c>
      <c r="X27" s="821" t="n">
        <f aca="false">SUM(X20:X25)</f>
        <v>18047</v>
      </c>
      <c r="Y27" s="821" t="n">
        <f aca="false">SUM(Y20:Y25)</f>
        <v>12082</v>
      </c>
      <c r="Z27" s="821"/>
      <c r="AA27" s="821" t="n">
        <f aca="false">SUM(AA20:AA25)</f>
        <v>73048</v>
      </c>
      <c r="AB27" s="777"/>
      <c r="AC27" s="777"/>
      <c r="AD27" s="767" t="str">
        <f aca="false">A27</f>
        <v>     Total Operating Expenses</v>
      </c>
      <c r="AF27" s="815" t="n">
        <f aca="false">C27</f>
        <v>1844</v>
      </c>
      <c r="AG27" s="815" t="n">
        <f aca="false">D27+AF27</f>
        <v>4170</v>
      </c>
      <c r="AH27" s="815" t="n">
        <f aca="false">E27+AG27</f>
        <v>11398</v>
      </c>
      <c r="AI27" s="815" t="n">
        <f aca="false">F27+AH27</f>
        <v>28338</v>
      </c>
      <c r="AJ27" s="815" t="n">
        <f aca="false">G27+AI27</f>
        <v>35167</v>
      </c>
      <c r="AK27" s="815" t="n">
        <f aca="false">H27+AJ27</f>
        <v>42919</v>
      </c>
      <c r="AL27" s="815" t="n">
        <f aca="false">I27+AK27</f>
        <v>50439</v>
      </c>
      <c r="AM27" s="815" t="n">
        <f aca="false">J27+AL27</f>
        <v>57980</v>
      </c>
      <c r="AN27" s="815" t="n">
        <f aca="false">K27+AM27</f>
        <v>60966</v>
      </c>
      <c r="AO27" s="815" t="n">
        <f aca="false">L27+AN27</f>
        <v>65045</v>
      </c>
      <c r="AP27" s="815" t="n">
        <f aca="false">M27+AO27</f>
        <v>69035</v>
      </c>
      <c r="AQ27" s="815" t="n">
        <f aca="false">N27+AP27</f>
        <v>73048</v>
      </c>
    </row>
    <row r="28" customFormat="false" ht="12.75" hidden="false" customHeight="false" outlineLevel="0" collapsed="false">
      <c r="A28" s="782"/>
      <c r="C28" s="806"/>
      <c r="D28" s="806"/>
      <c r="E28" s="806"/>
      <c r="F28" s="806"/>
      <c r="G28" s="806"/>
      <c r="H28" s="806"/>
      <c r="I28" s="806"/>
      <c r="J28" s="806"/>
      <c r="K28" s="806"/>
      <c r="L28" s="806"/>
      <c r="M28" s="806"/>
      <c r="N28" s="806"/>
      <c r="O28" s="806"/>
      <c r="P28" s="806"/>
      <c r="Q28" s="806"/>
      <c r="R28" s="807"/>
      <c r="S28" s="782"/>
      <c r="T28" s="827"/>
      <c r="U28" s="804"/>
      <c r="V28" s="810"/>
      <c r="W28" s="810"/>
      <c r="X28" s="810"/>
      <c r="Y28" s="810"/>
      <c r="Z28" s="810"/>
      <c r="AA28" s="810"/>
      <c r="AB28" s="782"/>
      <c r="AC28" s="782"/>
      <c r="AD28" s="782"/>
      <c r="AF28" s="806"/>
      <c r="AG28" s="806"/>
      <c r="AH28" s="806"/>
      <c r="AI28" s="806"/>
      <c r="AJ28" s="806"/>
      <c r="AK28" s="806"/>
      <c r="AL28" s="806"/>
      <c r="AM28" s="806"/>
      <c r="AN28" s="806"/>
      <c r="AO28" s="806"/>
      <c r="AP28" s="806"/>
      <c r="AQ28" s="806"/>
    </row>
    <row r="29" customFormat="false" ht="12.75" hidden="false" customHeight="false" outlineLevel="0" collapsed="false">
      <c r="A29" s="802" t="s">
        <v>964</v>
      </c>
      <c r="B29" s="793"/>
      <c r="C29" s="815" t="n">
        <f aca="false">C17-C27</f>
        <v>11827</v>
      </c>
      <c r="D29" s="815" t="n">
        <f aca="false">D17-D27</f>
        <v>15124</v>
      </c>
      <c r="E29" s="815" t="n">
        <f aca="false">E17-E27</f>
        <v>1361</v>
      </c>
      <c r="F29" s="815" t="n">
        <f aca="false">F17-F27</f>
        <v>12354</v>
      </c>
      <c r="G29" s="815" t="n">
        <f aca="false">G17-G27</f>
        <v>11820</v>
      </c>
      <c r="H29" s="815" t="n">
        <f aca="false">H17-H27</f>
        <v>9744</v>
      </c>
      <c r="I29" s="815" t="n">
        <f aca="false">I17-I27</f>
        <v>10548</v>
      </c>
      <c r="J29" s="815" t="n">
        <f aca="false">J17-J27</f>
        <v>9838</v>
      </c>
      <c r="K29" s="815" t="n">
        <f aca="false">K17-K27</f>
        <v>10089</v>
      </c>
      <c r="L29" s="815" t="n">
        <f aca="false">L17-L27</f>
        <v>9169</v>
      </c>
      <c r="M29" s="815" t="n">
        <f aca="false">M17-M27</f>
        <v>8330</v>
      </c>
      <c r="N29" s="815" t="n">
        <f aca="false">N17-N27</f>
        <v>9152</v>
      </c>
      <c r="O29" s="815" t="n">
        <f aca="false">O17-O27</f>
        <v>119356</v>
      </c>
      <c r="P29" s="815" t="n">
        <f aca="false">P17-P27</f>
        <v>82616</v>
      </c>
      <c r="Q29" s="815" t="n">
        <f aca="false">Q17-Q27</f>
        <v>36740</v>
      </c>
      <c r="R29" s="816"/>
      <c r="S29" s="777"/>
      <c r="T29" s="803" t="str">
        <f aca="false">A29</f>
        <v>OPERATING INCOME</v>
      </c>
      <c r="U29" s="771"/>
      <c r="V29" s="821" t="n">
        <f aca="false">V17-V27</f>
        <v>28312</v>
      </c>
      <c r="W29" s="821" t="n">
        <f aca="false">W17-W27</f>
        <v>33918</v>
      </c>
      <c r="X29" s="821" t="n">
        <f aca="false">X17-X27</f>
        <v>30475</v>
      </c>
      <c r="Y29" s="821" t="n">
        <f aca="false">Y17-Y27</f>
        <v>26651</v>
      </c>
      <c r="Z29" s="821"/>
      <c r="AA29" s="821" t="n">
        <f aca="false">AA17-AA27</f>
        <v>119356</v>
      </c>
      <c r="AB29" s="777"/>
      <c r="AC29" s="777"/>
      <c r="AD29" s="767" t="str">
        <f aca="false">A29</f>
        <v>OPERATING INCOME</v>
      </c>
      <c r="AF29" s="815" t="n">
        <f aca="false">C29</f>
        <v>11827</v>
      </c>
      <c r="AG29" s="815" t="n">
        <f aca="false">D29+AF29</f>
        <v>26951</v>
      </c>
      <c r="AH29" s="815" t="n">
        <f aca="false">E29+AG29</f>
        <v>28312</v>
      </c>
      <c r="AI29" s="815" t="n">
        <f aca="false">F29+AH29</f>
        <v>40666</v>
      </c>
      <c r="AJ29" s="815" t="n">
        <f aca="false">G29+AI29</f>
        <v>52486</v>
      </c>
      <c r="AK29" s="815" t="n">
        <f aca="false">H29+AJ29</f>
        <v>62230</v>
      </c>
      <c r="AL29" s="815" t="n">
        <f aca="false">I29+AK29</f>
        <v>72778</v>
      </c>
      <c r="AM29" s="815" t="n">
        <f aca="false">J29+AL29</f>
        <v>82616</v>
      </c>
      <c r="AN29" s="815" t="n">
        <f aca="false">K29+AM29</f>
        <v>92705</v>
      </c>
      <c r="AO29" s="815" t="n">
        <f aca="false">L29+AN29</f>
        <v>101874</v>
      </c>
      <c r="AP29" s="815" t="n">
        <f aca="false">M29+AO29</f>
        <v>110204</v>
      </c>
      <c r="AQ29" s="815" t="n">
        <f aca="false">N29+AP29</f>
        <v>119356</v>
      </c>
      <c r="AR29" s="782"/>
    </row>
    <row r="30" customFormat="false" ht="12.75" hidden="false" customHeight="false" outlineLevel="0" collapsed="false">
      <c r="A30" s="782"/>
      <c r="C30" s="806"/>
      <c r="D30" s="806"/>
      <c r="E30" s="806"/>
      <c r="F30" s="806"/>
      <c r="G30" s="806"/>
      <c r="H30" s="806"/>
      <c r="I30" s="806"/>
      <c r="J30" s="806"/>
      <c r="K30" s="806"/>
      <c r="L30" s="806"/>
      <c r="M30" s="806"/>
      <c r="N30" s="806"/>
      <c r="O30" s="806"/>
      <c r="P30" s="806"/>
      <c r="Q30" s="806"/>
      <c r="R30" s="807"/>
      <c r="S30" s="782"/>
      <c r="T30" s="827"/>
      <c r="U30" s="804"/>
      <c r="V30" s="810"/>
      <c r="W30" s="810"/>
      <c r="X30" s="810"/>
      <c r="Y30" s="810"/>
      <c r="Z30" s="810"/>
      <c r="AA30" s="810"/>
      <c r="AB30" s="782"/>
      <c r="AC30" s="782"/>
      <c r="AD30" s="782"/>
      <c r="AF30" s="806"/>
      <c r="AG30" s="806"/>
      <c r="AH30" s="806"/>
      <c r="AI30" s="806"/>
      <c r="AJ30" s="806"/>
      <c r="AK30" s="806"/>
      <c r="AL30" s="806"/>
      <c r="AM30" s="806"/>
      <c r="AN30" s="806"/>
      <c r="AO30" s="806"/>
      <c r="AP30" s="806"/>
      <c r="AQ30" s="806"/>
    </row>
    <row r="31" customFormat="false" ht="12.75" hidden="false" customHeight="false" outlineLevel="0" collapsed="false">
      <c r="A31" s="788" t="s">
        <v>965</v>
      </c>
      <c r="C31" s="806"/>
      <c r="D31" s="806"/>
      <c r="E31" s="806"/>
      <c r="F31" s="806"/>
      <c r="G31" s="806"/>
      <c r="H31" s="806"/>
      <c r="I31" s="806"/>
      <c r="J31" s="806"/>
      <c r="K31" s="806"/>
      <c r="L31" s="806"/>
      <c r="M31" s="806"/>
      <c r="N31" s="806"/>
      <c r="O31" s="807"/>
      <c r="P31" s="807"/>
      <c r="Q31" s="806"/>
      <c r="R31" s="807"/>
      <c r="S31" s="782"/>
      <c r="T31" s="803" t="str">
        <f aca="false">A31</f>
        <v>OTHER INCOME</v>
      </c>
      <c r="U31" s="804"/>
      <c r="V31" s="810"/>
      <c r="W31" s="810"/>
      <c r="X31" s="810"/>
      <c r="Y31" s="810"/>
      <c r="Z31" s="810"/>
      <c r="AA31" s="810"/>
      <c r="AB31" s="782"/>
      <c r="AC31" s="782"/>
      <c r="AD31" s="767" t="str">
        <f aca="false">A31</f>
        <v>OTHER INCOME</v>
      </c>
      <c r="AF31" s="806"/>
      <c r="AG31" s="806"/>
      <c r="AH31" s="806"/>
      <c r="AI31" s="806"/>
      <c r="AJ31" s="806"/>
      <c r="AK31" s="806"/>
      <c r="AL31" s="806"/>
      <c r="AM31" s="806"/>
      <c r="AN31" s="806"/>
      <c r="AO31" s="806"/>
      <c r="AP31" s="806"/>
      <c r="AQ31" s="806"/>
      <c r="AR31" s="782"/>
    </row>
    <row r="32" customFormat="false" ht="12.75" hidden="false" customHeight="false" outlineLevel="0" collapsed="false">
      <c r="A32" s="823" t="s">
        <v>966</v>
      </c>
      <c r="C32" s="806" t="n">
        <f aca="false">OtherInc!C10</f>
        <v>0</v>
      </c>
      <c r="D32" s="806" t="n">
        <f aca="false">OtherInc!D10</f>
        <v>0</v>
      </c>
      <c r="E32" s="806" t="n">
        <f aca="false">OtherInc!E10</f>
        <v>0</v>
      </c>
      <c r="F32" s="806" t="n">
        <f aca="false">OtherInc!F10</f>
        <v>0</v>
      </c>
      <c r="G32" s="806" t="n">
        <f aca="false">OtherInc!G10</f>
        <v>0</v>
      </c>
      <c r="H32" s="806" t="n">
        <f aca="false">OtherInc!H10</f>
        <v>0</v>
      </c>
      <c r="I32" s="806" t="n">
        <f aca="false">OtherInc!I10</f>
        <v>0</v>
      </c>
      <c r="J32" s="806" t="n">
        <f aca="false">OtherInc!J10</f>
        <v>0</v>
      </c>
      <c r="K32" s="806" t="n">
        <f aca="false">OtherInc!K10</f>
        <v>0</v>
      </c>
      <c r="L32" s="806" t="n">
        <f aca="false">OtherInc!L10</f>
        <v>0</v>
      </c>
      <c r="M32" s="806" t="n">
        <f aca="false">OtherInc!M10</f>
        <v>0</v>
      </c>
      <c r="N32" s="806" t="n">
        <f aca="false">OtherInc!N10</f>
        <v>0</v>
      </c>
      <c r="O32" s="806" t="n">
        <f aca="false">SUM(C32:N32)</f>
        <v>0</v>
      </c>
      <c r="P32" s="807" t="n">
        <f aca="false">SUM(C32:J32)</f>
        <v>0</v>
      </c>
      <c r="Q32" s="806" t="n">
        <f aca="false">O32-P32</f>
        <v>0</v>
      </c>
      <c r="R32" s="808"/>
      <c r="S32" s="782"/>
      <c r="T32" s="809" t="str">
        <f aca="false">A32</f>
        <v>   Partnership Income</v>
      </c>
      <c r="U32" s="804"/>
      <c r="V32" s="810" t="n">
        <f aca="false">C32+D32+E32</f>
        <v>0</v>
      </c>
      <c r="W32" s="810" t="n">
        <f aca="false">F32+G32+H32</f>
        <v>0</v>
      </c>
      <c r="X32" s="810" t="n">
        <f aca="false">I32+J32+K32</f>
        <v>0</v>
      </c>
      <c r="Y32" s="810" t="n">
        <f aca="false">L32+M32+N32</f>
        <v>0</v>
      </c>
      <c r="Z32" s="810"/>
      <c r="AA32" s="810" t="n">
        <f aca="false">SUM(V32:Y32)</f>
        <v>0</v>
      </c>
      <c r="AB32" s="782"/>
      <c r="AC32" s="782"/>
      <c r="AD32" s="765" t="str">
        <f aca="false">A32</f>
        <v>   Partnership Income</v>
      </c>
      <c r="AF32" s="806" t="n">
        <f aca="false">C32</f>
        <v>0</v>
      </c>
      <c r="AG32" s="806" t="n">
        <f aca="false">D32+AF32</f>
        <v>0</v>
      </c>
      <c r="AH32" s="806" t="n">
        <f aca="false">E32+AG32</f>
        <v>0</v>
      </c>
      <c r="AI32" s="806" t="n">
        <f aca="false">F32+AH32</f>
        <v>0</v>
      </c>
      <c r="AJ32" s="806" t="n">
        <f aca="false">G32+AI32</f>
        <v>0</v>
      </c>
      <c r="AK32" s="806" t="n">
        <f aca="false">H32+AJ32</f>
        <v>0</v>
      </c>
      <c r="AL32" s="806" t="n">
        <f aca="false">I32+AK32</f>
        <v>0</v>
      </c>
      <c r="AM32" s="806" t="n">
        <f aca="false">J32+AL32</f>
        <v>0</v>
      </c>
      <c r="AN32" s="806" t="n">
        <f aca="false">K32+AM32</f>
        <v>0</v>
      </c>
      <c r="AO32" s="806" t="n">
        <f aca="false">L32+AN32</f>
        <v>0</v>
      </c>
      <c r="AP32" s="806" t="n">
        <f aca="false">M32+AO32</f>
        <v>0</v>
      </c>
      <c r="AQ32" s="806" t="n">
        <f aca="false">N32+AP32</f>
        <v>0</v>
      </c>
    </row>
    <row r="33" customFormat="false" ht="12.75" hidden="false" customHeight="false" outlineLevel="0" collapsed="false">
      <c r="A33" s="823" t="s">
        <v>967</v>
      </c>
      <c r="C33" s="806" t="n">
        <f aca="false">OtherInc!C24</f>
        <v>0</v>
      </c>
      <c r="D33" s="806" t="n">
        <f aca="false">OtherInc!D24</f>
        <v>1</v>
      </c>
      <c r="E33" s="806" t="n">
        <f aca="false">OtherInc!E24</f>
        <v>2</v>
      </c>
      <c r="F33" s="806" t="n">
        <f aca="false">OtherInc!F24</f>
        <v>1</v>
      </c>
      <c r="G33" s="806" t="n">
        <f aca="false">OtherInc!G24</f>
        <v>0</v>
      </c>
      <c r="H33" s="806" t="n">
        <f aca="false">OtherInc!H24</f>
        <v>0</v>
      </c>
      <c r="I33" s="806" t="n">
        <f aca="false">OtherInc!I24</f>
        <v>1</v>
      </c>
      <c r="J33" s="806" t="n">
        <f aca="false">OtherInc!J24</f>
        <v>5</v>
      </c>
      <c r="K33" s="806" t="n">
        <f aca="false">OtherInc!K24</f>
        <v>0</v>
      </c>
      <c r="L33" s="806" t="n">
        <f aca="false">OtherInc!L24</f>
        <v>0</v>
      </c>
      <c r="M33" s="806" t="n">
        <f aca="false">OtherInc!M24</f>
        <v>0</v>
      </c>
      <c r="N33" s="806" t="n">
        <f aca="false">OtherInc!N24</f>
        <v>0</v>
      </c>
      <c r="O33" s="806" t="n">
        <f aca="false">SUM(C33:N33)</f>
        <v>10</v>
      </c>
      <c r="P33" s="807" t="n">
        <f aca="false">SUM(C33:J33)</f>
        <v>10</v>
      </c>
      <c r="Q33" s="806" t="n">
        <f aca="false">O33-P33</f>
        <v>0</v>
      </c>
      <c r="R33" s="808"/>
      <c r="T33" s="809" t="str">
        <f aca="false">A33</f>
        <v>   Interest Income</v>
      </c>
      <c r="U33" s="804"/>
      <c r="V33" s="810" t="n">
        <f aca="false">C33+D33+E33</f>
        <v>3</v>
      </c>
      <c r="W33" s="810" t="n">
        <f aca="false">F33+G33+H33</f>
        <v>1</v>
      </c>
      <c r="X33" s="810" t="n">
        <f aca="false">I33+J33+K33</f>
        <v>6</v>
      </c>
      <c r="Y33" s="810" t="n">
        <f aca="false">L33+M33+N33</f>
        <v>0</v>
      </c>
      <c r="Z33" s="810"/>
      <c r="AA33" s="810" t="n">
        <f aca="false">SUM(V33:Y33)</f>
        <v>10</v>
      </c>
      <c r="AD33" s="765" t="str">
        <f aca="false">A33</f>
        <v>   Interest Income</v>
      </c>
      <c r="AF33" s="806" t="n">
        <f aca="false">C33</f>
        <v>0</v>
      </c>
      <c r="AG33" s="806" t="n">
        <f aca="false">D33+AF33</f>
        <v>1</v>
      </c>
      <c r="AH33" s="806" t="n">
        <f aca="false">E33+AG33</f>
        <v>3</v>
      </c>
      <c r="AI33" s="806" t="n">
        <f aca="false">F33+AH33</f>
        <v>4</v>
      </c>
      <c r="AJ33" s="806" t="n">
        <f aca="false">G33+AI33</f>
        <v>4</v>
      </c>
      <c r="AK33" s="806" t="n">
        <f aca="false">H33+AJ33</f>
        <v>4</v>
      </c>
      <c r="AL33" s="806" t="n">
        <f aca="false">I33+AK33</f>
        <v>5</v>
      </c>
      <c r="AM33" s="806" t="n">
        <f aca="false">J33+AL33</f>
        <v>10</v>
      </c>
      <c r="AN33" s="806" t="n">
        <f aca="false">K33+AM33</f>
        <v>10</v>
      </c>
      <c r="AO33" s="806" t="n">
        <f aca="false">L33+AN33</f>
        <v>10</v>
      </c>
      <c r="AP33" s="806" t="n">
        <f aca="false">M33+AO33</f>
        <v>10</v>
      </c>
      <c r="AQ33" s="806" t="n">
        <f aca="false">N33+AP33</f>
        <v>10</v>
      </c>
    </row>
    <row r="34" customFormat="false" ht="12.75" hidden="false" customHeight="false" outlineLevel="0" collapsed="false">
      <c r="A34" s="823" t="s">
        <v>968</v>
      </c>
      <c r="C34" s="811" t="n">
        <f aca="false">OtherInc!C45-IntDeduct!C51</f>
        <v>132</v>
      </c>
      <c r="D34" s="811" t="n">
        <f aca="false">OtherInc!D45-IntDeduct!D51</f>
        <v>-91</v>
      </c>
      <c r="E34" s="811" t="n">
        <f aca="false">OtherInc!E45-IntDeduct!E51</f>
        <v>-25</v>
      </c>
      <c r="F34" s="811" t="n">
        <f aca="false">OtherInc!F45-IntDeduct!F51</f>
        <v>4</v>
      </c>
      <c r="G34" s="811" t="n">
        <f aca="false">OtherInc!G45-IntDeduct!G51</f>
        <v>-25</v>
      </c>
      <c r="H34" s="811" t="n">
        <f aca="false">OtherInc!H45-IntDeduct!H51</f>
        <v>-4</v>
      </c>
      <c r="I34" s="811" t="n">
        <f aca="false">OtherInc!I45-IntDeduct!I51</f>
        <v>54</v>
      </c>
      <c r="J34" s="811" t="n">
        <f aca="false">OtherInc!J45-IntDeduct!J51</f>
        <v>2</v>
      </c>
      <c r="K34" s="811" t="n">
        <f aca="false">OtherInc!K45-IntDeduct!K51</f>
        <v>-2</v>
      </c>
      <c r="L34" s="811" t="n">
        <f aca="false">OtherInc!L45-IntDeduct!L51</f>
        <v>-5</v>
      </c>
      <c r="M34" s="811" t="n">
        <f aca="false">OtherInc!M45-IntDeduct!M51</f>
        <v>-2</v>
      </c>
      <c r="N34" s="811" t="n">
        <f aca="false">OtherInc!N45-IntDeduct!N51</f>
        <v>-2</v>
      </c>
      <c r="O34" s="811" t="n">
        <f aca="false">SUM(C34:N34)</f>
        <v>36</v>
      </c>
      <c r="P34" s="812" t="n">
        <f aca="false">SUM(C34:J34)</f>
        <v>47</v>
      </c>
      <c r="Q34" s="811" t="n">
        <f aca="false">O34-P34</f>
        <v>-11</v>
      </c>
      <c r="R34" s="813"/>
      <c r="S34" s="782"/>
      <c r="T34" s="809" t="str">
        <f aca="false">A34</f>
        <v>   Other Income / (Deductions)</v>
      </c>
      <c r="U34" s="804"/>
      <c r="V34" s="814" t="n">
        <f aca="false">C34+D34+E34</f>
        <v>16</v>
      </c>
      <c r="W34" s="814" t="n">
        <f aca="false">F34+G34+H34</f>
        <v>-25</v>
      </c>
      <c r="X34" s="814" t="n">
        <f aca="false">I34+J34+K34</f>
        <v>54</v>
      </c>
      <c r="Y34" s="814" t="n">
        <f aca="false">L34+M34+N34</f>
        <v>-9</v>
      </c>
      <c r="Z34" s="814"/>
      <c r="AA34" s="814" t="n">
        <f aca="false">SUM(V34:Y34)</f>
        <v>36</v>
      </c>
      <c r="AB34" s="782"/>
      <c r="AC34" s="782"/>
      <c r="AD34" s="765" t="str">
        <f aca="false">A34</f>
        <v>   Other Income / (Deductions)</v>
      </c>
      <c r="AF34" s="811" t="n">
        <f aca="false">C34</f>
        <v>132</v>
      </c>
      <c r="AG34" s="811" t="n">
        <f aca="false">D34+AF34</f>
        <v>41</v>
      </c>
      <c r="AH34" s="811" t="n">
        <f aca="false">E34+AG34</f>
        <v>16</v>
      </c>
      <c r="AI34" s="811" t="n">
        <f aca="false">F34+AH34</f>
        <v>20</v>
      </c>
      <c r="AJ34" s="811" t="n">
        <f aca="false">G34+AI34</f>
        <v>-5</v>
      </c>
      <c r="AK34" s="811" t="n">
        <f aca="false">H34+AJ34</f>
        <v>-9</v>
      </c>
      <c r="AL34" s="811" t="n">
        <f aca="false">I34+AK34</f>
        <v>45</v>
      </c>
      <c r="AM34" s="811" t="n">
        <f aca="false">J34+AL34</f>
        <v>47</v>
      </c>
      <c r="AN34" s="811" t="n">
        <f aca="false">K34+AM34</f>
        <v>45</v>
      </c>
      <c r="AO34" s="811" t="n">
        <f aca="false">L34+AN34</f>
        <v>40</v>
      </c>
      <c r="AP34" s="811" t="n">
        <f aca="false">M34+AO34</f>
        <v>38</v>
      </c>
      <c r="AQ34" s="811" t="n">
        <f aca="false">N34+AP34</f>
        <v>36</v>
      </c>
    </row>
    <row r="35" customFormat="false" ht="3.95" hidden="false" customHeight="true" outlineLevel="0" collapsed="false">
      <c r="A35" s="785"/>
      <c r="C35" s="806"/>
      <c r="D35" s="806"/>
      <c r="E35" s="806"/>
      <c r="F35" s="806"/>
      <c r="G35" s="806"/>
      <c r="H35" s="806"/>
      <c r="I35" s="806"/>
      <c r="J35" s="806"/>
      <c r="K35" s="806"/>
      <c r="L35" s="806"/>
      <c r="M35" s="806"/>
      <c r="N35" s="806"/>
      <c r="O35" s="806"/>
      <c r="P35" s="806"/>
      <c r="Q35" s="806"/>
      <c r="R35" s="807"/>
      <c r="S35" s="782"/>
      <c r="T35" s="787"/>
      <c r="U35" s="804"/>
      <c r="V35" s="810"/>
      <c r="W35" s="810"/>
      <c r="X35" s="810"/>
      <c r="Y35" s="810"/>
      <c r="Z35" s="810"/>
      <c r="AA35" s="810"/>
      <c r="AB35" s="782"/>
      <c r="AC35" s="782"/>
      <c r="AD35" s="819"/>
      <c r="AF35" s="806"/>
      <c r="AG35" s="806"/>
      <c r="AH35" s="806"/>
      <c r="AI35" s="806"/>
      <c r="AJ35" s="806"/>
      <c r="AK35" s="806"/>
      <c r="AL35" s="806"/>
      <c r="AM35" s="806"/>
      <c r="AN35" s="806"/>
      <c r="AO35" s="806"/>
      <c r="AP35" s="806"/>
      <c r="AQ35" s="806"/>
    </row>
    <row r="36" customFormat="false" ht="12.75" hidden="false" customHeight="false" outlineLevel="0" collapsed="false">
      <c r="A36" s="802" t="s">
        <v>969</v>
      </c>
      <c r="B36" s="793"/>
      <c r="C36" s="815" t="n">
        <f aca="false">SUM(C32:C34)</f>
        <v>132</v>
      </c>
      <c r="D36" s="815" t="n">
        <f aca="false">SUM(D32:D34)</f>
        <v>-90</v>
      </c>
      <c r="E36" s="815" t="n">
        <f aca="false">SUM(E32:E34)</f>
        <v>-23</v>
      </c>
      <c r="F36" s="815" t="n">
        <f aca="false">SUM(F32:F34)</f>
        <v>5</v>
      </c>
      <c r="G36" s="815" t="n">
        <f aca="false">SUM(G32:G34)</f>
        <v>-25</v>
      </c>
      <c r="H36" s="815" t="n">
        <f aca="false">SUM(H32:H34)</f>
        <v>-4</v>
      </c>
      <c r="I36" s="815" t="n">
        <f aca="false">SUM(I32:I34)</f>
        <v>55</v>
      </c>
      <c r="J36" s="815" t="n">
        <f aca="false">SUM(J32:J34)</f>
        <v>7</v>
      </c>
      <c r="K36" s="815" t="n">
        <f aca="false">SUM(K32:K34)</f>
        <v>-2</v>
      </c>
      <c r="L36" s="815" t="n">
        <f aca="false">SUM(L32:L34)</f>
        <v>-5</v>
      </c>
      <c r="M36" s="815" t="n">
        <f aca="false">SUM(M32:M34)</f>
        <v>-2</v>
      </c>
      <c r="N36" s="815" t="n">
        <f aca="false">SUM(N32:N34)</f>
        <v>-2</v>
      </c>
      <c r="O36" s="815" t="n">
        <f aca="false">SUM(O32:O34)</f>
        <v>46</v>
      </c>
      <c r="P36" s="815" t="n">
        <f aca="false">SUM(P32:P34)</f>
        <v>57</v>
      </c>
      <c r="Q36" s="815" t="n">
        <f aca="false">SUM(Q32:Q34)</f>
        <v>-11</v>
      </c>
      <c r="R36" s="816"/>
      <c r="S36" s="777"/>
      <c r="T36" s="803" t="str">
        <f aca="false">A36</f>
        <v>     Total Other Income &amp; Other Deductions</v>
      </c>
      <c r="U36" s="771"/>
      <c r="V36" s="821" t="n">
        <f aca="false">V32+V33+V34</f>
        <v>19</v>
      </c>
      <c r="W36" s="821" t="n">
        <f aca="false">W32+W33+W34</f>
        <v>-24</v>
      </c>
      <c r="X36" s="821" t="n">
        <f aca="false">X32+X33+X34</f>
        <v>60</v>
      </c>
      <c r="Y36" s="821" t="n">
        <f aca="false">Y32+Y33+Y34</f>
        <v>-9</v>
      </c>
      <c r="Z36" s="821"/>
      <c r="AA36" s="821" t="n">
        <f aca="false">AA32+AA33+AA34</f>
        <v>46</v>
      </c>
      <c r="AB36" s="777"/>
      <c r="AC36" s="777"/>
      <c r="AD36" s="767" t="str">
        <f aca="false">A36</f>
        <v>     Total Other Income &amp; Other Deductions</v>
      </c>
      <c r="AF36" s="815" t="n">
        <f aca="false">C36</f>
        <v>132</v>
      </c>
      <c r="AG36" s="815" t="n">
        <f aca="false">D36+AF36</f>
        <v>42</v>
      </c>
      <c r="AH36" s="815" t="n">
        <f aca="false">E36+AG36</f>
        <v>19</v>
      </c>
      <c r="AI36" s="815" t="n">
        <f aca="false">F36+AH36</f>
        <v>24</v>
      </c>
      <c r="AJ36" s="815" t="n">
        <f aca="false">G36+AI36</f>
        <v>-1</v>
      </c>
      <c r="AK36" s="815" t="n">
        <f aca="false">H36+AJ36</f>
        <v>-5</v>
      </c>
      <c r="AL36" s="815" t="n">
        <f aca="false">I36+AK36</f>
        <v>50</v>
      </c>
      <c r="AM36" s="815" t="n">
        <f aca="false">J36+AL36</f>
        <v>57</v>
      </c>
      <c r="AN36" s="815" t="n">
        <f aca="false">K36+AM36</f>
        <v>55</v>
      </c>
      <c r="AO36" s="815" t="n">
        <f aca="false">L36+AN36</f>
        <v>50</v>
      </c>
      <c r="AP36" s="815" t="n">
        <f aca="false">M36+AO36</f>
        <v>48</v>
      </c>
      <c r="AQ36" s="815" t="n">
        <f aca="false">N36+AP36</f>
        <v>46</v>
      </c>
    </row>
    <row r="37" customFormat="false" ht="12.75" hidden="false" customHeight="false" outlineLevel="0" collapsed="false">
      <c r="A37" s="782"/>
      <c r="C37" s="806"/>
      <c r="D37" s="806"/>
      <c r="E37" s="806"/>
      <c r="F37" s="806"/>
      <c r="G37" s="806"/>
      <c r="H37" s="806"/>
      <c r="I37" s="806"/>
      <c r="J37" s="806"/>
      <c r="K37" s="806"/>
      <c r="L37" s="806"/>
      <c r="M37" s="806"/>
      <c r="N37" s="806"/>
      <c r="O37" s="806"/>
      <c r="P37" s="806"/>
      <c r="Q37" s="806"/>
      <c r="R37" s="807"/>
      <c r="S37" s="782"/>
      <c r="T37" s="827"/>
      <c r="U37" s="804"/>
      <c r="V37" s="810"/>
      <c r="W37" s="810"/>
      <c r="X37" s="810"/>
      <c r="Y37" s="810"/>
      <c r="Z37" s="810"/>
      <c r="AA37" s="810"/>
      <c r="AB37" s="782"/>
      <c r="AC37" s="782"/>
      <c r="AD37" s="782"/>
      <c r="AF37" s="806"/>
      <c r="AG37" s="806"/>
      <c r="AH37" s="806"/>
      <c r="AI37" s="806"/>
      <c r="AJ37" s="806"/>
      <c r="AK37" s="806"/>
      <c r="AL37" s="806"/>
      <c r="AM37" s="806"/>
      <c r="AN37" s="806"/>
      <c r="AO37" s="806"/>
      <c r="AP37" s="806"/>
      <c r="AQ37" s="806"/>
    </row>
    <row r="38" customFormat="false" ht="12.75" hidden="false" customHeight="false" outlineLevel="0" collapsed="false">
      <c r="A38" s="802" t="s">
        <v>970</v>
      </c>
      <c r="B38" s="828"/>
      <c r="C38" s="815" t="n">
        <f aca="false">C29+C36</f>
        <v>11959</v>
      </c>
      <c r="D38" s="815" t="n">
        <f aca="false">D29+D36</f>
        <v>15034</v>
      </c>
      <c r="E38" s="815" t="n">
        <f aca="false">E29+E36</f>
        <v>1338</v>
      </c>
      <c r="F38" s="815" t="n">
        <f aca="false">F29+F36</f>
        <v>12359</v>
      </c>
      <c r="G38" s="815" t="n">
        <f aca="false">G29+G36</f>
        <v>11795</v>
      </c>
      <c r="H38" s="815" t="n">
        <f aca="false">H29+H36</f>
        <v>9740</v>
      </c>
      <c r="I38" s="815" t="n">
        <f aca="false">I29+I36</f>
        <v>10603</v>
      </c>
      <c r="J38" s="815" t="n">
        <f aca="false">J29+J36</f>
        <v>9845</v>
      </c>
      <c r="K38" s="815" t="n">
        <f aca="false">K29+K36</f>
        <v>10087</v>
      </c>
      <c r="L38" s="815" t="n">
        <f aca="false">L29+L36</f>
        <v>9164</v>
      </c>
      <c r="M38" s="815" t="n">
        <f aca="false">M29+M36</f>
        <v>8328</v>
      </c>
      <c r="N38" s="815" t="n">
        <f aca="false">N29+N36</f>
        <v>9150</v>
      </c>
      <c r="O38" s="815" t="n">
        <f aca="false">O29+O36</f>
        <v>119402</v>
      </c>
      <c r="P38" s="815" t="n">
        <f aca="false">P29+P36</f>
        <v>82673</v>
      </c>
      <c r="Q38" s="815" t="n">
        <f aca="false">O38-P38</f>
        <v>36729</v>
      </c>
      <c r="R38" s="816"/>
      <c r="S38" s="777"/>
      <c r="T38" s="803" t="str">
        <f aca="false">A38</f>
        <v>INCOME BEFORE INTEREST &amp; TAXES</v>
      </c>
      <c r="U38" s="829"/>
      <c r="V38" s="821" t="n">
        <f aca="false">C38+D38+E38</f>
        <v>28331</v>
      </c>
      <c r="W38" s="821" t="n">
        <f aca="false">F38+G38+H38</f>
        <v>33894</v>
      </c>
      <c r="X38" s="821" t="n">
        <f aca="false">I38+J38+K38</f>
        <v>30535</v>
      </c>
      <c r="Y38" s="821" t="n">
        <f aca="false">L38+M38+N38</f>
        <v>26642</v>
      </c>
      <c r="Z38" s="821"/>
      <c r="AA38" s="821" t="n">
        <f aca="false">SUM(V38:Y38)</f>
        <v>119402</v>
      </c>
      <c r="AB38" s="777"/>
      <c r="AC38" s="777"/>
      <c r="AD38" s="767" t="str">
        <f aca="false">A38</f>
        <v>INCOME BEFORE INTEREST &amp; TAXES</v>
      </c>
      <c r="AF38" s="815" t="n">
        <f aca="false">C38</f>
        <v>11959</v>
      </c>
      <c r="AG38" s="815" t="n">
        <f aca="false">D38+AF38</f>
        <v>26993</v>
      </c>
      <c r="AH38" s="815" t="n">
        <f aca="false">E38+AG38</f>
        <v>28331</v>
      </c>
      <c r="AI38" s="815" t="n">
        <f aca="false">F38+AH38</f>
        <v>40690</v>
      </c>
      <c r="AJ38" s="815" t="n">
        <f aca="false">G38+AI38</f>
        <v>52485</v>
      </c>
      <c r="AK38" s="815" t="n">
        <f aca="false">H38+AJ38</f>
        <v>62225</v>
      </c>
      <c r="AL38" s="815" t="n">
        <f aca="false">I38+AK38</f>
        <v>72828</v>
      </c>
      <c r="AM38" s="815" t="n">
        <f aca="false">J38+AL38</f>
        <v>82673</v>
      </c>
      <c r="AN38" s="815" t="n">
        <f aca="false">K38+AM38</f>
        <v>92760</v>
      </c>
      <c r="AO38" s="815" t="n">
        <f aca="false">L38+AN38</f>
        <v>101924</v>
      </c>
      <c r="AP38" s="815" t="n">
        <f aca="false">M38+AO38</f>
        <v>110252</v>
      </c>
      <c r="AQ38" s="815" t="n">
        <f aca="false">N38+AP38</f>
        <v>119402</v>
      </c>
    </row>
    <row r="39" customFormat="false" ht="12.75" hidden="false" customHeight="false" outlineLevel="0" collapsed="false">
      <c r="A39" s="782"/>
      <c r="C39" s="806"/>
      <c r="D39" s="806"/>
      <c r="E39" s="806"/>
      <c r="F39" s="806"/>
      <c r="G39" s="806"/>
      <c r="H39" s="806"/>
      <c r="I39" s="806"/>
      <c r="J39" s="806"/>
      <c r="K39" s="806"/>
      <c r="L39" s="806"/>
      <c r="M39" s="806"/>
      <c r="N39" s="806"/>
      <c r="O39" s="806"/>
      <c r="P39" s="806"/>
      <c r="Q39" s="806"/>
      <c r="R39" s="807"/>
      <c r="S39" s="782"/>
      <c r="T39" s="827"/>
      <c r="U39" s="804"/>
      <c r="V39" s="810"/>
      <c r="W39" s="810"/>
      <c r="X39" s="810"/>
      <c r="Y39" s="810"/>
      <c r="Z39" s="810"/>
      <c r="AA39" s="810"/>
      <c r="AB39" s="782"/>
      <c r="AC39" s="782"/>
      <c r="AD39" s="782"/>
      <c r="AF39" s="806"/>
      <c r="AG39" s="806"/>
      <c r="AH39" s="806"/>
      <c r="AI39" s="806"/>
      <c r="AJ39" s="806"/>
      <c r="AK39" s="806"/>
      <c r="AL39" s="806"/>
      <c r="AM39" s="806"/>
      <c r="AN39" s="806"/>
      <c r="AO39" s="806"/>
      <c r="AP39" s="806"/>
      <c r="AQ39" s="806"/>
    </row>
    <row r="40" customFormat="false" ht="12.75" hidden="false" customHeight="false" outlineLevel="0" collapsed="false">
      <c r="A40" s="802" t="s">
        <v>971</v>
      </c>
      <c r="C40" s="807"/>
      <c r="D40" s="807"/>
      <c r="E40" s="807"/>
      <c r="F40" s="807"/>
      <c r="G40" s="807"/>
      <c r="H40" s="807"/>
      <c r="I40" s="807"/>
      <c r="J40" s="807"/>
      <c r="K40" s="807"/>
      <c r="L40" s="807"/>
      <c r="M40" s="807"/>
      <c r="N40" s="807"/>
      <c r="O40" s="807"/>
      <c r="P40" s="807"/>
      <c r="Q40" s="806"/>
      <c r="R40" s="807"/>
      <c r="S40" s="782"/>
      <c r="T40" s="803" t="str">
        <f aca="false">A40</f>
        <v>INTEREST AND OTHER </v>
      </c>
      <c r="U40" s="804"/>
      <c r="V40" s="810"/>
      <c r="W40" s="830"/>
      <c r="X40" s="810"/>
      <c r="Y40" s="810"/>
      <c r="Z40" s="810"/>
      <c r="AA40" s="810"/>
      <c r="AB40" s="782"/>
      <c r="AC40" s="782"/>
      <c r="AD40" s="767" t="str">
        <f aca="false">A40</f>
        <v>INTEREST AND OTHER </v>
      </c>
      <c r="AF40" s="806"/>
      <c r="AG40" s="806"/>
      <c r="AH40" s="806"/>
      <c r="AI40" s="806"/>
      <c r="AJ40" s="806"/>
      <c r="AK40" s="806"/>
      <c r="AL40" s="806"/>
      <c r="AM40" s="806"/>
      <c r="AN40" s="806"/>
      <c r="AO40" s="806"/>
      <c r="AP40" s="806"/>
      <c r="AQ40" s="806"/>
      <c r="AR40" s="782"/>
    </row>
    <row r="41" customFormat="false" ht="12.75" hidden="false" customHeight="false" outlineLevel="0" collapsed="false">
      <c r="A41" s="805" t="s">
        <v>972</v>
      </c>
      <c r="C41" s="806" t="n">
        <f aca="false">IntDeduct!C18</f>
        <v>-1</v>
      </c>
      <c r="D41" s="806" t="n">
        <f aca="false">IntDeduct!D18</f>
        <v>-2</v>
      </c>
      <c r="E41" s="806" t="n">
        <f aca="false">IntDeduct!E18</f>
        <v>-1</v>
      </c>
      <c r="F41" s="806" t="n">
        <f aca="false">IntDeduct!F18</f>
        <v>-2</v>
      </c>
      <c r="G41" s="806" t="n">
        <f aca="false">IntDeduct!G18</f>
        <v>-1</v>
      </c>
      <c r="H41" s="806" t="n">
        <f aca="false">IntDeduct!H18</f>
        <v>-1</v>
      </c>
      <c r="I41" s="806" t="n">
        <f aca="false">IntDeduct!I18</f>
        <v>-5</v>
      </c>
      <c r="J41" s="806" t="n">
        <f aca="false">IntDeduct!J18</f>
        <v>-4</v>
      </c>
      <c r="K41" s="806" t="n">
        <f aca="false">IntDeduct!K18</f>
        <v>-3</v>
      </c>
      <c r="L41" s="806" t="n">
        <f aca="false">IntDeduct!L18</f>
        <v>-2</v>
      </c>
      <c r="M41" s="806" t="n">
        <f aca="false">IntDeduct!M18</f>
        <v>-3</v>
      </c>
      <c r="N41" s="806" t="n">
        <f aca="false">IntDeduct!N18</f>
        <v>-3</v>
      </c>
      <c r="O41" s="806" t="n">
        <f aca="false">SUM(C41:N41)</f>
        <v>-28</v>
      </c>
      <c r="P41" s="807" t="n">
        <f aca="false">SUM(C41:J41)</f>
        <v>-17</v>
      </c>
      <c r="Q41" s="806" t="n">
        <f aca="false">O41-P41</f>
        <v>-11</v>
      </c>
      <c r="R41" s="808"/>
      <c r="S41" s="782"/>
      <c r="T41" s="809" t="str">
        <f aca="false">A41</f>
        <v>   Direct Interest</v>
      </c>
      <c r="U41" s="804"/>
      <c r="V41" s="810" t="n">
        <f aca="false">C41+D41+E41</f>
        <v>-4</v>
      </c>
      <c r="W41" s="810" t="n">
        <f aca="false">F41+G41+H41</f>
        <v>-4</v>
      </c>
      <c r="X41" s="810" t="n">
        <f aca="false">I41+J41+K41</f>
        <v>-12</v>
      </c>
      <c r="Y41" s="810" t="n">
        <f aca="false">L41+M41+N41</f>
        <v>-8</v>
      </c>
      <c r="Z41" s="810"/>
      <c r="AA41" s="810" t="n">
        <f aca="false">SUM(V41:Y41)</f>
        <v>-28</v>
      </c>
      <c r="AB41" s="782"/>
      <c r="AC41" s="782"/>
      <c r="AD41" s="765" t="str">
        <f aca="false">A41</f>
        <v>   Direct Interest</v>
      </c>
      <c r="AF41" s="806" t="n">
        <f aca="false">C41</f>
        <v>-1</v>
      </c>
      <c r="AG41" s="806" t="n">
        <f aca="false">D41+AF41</f>
        <v>-3</v>
      </c>
      <c r="AH41" s="806" t="n">
        <f aca="false">E41+AG41</f>
        <v>-4</v>
      </c>
      <c r="AI41" s="806" t="n">
        <f aca="false">F41+AH41</f>
        <v>-6</v>
      </c>
      <c r="AJ41" s="806" t="n">
        <f aca="false">G41+AI41</f>
        <v>-7</v>
      </c>
      <c r="AK41" s="806" t="n">
        <f aca="false">H41+AJ41</f>
        <v>-8</v>
      </c>
      <c r="AL41" s="806" t="n">
        <f aca="false">I41+AK41</f>
        <v>-13</v>
      </c>
      <c r="AM41" s="806" t="n">
        <f aca="false">J41+AL41</f>
        <v>-17</v>
      </c>
      <c r="AN41" s="806" t="n">
        <f aca="false">K41+AM41</f>
        <v>-20</v>
      </c>
      <c r="AO41" s="806" t="n">
        <f aca="false">L41+AN41</f>
        <v>-22</v>
      </c>
      <c r="AP41" s="806" t="n">
        <f aca="false">M41+AO41</f>
        <v>-25</v>
      </c>
      <c r="AQ41" s="806" t="n">
        <f aca="false">N41+AP41</f>
        <v>-28</v>
      </c>
    </row>
    <row r="42" customFormat="false" ht="12.75" hidden="false" customHeight="false" outlineLevel="0" collapsed="false">
      <c r="A42" s="805" t="s">
        <v>973</v>
      </c>
      <c r="C42" s="806" t="n">
        <f aca="false">IntDeduct!C21+IntDeduct!C22</f>
        <v>119</v>
      </c>
      <c r="D42" s="806" t="n">
        <f aca="false">IntDeduct!D21+IntDeduct!D22</f>
        <v>119</v>
      </c>
      <c r="E42" s="806" t="n">
        <f aca="false">IntDeduct!E21+IntDeduct!E22</f>
        <v>120</v>
      </c>
      <c r="F42" s="806" t="n">
        <f aca="false">IntDeduct!F21+IntDeduct!F22</f>
        <v>119</v>
      </c>
      <c r="G42" s="806" t="n">
        <f aca="false">IntDeduct!G21+IntDeduct!G22</f>
        <v>119</v>
      </c>
      <c r="H42" s="806" t="n">
        <f aca="false">IntDeduct!H21+IntDeduct!H22</f>
        <v>119</v>
      </c>
      <c r="I42" s="806" t="n">
        <f aca="false">IntDeduct!I21+IntDeduct!I22</f>
        <v>119</v>
      </c>
      <c r="J42" s="806" t="n">
        <f aca="false">IntDeduct!J21+IntDeduct!J22</f>
        <v>119</v>
      </c>
      <c r="K42" s="806" t="n">
        <f aca="false">IntDeduct!K21+IntDeduct!K22</f>
        <v>120</v>
      </c>
      <c r="L42" s="806" t="n">
        <f aca="false">IntDeduct!L21+IntDeduct!L22</f>
        <v>119</v>
      </c>
      <c r="M42" s="806" t="n">
        <f aca="false">IntDeduct!M21+IntDeduct!M22</f>
        <v>90</v>
      </c>
      <c r="N42" s="806" t="n">
        <f aca="false">IntDeduct!N21+IntDeduct!N22</f>
        <v>90</v>
      </c>
      <c r="O42" s="806" t="n">
        <f aca="false">SUM(C42:N42)</f>
        <v>1372</v>
      </c>
      <c r="P42" s="807" t="n">
        <f aca="false">SUM(C42:J42)</f>
        <v>953</v>
      </c>
      <c r="Q42" s="806" t="n">
        <f aca="false">O42-P42</f>
        <v>419</v>
      </c>
      <c r="R42" s="808"/>
      <c r="S42" s="782"/>
      <c r="T42" s="809" t="str">
        <f aca="false">A42</f>
        <v>   Interest on Long Term Debt (Pre 1/1/98 - Third Party)</v>
      </c>
      <c r="U42" s="804"/>
      <c r="V42" s="810" t="n">
        <f aca="false">C42+D42+E42</f>
        <v>358</v>
      </c>
      <c r="W42" s="810" t="n">
        <f aca="false">F42+G42+H42</f>
        <v>357</v>
      </c>
      <c r="X42" s="810" t="n">
        <f aca="false">I42+J42+K42</f>
        <v>358</v>
      </c>
      <c r="Y42" s="810" t="n">
        <f aca="false">L42+M42+N42</f>
        <v>299</v>
      </c>
      <c r="Z42" s="810"/>
      <c r="AA42" s="810" t="n">
        <f aca="false">SUM(V42:Y42)</f>
        <v>1372</v>
      </c>
      <c r="AB42" s="782"/>
      <c r="AC42" s="782"/>
      <c r="AD42" s="765" t="str">
        <f aca="false">A42</f>
        <v>   Interest on Long Term Debt (Pre 1/1/98 - Third Party)</v>
      </c>
      <c r="AF42" s="806" t="n">
        <f aca="false">C42</f>
        <v>119</v>
      </c>
      <c r="AG42" s="806" t="n">
        <f aca="false">D42+AF42</f>
        <v>238</v>
      </c>
      <c r="AH42" s="806" t="n">
        <f aca="false">E42+AG42</f>
        <v>358</v>
      </c>
      <c r="AI42" s="806" t="n">
        <f aca="false">F42+AH42</f>
        <v>477</v>
      </c>
      <c r="AJ42" s="806" t="n">
        <f aca="false">G42+AI42</f>
        <v>596</v>
      </c>
      <c r="AK42" s="806" t="n">
        <f aca="false">H42+AJ42</f>
        <v>715</v>
      </c>
      <c r="AL42" s="806" t="n">
        <f aca="false">I42+AK42</f>
        <v>834</v>
      </c>
      <c r="AM42" s="806" t="n">
        <f aca="false">J42+AL42</f>
        <v>953</v>
      </c>
      <c r="AN42" s="806" t="n">
        <f aca="false">K42+AM42</f>
        <v>1073</v>
      </c>
      <c r="AO42" s="806" t="n">
        <f aca="false">L42+AN42</f>
        <v>1192</v>
      </c>
      <c r="AP42" s="806" t="n">
        <f aca="false">M42+AO42</f>
        <v>1282</v>
      </c>
      <c r="AQ42" s="806" t="n">
        <f aca="false">N42+AP42</f>
        <v>1372</v>
      </c>
    </row>
    <row r="43" customFormat="false" ht="12.75" hidden="false" customHeight="false" outlineLevel="0" collapsed="false">
      <c r="A43" s="805" t="s">
        <v>974</v>
      </c>
      <c r="C43" s="806" t="n">
        <f aca="false">IntDeduct!C23</f>
        <v>925</v>
      </c>
      <c r="D43" s="806" t="n">
        <f aca="false">IntDeduct!D23</f>
        <v>925</v>
      </c>
      <c r="E43" s="806" t="n">
        <f aca="false">IntDeduct!E23</f>
        <v>925</v>
      </c>
      <c r="F43" s="806" t="n">
        <f aca="false">IntDeduct!F23</f>
        <v>657</v>
      </c>
      <c r="G43" s="806" t="n">
        <f aca="false">IntDeduct!G23</f>
        <v>678</v>
      </c>
      <c r="H43" s="806" t="n">
        <f aca="false">IntDeduct!H23</f>
        <v>613</v>
      </c>
      <c r="I43" s="806" t="n">
        <f aca="false">IntDeduct!I23</f>
        <v>0</v>
      </c>
      <c r="J43" s="806" t="n">
        <f aca="false">IntDeduct!J23</f>
        <v>0</v>
      </c>
      <c r="K43" s="806" t="n">
        <f aca="false">IntDeduct!K23</f>
        <v>0</v>
      </c>
      <c r="L43" s="806" t="n">
        <f aca="false">IntDeduct!L23</f>
        <v>0</v>
      </c>
      <c r="M43" s="806" t="n">
        <f aca="false">IntDeduct!M23</f>
        <v>0</v>
      </c>
      <c r="N43" s="806" t="n">
        <f aca="false">IntDeduct!N23</f>
        <v>0</v>
      </c>
      <c r="O43" s="806" t="n">
        <f aca="false">SUM(C43:N43)</f>
        <v>4723</v>
      </c>
      <c r="P43" s="807" t="n">
        <f aca="false">SUM(C43:J43)</f>
        <v>4723</v>
      </c>
      <c r="Q43" s="806" t="n">
        <f aca="false">O43-P43</f>
        <v>0</v>
      </c>
      <c r="R43" s="808"/>
      <c r="S43" s="782"/>
      <c r="T43" s="809" t="str">
        <f aca="false">A43</f>
        <v>   Interest on Long Term Debt (Post 1/1/98 - Internal)</v>
      </c>
      <c r="U43" s="804"/>
      <c r="V43" s="810" t="n">
        <f aca="false">C43+D43+E43</f>
        <v>2775</v>
      </c>
      <c r="W43" s="810" t="n">
        <f aca="false">F43+G43+H43</f>
        <v>1948</v>
      </c>
      <c r="X43" s="810" t="n">
        <f aca="false">I43+J43+K43</f>
        <v>0</v>
      </c>
      <c r="Y43" s="810" t="n">
        <f aca="false">L43+M43+N43</f>
        <v>0</v>
      </c>
      <c r="Z43" s="810"/>
      <c r="AA43" s="810" t="n">
        <f aca="false">SUM(V43:Y43)</f>
        <v>4723</v>
      </c>
      <c r="AB43" s="782"/>
      <c r="AC43" s="782"/>
      <c r="AD43" s="765" t="str">
        <f aca="false">A43</f>
        <v>   Interest on Long Term Debt (Post 1/1/98 - Internal)</v>
      </c>
      <c r="AF43" s="806" t="n">
        <f aca="false">C43</f>
        <v>925</v>
      </c>
      <c r="AG43" s="806" t="n">
        <f aca="false">D43+AF43</f>
        <v>1850</v>
      </c>
      <c r="AH43" s="806" t="n">
        <f aca="false">E43+AG43</f>
        <v>2775</v>
      </c>
      <c r="AI43" s="806" t="n">
        <f aca="false">F43+AH43</f>
        <v>3432</v>
      </c>
      <c r="AJ43" s="806" t="n">
        <f aca="false">G43+AI43</f>
        <v>4110</v>
      </c>
      <c r="AK43" s="806" t="n">
        <f aca="false">H43+AJ43</f>
        <v>4723</v>
      </c>
      <c r="AL43" s="806" t="n">
        <f aca="false">I43+AK43</f>
        <v>4723</v>
      </c>
      <c r="AM43" s="806" t="n">
        <f aca="false">J43+AL43</f>
        <v>4723</v>
      </c>
      <c r="AN43" s="806" t="n">
        <f aca="false">K43+AM43</f>
        <v>4723</v>
      </c>
      <c r="AO43" s="806" t="n">
        <f aca="false">L43+AN43</f>
        <v>4723</v>
      </c>
      <c r="AP43" s="806" t="n">
        <f aca="false">M43+AO43</f>
        <v>4723</v>
      </c>
      <c r="AQ43" s="806" t="n">
        <f aca="false">N43+AP43</f>
        <v>4723</v>
      </c>
    </row>
    <row r="44" customFormat="false" ht="12.75" hidden="false" customHeight="false" outlineLevel="0" collapsed="false">
      <c r="A44" s="805" t="s">
        <v>975</v>
      </c>
      <c r="C44" s="806" t="n">
        <f aca="false">SUM(IntDeduct!C24:C26)</f>
        <v>0</v>
      </c>
      <c r="D44" s="806" t="n">
        <f aca="false">SUM(IntDeduct!D24:D26)</f>
        <v>0</v>
      </c>
      <c r="E44" s="806" t="n">
        <f aca="false">SUM(IntDeduct!E24:E26)</f>
        <v>-5198</v>
      </c>
      <c r="F44" s="806" t="n">
        <f aca="false">SUM(IntDeduct!F24:F26)</f>
        <v>-1785</v>
      </c>
      <c r="G44" s="806" t="n">
        <f aca="false">SUM(IntDeduct!G24:G26)</f>
        <v>-1429</v>
      </c>
      <c r="H44" s="806" t="n">
        <f aca="false">SUM(IntDeduct!H24:H26)</f>
        <v>-1319</v>
      </c>
      <c r="I44" s="806" t="n">
        <f aca="false">SUM(IntDeduct!I24:I26)</f>
        <v>-825</v>
      </c>
      <c r="J44" s="806" t="n">
        <f aca="false">SUM(IntDeduct!J24:J26)</f>
        <v>-825</v>
      </c>
      <c r="K44" s="806" t="n">
        <f aca="false">SUM(IntDeduct!K24:K26)</f>
        <v>-770</v>
      </c>
      <c r="L44" s="806" t="n">
        <f aca="false">SUM(IntDeduct!L24:L26)</f>
        <v>-788</v>
      </c>
      <c r="M44" s="806" t="n">
        <f aca="false">SUM(IntDeduct!M24:M26)</f>
        <v>-743</v>
      </c>
      <c r="N44" s="806" t="n">
        <f aca="false">SUM(IntDeduct!N24:N26)</f>
        <v>-730</v>
      </c>
      <c r="O44" s="806" t="n">
        <f aca="false">SUM(C44:N44)</f>
        <v>-14412</v>
      </c>
      <c r="P44" s="807" t="n">
        <f aca="false">SUM(C44:J44)</f>
        <v>-11381</v>
      </c>
      <c r="Q44" s="806" t="n">
        <f aca="false">O44-P44</f>
        <v>-3031</v>
      </c>
      <c r="R44" s="808"/>
      <c r="S44" s="782"/>
      <c r="T44" s="809" t="str">
        <f aca="false">A44</f>
        <v>   Intercompany Interest Expense / (Income)</v>
      </c>
      <c r="U44" s="804"/>
      <c r="V44" s="810" t="n">
        <f aca="false">C44+D44+E44</f>
        <v>-5198</v>
      </c>
      <c r="W44" s="810" t="n">
        <f aca="false">F44+G44+H44</f>
        <v>-4533</v>
      </c>
      <c r="X44" s="810" t="n">
        <f aca="false">I44+J44+K44</f>
        <v>-2420</v>
      </c>
      <c r="Y44" s="810" t="n">
        <f aca="false">L44+M44+N44</f>
        <v>-2261</v>
      </c>
      <c r="Z44" s="810"/>
      <c r="AA44" s="810" t="n">
        <f aca="false">SUM(V44:Y44)</f>
        <v>-14412</v>
      </c>
      <c r="AB44" s="782"/>
      <c r="AC44" s="782"/>
      <c r="AD44" s="765" t="str">
        <f aca="false">A44</f>
        <v>   Intercompany Interest Expense / (Income)</v>
      </c>
      <c r="AF44" s="806" t="n">
        <f aca="false">C44</f>
        <v>0</v>
      </c>
      <c r="AG44" s="806" t="n">
        <f aca="false">D44+AF44</f>
        <v>0</v>
      </c>
      <c r="AH44" s="806" t="n">
        <f aca="false">E44+AG44</f>
        <v>-5198</v>
      </c>
      <c r="AI44" s="806" t="n">
        <f aca="false">F44+AH44</f>
        <v>-6983</v>
      </c>
      <c r="AJ44" s="806" t="n">
        <f aca="false">G44+AI44</f>
        <v>-8412</v>
      </c>
      <c r="AK44" s="806" t="n">
        <f aca="false">H44+AJ44</f>
        <v>-9731</v>
      </c>
      <c r="AL44" s="806" t="n">
        <f aca="false">I44+AK44</f>
        <v>-10556</v>
      </c>
      <c r="AM44" s="806" t="n">
        <f aca="false">J44+AL44</f>
        <v>-11381</v>
      </c>
      <c r="AN44" s="806" t="n">
        <f aca="false">K44+AM44</f>
        <v>-12151</v>
      </c>
      <c r="AO44" s="806" t="n">
        <f aca="false">L44+AN44</f>
        <v>-12939</v>
      </c>
      <c r="AP44" s="806" t="n">
        <f aca="false">M44+AO44</f>
        <v>-13682</v>
      </c>
      <c r="AQ44" s="806" t="n">
        <f aca="false">N44+AP44</f>
        <v>-14412</v>
      </c>
    </row>
    <row r="45" customFormat="false" ht="12.75" hidden="false" customHeight="true" outlineLevel="0" collapsed="false">
      <c r="A45" s="805" t="s">
        <v>976</v>
      </c>
      <c r="C45" s="811" t="n">
        <f aca="false">IntDeduct!C35</f>
        <v>-11</v>
      </c>
      <c r="D45" s="811" t="n">
        <f aca="false">IntDeduct!D35</f>
        <v>-10</v>
      </c>
      <c r="E45" s="811" t="n">
        <f aca="false">IntDeduct!E35</f>
        <v>-9</v>
      </c>
      <c r="F45" s="811" t="n">
        <f aca="false">IntDeduct!F35</f>
        <v>-7</v>
      </c>
      <c r="G45" s="811" t="n">
        <f aca="false">IntDeduct!G35</f>
        <v>-8</v>
      </c>
      <c r="H45" s="811" t="n">
        <f aca="false">IntDeduct!H35</f>
        <v>-11</v>
      </c>
      <c r="I45" s="811" t="n">
        <f aca="false">IntDeduct!I35</f>
        <v>-35</v>
      </c>
      <c r="J45" s="811" t="n">
        <f aca="false">IntDeduct!J35</f>
        <v>-34</v>
      </c>
      <c r="K45" s="811" t="n">
        <f aca="false">IntDeduct!K35</f>
        <v>-25</v>
      </c>
      <c r="L45" s="811" t="n">
        <f aca="false">IntDeduct!L35</f>
        <v>-15</v>
      </c>
      <c r="M45" s="811" t="n">
        <f aca="false">IntDeduct!M35</f>
        <v>-27</v>
      </c>
      <c r="N45" s="811" t="n">
        <f aca="false">IntDeduct!N35</f>
        <v>-22</v>
      </c>
      <c r="O45" s="811" t="n">
        <f aca="false">SUM(C45:N45)</f>
        <v>-214</v>
      </c>
      <c r="P45" s="812" t="n">
        <f aca="false">SUM(C45:J45)</f>
        <v>-125</v>
      </c>
      <c r="Q45" s="811" t="n">
        <f aca="false">O45-P45</f>
        <v>-89</v>
      </c>
      <c r="R45" s="813"/>
      <c r="S45" s="831"/>
      <c r="T45" s="809" t="str">
        <f aca="false">A45</f>
        <v>   AFUDC</v>
      </c>
      <c r="U45" s="832"/>
      <c r="V45" s="814" t="n">
        <f aca="false">C45+D45+E45</f>
        <v>-30</v>
      </c>
      <c r="W45" s="814" t="n">
        <f aca="false">F45+G45+H45</f>
        <v>-26</v>
      </c>
      <c r="X45" s="814" t="n">
        <f aca="false">I45+J45+K45</f>
        <v>-94</v>
      </c>
      <c r="Y45" s="814" t="n">
        <f aca="false">L45+M45+N45</f>
        <v>-64</v>
      </c>
      <c r="Z45" s="814"/>
      <c r="AA45" s="814" t="n">
        <f aca="false">SUM(V45:Y45)</f>
        <v>-214</v>
      </c>
      <c r="AB45" s="782"/>
      <c r="AC45" s="782"/>
      <c r="AD45" s="765" t="str">
        <f aca="false">A45</f>
        <v>   AFUDC</v>
      </c>
      <c r="AF45" s="811" t="n">
        <f aca="false">C45</f>
        <v>-11</v>
      </c>
      <c r="AG45" s="811" t="n">
        <f aca="false">D45+AF45</f>
        <v>-21</v>
      </c>
      <c r="AH45" s="811" t="n">
        <f aca="false">E45+AG45</f>
        <v>-30</v>
      </c>
      <c r="AI45" s="811" t="n">
        <f aca="false">F45+AH45</f>
        <v>-37</v>
      </c>
      <c r="AJ45" s="811" t="n">
        <f aca="false">G45+AI45</f>
        <v>-45</v>
      </c>
      <c r="AK45" s="811" t="n">
        <f aca="false">H45+AJ45</f>
        <v>-56</v>
      </c>
      <c r="AL45" s="811" t="n">
        <f aca="false">I45+AK45</f>
        <v>-91</v>
      </c>
      <c r="AM45" s="811" t="n">
        <f aca="false">J45+AL45</f>
        <v>-125</v>
      </c>
      <c r="AN45" s="811" t="n">
        <f aca="false">K45+AM45</f>
        <v>-150</v>
      </c>
      <c r="AO45" s="811" t="n">
        <f aca="false">L45+AN45</f>
        <v>-165</v>
      </c>
      <c r="AP45" s="811" t="n">
        <f aca="false">M45+AO45</f>
        <v>-192</v>
      </c>
      <c r="AQ45" s="811" t="n">
        <f aca="false">N45+AP45</f>
        <v>-214</v>
      </c>
    </row>
    <row r="46" customFormat="false" ht="3.95" hidden="false" customHeight="true" outlineLevel="0" collapsed="false">
      <c r="A46" s="782"/>
      <c r="C46" s="806"/>
      <c r="D46" s="806"/>
      <c r="E46" s="806"/>
      <c r="F46" s="806"/>
      <c r="G46" s="806"/>
      <c r="H46" s="806"/>
      <c r="I46" s="806"/>
      <c r="J46" s="806"/>
      <c r="K46" s="806"/>
      <c r="L46" s="806"/>
      <c r="M46" s="806"/>
      <c r="N46" s="806"/>
      <c r="O46" s="806"/>
      <c r="P46" s="806"/>
      <c r="Q46" s="806"/>
      <c r="R46" s="807"/>
      <c r="S46" s="782"/>
      <c r="T46" s="827"/>
      <c r="U46" s="804"/>
      <c r="V46" s="810"/>
      <c r="W46" s="810"/>
      <c r="X46" s="810"/>
      <c r="Y46" s="810"/>
      <c r="Z46" s="810"/>
      <c r="AA46" s="810"/>
      <c r="AB46" s="782"/>
      <c r="AC46" s="782"/>
      <c r="AD46" s="782"/>
      <c r="AF46" s="806"/>
      <c r="AG46" s="806"/>
      <c r="AH46" s="806"/>
      <c r="AI46" s="806"/>
      <c r="AJ46" s="806"/>
      <c r="AK46" s="806"/>
      <c r="AL46" s="806"/>
      <c r="AM46" s="806"/>
      <c r="AN46" s="806"/>
      <c r="AO46" s="806"/>
      <c r="AP46" s="806"/>
      <c r="AQ46" s="806"/>
    </row>
    <row r="47" customFormat="false" ht="12.75" hidden="false" customHeight="false" outlineLevel="0" collapsed="false">
      <c r="A47" s="833" t="s">
        <v>977</v>
      </c>
      <c r="B47" s="828"/>
      <c r="C47" s="815" t="n">
        <f aca="false">SUM(C41:C45)</f>
        <v>1032</v>
      </c>
      <c r="D47" s="815" t="n">
        <f aca="false">SUM(D41:D45)</f>
        <v>1032</v>
      </c>
      <c r="E47" s="815" t="n">
        <f aca="false">SUM(E41:E45)</f>
        <v>-4163</v>
      </c>
      <c r="F47" s="815" t="n">
        <f aca="false">SUM(F41:F45)</f>
        <v>-1018</v>
      </c>
      <c r="G47" s="815" t="n">
        <f aca="false">SUM(G41:G45)</f>
        <v>-641</v>
      </c>
      <c r="H47" s="815" t="n">
        <f aca="false">SUM(H41:H45)</f>
        <v>-599</v>
      </c>
      <c r="I47" s="815" t="n">
        <f aca="false">SUM(I41:I45)</f>
        <v>-746</v>
      </c>
      <c r="J47" s="815" t="n">
        <f aca="false">SUM(J41:J45)</f>
        <v>-744</v>
      </c>
      <c r="K47" s="815" t="n">
        <f aca="false">SUM(K41:K45)</f>
        <v>-678</v>
      </c>
      <c r="L47" s="815" t="n">
        <f aca="false">SUM(L41:L45)</f>
        <v>-686</v>
      </c>
      <c r="M47" s="815" t="n">
        <f aca="false">SUM(M41:M45)</f>
        <v>-683</v>
      </c>
      <c r="N47" s="815" t="n">
        <f aca="false">SUM(N41:N45)</f>
        <v>-665</v>
      </c>
      <c r="O47" s="815" t="n">
        <f aca="false">SUM(O41:O45)</f>
        <v>-8559</v>
      </c>
      <c r="P47" s="815" t="n">
        <f aca="false">SUM(P41:P45)</f>
        <v>-5847</v>
      </c>
      <c r="Q47" s="815" t="n">
        <f aca="false">SUM(Q41:Q45)</f>
        <v>-2712</v>
      </c>
      <c r="R47" s="816"/>
      <c r="S47" s="777"/>
      <c r="T47" s="803" t="str">
        <f aca="false">A47</f>
        <v>     Total Interest and Other</v>
      </c>
      <c r="U47" s="829"/>
      <c r="V47" s="821" t="n">
        <f aca="false">SUM(V41:V45)</f>
        <v>-2099</v>
      </c>
      <c r="W47" s="821" t="n">
        <f aca="false">SUM(W41:W45)</f>
        <v>-2258</v>
      </c>
      <c r="X47" s="821" t="n">
        <f aca="false">SUM(X41:X45)</f>
        <v>-2168</v>
      </c>
      <c r="Y47" s="821" t="n">
        <f aca="false">SUM(Y41:Y45)</f>
        <v>-2034</v>
      </c>
      <c r="Z47" s="821"/>
      <c r="AA47" s="821" t="n">
        <f aca="false">SUM(AA41:AA45)</f>
        <v>-8559</v>
      </c>
      <c r="AB47" s="777"/>
      <c r="AC47" s="777"/>
      <c r="AD47" s="767" t="str">
        <f aca="false">A47</f>
        <v>     Total Interest and Other</v>
      </c>
      <c r="AF47" s="815" t="n">
        <f aca="false">C47</f>
        <v>1032</v>
      </c>
      <c r="AG47" s="815" t="n">
        <f aca="false">D47+AF47</f>
        <v>2064</v>
      </c>
      <c r="AH47" s="815" t="n">
        <f aca="false">E47+AG47</f>
        <v>-2099</v>
      </c>
      <c r="AI47" s="815" t="n">
        <f aca="false">F47+AH47</f>
        <v>-3117</v>
      </c>
      <c r="AJ47" s="815" t="n">
        <f aca="false">G47+AI47</f>
        <v>-3758</v>
      </c>
      <c r="AK47" s="815" t="n">
        <f aca="false">H47+AJ47</f>
        <v>-4357</v>
      </c>
      <c r="AL47" s="815" t="n">
        <f aca="false">I47+AK47</f>
        <v>-5103</v>
      </c>
      <c r="AM47" s="815" t="n">
        <f aca="false">J47+AL47</f>
        <v>-5847</v>
      </c>
      <c r="AN47" s="815" t="n">
        <f aca="false">K47+AM47</f>
        <v>-6525</v>
      </c>
      <c r="AO47" s="815" t="n">
        <f aca="false">L47+AN47</f>
        <v>-7211</v>
      </c>
      <c r="AP47" s="815" t="n">
        <f aca="false">M47+AO47</f>
        <v>-7894</v>
      </c>
      <c r="AQ47" s="815" t="n">
        <f aca="false">N47+AP47</f>
        <v>-8559</v>
      </c>
    </row>
    <row r="48" customFormat="false" ht="12.75" hidden="false" customHeight="false" outlineLevel="0" collapsed="false">
      <c r="A48" s="833"/>
      <c r="B48" s="828"/>
      <c r="C48" s="815"/>
      <c r="D48" s="815"/>
      <c r="E48" s="815"/>
      <c r="F48" s="815"/>
      <c r="G48" s="815"/>
      <c r="H48" s="815"/>
      <c r="I48" s="815"/>
      <c r="J48" s="815"/>
      <c r="K48" s="815"/>
      <c r="L48" s="815"/>
      <c r="M48" s="815"/>
      <c r="N48" s="815"/>
      <c r="O48" s="815"/>
      <c r="P48" s="815"/>
      <c r="Q48" s="815"/>
      <c r="R48" s="834"/>
      <c r="S48" s="777"/>
      <c r="T48" s="803"/>
      <c r="U48" s="829"/>
      <c r="V48" s="821"/>
      <c r="W48" s="821"/>
      <c r="X48" s="821"/>
      <c r="Y48" s="821"/>
      <c r="Z48" s="821"/>
      <c r="AA48" s="821"/>
      <c r="AB48" s="777"/>
      <c r="AC48" s="777"/>
      <c r="AD48" s="767"/>
      <c r="AF48" s="811"/>
      <c r="AG48" s="811"/>
      <c r="AH48" s="811"/>
      <c r="AI48" s="811"/>
      <c r="AJ48" s="811"/>
      <c r="AK48" s="811"/>
      <c r="AL48" s="811"/>
      <c r="AM48" s="811"/>
      <c r="AN48" s="811"/>
      <c r="AO48" s="811"/>
      <c r="AP48" s="811"/>
      <c r="AQ48" s="811"/>
    </row>
    <row r="49" customFormat="false" ht="12.75" hidden="false" customHeight="false" outlineLevel="0" collapsed="false">
      <c r="A49" s="802" t="s">
        <v>926</v>
      </c>
      <c r="B49" s="793"/>
      <c r="C49" s="815" t="n">
        <f aca="false">C29+C36-C47</f>
        <v>10927</v>
      </c>
      <c r="D49" s="815" t="n">
        <f aca="false">D29+D36-D47</f>
        <v>14002</v>
      </c>
      <c r="E49" s="815" t="n">
        <f aca="false">E29+E36-E47</f>
        <v>5501</v>
      </c>
      <c r="F49" s="815" t="n">
        <f aca="false">F29+F36-F47</f>
        <v>13377</v>
      </c>
      <c r="G49" s="815" t="n">
        <f aca="false">G29+G36-G47</f>
        <v>12436</v>
      </c>
      <c r="H49" s="815" t="n">
        <f aca="false">H29+H36-H47</f>
        <v>10339</v>
      </c>
      <c r="I49" s="815" t="n">
        <f aca="false">I29+I36-I47</f>
        <v>11349</v>
      </c>
      <c r="J49" s="815" t="n">
        <f aca="false">J29+J36-J47</f>
        <v>10589</v>
      </c>
      <c r="K49" s="815" t="n">
        <f aca="false">K29+K36-K47</f>
        <v>10765</v>
      </c>
      <c r="L49" s="815" t="n">
        <f aca="false">L29+L36-L47</f>
        <v>9850</v>
      </c>
      <c r="M49" s="815" t="n">
        <f aca="false">M29+M36-M47</f>
        <v>9011</v>
      </c>
      <c r="N49" s="815" t="n">
        <f aca="false">N29+N36-N47</f>
        <v>9815</v>
      </c>
      <c r="O49" s="815" t="n">
        <f aca="false">O29+O36-O47</f>
        <v>127961</v>
      </c>
      <c r="P49" s="815" t="n">
        <f aca="false">P29+P36-P47</f>
        <v>88520</v>
      </c>
      <c r="Q49" s="815" t="n">
        <f aca="false">Q29+Q36-Q47</f>
        <v>39441</v>
      </c>
      <c r="R49" s="816"/>
      <c r="S49" s="777"/>
      <c r="T49" s="803" t="str">
        <f aca="false">A49</f>
        <v>INCOME BEFORE INCOME TAXES</v>
      </c>
      <c r="U49" s="771"/>
      <c r="V49" s="821" t="n">
        <f aca="false">V29+V36-V47</f>
        <v>30430</v>
      </c>
      <c r="W49" s="821" t="n">
        <f aca="false">W29+W36-W47</f>
        <v>36152</v>
      </c>
      <c r="X49" s="821" t="n">
        <f aca="false">X29+X36-X47</f>
        <v>32703</v>
      </c>
      <c r="Y49" s="821" t="n">
        <f aca="false">Y29+Y36-Y47</f>
        <v>28676</v>
      </c>
      <c r="Z49" s="821"/>
      <c r="AA49" s="821" t="n">
        <f aca="false">AA29+AA36-AA47</f>
        <v>127961</v>
      </c>
      <c r="AB49" s="777"/>
      <c r="AC49" s="782"/>
      <c r="AD49" s="767" t="str">
        <f aca="false">A49</f>
        <v>INCOME BEFORE INCOME TAXES</v>
      </c>
      <c r="AF49" s="815" t="n">
        <f aca="false">C49</f>
        <v>10927</v>
      </c>
      <c r="AG49" s="815" t="n">
        <f aca="false">D49+AF49</f>
        <v>24929</v>
      </c>
      <c r="AH49" s="815" t="n">
        <f aca="false">E49+AG49</f>
        <v>30430</v>
      </c>
      <c r="AI49" s="815" t="n">
        <f aca="false">F49+AH49</f>
        <v>43807</v>
      </c>
      <c r="AJ49" s="815" t="n">
        <f aca="false">G49+AI49</f>
        <v>56243</v>
      </c>
      <c r="AK49" s="815" t="n">
        <f aca="false">H49+AJ49</f>
        <v>66582</v>
      </c>
      <c r="AL49" s="815" t="n">
        <f aca="false">I49+AK49</f>
        <v>77931</v>
      </c>
      <c r="AM49" s="815" t="n">
        <f aca="false">J49+AL49</f>
        <v>88520</v>
      </c>
      <c r="AN49" s="815" t="n">
        <f aca="false">K49+AM49</f>
        <v>99285</v>
      </c>
      <c r="AO49" s="815" t="n">
        <f aca="false">L49+AN49</f>
        <v>109135</v>
      </c>
      <c r="AP49" s="815" t="n">
        <f aca="false">M49+AO49</f>
        <v>118146</v>
      </c>
      <c r="AQ49" s="815" t="n">
        <f aca="false">N49+AP49</f>
        <v>127961</v>
      </c>
    </row>
    <row r="50" customFormat="false" ht="12.75" hidden="false" customHeight="false" outlineLevel="0" collapsed="false">
      <c r="A50" s="782"/>
      <c r="C50" s="806"/>
      <c r="D50" s="806"/>
      <c r="E50" s="806"/>
      <c r="F50" s="806"/>
      <c r="G50" s="806"/>
      <c r="H50" s="806"/>
      <c r="I50" s="806"/>
      <c r="J50" s="806"/>
      <c r="K50" s="806"/>
      <c r="L50" s="806"/>
      <c r="M50" s="806"/>
      <c r="N50" s="806"/>
      <c r="O50" s="806"/>
      <c r="P50" s="806"/>
      <c r="Q50" s="806"/>
      <c r="R50" s="807"/>
      <c r="S50" s="782"/>
      <c r="T50" s="827"/>
      <c r="U50" s="804"/>
      <c r="V50" s="810"/>
      <c r="W50" s="810"/>
      <c r="X50" s="810"/>
      <c r="Y50" s="810"/>
      <c r="Z50" s="810"/>
      <c r="AA50" s="810"/>
      <c r="AB50" s="782"/>
      <c r="AC50" s="782"/>
      <c r="AF50" s="806"/>
      <c r="AG50" s="806"/>
      <c r="AH50" s="806"/>
      <c r="AI50" s="806"/>
      <c r="AJ50" s="806"/>
      <c r="AK50" s="806"/>
      <c r="AL50" s="806"/>
      <c r="AM50" s="806"/>
      <c r="AN50" s="806"/>
      <c r="AO50" s="806"/>
      <c r="AP50" s="806"/>
      <c r="AQ50" s="806"/>
      <c r="AR50" s="782"/>
    </row>
    <row r="51" customFormat="false" ht="12.75" hidden="false" customHeight="false" outlineLevel="0" collapsed="false">
      <c r="A51" s="805" t="s">
        <v>978</v>
      </c>
      <c r="C51" s="806" t="n">
        <f aca="false">C54-C52</f>
        <v>4119</v>
      </c>
      <c r="D51" s="806" t="n">
        <f aca="false">D54-D52</f>
        <v>5370</v>
      </c>
      <c r="E51" s="806" t="n">
        <f aca="false">E54-E52</f>
        <v>6853</v>
      </c>
      <c r="F51" s="806" t="n">
        <f aca="false">F54-F52</f>
        <v>4421</v>
      </c>
      <c r="G51" s="806" t="n">
        <f aca="false">G54-G52</f>
        <v>4599</v>
      </c>
      <c r="H51" s="806" t="n">
        <f aca="false">H54-H52</f>
        <v>4037</v>
      </c>
      <c r="I51" s="806" t="n">
        <f aca="false">I54-I52</f>
        <v>4178</v>
      </c>
      <c r="J51" s="806" t="n">
        <f aca="false">J54-J52</f>
        <v>4037</v>
      </c>
      <c r="K51" s="806" t="n">
        <f aca="false">K54-K52</f>
        <v>3460</v>
      </c>
      <c r="L51" s="806" t="n">
        <f aca="false">L54-L52</f>
        <v>595</v>
      </c>
      <c r="M51" s="806" t="n">
        <f aca="false">M54-M52</f>
        <v>4278</v>
      </c>
      <c r="N51" s="806" t="n">
        <f aca="false">N54-N52</f>
        <v>3898</v>
      </c>
      <c r="O51" s="806" t="n">
        <f aca="false">SUM(C51:N51)</f>
        <v>49845</v>
      </c>
      <c r="P51" s="807" t="n">
        <f aca="false">SUM(C51:J51)</f>
        <v>37614</v>
      </c>
      <c r="Q51" s="806" t="n">
        <f aca="false">O51-P51</f>
        <v>12231</v>
      </c>
      <c r="R51" s="808"/>
      <c r="S51" s="782"/>
      <c r="T51" s="809" t="str">
        <f aca="false">A51</f>
        <v>   Payable Currently</v>
      </c>
      <c r="U51" s="804"/>
      <c r="V51" s="810" t="n">
        <f aca="false">C51+D51+E51</f>
        <v>16342</v>
      </c>
      <c r="W51" s="810" t="n">
        <f aca="false">F51+G51+H51</f>
        <v>13057</v>
      </c>
      <c r="X51" s="810" t="n">
        <f aca="false">I51+J51+K51</f>
        <v>11675</v>
      </c>
      <c r="Y51" s="810" t="n">
        <f aca="false">L51+M51+N51</f>
        <v>8771</v>
      </c>
      <c r="Z51" s="810"/>
      <c r="AA51" s="810" t="n">
        <f aca="false">SUM(V51:Y51)</f>
        <v>49845</v>
      </c>
      <c r="AB51" s="782"/>
      <c r="AC51" s="782"/>
      <c r="AD51" s="765" t="str">
        <f aca="false">A51</f>
        <v>   Payable Currently</v>
      </c>
      <c r="AF51" s="806" t="n">
        <f aca="false">C51</f>
        <v>4119</v>
      </c>
      <c r="AG51" s="806" t="n">
        <f aca="false">D51+AF51</f>
        <v>9489</v>
      </c>
      <c r="AH51" s="806" t="n">
        <f aca="false">E51+AG51</f>
        <v>16342</v>
      </c>
      <c r="AI51" s="806" t="n">
        <f aca="false">F51+AH51</f>
        <v>20763</v>
      </c>
      <c r="AJ51" s="806" t="n">
        <f aca="false">G51+AI51</f>
        <v>25362</v>
      </c>
      <c r="AK51" s="806" t="n">
        <f aca="false">H51+AJ51</f>
        <v>29399</v>
      </c>
      <c r="AL51" s="806" t="n">
        <f aca="false">I51+AK51</f>
        <v>33577</v>
      </c>
      <c r="AM51" s="806" t="n">
        <f aca="false">J51+AL51</f>
        <v>37614</v>
      </c>
      <c r="AN51" s="806" t="n">
        <f aca="false">K51+AM51</f>
        <v>41074</v>
      </c>
      <c r="AO51" s="806" t="n">
        <f aca="false">L51+AN51</f>
        <v>41669</v>
      </c>
      <c r="AP51" s="806" t="n">
        <f aca="false">M51+AO51</f>
        <v>45947</v>
      </c>
      <c r="AQ51" s="806" t="n">
        <f aca="false">N51+AP51</f>
        <v>49845</v>
      </c>
    </row>
    <row r="52" customFormat="false" ht="12.75" hidden="false" customHeight="false" outlineLevel="0" collapsed="false">
      <c r="A52" s="823" t="s">
        <v>979</v>
      </c>
      <c r="C52" s="835" t="n">
        <f aca="false">DeferredTax!R81</f>
        <v>150</v>
      </c>
      <c r="D52" s="835" t="n">
        <f aca="false">DeferredTax!S81</f>
        <v>92</v>
      </c>
      <c r="E52" s="835" t="n">
        <f aca="false">DeferredTax!T81</f>
        <v>-4693</v>
      </c>
      <c r="F52" s="835" t="n">
        <f aca="false">DeferredTax!U81</f>
        <v>802</v>
      </c>
      <c r="G52" s="835" t="n">
        <f aca="false">DeferredTax!V81</f>
        <v>259</v>
      </c>
      <c r="H52" s="835" t="n">
        <f aca="false">DeferredTax!W81</f>
        <v>6</v>
      </c>
      <c r="I52" s="835" t="n">
        <f aca="false">DeferredTax!X81</f>
        <v>256</v>
      </c>
      <c r="J52" s="835" t="n">
        <f aca="false">DeferredTax!Y81</f>
        <v>100</v>
      </c>
      <c r="K52" s="835" t="n">
        <f aca="false">DeferredTax!Z81</f>
        <v>747</v>
      </c>
      <c r="L52" s="835" t="n">
        <f aca="false">DeferredTax!AA81</f>
        <v>3257</v>
      </c>
      <c r="M52" s="835" t="n">
        <f aca="false">DeferredTax!AB81</f>
        <v>-753</v>
      </c>
      <c r="N52" s="835" t="n">
        <f aca="false">DeferredTax!AC81</f>
        <v>-60</v>
      </c>
      <c r="O52" s="811" t="n">
        <f aca="false">SUM(C52:N52)</f>
        <v>163</v>
      </c>
      <c r="P52" s="812" t="n">
        <f aca="false">SUM(C52:J52)</f>
        <v>-3028</v>
      </c>
      <c r="Q52" s="811" t="n">
        <f aca="false">O52-P52</f>
        <v>3191</v>
      </c>
      <c r="R52" s="813"/>
      <c r="S52" s="782"/>
      <c r="T52" s="809" t="str">
        <f aca="false">A52</f>
        <v>   Deferred</v>
      </c>
      <c r="U52" s="804"/>
      <c r="V52" s="814" t="n">
        <f aca="false">C52+D52+E52</f>
        <v>-4451</v>
      </c>
      <c r="W52" s="814" t="n">
        <f aca="false">F52+G52+H52</f>
        <v>1067</v>
      </c>
      <c r="X52" s="814" t="n">
        <f aca="false">I52+J52+K52</f>
        <v>1103</v>
      </c>
      <c r="Y52" s="814" t="n">
        <f aca="false">L52+M52+N52</f>
        <v>2444</v>
      </c>
      <c r="Z52" s="814"/>
      <c r="AA52" s="814" t="n">
        <f aca="false">SUM(V52:Y52)</f>
        <v>163</v>
      </c>
      <c r="AB52" s="836"/>
      <c r="AC52" s="782"/>
      <c r="AD52" s="765" t="str">
        <f aca="false">A52</f>
        <v>   Deferred</v>
      </c>
      <c r="AF52" s="811" t="n">
        <f aca="false">C52</f>
        <v>150</v>
      </c>
      <c r="AG52" s="811" t="n">
        <f aca="false">D52+AF52</f>
        <v>242</v>
      </c>
      <c r="AH52" s="811" t="n">
        <f aca="false">E52+AG52</f>
        <v>-4451</v>
      </c>
      <c r="AI52" s="811" t="n">
        <f aca="false">F52+AH52</f>
        <v>-3649</v>
      </c>
      <c r="AJ52" s="811" t="n">
        <f aca="false">G52+AI52</f>
        <v>-3390</v>
      </c>
      <c r="AK52" s="811" t="n">
        <f aca="false">H52+AJ52</f>
        <v>-3384</v>
      </c>
      <c r="AL52" s="811" t="n">
        <f aca="false">I52+AK52</f>
        <v>-3128</v>
      </c>
      <c r="AM52" s="811" t="n">
        <f aca="false">J52+AL52</f>
        <v>-3028</v>
      </c>
      <c r="AN52" s="811" t="n">
        <f aca="false">K52+AM52</f>
        <v>-2281</v>
      </c>
      <c r="AO52" s="811" t="n">
        <f aca="false">L52+AN52</f>
        <v>976</v>
      </c>
      <c r="AP52" s="811" t="n">
        <f aca="false">M52+AO52</f>
        <v>223</v>
      </c>
      <c r="AQ52" s="811" t="n">
        <f aca="false">N52+AP52</f>
        <v>163</v>
      </c>
    </row>
    <row r="53" customFormat="false" ht="3.95" hidden="false" customHeight="true" outlineLevel="0" collapsed="false">
      <c r="A53" s="785"/>
      <c r="C53" s="806"/>
      <c r="D53" s="806"/>
      <c r="E53" s="806"/>
      <c r="F53" s="806"/>
      <c r="G53" s="806"/>
      <c r="H53" s="806"/>
      <c r="I53" s="806"/>
      <c r="J53" s="806"/>
      <c r="K53" s="806"/>
      <c r="L53" s="806"/>
      <c r="M53" s="806"/>
      <c r="N53" s="806"/>
      <c r="O53" s="806"/>
      <c r="P53" s="806"/>
      <c r="Q53" s="806"/>
      <c r="R53" s="807"/>
      <c r="S53" s="782"/>
      <c r="T53" s="787"/>
      <c r="U53" s="804"/>
      <c r="V53" s="810"/>
      <c r="W53" s="810"/>
      <c r="X53" s="810"/>
      <c r="Y53" s="810"/>
      <c r="Z53" s="810"/>
      <c r="AA53" s="810"/>
      <c r="AB53" s="782"/>
      <c r="AC53" s="782"/>
      <c r="AD53" s="782"/>
      <c r="AF53" s="806"/>
      <c r="AG53" s="806"/>
      <c r="AH53" s="806"/>
      <c r="AI53" s="806"/>
      <c r="AJ53" s="806"/>
      <c r="AK53" s="806"/>
      <c r="AL53" s="806"/>
      <c r="AM53" s="806"/>
      <c r="AN53" s="806"/>
      <c r="AO53" s="806"/>
      <c r="AP53" s="806"/>
      <c r="AQ53" s="806"/>
    </row>
    <row r="54" customFormat="false" ht="12.75" hidden="false" customHeight="false" outlineLevel="0" collapsed="false">
      <c r="A54" s="788" t="s">
        <v>980</v>
      </c>
      <c r="B54" s="793"/>
      <c r="C54" s="815" t="n">
        <f aca="false">C86</f>
        <v>4269</v>
      </c>
      <c r="D54" s="815" t="n">
        <f aca="false">D86</f>
        <v>5462</v>
      </c>
      <c r="E54" s="815" t="n">
        <f aca="false">E86</f>
        <v>2160</v>
      </c>
      <c r="F54" s="815" t="n">
        <f aca="false">F86</f>
        <v>5223</v>
      </c>
      <c r="G54" s="815" t="n">
        <f aca="false">G86</f>
        <v>4858</v>
      </c>
      <c r="H54" s="815" t="n">
        <f aca="false">H86</f>
        <v>4043</v>
      </c>
      <c r="I54" s="815" t="n">
        <f aca="false">I86</f>
        <v>4434</v>
      </c>
      <c r="J54" s="815" t="n">
        <f aca="false">J86</f>
        <v>4137</v>
      </c>
      <c r="K54" s="815" t="n">
        <f aca="false">K86</f>
        <v>4207</v>
      </c>
      <c r="L54" s="815" t="n">
        <f aca="false">L86</f>
        <v>3852</v>
      </c>
      <c r="M54" s="815" t="n">
        <f aca="false">M86</f>
        <v>3525</v>
      </c>
      <c r="N54" s="815" t="n">
        <f aca="false">N86</f>
        <v>3838</v>
      </c>
      <c r="O54" s="815" t="n">
        <f aca="false">ROUND((SUM(O51:O52)),0)</f>
        <v>50008</v>
      </c>
      <c r="P54" s="815" t="n">
        <f aca="false">ROUND((SUM(P51:P52)),0)</f>
        <v>34586</v>
      </c>
      <c r="Q54" s="815" t="n">
        <f aca="false">ROUND((SUM(Q51:Q52)),0)</f>
        <v>15422</v>
      </c>
      <c r="R54" s="816"/>
      <c r="S54" s="777"/>
      <c r="T54" s="803" t="str">
        <f aca="false">A54</f>
        <v>     Total Income Taxes (Composite Rate - 38.88 %)</v>
      </c>
      <c r="U54" s="771"/>
      <c r="V54" s="821" t="n">
        <f aca="false">V51+V52</f>
        <v>11891</v>
      </c>
      <c r="W54" s="821" t="n">
        <f aca="false">W51+W52</f>
        <v>14124</v>
      </c>
      <c r="X54" s="821" t="n">
        <f aca="false">X51+X52</f>
        <v>12778</v>
      </c>
      <c r="Y54" s="821" t="n">
        <f aca="false">Y51+Y52</f>
        <v>11215</v>
      </c>
      <c r="Z54" s="821"/>
      <c r="AA54" s="821" t="n">
        <f aca="false">AA51+AA52</f>
        <v>50008</v>
      </c>
      <c r="AB54" s="777"/>
      <c r="AC54" s="777"/>
      <c r="AD54" s="767" t="str">
        <f aca="false">A54</f>
        <v>     Total Income Taxes (Composite Rate - 38.88 %)</v>
      </c>
      <c r="AF54" s="815" t="n">
        <f aca="false">C54</f>
        <v>4269</v>
      </c>
      <c r="AG54" s="815" t="n">
        <f aca="false">D54+AF54</f>
        <v>9731</v>
      </c>
      <c r="AH54" s="815" t="n">
        <f aca="false">E54+AG54</f>
        <v>11891</v>
      </c>
      <c r="AI54" s="815" t="n">
        <f aca="false">F54+AH54</f>
        <v>17114</v>
      </c>
      <c r="AJ54" s="815" t="n">
        <f aca="false">G54+AI54</f>
        <v>21972</v>
      </c>
      <c r="AK54" s="815" t="n">
        <f aca="false">H54+AJ54</f>
        <v>26015</v>
      </c>
      <c r="AL54" s="815" t="n">
        <f aca="false">I54+AK54</f>
        <v>30449</v>
      </c>
      <c r="AM54" s="815" t="n">
        <f aca="false">J54+AL54</f>
        <v>34586</v>
      </c>
      <c r="AN54" s="815" t="n">
        <f aca="false">K54+AM54</f>
        <v>38793</v>
      </c>
      <c r="AO54" s="815" t="n">
        <f aca="false">L54+AN54</f>
        <v>42645</v>
      </c>
      <c r="AP54" s="815" t="n">
        <f aca="false">M54+AO54</f>
        <v>46170</v>
      </c>
      <c r="AQ54" s="815" t="n">
        <f aca="false">N54+AP54</f>
        <v>50008</v>
      </c>
    </row>
    <row r="55" customFormat="false" ht="12.75" hidden="false" customHeight="false" outlineLevel="0" collapsed="false">
      <c r="A55" s="837"/>
      <c r="B55" s="793"/>
      <c r="C55" s="818"/>
      <c r="D55" s="838"/>
      <c r="E55" s="818"/>
      <c r="F55" s="818"/>
      <c r="G55" s="818"/>
      <c r="H55" s="818"/>
      <c r="I55" s="818"/>
      <c r="J55" s="818"/>
      <c r="K55" s="818"/>
      <c r="L55" s="818"/>
      <c r="M55" s="818"/>
      <c r="N55" s="818"/>
      <c r="O55" s="838"/>
      <c r="P55" s="818"/>
      <c r="Q55" s="818"/>
      <c r="R55" s="834"/>
      <c r="S55" s="777"/>
      <c r="T55" s="792"/>
      <c r="U55" s="771"/>
      <c r="V55" s="817"/>
      <c r="W55" s="817"/>
      <c r="X55" s="817"/>
      <c r="Y55" s="839"/>
      <c r="Z55" s="817"/>
      <c r="AA55" s="817"/>
      <c r="AB55" s="777"/>
      <c r="AC55" s="777"/>
      <c r="AF55" s="806"/>
      <c r="AG55" s="806"/>
      <c r="AH55" s="806"/>
      <c r="AI55" s="806"/>
      <c r="AJ55" s="806"/>
      <c r="AK55" s="806"/>
      <c r="AL55" s="806"/>
      <c r="AM55" s="806"/>
      <c r="AN55" s="806"/>
      <c r="AO55" s="806"/>
      <c r="AP55" s="806"/>
      <c r="AQ55" s="806"/>
    </row>
    <row r="56" customFormat="false" ht="12.75" hidden="false" customHeight="false" outlineLevel="0" collapsed="false">
      <c r="A56" s="802" t="s">
        <v>981</v>
      </c>
      <c r="B56" s="793"/>
      <c r="C56" s="815" t="n">
        <f aca="false">ROUND(+C49-C54,0)</f>
        <v>6658</v>
      </c>
      <c r="D56" s="815" t="n">
        <f aca="false">ROUND(+D49-D54,0)</f>
        <v>8540</v>
      </c>
      <c r="E56" s="815" t="n">
        <f aca="false">ROUND(+E49-E54,0)</f>
        <v>3341</v>
      </c>
      <c r="F56" s="815" t="n">
        <f aca="false">ROUND(+F49-F54,0)</f>
        <v>8154</v>
      </c>
      <c r="G56" s="815" t="n">
        <f aca="false">ROUND(+G49-G54,0)</f>
        <v>7578</v>
      </c>
      <c r="H56" s="815" t="n">
        <f aca="false">ROUND(+H49-H54,0)</f>
        <v>6296</v>
      </c>
      <c r="I56" s="815" t="n">
        <f aca="false">ROUND(+I49-I54,0)</f>
        <v>6915</v>
      </c>
      <c r="J56" s="815" t="n">
        <f aca="false">ROUND(+J49-J54,0)</f>
        <v>6452</v>
      </c>
      <c r="K56" s="815" t="n">
        <f aca="false">ROUND(+K49-K54,0)</f>
        <v>6558</v>
      </c>
      <c r="L56" s="815" t="n">
        <f aca="false">ROUND(+L49-L54,0)</f>
        <v>5998</v>
      </c>
      <c r="M56" s="815" t="n">
        <f aca="false">ROUND(+M49-M54,0)</f>
        <v>5486</v>
      </c>
      <c r="N56" s="815" t="n">
        <f aca="false">ROUND(+N49-N54,0)</f>
        <v>5977</v>
      </c>
      <c r="O56" s="815" t="n">
        <f aca="false">ROUND(+O49-O54,0)</f>
        <v>77953</v>
      </c>
      <c r="P56" s="815" t="n">
        <f aca="false">ROUND(+P49-P54,0)</f>
        <v>53934</v>
      </c>
      <c r="Q56" s="815" t="n">
        <f aca="false">Q49-Q54</f>
        <v>24019</v>
      </c>
      <c r="R56" s="816"/>
      <c r="S56" s="777"/>
      <c r="T56" s="803" t="str">
        <f aca="false">A56</f>
        <v>NET INCOME </v>
      </c>
      <c r="U56" s="771"/>
      <c r="V56" s="821" t="n">
        <f aca="false">V49-V54</f>
        <v>18539</v>
      </c>
      <c r="W56" s="821" t="n">
        <f aca="false">W49-W54</f>
        <v>22028</v>
      </c>
      <c r="X56" s="821" t="n">
        <f aca="false">X49-X54</f>
        <v>19925</v>
      </c>
      <c r="Y56" s="821" t="n">
        <f aca="false">Y49-Y54</f>
        <v>17461</v>
      </c>
      <c r="Z56" s="821"/>
      <c r="AA56" s="821" t="n">
        <f aca="false">AA49-AA54</f>
        <v>77953</v>
      </c>
      <c r="AB56" s="840"/>
      <c r="AC56" s="840"/>
      <c r="AD56" s="767" t="str">
        <f aca="false">A56</f>
        <v>NET INCOME </v>
      </c>
      <c r="AF56" s="815" t="n">
        <f aca="false">C56</f>
        <v>6658</v>
      </c>
      <c r="AG56" s="815" t="n">
        <f aca="false">D56+AF56</f>
        <v>15198</v>
      </c>
      <c r="AH56" s="815" t="n">
        <f aca="false">E56+AG56</f>
        <v>18539</v>
      </c>
      <c r="AI56" s="815" t="n">
        <f aca="false">F56+AH56</f>
        <v>26693</v>
      </c>
      <c r="AJ56" s="815" t="n">
        <f aca="false">G56+AI56</f>
        <v>34271</v>
      </c>
      <c r="AK56" s="815" t="n">
        <f aca="false">H56+AJ56</f>
        <v>40567</v>
      </c>
      <c r="AL56" s="815" t="n">
        <f aca="false">I56+AK56</f>
        <v>47482</v>
      </c>
      <c r="AM56" s="815" t="n">
        <f aca="false">J56+AL56</f>
        <v>53934</v>
      </c>
      <c r="AN56" s="815" t="n">
        <f aca="false">K56+AM56</f>
        <v>60492</v>
      </c>
      <c r="AO56" s="815" t="n">
        <f aca="false">L56+AN56</f>
        <v>66490</v>
      </c>
      <c r="AP56" s="815" t="n">
        <f aca="false">M56+AO56</f>
        <v>71976</v>
      </c>
      <c r="AQ56" s="815" t="n">
        <f aca="false">N56+AP56</f>
        <v>77953</v>
      </c>
    </row>
    <row r="57" customFormat="false" ht="12.75" hidden="false" customHeight="false" outlineLevel="0" collapsed="false">
      <c r="A57" s="782"/>
      <c r="C57" s="822"/>
      <c r="D57" s="806"/>
      <c r="E57" s="822"/>
      <c r="F57" s="822"/>
      <c r="G57" s="806"/>
      <c r="H57" s="822"/>
      <c r="I57" s="806"/>
      <c r="J57" s="806"/>
      <c r="K57" s="806"/>
      <c r="L57" s="806"/>
      <c r="M57" s="806"/>
      <c r="N57" s="806"/>
      <c r="O57" s="822"/>
      <c r="P57" s="806"/>
      <c r="Q57" s="806"/>
      <c r="R57" s="782"/>
      <c r="S57" s="782"/>
      <c r="T57" s="827"/>
      <c r="U57" s="804"/>
      <c r="V57" s="830"/>
      <c r="W57" s="830"/>
      <c r="X57" s="810"/>
      <c r="Y57" s="810"/>
      <c r="Z57" s="810"/>
      <c r="AA57" s="830"/>
      <c r="AB57" s="782"/>
      <c r="AC57" s="782"/>
      <c r="AF57" s="806"/>
      <c r="AG57" s="806"/>
      <c r="AH57" s="806"/>
      <c r="AI57" s="806"/>
      <c r="AJ57" s="806"/>
      <c r="AK57" s="806"/>
      <c r="AL57" s="806"/>
      <c r="AM57" s="806"/>
      <c r="AN57" s="806"/>
      <c r="AO57" s="806"/>
      <c r="AP57" s="806"/>
      <c r="AQ57" s="806"/>
    </row>
    <row r="58" customFormat="false" ht="8.1" hidden="false" customHeight="true" outlineLevel="0" collapsed="false">
      <c r="A58" s="785"/>
      <c r="C58" s="841"/>
      <c r="D58" s="841"/>
      <c r="E58" s="841"/>
      <c r="F58" s="841"/>
      <c r="G58" s="841"/>
      <c r="H58" s="841"/>
      <c r="I58" s="841"/>
      <c r="J58" s="841"/>
      <c r="K58" s="841"/>
      <c r="L58" s="841"/>
      <c r="M58" s="841"/>
      <c r="N58" s="841"/>
      <c r="O58" s="841"/>
      <c r="P58" s="841"/>
      <c r="Q58" s="841"/>
      <c r="T58" s="787"/>
      <c r="U58" s="804"/>
      <c r="V58" s="809"/>
      <c r="W58" s="809"/>
      <c r="X58" s="809"/>
      <c r="Y58" s="809"/>
      <c r="Z58" s="809"/>
      <c r="AA58" s="809"/>
      <c r="AF58" s="806"/>
      <c r="AG58" s="806"/>
      <c r="AH58" s="806"/>
      <c r="AI58" s="806"/>
      <c r="AJ58" s="806"/>
      <c r="AK58" s="806"/>
      <c r="AL58" s="806"/>
      <c r="AM58" s="806"/>
      <c r="AN58" s="806"/>
      <c r="AO58" s="806"/>
      <c r="AP58" s="806"/>
      <c r="AQ58" s="806"/>
    </row>
    <row r="59" customFormat="false" ht="12.75" hidden="false" customHeight="false" outlineLevel="0" collapsed="false">
      <c r="A59" s="785"/>
      <c r="AJ59" s="769"/>
    </row>
    <row r="60" customFormat="false" ht="12.75" hidden="false" customHeight="false" outlineLevel="0" collapsed="false">
      <c r="A60" s="3" t="str">
        <f aca="false">A1</f>
        <v>            </v>
      </c>
      <c r="B60" s="804"/>
      <c r="C60" s="787"/>
      <c r="D60" s="787"/>
      <c r="E60" s="787"/>
      <c r="F60" s="773"/>
      <c r="G60" s="842" t="str">
        <f aca="false">G1</f>
        <v>TRANSWESTERN PIPELINE GROUP</v>
      </c>
      <c r="H60" s="842"/>
      <c r="I60" s="842"/>
      <c r="J60" s="842"/>
      <c r="K60" s="843"/>
      <c r="L60" s="843"/>
      <c r="M60" s="843"/>
      <c r="N60" s="843"/>
      <c r="O60" s="843"/>
      <c r="P60" s="827"/>
      <c r="Q60" s="787"/>
      <c r="S60" s="782"/>
      <c r="T60" s="774" t="str">
        <f aca="false">A60</f>
        <v>            </v>
      </c>
      <c r="U60" s="793"/>
      <c r="V60" s="775" t="str">
        <f aca="false">V1</f>
        <v>TRANSWESTERN PIPELINE GROUP</v>
      </c>
      <c r="W60" s="775"/>
      <c r="X60" s="775"/>
      <c r="Y60" s="775"/>
      <c r="Z60" s="777"/>
      <c r="AA60" s="777"/>
      <c r="AB60" s="782"/>
      <c r="AC60" s="782"/>
      <c r="AD60" s="774" t="str">
        <f aca="false">A60</f>
        <v>            </v>
      </c>
      <c r="AF60" s="782"/>
      <c r="AG60" s="782"/>
      <c r="AH60" s="782"/>
      <c r="AI60" s="775" t="str">
        <f aca="false">AI1</f>
        <v>TRANSWESTERN PIPELINE GROUP</v>
      </c>
      <c r="AJ60" s="775"/>
      <c r="AK60" s="775"/>
      <c r="AL60" s="775"/>
      <c r="AN60" s="782"/>
      <c r="AO60" s="782"/>
      <c r="AP60" s="782"/>
      <c r="AQ60" s="782"/>
    </row>
    <row r="61" customFormat="false" ht="12.75" hidden="false" customHeight="false" outlineLevel="0" collapsed="false">
      <c r="A61" s="844" t="s">
        <v>982</v>
      </c>
      <c r="B61" s="804"/>
      <c r="C61" s="787"/>
      <c r="D61" s="787"/>
      <c r="E61" s="787"/>
      <c r="F61" s="787"/>
      <c r="G61" s="842" t="str">
        <f aca="false">G2</f>
        <v>2001 ACTUAL / ESTIMATE</v>
      </c>
      <c r="H61" s="842"/>
      <c r="I61" s="842"/>
      <c r="J61" s="842"/>
      <c r="K61" s="787"/>
      <c r="L61" s="787"/>
      <c r="M61" s="787"/>
      <c r="N61" s="787"/>
      <c r="O61" s="787"/>
      <c r="P61" s="787"/>
      <c r="Q61" s="787"/>
      <c r="T61" s="781" t="s">
        <v>983</v>
      </c>
      <c r="U61" s="793"/>
      <c r="V61" s="775" t="str">
        <f aca="false">V2</f>
        <v>2001 ACTUAL / ESTIMATE</v>
      </c>
      <c r="W61" s="775"/>
      <c r="X61" s="775"/>
      <c r="Y61" s="775"/>
      <c r="Z61" s="767"/>
      <c r="AA61" s="767"/>
      <c r="AD61" s="781" t="s">
        <v>984</v>
      </c>
      <c r="AF61" s="782"/>
      <c r="AG61" s="782"/>
      <c r="AH61" s="782"/>
      <c r="AI61" s="775" t="str">
        <f aca="false">AI2</f>
        <v>2001 ACTUAL / ESTIMATE</v>
      </c>
      <c r="AJ61" s="775"/>
      <c r="AK61" s="775"/>
      <c r="AL61" s="775"/>
      <c r="AN61" s="782"/>
      <c r="AO61" s="782"/>
      <c r="AP61" s="782"/>
      <c r="AQ61" s="782"/>
    </row>
    <row r="62" customFormat="false" ht="12.75" hidden="false" customHeight="false" outlineLevel="0" collapsed="false">
      <c r="A62" s="770" t="str">
        <f aca="false">A3</f>
        <v>2001 CURRENT ESTIMATE</v>
      </c>
      <c r="B62" s="804"/>
      <c r="C62" s="787"/>
      <c r="D62" s="787"/>
      <c r="E62" s="787"/>
      <c r="F62" s="787"/>
      <c r="G62" s="842" t="s">
        <v>985</v>
      </c>
      <c r="H62" s="842"/>
      <c r="I62" s="842"/>
      <c r="J62" s="842"/>
      <c r="K62" s="787"/>
      <c r="L62" s="787"/>
      <c r="M62" s="787"/>
      <c r="N62" s="787"/>
      <c r="O62" s="787"/>
      <c r="P62" s="787"/>
      <c r="Q62" s="787"/>
      <c r="T62" s="774" t="str">
        <f aca="false">A62</f>
        <v>2001 CURRENT ESTIMATE</v>
      </c>
      <c r="V62" s="845" t="str">
        <f aca="false">G62</f>
        <v>INCOME TAXES </v>
      </c>
      <c r="W62" s="845"/>
      <c r="X62" s="845"/>
      <c r="Y62" s="845"/>
      <c r="AD62" s="774" t="str">
        <f aca="false">A62</f>
        <v>2001 CURRENT ESTIMATE</v>
      </c>
      <c r="AE62" s="846"/>
      <c r="AI62" s="768" t="s">
        <v>986</v>
      </c>
      <c r="AJ62" s="768"/>
      <c r="AK62" s="768"/>
      <c r="AL62" s="768"/>
    </row>
    <row r="63" customFormat="false" ht="12.75" hidden="false" customHeight="false" outlineLevel="0" collapsed="false">
      <c r="A63" s="792"/>
      <c r="B63" s="804"/>
      <c r="C63" s="787"/>
      <c r="D63" s="787"/>
      <c r="E63" s="787"/>
      <c r="F63" s="787"/>
      <c r="G63" s="842" t="str">
        <f aca="false">G4</f>
        <v>(Thousands of Dollars)</v>
      </c>
      <c r="H63" s="842"/>
      <c r="I63" s="842"/>
      <c r="J63" s="842"/>
      <c r="K63" s="787"/>
      <c r="L63" s="787"/>
      <c r="M63" s="787"/>
      <c r="N63" s="787"/>
      <c r="O63" s="787"/>
      <c r="P63" s="787"/>
      <c r="Q63" s="787"/>
      <c r="T63" s="767"/>
      <c r="V63" s="775" t="str">
        <f aca="false">V4</f>
        <v>(Thousands of Dollars)</v>
      </c>
      <c r="W63" s="775"/>
      <c r="X63" s="775"/>
      <c r="Y63" s="775"/>
      <c r="AD63" s="767"/>
      <c r="AE63" s="846"/>
      <c r="AI63" s="775" t="str">
        <f aca="false">AI4</f>
        <v>(Thousands of Dollars)</v>
      </c>
      <c r="AJ63" s="775"/>
      <c r="AK63" s="775"/>
      <c r="AL63" s="775"/>
    </row>
    <row r="64" customFormat="false" ht="12.75" hidden="false" customHeight="false" outlineLevel="0" collapsed="false">
      <c r="A64" s="847" t="str">
        <f aca="false">A5</f>
        <v>      " GROUP MONTHLY "</v>
      </c>
      <c r="B64" s="786" t="n">
        <f aca="true">NOW()</f>
        <v>45926.9584415951</v>
      </c>
      <c r="C64" s="787"/>
      <c r="D64" s="787"/>
      <c r="E64" s="787"/>
      <c r="F64" s="787"/>
      <c r="G64" s="787"/>
      <c r="H64" s="787"/>
      <c r="I64" s="787"/>
      <c r="J64" s="787"/>
      <c r="K64" s="787"/>
      <c r="L64" s="787"/>
      <c r="M64" s="787"/>
      <c r="N64" s="787"/>
      <c r="O64" s="787"/>
      <c r="P64" s="787"/>
      <c r="Q64" s="787"/>
      <c r="T64" s="767" t="str">
        <f aca="false">T5</f>
        <v>         " GROUP QUARTERLY "</v>
      </c>
      <c r="U64" s="786" t="n">
        <f aca="true">NOW()</f>
        <v>45926.9584415952</v>
      </c>
      <c r="AD64" s="767" t="str">
        <f aca="false">AD5</f>
        <v>      " GROUP CUMULATIVE "</v>
      </c>
      <c r="AE64" s="786" t="n">
        <f aca="true">NOW()</f>
        <v>45926.9584415953</v>
      </c>
    </row>
    <row r="65" customFormat="false" ht="12.75" hidden="false" customHeight="false" outlineLevel="0" collapsed="false">
      <c r="A65" s="787"/>
      <c r="B65" s="789" t="n">
        <f aca="true">NOW()</f>
        <v>45926.9584415953</v>
      </c>
      <c r="C65" s="787"/>
      <c r="D65" s="787"/>
      <c r="E65" s="787"/>
      <c r="F65" s="787"/>
      <c r="G65" s="787"/>
      <c r="H65" s="787"/>
      <c r="I65" s="787"/>
      <c r="J65" s="787"/>
      <c r="K65" s="787"/>
      <c r="L65" s="787"/>
      <c r="M65" s="787"/>
      <c r="N65" s="787"/>
      <c r="O65" s="787"/>
      <c r="P65" s="787"/>
      <c r="Q65" s="787"/>
      <c r="T65" s="767"/>
      <c r="U65" s="789" t="n">
        <f aca="true">NOW()</f>
        <v>45926.9584415953</v>
      </c>
      <c r="AE65" s="789" t="n">
        <f aca="true">NOW()</f>
        <v>45926.9584415953</v>
      </c>
    </row>
    <row r="66" customFormat="false" ht="12.75" hidden="false" customHeight="false" outlineLevel="0" collapsed="false">
      <c r="A66" s="848"/>
      <c r="B66" s="849"/>
      <c r="C66" s="850" t="str">
        <f aca="false">DataBase!C2</f>
        <v>ACT.</v>
      </c>
      <c r="D66" s="850" t="str">
        <f aca="false">DataBase!D2</f>
        <v>ACT.</v>
      </c>
      <c r="E66" s="850" t="str">
        <f aca="false">DataBase!E2</f>
        <v>ACT.</v>
      </c>
      <c r="F66" s="850" t="str">
        <f aca="false">DataBase!F2</f>
        <v>ACT.</v>
      </c>
      <c r="G66" s="850" t="str">
        <f aca="false">DataBase!G2</f>
        <v>ACT.</v>
      </c>
      <c r="H66" s="850" t="str">
        <f aca="false">DataBase!H2</f>
        <v>ACT.</v>
      </c>
      <c r="I66" s="850" t="str">
        <f aca="false">DataBase!I2</f>
        <v>ACT.</v>
      </c>
      <c r="J66" s="850" t="str">
        <f aca="false">DataBase!J2</f>
        <v>ACT.</v>
      </c>
      <c r="K66" s="850" t="str">
        <f aca="false">DataBase!K2</f>
        <v>3rd CE</v>
      </c>
      <c r="L66" s="850" t="str">
        <f aca="false">DataBase!L2</f>
        <v>3rd CE</v>
      </c>
      <c r="M66" s="850" t="str">
        <f aca="false">DataBase!M2</f>
        <v>3rd CE</v>
      </c>
      <c r="N66" s="850" t="str">
        <f aca="false">DataBase!N2</f>
        <v>3rd CE</v>
      </c>
      <c r="O66" s="850" t="str">
        <f aca="false">DataBase!O2</f>
        <v>TOTAL</v>
      </c>
      <c r="P66" s="850" t="str">
        <f aca="false">P6</f>
        <v>AUGUST</v>
      </c>
      <c r="Q66" s="850" t="str">
        <f aca="false">Q6</f>
        <v>ESTIMATE</v>
      </c>
      <c r="R66" s="767"/>
      <c r="S66" s="782"/>
      <c r="U66" s="427"/>
      <c r="V66" s="851" t="str">
        <f aca="false">V6</f>
        <v>1st</v>
      </c>
      <c r="W66" s="851" t="str">
        <f aca="false">W6</f>
        <v>2nd</v>
      </c>
      <c r="X66" s="851" t="str">
        <f aca="false">X6</f>
        <v>3rd</v>
      </c>
      <c r="Y66" s="851" t="str">
        <f aca="false">Y6</f>
        <v>4th</v>
      </c>
      <c r="Z66" s="767"/>
      <c r="AA66" s="851" t="str">
        <f aca="false">AA6</f>
        <v>TOTAL</v>
      </c>
      <c r="AB66" s="782"/>
      <c r="AC66" s="782"/>
      <c r="AD66" s="0"/>
      <c r="AE66" s="427"/>
      <c r="AF66" s="790" t="str">
        <f aca="false">DataBase!C2</f>
        <v>ACT.</v>
      </c>
      <c r="AG66" s="790" t="str">
        <f aca="false">DataBase!D2</f>
        <v>ACT.</v>
      </c>
      <c r="AH66" s="790" t="str">
        <f aca="false">DataBase!E2</f>
        <v>ACT.</v>
      </c>
      <c r="AI66" s="790" t="str">
        <f aca="false">DataBase!F2</f>
        <v>ACT.</v>
      </c>
      <c r="AJ66" s="790" t="str">
        <f aca="false">DataBase!G2</f>
        <v>ACT.</v>
      </c>
      <c r="AK66" s="790" t="str">
        <f aca="false">DataBase!H2</f>
        <v>ACT.</v>
      </c>
      <c r="AL66" s="790" t="str">
        <f aca="false">DataBase!I2</f>
        <v>ACT.</v>
      </c>
      <c r="AM66" s="790" t="str">
        <f aca="false">DataBase!J2</f>
        <v>ACT.</v>
      </c>
      <c r="AN66" s="790" t="str">
        <f aca="false">DataBase!K2</f>
        <v>3rd CE</v>
      </c>
      <c r="AO66" s="790" t="str">
        <f aca="false">DataBase!L2</f>
        <v>3rd CE</v>
      </c>
      <c r="AP66" s="790" t="str">
        <f aca="false">DataBase!M2</f>
        <v>3rd CE</v>
      </c>
      <c r="AQ66" s="790" t="str">
        <f aca="false">DataBase!N2</f>
        <v>3rd CE</v>
      </c>
    </row>
    <row r="67" customFormat="false" ht="12.75" hidden="false" customHeight="false" outlineLevel="0" collapsed="false">
      <c r="A67" s="848"/>
      <c r="B67" s="849"/>
      <c r="C67" s="797" t="str">
        <f aca="false">C7</f>
        <v>JAN</v>
      </c>
      <c r="D67" s="797" t="str">
        <f aca="false">D7</f>
        <v>FEB</v>
      </c>
      <c r="E67" s="797" t="str">
        <f aca="false">E7</f>
        <v>MAR</v>
      </c>
      <c r="F67" s="797" t="str">
        <f aca="false">F7</f>
        <v>APR</v>
      </c>
      <c r="G67" s="797" t="str">
        <f aca="false">G7</f>
        <v>MAY</v>
      </c>
      <c r="H67" s="797" t="str">
        <f aca="false">H7</f>
        <v>JUN</v>
      </c>
      <c r="I67" s="797" t="str">
        <f aca="false">I7</f>
        <v>JUL</v>
      </c>
      <c r="J67" s="797" t="str">
        <f aca="false">J7</f>
        <v>AUG</v>
      </c>
      <c r="K67" s="797" t="str">
        <f aca="false">K7</f>
        <v>SEP</v>
      </c>
      <c r="L67" s="797" t="str">
        <f aca="false">L7</f>
        <v>OCT</v>
      </c>
      <c r="M67" s="797" t="str">
        <f aca="false">M7</f>
        <v>NOV</v>
      </c>
      <c r="N67" s="797" t="str">
        <f aca="false">N7</f>
        <v>DEC</v>
      </c>
      <c r="O67" s="797" t="n">
        <f aca="false">O7</f>
        <v>2001</v>
      </c>
      <c r="P67" s="797" t="str">
        <f aca="false">P7</f>
        <v>Y-T-D</v>
      </c>
      <c r="Q67" s="797" t="str">
        <f aca="false">Q7</f>
        <v>R.M.</v>
      </c>
      <c r="R67" s="852"/>
      <c r="S67" s="836"/>
      <c r="U67" s="427"/>
      <c r="V67" s="853" t="str">
        <f aca="false">V7</f>
        <v>Quarter</v>
      </c>
      <c r="W67" s="853" t="str">
        <f aca="false">W7</f>
        <v>Quarter</v>
      </c>
      <c r="X67" s="853" t="str">
        <f aca="false">X7</f>
        <v>Quarter</v>
      </c>
      <c r="Y67" s="853" t="str">
        <f aca="false">Y7</f>
        <v>Quarter</v>
      </c>
      <c r="Z67" s="854"/>
      <c r="AA67" s="853" t="n">
        <f aca="false">AA7</f>
        <v>2001</v>
      </c>
      <c r="AB67" s="836"/>
      <c r="AC67" s="836"/>
      <c r="AD67" s="0"/>
      <c r="AE67" s="427"/>
      <c r="AF67" s="801" t="str">
        <f aca="false">C7</f>
        <v>JAN</v>
      </c>
      <c r="AG67" s="801" t="str">
        <f aca="false">D7</f>
        <v>FEB</v>
      </c>
      <c r="AH67" s="801" t="str">
        <f aca="false">E7</f>
        <v>MAR</v>
      </c>
      <c r="AI67" s="801" t="str">
        <f aca="false">F7</f>
        <v>APR</v>
      </c>
      <c r="AJ67" s="801" t="str">
        <f aca="false">G7</f>
        <v>MAY</v>
      </c>
      <c r="AK67" s="801" t="str">
        <f aca="false">H7</f>
        <v>JUN</v>
      </c>
      <c r="AL67" s="801" t="str">
        <f aca="false">I7</f>
        <v>JUL</v>
      </c>
      <c r="AM67" s="801" t="str">
        <f aca="false">J7</f>
        <v>AUG</v>
      </c>
      <c r="AN67" s="801" t="str">
        <f aca="false">K7</f>
        <v>SEP</v>
      </c>
      <c r="AO67" s="801" t="str">
        <f aca="false">L7</f>
        <v>OCT</v>
      </c>
      <c r="AP67" s="801" t="str">
        <f aca="false">M7</f>
        <v>NOV</v>
      </c>
      <c r="AQ67" s="801" t="str">
        <f aca="false">N7</f>
        <v>DEC</v>
      </c>
    </row>
    <row r="68" customFormat="false" ht="3.95" hidden="false" customHeight="true" outlineLevel="0" collapsed="false">
      <c r="A68" s="787"/>
      <c r="B68" s="804"/>
      <c r="C68" s="792"/>
      <c r="D68" s="792"/>
      <c r="E68" s="792"/>
      <c r="F68" s="792"/>
      <c r="G68" s="792"/>
      <c r="H68" s="792"/>
      <c r="I68" s="792"/>
      <c r="J68" s="792"/>
      <c r="K68" s="792"/>
      <c r="L68" s="792"/>
      <c r="M68" s="792"/>
      <c r="N68" s="792"/>
      <c r="O68" s="792"/>
      <c r="P68" s="792"/>
      <c r="Q68" s="792"/>
      <c r="AD68" s="782"/>
    </row>
    <row r="69" customFormat="false" ht="12.75" hidden="false" customHeight="false" outlineLevel="0" collapsed="false">
      <c r="A69" s="855" t="s">
        <v>987</v>
      </c>
      <c r="B69" s="771"/>
      <c r="C69" s="810" t="n">
        <f aca="false">C49</f>
        <v>10927</v>
      </c>
      <c r="D69" s="810" t="n">
        <f aca="false">D49</f>
        <v>14002</v>
      </c>
      <c r="E69" s="810" t="n">
        <f aca="false">E49</f>
        <v>5501</v>
      </c>
      <c r="F69" s="810" t="n">
        <f aca="false">F49</f>
        <v>13377</v>
      </c>
      <c r="G69" s="810" t="n">
        <f aca="false">G49</f>
        <v>12436</v>
      </c>
      <c r="H69" s="810" t="n">
        <f aca="false">H49</f>
        <v>10339</v>
      </c>
      <c r="I69" s="810" t="n">
        <f aca="false">I49</f>
        <v>11349</v>
      </c>
      <c r="J69" s="810" t="n">
        <f aca="false">J49</f>
        <v>10589</v>
      </c>
      <c r="K69" s="810" t="n">
        <f aca="false">K49</f>
        <v>10765</v>
      </c>
      <c r="L69" s="810" t="n">
        <f aca="false">L49</f>
        <v>9850</v>
      </c>
      <c r="M69" s="810" t="n">
        <f aca="false">M49</f>
        <v>9011</v>
      </c>
      <c r="N69" s="810" t="n">
        <f aca="false">N49</f>
        <v>9815</v>
      </c>
      <c r="O69" s="810" t="n">
        <f aca="false">SUM(C69:N69)</f>
        <v>127961</v>
      </c>
      <c r="P69" s="807" t="n">
        <f aca="false">SUM(C69:J69)</f>
        <v>88520</v>
      </c>
      <c r="Q69" s="810" t="n">
        <f aca="false">O69-P69</f>
        <v>39441</v>
      </c>
      <c r="R69" s="782"/>
      <c r="S69" s="782"/>
      <c r="T69" s="856" t="str">
        <f aca="false">A69</f>
        <v>Income Before Income Taxes</v>
      </c>
      <c r="V69" s="806" t="n">
        <f aca="false">C69+D69+E69</f>
        <v>30430</v>
      </c>
      <c r="W69" s="806" t="n">
        <f aca="false">F69+G69+H69</f>
        <v>36152</v>
      </c>
      <c r="X69" s="806" t="n">
        <f aca="false">I69+J69+K69</f>
        <v>32703</v>
      </c>
      <c r="Y69" s="806" t="n">
        <f aca="false">L69+M69+N69</f>
        <v>28676</v>
      </c>
      <c r="Z69" s="806"/>
      <c r="AA69" s="806" t="n">
        <f aca="false">SUM(V69:Y69)</f>
        <v>127961</v>
      </c>
      <c r="AB69" s="782"/>
      <c r="AC69" s="782"/>
      <c r="AD69" s="856" t="str">
        <f aca="false">A69</f>
        <v>Income Before Income Taxes</v>
      </c>
      <c r="AF69" s="806" t="n">
        <f aca="false">C69</f>
        <v>10927</v>
      </c>
      <c r="AG69" s="806" t="n">
        <f aca="false">D69+AF69</f>
        <v>24929</v>
      </c>
      <c r="AH69" s="806" t="n">
        <f aca="false">E69+AG69</f>
        <v>30430</v>
      </c>
      <c r="AI69" s="806" t="n">
        <f aca="false">F69+AH69</f>
        <v>43807</v>
      </c>
      <c r="AJ69" s="806" t="n">
        <f aca="false">G69+AI69</f>
        <v>56243</v>
      </c>
      <c r="AK69" s="806" t="n">
        <f aca="false">H69+AJ69</f>
        <v>66582</v>
      </c>
      <c r="AL69" s="806" t="n">
        <f aca="false">I69+AK69</f>
        <v>77931</v>
      </c>
      <c r="AM69" s="806" t="n">
        <f aca="false">J69+AL69</f>
        <v>88520</v>
      </c>
      <c r="AN69" s="806" t="n">
        <f aca="false">K69+AM69</f>
        <v>99285</v>
      </c>
      <c r="AO69" s="806" t="n">
        <f aca="false">L69+AN69</f>
        <v>109135</v>
      </c>
      <c r="AP69" s="806" t="n">
        <f aca="false">M69+AO69</f>
        <v>118146</v>
      </c>
      <c r="AQ69" s="806" t="n">
        <f aca="false">N69+AP69</f>
        <v>127961</v>
      </c>
    </row>
    <row r="70" customFormat="false" ht="12.75" hidden="false" customHeight="false" outlineLevel="0" collapsed="false">
      <c r="A70" s="857" t="s">
        <v>988</v>
      </c>
      <c r="B70" s="804"/>
      <c r="C70" s="814" t="n">
        <f aca="false">C94</f>
        <v>2</v>
      </c>
      <c r="D70" s="814" t="n">
        <f aca="false">D94</f>
        <v>-1</v>
      </c>
      <c r="E70" s="814" t="n">
        <f aca="false">E94</f>
        <v>6</v>
      </c>
      <c r="F70" s="814" t="n">
        <f aca="false">F94</f>
        <v>6</v>
      </c>
      <c r="G70" s="814" t="n">
        <f aca="false">G94</f>
        <v>7</v>
      </c>
      <c r="H70" s="814" t="n">
        <f aca="false">H94</f>
        <v>10</v>
      </c>
      <c r="I70" s="814" t="n">
        <f aca="false">I94</f>
        <v>6</v>
      </c>
      <c r="J70" s="814" t="n">
        <f aca="false">J94</f>
        <v>3</v>
      </c>
      <c r="K70" s="814" t="n">
        <f aca="false">K94</f>
        <v>8</v>
      </c>
      <c r="L70" s="814" t="n">
        <f aca="false">L94</f>
        <v>8</v>
      </c>
      <c r="M70" s="814" t="n">
        <f aca="false">M94</f>
        <v>8</v>
      </c>
      <c r="N70" s="814" t="n">
        <f aca="false">N94</f>
        <v>8</v>
      </c>
      <c r="O70" s="814" t="n">
        <f aca="false">O94</f>
        <v>71</v>
      </c>
      <c r="P70" s="812" t="n">
        <f aca="false">SUM(C70:J70)</f>
        <v>39</v>
      </c>
      <c r="Q70" s="814" t="n">
        <f aca="false">O70-P70</f>
        <v>32</v>
      </c>
      <c r="R70" s="782"/>
      <c r="S70" s="782"/>
      <c r="T70" s="841" t="str">
        <f aca="false">A70</f>
        <v>    Income Tax Adjustments</v>
      </c>
      <c r="V70" s="811" t="n">
        <f aca="false">C70+D70+E70</f>
        <v>7</v>
      </c>
      <c r="W70" s="811" t="n">
        <f aca="false">F70+G70+H70</f>
        <v>23</v>
      </c>
      <c r="X70" s="811" t="n">
        <f aca="false">I70+J70+K70</f>
        <v>17</v>
      </c>
      <c r="Y70" s="811" t="n">
        <f aca="false">L70+M70+N70</f>
        <v>24</v>
      </c>
      <c r="Z70" s="811"/>
      <c r="AA70" s="811" t="n">
        <f aca="false">SUM(V70:Y70)</f>
        <v>71</v>
      </c>
      <c r="AB70" s="782"/>
      <c r="AC70" s="782"/>
      <c r="AD70" s="841" t="str">
        <f aca="false">A70</f>
        <v>    Income Tax Adjustments</v>
      </c>
      <c r="AF70" s="811" t="n">
        <f aca="false">C70</f>
        <v>2</v>
      </c>
      <c r="AG70" s="811" t="n">
        <f aca="false">D70+AF70</f>
        <v>1</v>
      </c>
      <c r="AH70" s="811" t="n">
        <f aca="false">E70+AG70</f>
        <v>7</v>
      </c>
      <c r="AI70" s="811" t="n">
        <f aca="false">F70+AH70</f>
        <v>13</v>
      </c>
      <c r="AJ70" s="811" t="n">
        <f aca="false">G70+AI70</f>
        <v>20</v>
      </c>
      <c r="AK70" s="811" t="n">
        <f aca="false">H70+AJ70</f>
        <v>30</v>
      </c>
      <c r="AL70" s="811" t="n">
        <f aca="false">I70+AK70</f>
        <v>36</v>
      </c>
      <c r="AM70" s="811" t="n">
        <f aca="false">J70+AL70</f>
        <v>39</v>
      </c>
      <c r="AN70" s="811" t="n">
        <f aca="false">K70+AM70</f>
        <v>47</v>
      </c>
      <c r="AO70" s="811" t="n">
        <f aca="false">L70+AN70</f>
        <v>55</v>
      </c>
      <c r="AP70" s="811" t="n">
        <f aca="false">M70+AO70</f>
        <v>63</v>
      </c>
      <c r="AQ70" s="811" t="n">
        <f aca="false">N70+AP70</f>
        <v>71</v>
      </c>
    </row>
    <row r="71" customFormat="false" ht="3.95" hidden="false" customHeight="true" outlineLevel="0" collapsed="false">
      <c r="A71" s="827"/>
      <c r="B71" s="804"/>
      <c r="C71" s="808"/>
      <c r="D71" s="808"/>
      <c r="E71" s="808"/>
      <c r="F71" s="808"/>
      <c r="G71" s="808"/>
      <c r="H71" s="808"/>
      <c r="I71" s="808"/>
      <c r="J71" s="808"/>
      <c r="K71" s="808"/>
      <c r="L71" s="808"/>
      <c r="M71" s="808"/>
      <c r="N71" s="808"/>
      <c r="O71" s="808"/>
      <c r="P71" s="808"/>
      <c r="Q71" s="810"/>
      <c r="R71" s="782"/>
      <c r="S71" s="782"/>
      <c r="T71" s="841"/>
      <c r="V71" s="806"/>
      <c r="W71" s="806"/>
      <c r="X71" s="806"/>
      <c r="Y71" s="806"/>
      <c r="Z71" s="806"/>
      <c r="AA71" s="806"/>
      <c r="AB71" s="782"/>
      <c r="AC71" s="782"/>
      <c r="AD71" s="841"/>
      <c r="AF71" s="806"/>
      <c r="AG71" s="806"/>
      <c r="AH71" s="806"/>
      <c r="AI71" s="806"/>
      <c r="AJ71" s="806"/>
      <c r="AK71" s="806"/>
      <c r="AL71" s="806"/>
      <c r="AM71" s="806"/>
      <c r="AN71" s="806"/>
      <c r="AO71" s="806"/>
      <c r="AP71" s="806"/>
      <c r="AQ71" s="806"/>
    </row>
    <row r="72" customFormat="false" ht="12.75" hidden="false" customHeight="false" outlineLevel="0" collapsed="false">
      <c r="A72" s="855" t="s">
        <v>989</v>
      </c>
      <c r="B72" s="771"/>
      <c r="C72" s="810" t="n">
        <f aca="false">ROUND(+C69+C70,0)</f>
        <v>10929</v>
      </c>
      <c r="D72" s="810" t="n">
        <f aca="false">ROUND(+D69+D70,0)</f>
        <v>14001</v>
      </c>
      <c r="E72" s="810" t="n">
        <f aca="false">ROUND(+E69+E70,0)</f>
        <v>5507</v>
      </c>
      <c r="F72" s="810" t="n">
        <f aca="false">ROUND(+F69+F70,0)</f>
        <v>13383</v>
      </c>
      <c r="G72" s="810" t="n">
        <f aca="false">ROUND(+G69+G70,0)</f>
        <v>12443</v>
      </c>
      <c r="H72" s="810" t="n">
        <f aca="false">ROUND(+H69+H70,0)</f>
        <v>10349</v>
      </c>
      <c r="I72" s="810" t="n">
        <f aca="false">ROUND(+I69+I70,0)</f>
        <v>11355</v>
      </c>
      <c r="J72" s="810" t="n">
        <f aca="false">ROUND(+J69+J70,0)</f>
        <v>10592</v>
      </c>
      <c r="K72" s="810" t="n">
        <f aca="false">ROUND(+K69+K70,0)</f>
        <v>10773</v>
      </c>
      <c r="L72" s="810" t="n">
        <f aca="false">ROUND(+L69+L70,0)</f>
        <v>9858</v>
      </c>
      <c r="M72" s="810" t="n">
        <f aca="false">ROUND(+M69+M70,0)</f>
        <v>9019</v>
      </c>
      <c r="N72" s="810" t="n">
        <f aca="false">ROUND(+N69+N70,0)</f>
        <v>9823</v>
      </c>
      <c r="O72" s="810" t="n">
        <f aca="false">ROUND(+O69+O70,0)</f>
        <v>128032</v>
      </c>
      <c r="P72" s="810" t="n">
        <f aca="false">P69+P70</f>
        <v>88559</v>
      </c>
      <c r="Q72" s="810" t="n">
        <f aca="false">Q69+Q70</f>
        <v>39473</v>
      </c>
      <c r="R72" s="777"/>
      <c r="S72" s="782"/>
      <c r="T72" s="856" t="str">
        <f aca="false">A72</f>
        <v>Taxable Income</v>
      </c>
      <c r="V72" s="806" t="n">
        <f aca="false">C72+D72+E72</f>
        <v>30437</v>
      </c>
      <c r="W72" s="806" t="n">
        <f aca="false">F72+G72+H72</f>
        <v>36175</v>
      </c>
      <c r="X72" s="806" t="n">
        <f aca="false">I72+J72+K72</f>
        <v>32720</v>
      </c>
      <c r="Y72" s="806" t="n">
        <f aca="false">L72+M72+N72</f>
        <v>28700</v>
      </c>
      <c r="Z72" s="806"/>
      <c r="AA72" s="806" t="n">
        <f aca="false">SUM(V72:Y72)</f>
        <v>128032</v>
      </c>
      <c r="AD72" s="856" t="str">
        <f aca="false">A72</f>
        <v>Taxable Income</v>
      </c>
      <c r="AF72" s="806" t="n">
        <f aca="false">C72</f>
        <v>10929</v>
      </c>
      <c r="AG72" s="806" t="n">
        <f aca="false">D72+AF72</f>
        <v>24930</v>
      </c>
      <c r="AH72" s="806" t="n">
        <f aca="false">E72+AG72</f>
        <v>30437</v>
      </c>
      <c r="AI72" s="806" t="n">
        <f aca="false">F72+AH72</f>
        <v>43820</v>
      </c>
      <c r="AJ72" s="806" t="n">
        <f aca="false">G72+AI72</f>
        <v>56263</v>
      </c>
      <c r="AK72" s="806" t="n">
        <f aca="false">H72+AJ72</f>
        <v>66612</v>
      </c>
      <c r="AL72" s="806" t="n">
        <f aca="false">I72+AK72</f>
        <v>77967</v>
      </c>
      <c r="AM72" s="806" t="n">
        <f aca="false">J72+AL72</f>
        <v>88559</v>
      </c>
      <c r="AN72" s="806" t="n">
        <f aca="false">K72+AM72</f>
        <v>99332</v>
      </c>
      <c r="AO72" s="806" t="n">
        <f aca="false">L72+AN72</f>
        <v>109190</v>
      </c>
      <c r="AP72" s="806" t="n">
        <f aca="false">M72+AO72</f>
        <v>118209</v>
      </c>
      <c r="AQ72" s="806" t="n">
        <f aca="false">N72+AP72</f>
        <v>128032</v>
      </c>
    </row>
    <row r="73" customFormat="false" ht="12.75" hidden="false" customHeight="false" outlineLevel="0" collapsed="false">
      <c r="A73" s="858" t="s">
        <v>990</v>
      </c>
      <c r="B73" s="804"/>
      <c r="C73" s="859" t="n">
        <v>0.38879</v>
      </c>
      <c r="D73" s="859" t="n">
        <v>0.38879</v>
      </c>
      <c r="E73" s="859" t="n">
        <v>0.38879</v>
      </c>
      <c r="F73" s="859" t="n">
        <v>0.38879</v>
      </c>
      <c r="G73" s="859" t="n">
        <v>0.38879</v>
      </c>
      <c r="H73" s="859" t="n">
        <v>0.38879</v>
      </c>
      <c r="I73" s="859" t="n">
        <v>0.38879</v>
      </c>
      <c r="J73" s="859" t="n">
        <v>0.38879</v>
      </c>
      <c r="K73" s="859" t="n">
        <v>0.38879</v>
      </c>
      <c r="L73" s="859" t="n">
        <v>0.38879</v>
      </c>
      <c r="M73" s="859" t="n">
        <v>0.38879</v>
      </c>
      <c r="N73" s="859" t="n">
        <v>0.38879</v>
      </c>
      <c r="O73" s="860" t="n">
        <f aca="false">ROUND(O75/O72,5)</f>
        <v>0.38879</v>
      </c>
      <c r="P73" s="860" t="n">
        <f aca="false">ROUND(P75/P72,5)</f>
        <v>0.38879</v>
      </c>
      <c r="Q73" s="860" t="n">
        <f aca="false">ROUND(Q75/Q72,5)</f>
        <v>0.38877</v>
      </c>
      <c r="S73" s="782"/>
      <c r="T73" s="841" t="str">
        <f aca="false">A73</f>
        <v>     x Tax Rate</v>
      </c>
      <c r="V73" s="861" t="n">
        <f aca="false">ROUND(V75/V72,5)</f>
        <v>0.38877</v>
      </c>
      <c r="W73" s="861" t="n">
        <f aca="false">ROUND(W75/W72,5)</f>
        <v>0.3888</v>
      </c>
      <c r="X73" s="861" t="n">
        <f aca="false">ROUND(X75/X72,5)</f>
        <v>0.38878</v>
      </c>
      <c r="Y73" s="861" t="n">
        <f aca="false">ROUND(Y75/Y72,5)</f>
        <v>0.38878</v>
      </c>
      <c r="Z73" s="862"/>
      <c r="AA73" s="861" t="n">
        <f aca="false">ROUND(AA75/AA72,5)</f>
        <v>0.38879</v>
      </c>
      <c r="AD73" s="841" t="str">
        <f aca="false">A73</f>
        <v>     x Tax Rate</v>
      </c>
      <c r="AF73" s="861" t="n">
        <f aca="false">C73</f>
        <v>0.38879</v>
      </c>
      <c r="AG73" s="861" t="n">
        <f aca="false">D73</f>
        <v>0.38879</v>
      </c>
      <c r="AH73" s="861" t="n">
        <f aca="false">E73</f>
        <v>0.38879</v>
      </c>
      <c r="AI73" s="861" t="n">
        <f aca="false">F73</f>
        <v>0.38879</v>
      </c>
      <c r="AJ73" s="861" t="n">
        <f aca="false">G73</f>
        <v>0.38879</v>
      </c>
      <c r="AK73" s="861" t="n">
        <f aca="false">H73</f>
        <v>0.38879</v>
      </c>
      <c r="AL73" s="861" t="n">
        <f aca="false">I73</f>
        <v>0.38879</v>
      </c>
      <c r="AM73" s="861" t="n">
        <f aca="false">J73</f>
        <v>0.38879</v>
      </c>
      <c r="AN73" s="861" t="n">
        <f aca="false">K73</f>
        <v>0.38879</v>
      </c>
      <c r="AO73" s="861" t="n">
        <f aca="false">L73</f>
        <v>0.38879</v>
      </c>
      <c r="AP73" s="861" t="n">
        <f aca="false">M73</f>
        <v>0.38879</v>
      </c>
      <c r="AQ73" s="861" t="n">
        <f aca="false">N73</f>
        <v>0.38879</v>
      </c>
    </row>
    <row r="74" customFormat="false" ht="3.95" hidden="false" customHeight="true" outlineLevel="0" collapsed="false">
      <c r="A74" s="787"/>
      <c r="B74" s="804"/>
      <c r="C74" s="863"/>
      <c r="D74" s="863"/>
      <c r="E74" s="863"/>
      <c r="F74" s="863"/>
      <c r="G74" s="863"/>
      <c r="H74" s="863"/>
      <c r="I74" s="863"/>
      <c r="J74" s="863"/>
      <c r="K74" s="863"/>
      <c r="L74" s="863"/>
      <c r="M74" s="863"/>
      <c r="N74" s="863"/>
      <c r="O74" s="863"/>
      <c r="P74" s="787"/>
      <c r="Q74" s="787"/>
    </row>
    <row r="75" customFormat="false" ht="12.75" hidden="false" customHeight="false" outlineLevel="0" collapsed="false">
      <c r="A75" s="847" t="s">
        <v>991</v>
      </c>
      <c r="B75" s="771"/>
      <c r="C75" s="814" t="n">
        <f aca="false">ROUND(C72*C73,0)</f>
        <v>4249</v>
      </c>
      <c r="D75" s="814" t="n">
        <f aca="false">ROUND(D72*D73,0)</f>
        <v>5443</v>
      </c>
      <c r="E75" s="814" t="n">
        <f aca="false">ROUND(E72*E73,0)</f>
        <v>2141</v>
      </c>
      <c r="F75" s="814" t="n">
        <f aca="false">ROUND(F72*F73,0)</f>
        <v>5203</v>
      </c>
      <c r="G75" s="814" t="n">
        <f aca="false">ROUND(G72*G73,0)</f>
        <v>4838</v>
      </c>
      <c r="H75" s="814" t="n">
        <f aca="false">ROUND(H72*H73,0)</f>
        <v>4024</v>
      </c>
      <c r="I75" s="814" t="n">
        <f aca="false">ROUND(I72*I73,0)</f>
        <v>4415</v>
      </c>
      <c r="J75" s="814" t="n">
        <f aca="false">ROUND(J72*J73,0)</f>
        <v>4118</v>
      </c>
      <c r="K75" s="814" t="n">
        <f aca="false">ROUND(K72*K73,0)</f>
        <v>4188</v>
      </c>
      <c r="L75" s="814" t="n">
        <f aca="false">ROUND(L72*L73,0)</f>
        <v>3833</v>
      </c>
      <c r="M75" s="814" t="n">
        <f aca="false">ROUND(M72*M73,0)</f>
        <v>3506</v>
      </c>
      <c r="N75" s="814" t="n">
        <f aca="false">ROUND(N72*N73,0)</f>
        <v>3819</v>
      </c>
      <c r="O75" s="814" t="n">
        <f aca="false">SUM(C75:N75)</f>
        <v>49777</v>
      </c>
      <c r="P75" s="812" t="n">
        <f aca="false">SUM(C75:J75)</f>
        <v>34431</v>
      </c>
      <c r="Q75" s="814" t="n">
        <f aca="false">O75-P75</f>
        <v>15346</v>
      </c>
      <c r="R75" s="767"/>
      <c r="S75" s="777"/>
      <c r="T75" s="856" t="str">
        <f aca="false">A75</f>
        <v>Base Tax Expense</v>
      </c>
      <c r="U75" s="793"/>
      <c r="V75" s="811" t="n">
        <f aca="false">C75+D75+E75</f>
        <v>11833</v>
      </c>
      <c r="W75" s="811" t="n">
        <f aca="false">F75+G75+H75</f>
        <v>14065</v>
      </c>
      <c r="X75" s="811" t="n">
        <f aca="false">I75+J75+K75</f>
        <v>12721</v>
      </c>
      <c r="Y75" s="811" t="n">
        <f aca="false">L75+M75+N75</f>
        <v>11158</v>
      </c>
      <c r="Z75" s="811"/>
      <c r="AA75" s="811" t="n">
        <f aca="false">SUM(V75:Y75)</f>
        <v>49777</v>
      </c>
      <c r="AD75" s="856" t="str">
        <f aca="false">A75</f>
        <v>Base Tax Expense</v>
      </c>
      <c r="AF75" s="811" t="n">
        <f aca="false">C75</f>
        <v>4249</v>
      </c>
      <c r="AG75" s="811" t="n">
        <f aca="false">D75+AF75</f>
        <v>9692</v>
      </c>
      <c r="AH75" s="811" t="n">
        <f aca="false">E75+AG75</f>
        <v>11833</v>
      </c>
      <c r="AI75" s="811" t="n">
        <f aca="false">F75+AH75</f>
        <v>17036</v>
      </c>
      <c r="AJ75" s="811" t="n">
        <f aca="false">G75+AI75</f>
        <v>21874</v>
      </c>
      <c r="AK75" s="811" t="n">
        <f aca="false">H75+AJ75</f>
        <v>25898</v>
      </c>
      <c r="AL75" s="811" t="n">
        <f aca="false">I75+AK75</f>
        <v>30313</v>
      </c>
      <c r="AM75" s="811" t="n">
        <f aca="false">J75+AL75</f>
        <v>34431</v>
      </c>
      <c r="AN75" s="811" t="n">
        <f aca="false">K75+AM75</f>
        <v>38619</v>
      </c>
      <c r="AO75" s="811" t="n">
        <f aca="false">L75+AN75</f>
        <v>42452</v>
      </c>
      <c r="AP75" s="811" t="n">
        <f aca="false">M75+AO75</f>
        <v>45958</v>
      </c>
      <c r="AQ75" s="811" t="n">
        <f aca="false">N75+AP75</f>
        <v>49777</v>
      </c>
    </row>
    <row r="76" customFormat="false" ht="12.75" hidden="false" customHeight="false" outlineLevel="0" collapsed="false">
      <c r="A76" s="787"/>
      <c r="B76" s="804"/>
      <c r="C76" s="827"/>
      <c r="D76" s="827"/>
      <c r="E76" s="827"/>
      <c r="F76" s="827"/>
      <c r="G76" s="827"/>
      <c r="H76" s="827"/>
      <c r="I76" s="827"/>
      <c r="J76" s="827"/>
      <c r="K76" s="827"/>
      <c r="L76" s="827"/>
      <c r="M76" s="827"/>
      <c r="N76" s="827"/>
      <c r="O76" s="827"/>
      <c r="P76" s="787"/>
      <c r="Q76" s="787"/>
      <c r="S76" s="782"/>
      <c r="V76" s="806"/>
      <c r="W76" s="806"/>
      <c r="X76" s="806"/>
      <c r="Y76" s="806"/>
      <c r="Z76" s="806"/>
      <c r="AA76" s="806"/>
      <c r="AF76" s="806"/>
      <c r="AG76" s="806"/>
      <c r="AH76" s="806"/>
      <c r="AI76" s="806"/>
      <c r="AJ76" s="806"/>
      <c r="AK76" s="806"/>
      <c r="AL76" s="806"/>
      <c r="AM76" s="806"/>
      <c r="AN76" s="806"/>
      <c r="AO76" s="806"/>
      <c r="AP76" s="806"/>
      <c r="AQ76" s="806"/>
    </row>
    <row r="77" customFormat="false" ht="12.75" hidden="false" customHeight="false" outlineLevel="0" collapsed="false">
      <c r="A77" s="847" t="s">
        <v>992</v>
      </c>
      <c r="B77" s="804"/>
      <c r="C77" s="827"/>
      <c r="D77" s="827"/>
      <c r="E77" s="827"/>
      <c r="F77" s="827"/>
      <c r="G77" s="827"/>
      <c r="H77" s="827"/>
      <c r="I77" s="827"/>
      <c r="J77" s="827"/>
      <c r="K77" s="827"/>
      <c r="L77" s="827"/>
      <c r="M77" s="827"/>
      <c r="N77" s="827"/>
      <c r="O77" s="827"/>
      <c r="P77" s="787"/>
      <c r="Q77" s="787"/>
      <c r="S77" s="782"/>
      <c r="T77" s="856" t="str">
        <f aca="false">A77</f>
        <v>Tax Debits (Credits)</v>
      </c>
      <c r="V77" s="806"/>
      <c r="W77" s="806"/>
      <c r="X77" s="806"/>
      <c r="Y77" s="806"/>
      <c r="Z77" s="806"/>
      <c r="AA77" s="806"/>
      <c r="AD77" s="856" t="str">
        <f aca="false">A77</f>
        <v>Tax Debits (Credits)</v>
      </c>
      <c r="AF77" s="806"/>
      <c r="AG77" s="806"/>
      <c r="AH77" s="806"/>
      <c r="AI77" s="806"/>
      <c r="AJ77" s="806"/>
      <c r="AK77" s="806"/>
      <c r="AL77" s="806"/>
      <c r="AM77" s="806"/>
      <c r="AN77" s="806"/>
      <c r="AO77" s="806"/>
      <c r="AP77" s="806"/>
      <c r="AQ77" s="806"/>
    </row>
    <row r="78" customFormat="false" ht="12.75" hidden="false" customHeight="false" outlineLevel="0" collapsed="false">
      <c r="A78" s="823" t="s">
        <v>993</v>
      </c>
      <c r="B78" s="804"/>
      <c r="C78" s="807" t="n">
        <v>1</v>
      </c>
      <c r="D78" s="807" t="n">
        <v>0</v>
      </c>
      <c r="E78" s="807" t="n">
        <v>0</v>
      </c>
      <c r="F78" s="807" t="n">
        <v>1</v>
      </c>
      <c r="G78" s="807" t="n">
        <v>1</v>
      </c>
      <c r="H78" s="807" t="n">
        <v>0</v>
      </c>
      <c r="I78" s="807" t="n">
        <v>0</v>
      </c>
      <c r="J78" s="807" t="n">
        <v>0</v>
      </c>
      <c r="K78" s="807" t="n">
        <v>0</v>
      </c>
      <c r="L78" s="807" t="n">
        <v>0</v>
      </c>
      <c r="M78" s="807" t="n">
        <v>0</v>
      </c>
      <c r="N78" s="807" t="n">
        <v>0</v>
      </c>
      <c r="O78" s="810" t="n">
        <f aca="false">SUM(C78:N78)</f>
        <v>3</v>
      </c>
      <c r="P78" s="807" t="n">
        <f aca="false">SUM(C78:J78)</f>
        <v>3</v>
      </c>
      <c r="Q78" s="810" t="n">
        <f aca="false">O78-P78</f>
        <v>0</v>
      </c>
      <c r="S78" s="782"/>
      <c r="T78" s="841" t="str">
        <f aca="false">A78</f>
        <v>    Other</v>
      </c>
      <c r="V78" s="806" t="n">
        <f aca="false">C78+D78+E78</f>
        <v>1</v>
      </c>
      <c r="W78" s="806" t="n">
        <f aca="false">F78+G78+H78</f>
        <v>2</v>
      </c>
      <c r="X78" s="806" t="n">
        <f aca="false">I78+J78+K78</f>
        <v>0</v>
      </c>
      <c r="Y78" s="806" t="n">
        <f aca="false">L78+M78+N78</f>
        <v>0</v>
      </c>
      <c r="Z78" s="806"/>
      <c r="AA78" s="806" t="n">
        <f aca="false">SUM(V78:Y78)</f>
        <v>3</v>
      </c>
      <c r="AD78" s="841" t="str">
        <f aca="false">A78</f>
        <v>    Other</v>
      </c>
      <c r="AF78" s="806" t="n">
        <f aca="false">C78</f>
        <v>1</v>
      </c>
      <c r="AG78" s="806" t="n">
        <f aca="false">D78+AF78</f>
        <v>1</v>
      </c>
      <c r="AH78" s="806" t="n">
        <f aca="false">E78+AG78</f>
        <v>1</v>
      </c>
      <c r="AI78" s="806" t="n">
        <f aca="false">F78+AH78</f>
        <v>2</v>
      </c>
      <c r="AJ78" s="806" t="n">
        <f aca="false">G78+AI78</f>
        <v>3</v>
      </c>
      <c r="AK78" s="806" t="n">
        <f aca="false">H78+AJ78</f>
        <v>3</v>
      </c>
      <c r="AL78" s="806" t="n">
        <f aca="false">I78+AK78</f>
        <v>3</v>
      </c>
      <c r="AM78" s="806" t="n">
        <f aca="false">J78+AL78</f>
        <v>3</v>
      </c>
      <c r="AN78" s="806" t="n">
        <f aca="false">K78+AM78</f>
        <v>3</v>
      </c>
      <c r="AO78" s="806" t="n">
        <f aca="false">L78+AN78</f>
        <v>3</v>
      </c>
      <c r="AP78" s="806" t="n">
        <f aca="false">M78+AO78</f>
        <v>3</v>
      </c>
      <c r="AQ78" s="806" t="n">
        <f aca="false">N78+AP78</f>
        <v>3</v>
      </c>
    </row>
    <row r="79" customFormat="false" ht="12.75" hidden="false" customHeight="false" outlineLevel="0" collapsed="false">
      <c r="A79" s="823" t="s">
        <v>994</v>
      </c>
      <c r="B79" s="804"/>
      <c r="C79" s="810" t="n">
        <f aca="false">ROUND((+C32*C73),0)</f>
        <v>0</v>
      </c>
      <c r="D79" s="810" t="n">
        <f aca="false">ROUND((+D32*D73),0)</f>
        <v>0</v>
      </c>
      <c r="E79" s="810" t="n">
        <f aca="false">ROUND((+E32*E73),0)</f>
        <v>0</v>
      </c>
      <c r="F79" s="810" t="n">
        <f aca="false">ROUND((+F32*F73),0)</f>
        <v>0</v>
      </c>
      <c r="G79" s="810" t="n">
        <f aca="false">ROUND((+G32*G73),0)</f>
        <v>0</v>
      </c>
      <c r="H79" s="810" t="n">
        <f aca="false">ROUND((+H32*H73),0)</f>
        <v>0</v>
      </c>
      <c r="I79" s="810" t="n">
        <f aca="false">ROUND((+I32*I73),0)</f>
        <v>0</v>
      </c>
      <c r="J79" s="810" t="n">
        <f aca="false">ROUND((+J32*J73),0)</f>
        <v>0</v>
      </c>
      <c r="K79" s="810" t="n">
        <f aca="false">ROUND((+K32*K73),0)</f>
        <v>0</v>
      </c>
      <c r="L79" s="810" t="n">
        <f aca="false">ROUND((+L32*L73),0)</f>
        <v>0</v>
      </c>
      <c r="M79" s="810" t="n">
        <f aca="false">ROUND((+M32*M73),0)</f>
        <v>0</v>
      </c>
      <c r="N79" s="810" t="n">
        <f aca="false">ROUND((+N32*N73),0)</f>
        <v>0</v>
      </c>
      <c r="O79" s="810" t="n">
        <f aca="false">SUM(C79:N79)</f>
        <v>0</v>
      </c>
      <c r="P79" s="807" t="n">
        <f aca="false">SUM(C79:J79)</f>
        <v>0</v>
      </c>
      <c r="Q79" s="810" t="n">
        <f aca="false">O79-P79</f>
        <v>0</v>
      </c>
      <c r="S79" s="782"/>
      <c r="T79" s="841" t="str">
        <f aca="false">A79</f>
        <v>    Sub's Taxes</v>
      </c>
      <c r="V79" s="806" t="n">
        <f aca="false">C79+D79+E79</f>
        <v>0</v>
      </c>
      <c r="W79" s="806" t="n">
        <f aca="false">F79+G79+H79</f>
        <v>0</v>
      </c>
      <c r="X79" s="806" t="n">
        <f aca="false">I79+J79+K79</f>
        <v>0</v>
      </c>
      <c r="Y79" s="806" t="n">
        <f aca="false">L79+M79+N79</f>
        <v>0</v>
      </c>
      <c r="Z79" s="806"/>
      <c r="AA79" s="806" t="n">
        <f aca="false">SUM(V79:Y79)</f>
        <v>0</v>
      </c>
      <c r="AD79" s="841" t="str">
        <f aca="false">A79</f>
        <v>    Sub's Taxes</v>
      </c>
      <c r="AF79" s="806" t="n">
        <f aca="false">C79</f>
        <v>0</v>
      </c>
      <c r="AG79" s="806" t="n">
        <f aca="false">D79+AF79</f>
        <v>0</v>
      </c>
      <c r="AH79" s="806" t="n">
        <f aca="false">E79+AG79</f>
        <v>0</v>
      </c>
      <c r="AI79" s="806" t="n">
        <f aca="false">F79+AH79</f>
        <v>0</v>
      </c>
      <c r="AJ79" s="806" t="n">
        <f aca="false">G79+AI79</f>
        <v>0</v>
      </c>
      <c r="AK79" s="806" t="n">
        <f aca="false">H79+AJ79</f>
        <v>0</v>
      </c>
      <c r="AL79" s="806" t="n">
        <f aca="false">I79+AK79</f>
        <v>0</v>
      </c>
      <c r="AM79" s="806" t="n">
        <f aca="false">J79+AL79</f>
        <v>0</v>
      </c>
      <c r="AN79" s="806" t="n">
        <f aca="false">K79+AM79</f>
        <v>0</v>
      </c>
      <c r="AO79" s="806" t="n">
        <f aca="false">L79+AN79</f>
        <v>0</v>
      </c>
      <c r="AP79" s="806" t="n">
        <f aca="false">M79+AO79</f>
        <v>0</v>
      </c>
      <c r="AQ79" s="806" t="n">
        <f aca="false">N79+AP79</f>
        <v>0</v>
      </c>
    </row>
    <row r="80" customFormat="false" ht="12.75" hidden="false" customHeight="false" outlineLevel="0" collapsed="false">
      <c r="A80" s="823" t="s">
        <v>995</v>
      </c>
      <c r="B80" s="804"/>
      <c r="C80" s="807" t="n">
        <v>19</v>
      </c>
      <c r="D80" s="807" t="n">
        <v>19</v>
      </c>
      <c r="E80" s="807" t="n">
        <v>19</v>
      </c>
      <c r="F80" s="807" t="n">
        <v>19</v>
      </c>
      <c r="G80" s="807" t="n">
        <v>19</v>
      </c>
      <c r="H80" s="807" t="n">
        <v>19</v>
      </c>
      <c r="I80" s="807" t="n">
        <v>19</v>
      </c>
      <c r="J80" s="807" t="n">
        <v>19</v>
      </c>
      <c r="K80" s="807" t="n">
        <v>19</v>
      </c>
      <c r="L80" s="807" t="n">
        <v>19</v>
      </c>
      <c r="M80" s="807" t="n">
        <v>19</v>
      </c>
      <c r="N80" s="807" t="n">
        <v>19</v>
      </c>
      <c r="O80" s="810" t="n">
        <f aca="false">SUM(C80:N80)</f>
        <v>228</v>
      </c>
      <c r="P80" s="807" t="n">
        <f aca="false">SUM(C80:J80)</f>
        <v>152</v>
      </c>
      <c r="Q80" s="810" t="n">
        <f aca="false">O80-P80</f>
        <v>76</v>
      </c>
      <c r="S80" s="782"/>
      <c r="T80" s="841" t="str">
        <f aca="false">A80</f>
        <v>    Co. 92 FVA Composite Tax Rate Adjust. (35% vs. 38.88%)</v>
      </c>
      <c r="V80" s="806" t="n">
        <f aca="false">C80+D80+E80</f>
        <v>57</v>
      </c>
      <c r="W80" s="806" t="n">
        <f aca="false">F80+G80+H80</f>
        <v>57</v>
      </c>
      <c r="X80" s="806" t="n">
        <f aca="false">I80+J80+K80</f>
        <v>57</v>
      </c>
      <c r="Y80" s="806" t="n">
        <f aca="false">L80+M80+N80</f>
        <v>57</v>
      </c>
      <c r="Z80" s="806"/>
      <c r="AA80" s="806" t="n">
        <f aca="false">SUM(V80:Y80)</f>
        <v>228</v>
      </c>
      <c r="AD80" s="841" t="str">
        <f aca="false">A80</f>
        <v>    Co. 92 FVA Composite Tax Rate Adjust. (35% vs. 38.88%)</v>
      </c>
      <c r="AF80" s="806" t="n">
        <f aca="false">C80</f>
        <v>19</v>
      </c>
      <c r="AG80" s="806" t="n">
        <f aca="false">D80+AF80</f>
        <v>38</v>
      </c>
      <c r="AH80" s="806" t="n">
        <f aca="false">E80+AG80</f>
        <v>57</v>
      </c>
      <c r="AI80" s="806" t="n">
        <f aca="false">F80+AH80</f>
        <v>76</v>
      </c>
      <c r="AJ80" s="806" t="n">
        <f aca="false">G80+AI80</f>
        <v>95</v>
      </c>
      <c r="AK80" s="806" t="n">
        <f aca="false">H80+AJ80</f>
        <v>114</v>
      </c>
      <c r="AL80" s="806" t="n">
        <f aca="false">I80+AK80</f>
        <v>133</v>
      </c>
      <c r="AM80" s="806" t="n">
        <f aca="false">J80+AL80</f>
        <v>152</v>
      </c>
      <c r="AN80" s="806" t="n">
        <f aca="false">K80+AM80</f>
        <v>171</v>
      </c>
      <c r="AO80" s="806" t="n">
        <f aca="false">L80+AN80</f>
        <v>190</v>
      </c>
      <c r="AP80" s="806" t="n">
        <f aca="false">M80+AO80</f>
        <v>209</v>
      </c>
      <c r="AQ80" s="806" t="n">
        <f aca="false">N80+AP80</f>
        <v>228</v>
      </c>
    </row>
    <row r="81" customFormat="false" ht="12.75" hidden="false" customHeight="false" outlineLevel="0" collapsed="false">
      <c r="A81" s="823" t="s">
        <v>996</v>
      </c>
      <c r="B81" s="804"/>
      <c r="C81" s="807" t="n">
        <v>0</v>
      </c>
      <c r="D81" s="807" t="n">
        <v>0</v>
      </c>
      <c r="E81" s="807" t="n">
        <v>0</v>
      </c>
      <c r="F81" s="807" t="n">
        <v>0</v>
      </c>
      <c r="G81" s="807" t="n">
        <v>0</v>
      </c>
      <c r="H81" s="807" t="n">
        <v>0</v>
      </c>
      <c r="I81" s="807" t="n">
        <v>0</v>
      </c>
      <c r="J81" s="807" t="n">
        <v>0</v>
      </c>
      <c r="K81" s="807" t="n">
        <v>0</v>
      </c>
      <c r="L81" s="807" t="n">
        <v>0</v>
      </c>
      <c r="M81" s="807" t="n">
        <v>0</v>
      </c>
      <c r="N81" s="807" t="n">
        <v>0</v>
      </c>
      <c r="O81" s="810" t="n">
        <f aca="false">SUM(C81:N81)</f>
        <v>0</v>
      </c>
      <c r="P81" s="807" t="n">
        <f aca="false">SUM(C81:J81)</f>
        <v>0</v>
      </c>
      <c r="Q81" s="810" t="n">
        <f aca="false">O81-P81</f>
        <v>0</v>
      </c>
      <c r="S81" s="782"/>
      <c r="T81" s="841" t="str">
        <f aca="false">A81</f>
        <v>    State Income Tax / Excess Def. Tax Reversal</v>
      </c>
      <c r="V81" s="806" t="n">
        <f aca="false">C81+D81+E81</f>
        <v>0</v>
      </c>
      <c r="W81" s="806" t="n">
        <f aca="false">F81+G81+H81</f>
        <v>0</v>
      </c>
      <c r="X81" s="806" t="n">
        <f aca="false">I81+J81+K81</f>
        <v>0</v>
      </c>
      <c r="Y81" s="806" t="n">
        <f aca="false">L81+M81+N81</f>
        <v>0</v>
      </c>
      <c r="Z81" s="806"/>
      <c r="AA81" s="806" t="n">
        <f aca="false">SUM(V81:Y81)</f>
        <v>0</v>
      </c>
      <c r="AD81" s="841" t="str">
        <f aca="false">A81</f>
        <v>    State Income Tax / Excess Def. Tax Reversal</v>
      </c>
      <c r="AF81" s="806" t="n">
        <f aca="false">C81</f>
        <v>0</v>
      </c>
      <c r="AG81" s="806" t="n">
        <f aca="false">D81+AF81</f>
        <v>0</v>
      </c>
      <c r="AH81" s="806" t="n">
        <f aca="false">E81+AG81</f>
        <v>0</v>
      </c>
      <c r="AI81" s="806" t="n">
        <f aca="false">F81+AH81</f>
        <v>0</v>
      </c>
      <c r="AJ81" s="806" t="n">
        <f aca="false">G81+AI81</f>
        <v>0</v>
      </c>
      <c r="AK81" s="806" t="n">
        <f aca="false">H81+AJ81</f>
        <v>0</v>
      </c>
      <c r="AL81" s="806" t="n">
        <f aca="false">I81+AK81</f>
        <v>0</v>
      </c>
      <c r="AM81" s="806" t="n">
        <f aca="false">J81+AL81</f>
        <v>0</v>
      </c>
      <c r="AN81" s="806" t="n">
        <f aca="false">K81+AM81</f>
        <v>0</v>
      </c>
      <c r="AO81" s="806" t="n">
        <f aca="false">L81+AN81</f>
        <v>0</v>
      </c>
      <c r="AP81" s="806" t="n">
        <f aca="false">M81+AO81</f>
        <v>0</v>
      </c>
      <c r="AQ81" s="806" t="n">
        <f aca="false">N81+AP81</f>
        <v>0</v>
      </c>
    </row>
    <row r="82" customFormat="false" ht="12.75" hidden="false" customHeight="false" outlineLevel="0" collapsed="false">
      <c r="A82" s="823" t="s">
        <v>997</v>
      </c>
      <c r="B82" s="804"/>
      <c r="C82" s="812" t="n">
        <v>0</v>
      </c>
      <c r="D82" s="812" t="n">
        <v>0</v>
      </c>
      <c r="E82" s="812" t="n">
        <v>0</v>
      </c>
      <c r="F82" s="812" t="n">
        <v>0</v>
      </c>
      <c r="G82" s="812" t="n">
        <v>0</v>
      </c>
      <c r="H82" s="812" t="n">
        <v>0</v>
      </c>
      <c r="I82" s="812" t="n">
        <v>0</v>
      </c>
      <c r="J82" s="812" t="n">
        <v>0</v>
      </c>
      <c r="K82" s="812" t="n">
        <v>0</v>
      </c>
      <c r="L82" s="812" t="n">
        <v>0</v>
      </c>
      <c r="M82" s="812" t="n">
        <v>0</v>
      </c>
      <c r="N82" s="812" t="n">
        <v>0</v>
      </c>
      <c r="O82" s="814" t="n">
        <f aca="false">SUM(C82:N82)</f>
        <v>0</v>
      </c>
      <c r="P82" s="812" t="n">
        <f aca="false">SUM(C82:J82)</f>
        <v>0</v>
      </c>
      <c r="Q82" s="814" t="n">
        <f aca="false">O82-P82</f>
        <v>0</v>
      </c>
      <c r="R82" s="864"/>
      <c r="S82" s="836"/>
      <c r="T82" s="841" t="str">
        <f aca="false">A82</f>
        <v>    Admin. Services / Rounding</v>
      </c>
      <c r="U82" s="865"/>
      <c r="V82" s="811" t="n">
        <f aca="false">C82+D82+E82</f>
        <v>0</v>
      </c>
      <c r="W82" s="811" t="n">
        <f aca="false">F82+G82+H82</f>
        <v>0</v>
      </c>
      <c r="X82" s="811" t="n">
        <f aca="false">I82+J82+K82</f>
        <v>0</v>
      </c>
      <c r="Y82" s="811" t="n">
        <f aca="false">L82+M82+N82</f>
        <v>0</v>
      </c>
      <c r="Z82" s="811"/>
      <c r="AA82" s="811" t="n">
        <f aca="false">SUM(V82:Y82)</f>
        <v>0</v>
      </c>
      <c r="AB82" s="864"/>
      <c r="AC82" s="864"/>
      <c r="AD82" s="841" t="str">
        <f aca="false">A82</f>
        <v>    Admin. Services / Rounding</v>
      </c>
      <c r="AF82" s="811" t="n">
        <f aca="false">C82</f>
        <v>0</v>
      </c>
      <c r="AG82" s="811" t="n">
        <f aca="false">D82+AF82</f>
        <v>0</v>
      </c>
      <c r="AH82" s="811" t="n">
        <f aca="false">E82+AG82</f>
        <v>0</v>
      </c>
      <c r="AI82" s="811" t="n">
        <f aca="false">F82+AH82</f>
        <v>0</v>
      </c>
      <c r="AJ82" s="811" t="n">
        <f aca="false">G82+AI82</f>
        <v>0</v>
      </c>
      <c r="AK82" s="811" t="n">
        <f aca="false">H82+AJ82</f>
        <v>0</v>
      </c>
      <c r="AL82" s="811" t="n">
        <f aca="false">I82+AK82</f>
        <v>0</v>
      </c>
      <c r="AM82" s="811" t="n">
        <f aca="false">J82+AL82</f>
        <v>0</v>
      </c>
      <c r="AN82" s="811" t="n">
        <f aca="false">K82+AM82</f>
        <v>0</v>
      </c>
      <c r="AO82" s="811" t="n">
        <f aca="false">L82+AN82</f>
        <v>0</v>
      </c>
      <c r="AP82" s="811" t="n">
        <f aca="false">M82+AO82</f>
        <v>0</v>
      </c>
      <c r="AQ82" s="811" t="n">
        <f aca="false">N82+AP82</f>
        <v>0</v>
      </c>
    </row>
    <row r="83" customFormat="false" ht="3.95" hidden="false" customHeight="true" outlineLevel="0" collapsed="false">
      <c r="A83" s="787"/>
      <c r="B83" s="804"/>
      <c r="C83" s="808"/>
      <c r="D83" s="808"/>
      <c r="E83" s="808"/>
      <c r="F83" s="808"/>
      <c r="G83" s="808"/>
      <c r="H83" s="808"/>
      <c r="I83" s="808"/>
      <c r="J83" s="808"/>
      <c r="K83" s="808"/>
      <c r="L83" s="808"/>
      <c r="M83" s="808"/>
      <c r="N83" s="808"/>
      <c r="O83" s="808"/>
      <c r="P83" s="810"/>
      <c r="Q83" s="810"/>
      <c r="S83" s="782"/>
      <c r="V83" s="806"/>
      <c r="W83" s="806"/>
      <c r="X83" s="806"/>
      <c r="Y83" s="806"/>
      <c r="Z83" s="806"/>
      <c r="AA83" s="806"/>
      <c r="AD83" s="819"/>
      <c r="AF83" s="806"/>
      <c r="AG83" s="806"/>
      <c r="AH83" s="806"/>
      <c r="AI83" s="806"/>
      <c r="AJ83" s="806"/>
      <c r="AK83" s="806"/>
      <c r="AL83" s="806"/>
      <c r="AM83" s="806"/>
      <c r="AN83" s="806"/>
      <c r="AO83" s="806"/>
      <c r="AP83" s="806"/>
      <c r="AQ83" s="806"/>
    </row>
    <row r="84" customFormat="false" ht="12.75" hidden="false" customHeight="false" outlineLevel="0" collapsed="false">
      <c r="A84" s="847" t="s">
        <v>998</v>
      </c>
      <c r="B84" s="771"/>
      <c r="C84" s="814" t="n">
        <f aca="false">SUM(C78:C82)</f>
        <v>20</v>
      </c>
      <c r="D84" s="814" t="n">
        <f aca="false">SUM(D78:D82)</f>
        <v>19</v>
      </c>
      <c r="E84" s="814" t="n">
        <f aca="false">SUM(E78:E82)</f>
        <v>19</v>
      </c>
      <c r="F84" s="814" t="n">
        <f aca="false">SUM(F78:F82)</f>
        <v>20</v>
      </c>
      <c r="G84" s="814" t="n">
        <f aca="false">SUM(G78:G82)</f>
        <v>20</v>
      </c>
      <c r="H84" s="814" t="n">
        <f aca="false">SUM(H78:H82)</f>
        <v>19</v>
      </c>
      <c r="I84" s="814" t="n">
        <f aca="false">SUM(I78:I82)</f>
        <v>19</v>
      </c>
      <c r="J84" s="814" t="n">
        <f aca="false">SUM(J78:J82)</f>
        <v>19</v>
      </c>
      <c r="K84" s="814" t="n">
        <f aca="false">SUM(K78:K82)</f>
        <v>19</v>
      </c>
      <c r="L84" s="814" t="n">
        <f aca="false">SUM(L78:L82)</f>
        <v>19</v>
      </c>
      <c r="M84" s="814" t="n">
        <f aca="false">SUM(M78:M82)</f>
        <v>19</v>
      </c>
      <c r="N84" s="814" t="n">
        <f aca="false">SUM(N78:N82)</f>
        <v>19</v>
      </c>
      <c r="O84" s="814" t="n">
        <f aca="false">SUM(O78:O82)</f>
        <v>231</v>
      </c>
      <c r="P84" s="814" t="n">
        <f aca="false">SUM(P78:P82)</f>
        <v>155</v>
      </c>
      <c r="Q84" s="814" t="n">
        <f aca="false">SUM(Q78:Q82)</f>
        <v>76</v>
      </c>
      <c r="R84" s="767"/>
      <c r="S84" s="777"/>
      <c r="T84" s="856" t="str">
        <f aca="false">A84</f>
        <v>      Total Debits (Credits)</v>
      </c>
      <c r="U84" s="793"/>
      <c r="V84" s="811" t="n">
        <f aca="false">C84+D84+E84</f>
        <v>58</v>
      </c>
      <c r="W84" s="811" t="n">
        <f aca="false">F84+G84+H84</f>
        <v>59</v>
      </c>
      <c r="X84" s="811" t="n">
        <f aca="false">I84+J84+K84</f>
        <v>57</v>
      </c>
      <c r="Y84" s="811" t="n">
        <f aca="false">L84+M84+N84</f>
        <v>57</v>
      </c>
      <c r="Z84" s="811"/>
      <c r="AA84" s="811" t="n">
        <f aca="false">SUM(V84:Y84)</f>
        <v>231</v>
      </c>
      <c r="AB84" s="767"/>
      <c r="AC84" s="767"/>
      <c r="AD84" s="856" t="str">
        <f aca="false">A84</f>
        <v>      Total Debits (Credits)</v>
      </c>
      <c r="AF84" s="811" t="n">
        <f aca="false">C84</f>
        <v>20</v>
      </c>
      <c r="AG84" s="811" t="n">
        <f aca="false">D84+AF84</f>
        <v>39</v>
      </c>
      <c r="AH84" s="811" t="n">
        <f aca="false">E84+AG84</f>
        <v>58</v>
      </c>
      <c r="AI84" s="811" t="n">
        <f aca="false">F84+AH84</f>
        <v>78</v>
      </c>
      <c r="AJ84" s="811" t="n">
        <f aca="false">G84+AI84</f>
        <v>98</v>
      </c>
      <c r="AK84" s="811" t="n">
        <f aca="false">H84+AJ84</f>
        <v>117</v>
      </c>
      <c r="AL84" s="811" t="n">
        <f aca="false">I84+AK84</f>
        <v>136</v>
      </c>
      <c r="AM84" s="811" t="n">
        <f aca="false">J84+AL84</f>
        <v>155</v>
      </c>
      <c r="AN84" s="811" t="n">
        <f aca="false">K84+AM84</f>
        <v>174</v>
      </c>
      <c r="AO84" s="811" t="n">
        <f aca="false">L84+AN84</f>
        <v>193</v>
      </c>
      <c r="AP84" s="811" t="n">
        <f aca="false">M84+AO84</f>
        <v>212</v>
      </c>
      <c r="AQ84" s="811" t="n">
        <f aca="false">N84+AP84</f>
        <v>231</v>
      </c>
    </row>
    <row r="85" customFormat="false" ht="12.75" hidden="false" customHeight="false" outlineLevel="0" collapsed="false">
      <c r="A85" s="787"/>
      <c r="B85" s="804"/>
      <c r="C85" s="810"/>
      <c r="D85" s="810"/>
      <c r="E85" s="810"/>
      <c r="F85" s="810"/>
      <c r="G85" s="810"/>
      <c r="H85" s="810"/>
      <c r="I85" s="810"/>
      <c r="J85" s="810"/>
      <c r="K85" s="810"/>
      <c r="L85" s="810"/>
      <c r="M85" s="810"/>
      <c r="N85" s="810"/>
      <c r="O85" s="810"/>
      <c r="P85" s="810"/>
      <c r="Q85" s="810"/>
      <c r="V85" s="806"/>
      <c r="W85" s="806"/>
      <c r="X85" s="806"/>
      <c r="Y85" s="806"/>
      <c r="Z85" s="806"/>
      <c r="AA85" s="806"/>
      <c r="AD85" s="819"/>
      <c r="AF85" s="806"/>
      <c r="AG85" s="806"/>
      <c r="AH85" s="806"/>
      <c r="AI85" s="806"/>
      <c r="AJ85" s="806"/>
      <c r="AK85" s="806"/>
      <c r="AL85" s="806"/>
      <c r="AM85" s="806"/>
      <c r="AN85" s="806"/>
      <c r="AO85" s="806"/>
      <c r="AP85" s="806"/>
      <c r="AQ85" s="806"/>
    </row>
    <row r="86" customFormat="false" ht="12.75" hidden="false" customHeight="false" outlineLevel="0" collapsed="false">
      <c r="A86" s="847" t="s">
        <v>999</v>
      </c>
      <c r="B86" s="771"/>
      <c r="C86" s="866" t="n">
        <f aca="false">C75+C84</f>
        <v>4269</v>
      </c>
      <c r="D86" s="866" t="n">
        <f aca="false">D75+D84</f>
        <v>5462</v>
      </c>
      <c r="E86" s="866" t="n">
        <f aca="false">E75+E84</f>
        <v>2160</v>
      </c>
      <c r="F86" s="866" t="n">
        <f aca="false">F75+F84</f>
        <v>5223</v>
      </c>
      <c r="G86" s="866" t="n">
        <f aca="false">G75+G84</f>
        <v>4858</v>
      </c>
      <c r="H86" s="866" t="n">
        <f aca="false">H75+H84</f>
        <v>4043</v>
      </c>
      <c r="I86" s="866" t="n">
        <f aca="false">I75+I84</f>
        <v>4434</v>
      </c>
      <c r="J86" s="866" t="n">
        <f aca="false">J75+J84</f>
        <v>4137</v>
      </c>
      <c r="K86" s="866" t="n">
        <f aca="false">K75+K84</f>
        <v>4207</v>
      </c>
      <c r="L86" s="866" t="n">
        <f aca="false">L75+L84</f>
        <v>3852</v>
      </c>
      <c r="M86" s="866" t="n">
        <f aca="false">M75+M84</f>
        <v>3525</v>
      </c>
      <c r="N86" s="866" t="n">
        <f aca="false">N75+N84</f>
        <v>3838</v>
      </c>
      <c r="O86" s="866" t="n">
        <f aca="false">O75+O84</f>
        <v>50008</v>
      </c>
      <c r="P86" s="866" t="n">
        <f aca="false">P75+P84</f>
        <v>34586</v>
      </c>
      <c r="Q86" s="866" t="n">
        <f aca="false">Q75+Q84</f>
        <v>15422</v>
      </c>
      <c r="R86" s="767"/>
      <c r="S86" s="777"/>
      <c r="T86" s="856" t="str">
        <f aca="false">A86</f>
        <v>Net Tax Expense</v>
      </c>
      <c r="U86" s="793"/>
      <c r="V86" s="867" t="n">
        <f aca="false">C86+D86+E86</f>
        <v>11891</v>
      </c>
      <c r="W86" s="867" t="n">
        <f aca="false">F86+G86+H86</f>
        <v>14124</v>
      </c>
      <c r="X86" s="867" t="n">
        <f aca="false">I86+J86+K86</f>
        <v>12778</v>
      </c>
      <c r="Y86" s="867" t="n">
        <f aca="false">L86+M86+N86</f>
        <v>11215</v>
      </c>
      <c r="Z86" s="867"/>
      <c r="AA86" s="867" t="n">
        <f aca="false">SUM(V86:Y86)</f>
        <v>50008</v>
      </c>
      <c r="AD86" s="856" t="str">
        <f aca="false">A86</f>
        <v>Net Tax Expense</v>
      </c>
      <c r="AF86" s="867" t="n">
        <f aca="false">C86</f>
        <v>4269</v>
      </c>
      <c r="AG86" s="867" t="n">
        <f aca="false">D86+AF86</f>
        <v>9731</v>
      </c>
      <c r="AH86" s="867" t="n">
        <f aca="false">E86+AG86</f>
        <v>11891</v>
      </c>
      <c r="AI86" s="867" t="n">
        <f aca="false">F86+AH86</f>
        <v>17114</v>
      </c>
      <c r="AJ86" s="867" t="n">
        <f aca="false">G86+AI86</f>
        <v>21972</v>
      </c>
      <c r="AK86" s="867" t="n">
        <f aca="false">H86+AJ86</f>
        <v>26015</v>
      </c>
      <c r="AL86" s="867" t="n">
        <f aca="false">I86+AK86</f>
        <v>30449</v>
      </c>
      <c r="AM86" s="867" t="n">
        <f aca="false">J86+AL86</f>
        <v>34586</v>
      </c>
      <c r="AN86" s="867" t="n">
        <f aca="false">K86+AM86</f>
        <v>38793</v>
      </c>
      <c r="AO86" s="867" t="n">
        <f aca="false">L86+AN86</f>
        <v>42645</v>
      </c>
      <c r="AP86" s="867" t="n">
        <f aca="false">M86+AO86</f>
        <v>46170</v>
      </c>
      <c r="AQ86" s="867" t="n">
        <f aca="false">N86+AP86</f>
        <v>50008</v>
      </c>
    </row>
    <row r="87" customFormat="false" ht="12.75" hidden="false" customHeight="false" outlineLevel="0" collapsed="false">
      <c r="A87" s="787"/>
      <c r="B87" s="804"/>
      <c r="C87" s="810"/>
      <c r="D87" s="810"/>
      <c r="E87" s="810"/>
      <c r="F87" s="810"/>
      <c r="G87" s="810"/>
      <c r="H87" s="810"/>
      <c r="I87" s="810"/>
      <c r="J87" s="810"/>
      <c r="K87" s="810"/>
      <c r="L87" s="810"/>
      <c r="M87" s="810"/>
      <c r="N87" s="810"/>
      <c r="O87" s="808"/>
      <c r="P87" s="810"/>
      <c r="Q87" s="810"/>
      <c r="S87" s="782"/>
      <c r="V87" s="806"/>
      <c r="W87" s="806"/>
      <c r="X87" s="806"/>
      <c r="Y87" s="806"/>
      <c r="Z87" s="806"/>
      <c r="AA87" s="806"/>
      <c r="AD87" s="841"/>
      <c r="AF87" s="806"/>
      <c r="AG87" s="806"/>
      <c r="AH87" s="806"/>
      <c r="AI87" s="806"/>
      <c r="AJ87" s="806"/>
      <c r="AK87" s="806"/>
      <c r="AL87" s="806"/>
      <c r="AM87" s="806"/>
      <c r="AN87" s="806"/>
      <c r="AO87" s="806"/>
      <c r="AP87" s="806"/>
      <c r="AQ87" s="806"/>
    </row>
    <row r="88" customFormat="false" ht="12.75" hidden="false" customHeight="false" outlineLevel="0" collapsed="false">
      <c r="A88" s="847" t="s">
        <v>1000</v>
      </c>
      <c r="B88" s="804"/>
      <c r="C88" s="810"/>
      <c r="D88" s="810"/>
      <c r="E88" s="810"/>
      <c r="F88" s="810"/>
      <c r="G88" s="810"/>
      <c r="H88" s="810"/>
      <c r="I88" s="810"/>
      <c r="J88" s="810"/>
      <c r="K88" s="810"/>
      <c r="L88" s="810"/>
      <c r="M88" s="810"/>
      <c r="N88" s="810"/>
      <c r="O88" s="808"/>
      <c r="P88" s="808"/>
      <c r="Q88" s="810"/>
      <c r="S88" s="782"/>
      <c r="T88" s="856" t="str">
        <f aca="false">A88</f>
        <v>Income Tax Adjustments</v>
      </c>
      <c r="V88" s="806"/>
      <c r="W88" s="806"/>
      <c r="X88" s="806"/>
      <c r="Y88" s="806"/>
      <c r="Z88" s="806"/>
      <c r="AA88" s="806"/>
      <c r="AD88" s="856" t="str">
        <f aca="false">A88</f>
        <v>Income Tax Adjustments</v>
      </c>
      <c r="AF88" s="806"/>
      <c r="AG88" s="806"/>
      <c r="AH88" s="806"/>
      <c r="AI88" s="806"/>
      <c r="AJ88" s="806"/>
      <c r="AK88" s="806"/>
      <c r="AL88" s="806"/>
      <c r="AM88" s="806"/>
      <c r="AN88" s="806"/>
      <c r="AO88" s="806"/>
      <c r="AP88" s="806"/>
      <c r="AQ88" s="806"/>
    </row>
    <row r="89" customFormat="false" ht="12.75" hidden="false" customHeight="false" outlineLevel="0" collapsed="false">
      <c r="A89" s="858" t="s">
        <v>1001</v>
      </c>
      <c r="B89" s="804"/>
      <c r="C89" s="807" t="n">
        <v>0</v>
      </c>
      <c r="D89" s="807" t="n">
        <v>0</v>
      </c>
      <c r="E89" s="807" t="n">
        <v>0</v>
      </c>
      <c r="F89" s="807" t="n">
        <v>0</v>
      </c>
      <c r="G89" s="807" t="n">
        <v>0</v>
      </c>
      <c r="H89" s="807" t="n">
        <v>0</v>
      </c>
      <c r="I89" s="807" t="n">
        <v>0</v>
      </c>
      <c r="J89" s="807" t="n">
        <v>0</v>
      </c>
      <c r="K89" s="807" t="n">
        <v>0</v>
      </c>
      <c r="L89" s="807" t="n">
        <v>0</v>
      </c>
      <c r="M89" s="807" t="n">
        <v>0</v>
      </c>
      <c r="N89" s="807" t="n">
        <v>0</v>
      </c>
      <c r="O89" s="810" t="n">
        <f aca="false">SUM(C89:N89)</f>
        <v>0</v>
      </c>
      <c r="P89" s="807" t="n">
        <f aca="false">SUM(C89:J89)</f>
        <v>0</v>
      </c>
      <c r="Q89" s="810" t="n">
        <f aca="false">O89-P89</f>
        <v>0</v>
      </c>
      <c r="S89" s="782"/>
      <c r="T89" s="841" t="str">
        <f aca="false">A89</f>
        <v>    Depreciation</v>
      </c>
      <c r="V89" s="806" t="n">
        <f aca="false">C89+D89+E89</f>
        <v>0</v>
      </c>
      <c r="W89" s="806" t="n">
        <f aca="false">F89+G89+H89</f>
        <v>0</v>
      </c>
      <c r="X89" s="806" t="n">
        <f aca="false">I89+J89+K89</f>
        <v>0</v>
      </c>
      <c r="Y89" s="806" t="n">
        <f aca="false">L89+M89+N89</f>
        <v>0</v>
      </c>
      <c r="Z89" s="806"/>
      <c r="AA89" s="806" t="n">
        <f aca="false">SUM(V89:Y89)</f>
        <v>0</v>
      </c>
      <c r="AD89" s="841" t="str">
        <f aca="false">A89</f>
        <v>    Depreciation</v>
      </c>
      <c r="AF89" s="806" t="n">
        <f aca="false">C89</f>
        <v>0</v>
      </c>
      <c r="AG89" s="806" t="n">
        <f aca="false">D89+AF89</f>
        <v>0</v>
      </c>
      <c r="AH89" s="806" t="n">
        <f aca="false">E89+AG89</f>
        <v>0</v>
      </c>
      <c r="AI89" s="806" t="n">
        <f aca="false">F89+AH89</f>
        <v>0</v>
      </c>
      <c r="AJ89" s="806" t="n">
        <f aca="false">G89+AI89</f>
        <v>0</v>
      </c>
      <c r="AK89" s="806" t="n">
        <f aca="false">H89+AJ89</f>
        <v>0</v>
      </c>
      <c r="AL89" s="806" t="n">
        <f aca="false">I89+AK89</f>
        <v>0</v>
      </c>
      <c r="AM89" s="806" t="n">
        <f aca="false">J89+AL89</f>
        <v>0</v>
      </c>
      <c r="AN89" s="806" t="n">
        <f aca="false">K89+AM89</f>
        <v>0</v>
      </c>
      <c r="AO89" s="806" t="n">
        <f aca="false">L89+AN89</f>
        <v>0</v>
      </c>
      <c r="AP89" s="806" t="n">
        <f aca="false">M89+AO89</f>
        <v>0</v>
      </c>
      <c r="AQ89" s="806" t="n">
        <f aca="false">N89+AP89</f>
        <v>0</v>
      </c>
    </row>
    <row r="90" customFormat="false" ht="12.75" hidden="false" customHeight="false" outlineLevel="0" collapsed="false">
      <c r="A90" s="858" t="s">
        <v>1002</v>
      </c>
      <c r="B90" s="804"/>
      <c r="C90" s="807" t="n">
        <v>2</v>
      </c>
      <c r="D90" s="807" t="n">
        <v>-1</v>
      </c>
      <c r="E90" s="807" t="n">
        <v>6</v>
      </c>
      <c r="F90" s="807" t="n">
        <v>6</v>
      </c>
      <c r="G90" s="807" t="n">
        <v>7</v>
      </c>
      <c r="H90" s="807" t="n">
        <v>10</v>
      </c>
      <c r="I90" s="807" t="n">
        <v>6</v>
      </c>
      <c r="J90" s="807" t="n">
        <v>3</v>
      </c>
      <c r="K90" s="807" t="n">
        <v>8</v>
      </c>
      <c r="L90" s="807" t="n">
        <v>8</v>
      </c>
      <c r="M90" s="807" t="n">
        <v>8</v>
      </c>
      <c r="N90" s="807" t="n">
        <v>8</v>
      </c>
      <c r="O90" s="810" t="n">
        <f aca="false">SUM(C90:N90)</f>
        <v>71</v>
      </c>
      <c r="P90" s="807" t="n">
        <f aca="false">SUM(C90:J90)</f>
        <v>39</v>
      </c>
      <c r="Q90" s="810" t="n">
        <f aca="false">O90-P90</f>
        <v>32</v>
      </c>
      <c r="S90" s="782"/>
      <c r="T90" s="841" t="str">
        <f aca="false">A90</f>
        <v>    Business Expenses</v>
      </c>
      <c r="V90" s="806" t="n">
        <f aca="false">C90+D90+E90</f>
        <v>7</v>
      </c>
      <c r="W90" s="806" t="n">
        <f aca="false">F90+G90+H90</f>
        <v>23</v>
      </c>
      <c r="X90" s="806" t="n">
        <f aca="false">I90+J90+K90</f>
        <v>17</v>
      </c>
      <c r="Y90" s="806" t="n">
        <f aca="false">L90+M90+N90</f>
        <v>24</v>
      </c>
      <c r="Z90" s="806"/>
      <c r="AA90" s="806" t="n">
        <f aca="false">SUM(V90:Y90)</f>
        <v>71</v>
      </c>
      <c r="AD90" s="841" t="str">
        <f aca="false">A90</f>
        <v>    Business Expenses</v>
      </c>
      <c r="AF90" s="806" t="n">
        <f aca="false">C90</f>
        <v>2</v>
      </c>
      <c r="AG90" s="806" t="n">
        <f aca="false">D90+AF90</f>
        <v>1</v>
      </c>
      <c r="AH90" s="806" t="n">
        <f aca="false">E90+AG90</f>
        <v>7</v>
      </c>
      <c r="AI90" s="806" t="n">
        <f aca="false">F90+AH90</f>
        <v>13</v>
      </c>
      <c r="AJ90" s="806" t="n">
        <f aca="false">G90+AI90</f>
        <v>20</v>
      </c>
      <c r="AK90" s="806" t="n">
        <f aca="false">H90+AJ90</f>
        <v>30</v>
      </c>
      <c r="AL90" s="806" t="n">
        <f aca="false">I90+AK90</f>
        <v>36</v>
      </c>
      <c r="AM90" s="806" t="n">
        <f aca="false">J90+AL90</f>
        <v>39</v>
      </c>
      <c r="AN90" s="806" t="n">
        <f aca="false">K90+AM90</f>
        <v>47</v>
      </c>
      <c r="AO90" s="806" t="n">
        <f aca="false">L90+AN90</f>
        <v>55</v>
      </c>
      <c r="AP90" s="806" t="n">
        <f aca="false">M90+AO90</f>
        <v>63</v>
      </c>
      <c r="AQ90" s="806" t="n">
        <f aca="false">N90+AP90</f>
        <v>71</v>
      </c>
    </row>
    <row r="91" customFormat="false" ht="12.75" hidden="false" customHeight="false" outlineLevel="0" collapsed="false">
      <c r="A91" s="858" t="s">
        <v>1003</v>
      </c>
      <c r="B91" s="804"/>
      <c r="C91" s="807" t="n">
        <v>0</v>
      </c>
      <c r="D91" s="807" t="n">
        <v>0</v>
      </c>
      <c r="E91" s="807" t="n">
        <v>0</v>
      </c>
      <c r="F91" s="807" t="n">
        <v>0</v>
      </c>
      <c r="G91" s="807" t="n">
        <v>0</v>
      </c>
      <c r="H91" s="807" t="n">
        <v>0</v>
      </c>
      <c r="I91" s="807" t="n">
        <v>0</v>
      </c>
      <c r="J91" s="807" t="n">
        <v>0</v>
      </c>
      <c r="K91" s="807" t="n">
        <v>0</v>
      </c>
      <c r="L91" s="807" t="n">
        <v>0</v>
      </c>
      <c r="M91" s="807" t="n">
        <v>0</v>
      </c>
      <c r="N91" s="807" t="n">
        <v>0</v>
      </c>
      <c r="O91" s="810" t="n">
        <f aca="false">SUM(C91:N91)</f>
        <v>0</v>
      </c>
      <c r="P91" s="807" t="n">
        <f aca="false">SUM(C91:J91)</f>
        <v>0</v>
      </c>
      <c r="Q91" s="810" t="n">
        <f aca="false">O91-P91</f>
        <v>0</v>
      </c>
      <c r="S91" s="782"/>
      <c r="T91" s="841" t="str">
        <f aca="false">A91</f>
        <v>    Foreign Tax / Civic &amp; Political</v>
      </c>
      <c r="V91" s="806" t="n">
        <f aca="false">C91+D91+E91</f>
        <v>0</v>
      </c>
      <c r="W91" s="806" t="n">
        <f aca="false">F91+G91+H91</f>
        <v>0</v>
      </c>
      <c r="X91" s="806" t="n">
        <f aca="false">I91+J91+K91</f>
        <v>0</v>
      </c>
      <c r="Y91" s="806" t="n">
        <f aca="false">L91+M91+N91</f>
        <v>0</v>
      </c>
      <c r="Z91" s="806"/>
      <c r="AA91" s="806" t="n">
        <f aca="false">SUM(V91:Y91)</f>
        <v>0</v>
      </c>
      <c r="AD91" s="841" t="str">
        <f aca="false">A91</f>
        <v>    Foreign Tax / Civic &amp; Political</v>
      </c>
      <c r="AE91" s="825"/>
      <c r="AF91" s="806" t="n">
        <f aca="false">C91</f>
        <v>0</v>
      </c>
      <c r="AG91" s="806" t="n">
        <f aca="false">D91+AF91</f>
        <v>0</v>
      </c>
      <c r="AH91" s="806" t="n">
        <f aca="false">E91+AG91</f>
        <v>0</v>
      </c>
      <c r="AI91" s="806" t="n">
        <f aca="false">F91+AH91</f>
        <v>0</v>
      </c>
      <c r="AJ91" s="806" t="n">
        <f aca="false">G91+AI91</f>
        <v>0</v>
      </c>
      <c r="AK91" s="806" t="n">
        <f aca="false">H91+AJ91</f>
        <v>0</v>
      </c>
      <c r="AL91" s="806" t="n">
        <f aca="false">I91+AK91</f>
        <v>0</v>
      </c>
      <c r="AM91" s="806" t="n">
        <f aca="false">J91+AL91</f>
        <v>0</v>
      </c>
      <c r="AN91" s="806" t="n">
        <f aca="false">K91+AM91</f>
        <v>0</v>
      </c>
      <c r="AO91" s="806" t="n">
        <f aca="false">L91+AN91</f>
        <v>0</v>
      </c>
      <c r="AP91" s="806" t="n">
        <f aca="false">M91+AO91</f>
        <v>0</v>
      </c>
      <c r="AQ91" s="806" t="n">
        <f aca="false">N91+AP91</f>
        <v>0</v>
      </c>
    </row>
    <row r="92" customFormat="false" ht="12.75" hidden="false" customHeight="false" outlineLevel="0" collapsed="false">
      <c r="A92" s="858" t="s">
        <v>1004</v>
      </c>
      <c r="B92" s="804"/>
      <c r="C92" s="814" t="n">
        <f aca="false">-C32</f>
        <v>-0</v>
      </c>
      <c r="D92" s="814" t="n">
        <f aca="false">-D32</f>
        <v>-0</v>
      </c>
      <c r="E92" s="814" t="n">
        <f aca="false">-E32</f>
        <v>-0</v>
      </c>
      <c r="F92" s="814" t="n">
        <f aca="false">-F32</f>
        <v>-0</v>
      </c>
      <c r="G92" s="814" t="n">
        <f aca="false">-G32</f>
        <v>-0</v>
      </c>
      <c r="H92" s="814" t="n">
        <f aca="false">-H32</f>
        <v>-0</v>
      </c>
      <c r="I92" s="814" t="n">
        <f aca="false">-I32</f>
        <v>-0</v>
      </c>
      <c r="J92" s="814" t="n">
        <f aca="false">-J32</f>
        <v>-0</v>
      </c>
      <c r="K92" s="814" t="n">
        <f aca="false">-K32</f>
        <v>-0</v>
      </c>
      <c r="L92" s="814" t="n">
        <f aca="false">-L32</f>
        <v>-0</v>
      </c>
      <c r="M92" s="814" t="n">
        <f aca="false">-M32</f>
        <v>-0</v>
      </c>
      <c r="N92" s="814" t="n">
        <f aca="false">-N32</f>
        <v>-0</v>
      </c>
      <c r="O92" s="814" t="n">
        <f aca="false">SUM(C92:N92)</f>
        <v>0</v>
      </c>
      <c r="P92" s="812" t="n">
        <f aca="false">SUM(C92:J92)</f>
        <v>0</v>
      </c>
      <c r="Q92" s="814" t="n">
        <f aca="false">O92-P92</f>
        <v>0</v>
      </c>
      <c r="S92" s="782"/>
      <c r="T92" s="841" t="str">
        <f aca="false">A92</f>
        <v>    IBIT of All Subs</v>
      </c>
      <c r="V92" s="811" t="n">
        <f aca="false">C92+D92+E92</f>
        <v>-0</v>
      </c>
      <c r="W92" s="811" t="n">
        <f aca="false">F92+G92+H92</f>
        <v>-0</v>
      </c>
      <c r="X92" s="811" t="n">
        <f aca="false">I92+J92+K92</f>
        <v>-0</v>
      </c>
      <c r="Y92" s="811" t="n">
        <f aca="false">L92+M92+N92</f>
        <v>-0</v>
      </c>
      <c r="Z92" s="811"/>
      <c r="AA92" s="811" t="n">
        <f aca="false">SUM(V92:Y92)</f>
        <v>0</v>
      </c>
      <c r="AD92" s="841" t="str">
        <f aca="false">A92</f>
        <v>    IBIT of All Subs</v>
      </c>
      <c r="AF92" s="811" t="n">
        <f aca="false">C92</f>
        <v>-0</v>
      </c>
      <c r="AG92" s="811" t="n">
        <f aca="false">D92+AF92</f>
        <v>-0</v>
      </c>
      <c r="AH92" s="811" t="n">
        <f aca="false">E92+AG92</f>
        <v>-0</v>
      </c>
      <c r="AI92" s="811" t="n">
        <f aca="false">F92+AH92</f>
        <v>-0</v>
      </c>
      <c r="AJ92" s="811" t="n">
        <f aca="false">G92+AI92</f>
        <v>-0</v>
      </c>
      <c r="AK92" s="811" t="n">
        <f aca="false">H92+AJ92</f>
        <v>-0</v>
      </c>
      <c r="AL92" s="811" t="n">
        <f aca="false">I92+AK92</f>
        <v>-0</v>
      </c>
      <c r="AM92" s="811" t="n">
        <f aca="false">J92+AL92</f>
        <v>-0</v>
      </c>
      <c r="AN92" s="811" t="n">
        <f aca="false">K92+AM92</f>
        <v>-0</v>
      </c>
      <c r="AO92" s="811" t="n">
        <f aca="false">L92+AN92</f>
        <v>-0</v>
      </c>
      <c r="AP92" s="811" t="n">
        <f aca="false">M92+AO92</f>
        <v>-0</v>
      </c>
      <c r="AQ92" s="811" t="n">
        <f aca="false">N92+AP92</f>
        <v>-0</v>
      </c>
    </row>
    <row r="93" customFormat="false" ht="3.95" hidden="false" customHeight="true" outlineLevel="0" collapsed="false">
      <c r="A93" s="787"/>
      <c r="B93" s="804"/>
      <c r="C93" s="808"/>
      <c r="D93" s="808"/>
      <c r="E93" s="808"/>
      <c r="F93" s="808"/>
      <c r="G93" s="808"/>
      <c r="H93" s="808"/>
      <c r="I93" s="808"/>
      <c r="J93" s="808"/>
      <c r="K93" s="808"/>
      <c r="L93" s="808"/>
      <c r="M93" s="808"/>
      <c r="N93" s="808"/>
      <c r="O93" s="808"/>
      <c r="P93" s="810"/>
      <c r="Q93" s="810"/>
      <c r="V93" s="806"/>
      <c r="W93" s="806"/>
      <c r="X93" s="806"/>
      <c r="Y93" s="806"/>
      <c r="Z93" s="806"/>
      <c r="AA93" s="806"/>
      <c r="AF93" s="806"/>
      <c r="AG93" s="806"/>
      <c r="AH93" s="806"/>
      <c r="AI93" s="806"/>
      <c r="AJ93" s="806"/>
      <c r="AK93" s="806"/>
      <c r="AL93" s="806"/>
      <c r="AM93" s="806"/>
      <c r="AN93" s="806"/>
      <c r="AO93" s="806"/>
      <c r="AP93" s="806"/>
      <c r="AQ93" s="806"/>
    </row>
    <row r="94" customFormat="false" ht="12.75" hidden="false" customHeight="false" outlineLevel="0" collapsed="false">
      <c r="A94" s="868" t="s">
        <v>1005</v>
      </c>
      <c r="B94" s="829"/>
      <c r="C94" s="814" t="n">
        <f aca="false">SUM(C89:C92)</f>
        <v>2</v>
      </c>
      <c r="D94" s="814" t="n">
        <f aca="false">SUM(D89:D92)</f>
        <v>-1</v>
      </c>
      <c r="E94" s="814" t="n">
        <f aca="false">SUM(E89:E92)</f>
        <v>6</v>
      </c>
      <c r="F94" s="814" t="n">
        <f aca="false">SUM(F89:F92)</f>
        <v>6</v>
      </c>
      <c r="G94" s="814" t="n">
        <f aca="false">SUM(G89:G92)</f>
        <v>7</v>
      </c>
      <c r="H94" s="814" t="n">
        <f aca="false">SUM(H89:H92)</f>
        <v>10</v>
      </c>
      <c r="I94" s="814" t="n">
        <f aca="false">SUM(I89:I92)</f>
        <v>6</v>
      </c>
      <c r="J94" s="814" t="n">
        <f aca="false">SUM(J89:J92)</f>
        <v>3</v>
      </c>
      <c r="K94" s="814" t="n">
        <f aca="false">SUM(K89:K92)</f>
        <v>8</v>
      </c>
      <c r="L94" s="814" t="n">
        <f aca="false">SUM(L89:L92)</f>
        <v>8</v>
      </c>
      <c r="M94" s="814" t="n">
        <f aca="false">SUM(M89:M92)</f>
        <v>8</v>
      </c>
      <c r="N94" s="814" t="n">
        <f aca="false">SUM(N89:N92)</f>
        <v>8</v>
      </c>
      <c r="O94" s="814" t="n">
        <f aca="false">SUM(O89:O92)</f>
        <v>71</v>
      </c>
      <c r="P94" s="814" t="n">
        <f aca="false">SUM(P89:P92)</f>
        <v>39</v>
      </c>
      <c r="Q94" s="814" t="n">
        <f aca="false">SUM(Q89:Q92)</f>
        <v>32</v>
      </c>
      <c r="R94" s="767"/>
      <c r="S94" s="782"/>
      <c r="T94" s="856" t="str">
        <f aca="false">A94</f>
        <v>      Total Income Tax Adjustment</v>
      </c>
      <c r="U94" s="825"/>
      <c r="V94" s="811" t="n">
        <f aca="false">C94+D94+E94</f>
        <v>7</v>
      </c>
      <c r="W94" s="811" t="n">
        <f aca="false">F94+G94+H94</f>
        <v>23</v>
      </c>
      <c r="X94" s="811" t="n">
        <f aca="false">I94+J94+K94</f>
        <v>17</v>
      </c>
      <c r="Y94" s="811" t="n">
        <f aca="false">L94+M94+N94</f>
        <v>24</v>
      </c>
      <c r="Z94" s="811"/>
      <c r="AA94" s="811" t="n">
        <f aca="false">SUM(V94:Y94)</f>
        <v>71</v>
      </c>
      <c r="AD94" s="856" t="str">
        <f aca="false">A94</f>
        <v>      Total Income Tax Adjustment</v>
      </c>
      <c r="AF94" s="811" t="n">
        <f aca="false">C94</f>
        <v>2</v>
      </c>
      <c r="AG94" s="811" t="n">
        <f aca="false">D94+AF94</f>
        <v>1</v>
      </c>
      <c r="AH94" s="811" t="n">
        <f aca="false">E94+AG94</f>
        <v>7</v>
      </c>
      <c r="AI94" s="811" t="n">
        <f aca="false">F94+AH94</f>
        <v>13</v>
      </c>
      <c r="AJ94" s="811" t="n">
        <f aca="false">G94+AI94</f>
        <v>20</v>
      </c>
      <c r="AK94" s="811" t="n">
        <f aca="false">H94+AJ94</f>
        <v>30</v>
      </c>
      <c r="AL94" s="811" t="n">
        <f aca="false">I94+AK94</f>
        <v>36</v>
      </c>
      <c r="AM94" s="811" t="n">
        <f aca="false">J94+AL94</f>
        <v>39</v>
      </c>
      <c r="AN94" s="811" t="n">
        <f aca="false">K94+AM94</f>
        <v>47</v>
      </c>
      <c r="AO94" s="811" t="n">
        <f aca="false">L94+AN94</f>
        <v>55</v>
      </c>
      <c r="AP94" s="811" t="n">
        <f aca="false">M94+AO94</f>
        <v>63</v>
      </c>
      <c r="AQ94" s="811" t="n">
        <f aca="false">N94+AP94</f>
        <v>71</v>
      </c>
    </row>
    <row r="95" customFormat="false" ht="8.1" hidden="false" customHeight="true" outlineLevel="0" collapsed="false">
      <c r="A95" s="787"/>
      <c r="B95" s="804"/>
      <c r="C95" s="787"/>
      <c r="D95" s="787"/>
      <c r="E95" s="787"/>
      <c r="F95" s="787"/>
      <c r="G95" s="787"/>
      <c r="H95" s="787"/>
      <c r="I95" s="787"/>
      <c r="J95" s="787"/>
      <c r="K95" s="787"/>
      <c r="L95" s="787"/>
      <c r="M95" s="787"/>
      <c r="N95" s="787"/>
      <c r="O95" s="827"/>
      <c r="P95" s="787"/>
      <c r="Q95" s="787"/>
      <c r="S95" s="782"/>
      <c r="T95" s="782"/>
      <c r="V95" s="782"/>
    </row>
    <row r="96" customFormat="false" ht="12.75" hidden="false" customHeight="true" outlineLevel="0" collapsed="false">
      <c r="A96" s="3" t="str">
        <f aca="true">CELL("FILENAME")</f>
        <v>'file:///mnt/12tb/@roms/datasets/enron/EDRM Enron Email Data Set v2 XML/filtered-attachments/xls/TW3rdCEEM.XLS'#$IncomeState</v>
      </c>
      <c r="C96" s="767"/>
      <c r="D96" s="767"/>
      <c r="E96" s="767"/>
      <c r="F96" s="767"/>
      <c r="G96" s="768" t="s">
        <v>1006</v>
      </c>
      <c r="H96" s="768"/>
      <c r="I96" s="768"/>
      <c r="J96" s="768"/>
      <c r="K96" s="767"/>
      <c r="L96" s="767"/>
      <c r="M96" s="767"/>
      <c r="N96" s="767"/>
      <c r="O96" s="767"/>
      <c r="P96" s="767"/>
      <c r="Q96" s="767"/>
      <c r="R96" s="767"/>
      <c r="S96" s="769"/>
      <c r="T96" s="770" t="str">
        <f aca="false">A96</f>
        <v>'file:///mnt/12tb/@roms/datasets/enron/EDRM Enron Email Data Set v2 XML/filtered-attachments/xls/TW3rdCEEM.XLS'#$IncomeState</v>
      </c>
      <c r="U96" s="771"/>
      <c r="V96" s="772" t="str">
        <f aca="false">G96</f>
        <v>TRANSWESTERN FAIR VALUE COMPANY</v>
      </c>
      <c r="W96" s="772"/>
      <c r="X96" s="772"/>
      <c r="Y96" s="772"/>
      <c r="Z96" s="773"/>
      <c r="AA96" s="773"/>
      <c r="AB96" s="769"/>
      <c r="AC96" s="767"/>
      <c r="AD96" s="774" t="str">
        <f aca="false">A96</f>
        <v>'file:///mnt/12tb/@roms/datasets/enron/EDRM Enron Email Data Set v2 XML/filtered-attachments/xls/TW3rdCEEM.XLS'#$IncomeState</v>
      </c>
      <c r="AI96" s="775" t="str">
        <f aca="false">G96</f>
        <v>TRANSWESTERN FAIR VALUE COMPANY</v>
      </c>
      <c r="AJ96" s="775"/>
      <c r="AK96" s="775"/>
      <c r="AL96" s="775"/>
    </row>
    <row r="97" customFormat="false" ht="12.75" hidden="false" customHeight="false" outlineLevel="0" collapsed="false">
      <c r="A97" s="776" t="s">
        <v>1007</v>
      </c>
      <c r="C97" s="777"/>
      <c r="D97" s="778"/>
      <c r="E97" s="777"/>
      <c r="F97" s="769"/>
      <c r="G97" s="842" t="str">
        <f aca="false">G2</f>
        <v>2001 ACTUAL / ESTIMATE</v>
      </c>
      <c r="H97" s="842"/>
      <c r="I97" s="842"/>
      <c r="J97" s="842"/>
      <c r="K97" s="777"/>
      <c r="L97" s="777"/>
      <c r="M97" s="777"/>
      <c r="N97" s="777"/>
      <c r="O97" s="767"/>
      <c r="P97" s="767"/>
      <c r="Q97" s="767"/>
      <c r="R97" s="767"/>
      <c r="S97" s="769"/>
      <c r="T97" s="869" t="s">
        <v>1008</v>
      </c>
      <c r="U97" s="771"/>
      <c r="V97" s="772" t="str">
        <f aca="false">G97</f>
        <v>2001 ACTUAL / ESTIMATE</v>
      </c>
      <c r="W97" s="772"/>
      <c r="X97" s="772"/>
      <c r="Y97" s="772"/>
      <c r="Z97" s="773"/>
      <c r="AA97" s="773"/>
      <c r="AB97" s="767"/>
      <c r="AC97" s="767"/>
      <c r="AD97" s="781" t="s">
        <v>1009</v>
      </c>
      <c r="AF97" s="782"/>
      <c r="AG97" s="782"/>
      <c r="AH97" s="782"/>
      <c r="AI97" s="775" t="str">
        <f aca="false">G97</f>
        <v>2001 ACTUAL / ESTIMATE</v>
      </c>
      <c r="AJ97" s="775"/>
      <c r="AK97" s="775"/>
      <c r="AL97" s="775"/>
      <c r="AN97" s="782"/>
      <c r="AO97" s="782"/>
      <c r="AP97" s="782"/>
      <c r="AQ97" s="782"/>
    </row>
    <row r="98" customFormat="false" ht="12.75" hidden="false" customHeight="false" outlineLevel="0" collapsed="false">
      <c r="A98" s="844" t="str">
        <f aca="false">A3</f>
        <v>2001 CURRENT ESTIMATE</v>
      </c>
      <c r="C98" s="777"/>
      <c r="D98" s="777"/>
      <c r="E98" s="777"/>
      <c r="F98" s="777"/>
      <c r="G98" s="842" t="str">
        <f aca="false">G3</f>
        <v>RESULTS OF OPERATIONS </v>
      </c>
      <c r="H98" s="842"/>
      <c r="I98" s="842"/>
      <c r="J98" s="842"/>
      <c r="K98" s="777"/>
      <c r="L98" s="777"/>
      <c r="M98" s="777"/>
      <c r="N98" s="777"/>
      <c r="O98" s="767"/>
      <c r="P98" s="767"/>
      <c r="Q98" s="767"/>
      <c r="R98" s="767"/>
      <c r="S98" s="769"/>
      <c r="T98" s="784" t="str">
        <f aca="false">A98</f>
        <v>2001 CURRENT ESTIMATE</v>
      </c>
      <c r="U98" s="771"/>
      <c r="V98" s="772" t="str">
        <f aca="false">G98</f>
        <v>RESULTS OF OPERATIONS </v>
      </c>
      <c r="W98" s="772"/>
      <c r="X98" s="772"/>
      <c r="Y98" s="772"/>
      <c r="Z98" s="773"/>
      <c r="AA98" s="773"/>
      <c r="AB98" s="767"/>
      <c r="AC98" s="767"/>
      <c r="AD98" s="774" t="str">
        <f aca="false">A98</f>
        <v>2001 CURRENT ESTIMATE</v>
      </c>
      <c r="AF98" s="782"/>
      <c r="AG98" s="782"/>
      <c r="AH98" s="782"/>
      <c r="AI98" s="768" t="s">
        <v>940</v>
      </c>
      <c r="AJ98" s="768"/>
      <c r="AK98" s="768"/>
      <c r="AL98" s="768"/>
      <c r="AN98" s="782"/>
      <c r="AO98" s="782"/>
      <c r="AP98" s="782"/>
      <c r="AQ98" s="782"/>
    </row>
    <row r="99" customFormat="false" ht="12.75" hidden="false" customHeight="false" outlineLevel="0" collapsed="false">
      <c r="A99" s="785"/>
      <c r="B99" s="786" t="n">
        <f aca="true">NOW()</f>
        <v>45926.9584416068</v>
      </c>
      <c r="C99" s="777"/>
      <c r="D99" s="777"/>
      <c r="E99" s="777"/>
      <c r="F99" s="777"/>
      <c r="G99" s="842" t="str">
        <f aca="false">G4</f>
        <v>(Thousands of Dollars)</v>
      </c>
      <c r="H99" s="842"/>
      <c r="I99" s="842"/>
      <c r="J99" s="842"/>
      <c r="K99" s="777"/>
      <c r="L99" s="777"/>
      <c r="M99" s="777"/>
      <c r="N99" s="777"/>
      <c r="O99" s="767"/>
      <c r="P99" s="767"/>
      <c r="Q99" s="767"/>
      <c r="R99" s="767"/>
      <c r="S99" s="769"/>
      <c r="T99" s="787"/>
      <c r="U99" s="786" t="n">
        <f aca="true">NOW()</f>
        <v>45926.9584416069</v>
      </c>
      <c r="V99" s="772" t="str">
        <f aca="false">G99</f>
        <v>(Thousands of Dollars)</v>
      </c>
      <c r="W99" s="772"/>
      <c r="X99" s="772"/>
      <c r="Y99" s="772"/>
      <c r="Z99" s="773"/>
      <c r="AA99" s="773"/>
      <c r="AB99" s="767"/>
      <c r="AC99" s="767"/>
      <c r="AD99" s="767"/>
      <c r="AE99" s="786" t="n">
        <f aca="true">NOW()</f>
        <v>45926.9584416069</v>
      </c>
      <c r="AF99" s="782"/>
      <c r="AG99" s="782"/>
      <c r="AH99" s="782"/>
      <c r="AI99" s="775" t="str">
        <f aca="false">G99</f>
        <v>(Thousands of Dollars)</v>
      </c>
      <c r="AJ99" s="775"/>
      <c r="AK99" s="775"/>
      <c r="AL99" s="775"/>
      <c r="AN99" s="782"/>
      <c r="AO99" s="782"/>
      <c r="AP99" s="782"/>
      <c r="AQ99" s="782"/>
    </row>
    <row r="100" customFormat="false" ht="12.75" hidden="false" customHeight="false" outlineLevel="0" collapsed="false">
      <c r="A100" s="788" t="s">
        <v>1010</v>
      </c>
      <c r="B100" s="789" t="n">
        <f aca="true">NOW()</f>
        <v>45926.9584416069</v>
      </c>
      <c r="C100" s="777"/>
      <c r="D100" s="9"/>
      <c r="E100" s="777"/>
      <c r="F100" s="777"/>
      <c r="G100" s="9"/>
      <c r="H100" s="777"/>
      <c r="I100" s="790"/>
      <c r="J100" s="777"/>
      <c r="K100" s="777"/>
      <c r="L100" s="777"/>
      <c r="M100" s="777"/>
      <c r="N100" s="777"/>
      <c r="O100" s="767"/>
      <c r="P100" s="767"/>
      <c r="Q100" s="767"/>
      <c r="R100" s="767"/>
      <c r="S100" s="767"/>
      <c r="T100" s="791" t="s">
        <v>1011</v>
      </c>
      <c r="U100" s="789" t="n">
        <f aca="true">NOW()</f>
        <v>45926.958441607</v>
      </c>
      <c r="V100" s="773"/>
      <c r="W100" s="792"/>
      <c r="X100" s="792"/>
      <c r="Y100" s="792"/>
      <c r="Z100" s="792"/>
      <c r="AA100" s="792"/>
      <c r="AB100" s="767"/>
      <c r="AC100" s="767"/>
      <c r="AD100" s="788" t="s">
        <v>1012</v>
      </c>
      <c r="AE100" s="789" t="n">
        <f aca="true">NOW()</f>
        <v>45926.958441607</v>
      </c>
      <c r="AF100" s="782"/>
      <c r="AG100" s="782"/>
      <c r="AH100" s="782"/>
      <c r="AI100" s="782"/>
      <c r="AJ100" s="782"/>
      <c r="AK100" s="782"/>
      <c r="AL100" s="782"/>
      <c r="AM100" s="782"/>
      <c r="AN100" s="782"/>
      <c r="AO100" s="782"/>
      <c r="AP100" s="782"/>
      <c r="AQ100" s="782"/>
    </row>
    <row r="101" customFormat="false" ht="12.75" hidden="false" customHeight="false" outlineLevel="0" collapsed="false">
      <c r="A101" s="782"/>
      <c r="C101" s="790" t="str">
        <f aca="false">DataBase!C2</f>
        <v>ACT.</v>
      </c>
      <c r="D101" s="790" t="str">
        <f aca="false">DataBase!D2</f>
        <v>ACT.</v>
      </c>
      <c r="E101" s="790" t="str">
        <f aca="false">DataBase!E2</f>
        <v>ACT.</v>
      </c>
      <c r="F101" s="790" t="str">
        <f aca="false">DataBase!F2</f>
        <v>ACT.</v>
      </c>
      <c r="G101" s="790" t="str">
        <f aca="false">DataBase!G2</f>
        <v>ACT.</v>
      </c>
      <c r="H101" s="790" t="str">
        <f aca="false">DataBase!H2</f>
        <v>ACT.</v>
      </c>
      <c r="I101" s="790" t="str">
        <f aca="false">DataBase!I2</f>
        <v>ACT.</v>
      </c>
      <c r="J101" s="790" t="str">
        <f aca="false">DataBase!J2</f>
        <v>ACT.</v>
      </c>
      <c r="K101" s="790" t="str">
        <f aca="false">DataBase!K2</f>
        <v>3rd CE</v>
      </c>
      <c r="L101" s="790" t="str">
        <f aca="false">DataBase!L2</f>
        <v>3rd CE</v>
      </c>
      <c r="M101" s="790" t="str">
        <f aca="false">DataBase!M2</f>
        <v>3rd CE</v>
      </c>
      <c r="N101" s="790" t="str">
        <f aca="false">DataBase!N2</f>
        <v>3rd CE</v>
      </c>
      <c r="O101" s="790" t="str">
        <f aca="false">DataBase!O2</f>
        <v>TOTAL</v>
      </c>
      <c r="P101" s="790" t="str">
        <f aca="false">P6</f>
        <v>AUGUST</v>
      </c>
      <c r="Q101" s="790" t="str">
        <f aca="false">Q6</f>
        <v>ESTIMATE</v>
      </c>
      <c r="R101" s="767"/>
      <c r="S101" s="769"/>
      <c r="T101" s="773"/>
      <c r="U101" s="771"/>
      <c r="V101" s="771" t="s">
        <v>20</v>
      </c>
      <c r="W101" s="771" t="s">
        <v>21</v>
      </c>
      <c r="X101" s="771" t="s">
        <v>22</v>
      </c>
      <c r="Y101" s="771" t="s">
        <v>23</v>
      </c>
      <c r="Z101" s="792"/>
      <c r="AA101" s="795" t="str">
        <f aca="false">O101</f>
        <v>TOTAL</v>
      </c>
      <c r="AB101" s="767"/>
      <c r="AC101" s="767"/>
      <c r="AD101" s="782"/>
      <c r="AF101" s="790" t="str">
        <f aca="false">C101</f>
        <v>ACT.</v>
      </c>
      <c r="AG101" s="790" t="str">
        <f aca="false">D101</f>
        <v>ACT.</v>
      </c>
      <c r="AH101" s="790" t="str">
        <f aca="false">E101</f>
        <v>ACT.</v>
      </c>
      <c r="AI101" s="790" t="str">
        <f aca="false">F101</f>
        <v>ACT.</v>
      </c>
      <c r="AJ101" s="790" t="str">
        <f aca="false">G101</f>
        <v>ACT.</v>
      </c>
      <c r="AK101" s="790" t="str">
        <f aca="false">H101</f>
        <v>ACT.</v>
      </c>
      <c r="AL101" s="790" t="str">
        <f aca="false">I101</f>
        <v>ACT.</v>
      </c>
      <c r="AM101" s="790" t="str">
        <f aca="false">J101</f>
        <v>ACT.</v>
      </c>
      <c r="AN101" s="790" t="str">
        <f aca="false">K101</f>
        <v>3rd CE</v>
      </c>
      <c r="AO101" s="790" t="str">
        <f aca="false">L101</f>
        <v>3rd CE</v>
      </c>
      <c r="AP101" s="790" t="str">
        <f aca="false">M101</f>
        <v>3rd CE</v>
      </c>
      <c r="AQ101" s="790" t="str">
        <f aca="false">N101</f>
        <v>3rd CE</v>
      </c>
    </row>
    <row r="102" customFormat="false" ht="12.75" hidden="false" customHeight="false" outlineLevel="0" collapsed="false">
      <c r="A102" s="782"/>
      <c r="C102" s="801" t="str">
        <f aca="false">C7</f>
        <v>JAN</v>
      </c>
      <c r="D102" s="801" t="str">
        <f aca="false">D7</f>
        <v>FEB</v>
      </c>
      <c r="E102" s="801" t="str">
        <f aca="false">E7</f>
        <v>MAR</v>
      </c>
      <c r="F102" s="801" t="str">
        <f aca="false">F7</f>
        <v>APR</v>
      </c>
      <c r="G102" s="801" t="str">
        <f aca="false">G7</f>
        <v>MAY</v>
      </c>
      <c r="H102" s="801" t="str">
        <f aca="false">H7</f>
        <v>JUN</v>
      </c>
      <c r="I102" s="801" t="str">
        <f aca="false">I7</f>
        <v>JUL</v>
      </c>
      <c r="J102" s="801" t="str">
        <f aca="false">J7</f>
        <v>AUG</v>
      </c>
      <c r="K102" s="801" t="str">
        <f aca="false">K7</f>
        <v>SEP</v>
      </c>
      <c r="L102" s="801" t="str">
        <f aca="false">L7</f>
        <v>OCT</v>
      </c>
      <c r="M102" s="801" t="str">
        <f aca="false">M7</f>
        <v>NOV</v>
      </c>
      <c r="N102" s="801" t="str">
        <f aca="false">N7</f>
        <v>DEC</v>
      </c>
      <c r="O102" s="801" t="n">
        <f aca="false">O7</f>
        <v>2001</v>
      </c>
      <c r="P102" s="801" t="str">
        <f aca="false">P7</f>
        <v>Y-T-D</v>
      </c>
      <c r="Q102" s="801" t="str">
        <f aca="false">Q7</f>
        <v>R.M.</v>
      </c>
      <c r="R102" s="777"/>
      <c r="S102" s="769"/>
      <c r="T102" s="773"/>
      <c r="U102" s="771"/>
      <c r="V102" s="797" t="s">
        <v>419</v>
      </c>
      <c r="W102" s="798" t="str">
        <f aca="false">V$7</f>
        <v>Quarter</v>
      </c>
      <c r="X102" s="798" t="str">
        <f aca="false">W$7</f>
        <v>Quarter</v>
      </c>
      <c r="Y102" s="798" t="str">
        <f aca="false">X$7</f>
        <v>Quarter</v>
      </c>
      <c r="Z102" s="799"/>
      <c r="AA102" s="800" t="n">
        <f aca="false">O102</f>
        <v>2001</v>
      </c>
      <c r="AB102" s="767"/>
      <c r="AC102" s="767"/>
      <c r="AD102" s="782"/>
      <c r="AF102" s="801" t="str">
        <f aca="false">C102</f>
        <v>JAN</v>
      </c>
      <c r="AG102" s="801" t="str">
        <f aca="false">D102</f>
        <v>FEB</v>
      </c>
      <c r="AH102" s="801" t="str">
        <f aca="false">E102</f>
        <v>MAR</v>
      </c>
      <c r="AI102" s="801" t="str">
        <f aca="false">F102</f>
        <v>APR</v>
      </c>
      <c r="AJ102" s="801" t="str">
        <f aca="false">G102</f>
        <v>MAY</v>
      </c>
      <c r="AK102" s="801" t="str">
        <f aca="false">H102</f>
        <v>JUN</v>
      </c>
      <c r="AL102" s="801" t="str">
        <f aca="false">I102</f>
        <v>JUL</v>
      </c>
      <c r="AM102" s="801" t="str">
        <f aca="false">J102</f>
        <v>AUG</v>
      </c>
      <c r="AN102" s="801" t="str">
        <f aca="false">K102</f>
        <v>SEP</v>
      </c>
      <c r="AO102" s="801" t="str">
        <f aca="false">L102</f>
        <v>OCT</v>
      </c>
      <c r="AP102" s="801" t="str">
        <f aca="false">M102</f>
        <v>NOV</v>
      </c>
      <c r="AQ102" s="801" t="str">
        <f aca="false">N102</f>
        <v>DEC</v>
      </c>
    </row>
    <row r="103" customFormat="false" ht="12.75" hidden="false" customHeight="false" outlineLevel="0" collapsed="false">
      <c r="A103" s="802" t="s">
        <v>949</v>
      </c>
      <c r="T103" s="803" t="str">
        <f aca="false">A103</f>
        <v>OPERATING REVENUES</v>
      </c>
      <c r="U103" s="804"/>
      <c r="V103" s="787"/>
      <c r="W103" s="787"/>
      <c r="X103" s="787"/>
      <c r="Y103" s="787"/>
      <c r="Z103" s="787"/>
      <c r="AA103" s="787"/>
      <c r="AD103" s="767" t="str">
        <f aca="false">A103</f>
        <v>OPERATING REVENUES</v>
      </c>
    </row>
    <row r="104" customFormat="false" ht="12.75" hidden="false" customHeight="false" outlineLevel="0" collapsed="false">
      <c r="A104" s="805" t="s">
        <v>950</v>
      </c>
      <c r="C104" s="870" t="n">
        <v>0</v>
      </c>
      <c r="D104" s="870" t="n">
        <v>0</v>
      </c>
      <c r="E104" s="870" t="n">
        <v>0</v>
      </c>
      <c r="F104" s="870" t="n">
        <v>0</v>
      </c>
      <c r="G104" s="870" t="n">
        <v>0</v>
      </c>
      <c r="H104" s="870" t="n">
        <v>0</v>
      </c>
      <c r="I104" s="870" t="n">
        <v>0</v>
      </c>
      <c r="J104" s="870" t="n">
        <v>0</v>
      </c>
      <c r="K104" s="870" t="n">
        <v>0</v>
      </c>
      <c r="L104" s="870" t="n">
        <v>0</v>
      </c>
      <c r="M104" s="870" t="n">
        <v>0</v>
      </c>
      <c r="N104" s="870" t="n">
        <v>0</v>
      </c>
      <c r="O104" s="806" t="n">
        <f aca="false">SUM(C104:N104)</f>
        <v>0</v>
      </c>
      <c r="P104" s="807" t="n">
        <f aca="false">SUM(C104:J104)</f>
        <v>0</v>
      </c>
      <c r="Q104" s="806" t="n">
        <f aca="false">O104-P104</f>
        <v>0</v>
      </c>
      <c r="R104" s="808"/>
      <c r="S104" s="782"/>
      <c r="T104" s="809" t="str">
        <f aca="false">A104</f>
        <v>   Gas Sales &amp; Liquids Revenue</v>
      </c>
      <c r="U104" s="804"/>
      <c r="V104" s="810" t="n">
        <f aca="false">C104+D104+E104</f>
        <v>0</v>
      </c>
      <c r="W104" s="810" t="n">
        <f aca="false">F104+G104+H104</f>
        <v>0</v>
      </c>
      <c r="X104" s="810" t="n">
        <f aca="false">I104+J104+K104</f>
        <v>0</v>
      </c>
      <c r="Y104" s="810" t="n">
        <f aca="false">L104+M104+N104</f>
        <v>0</v>
      </c>
      <c r="Z104" s="810"/>
      <c r="AA104" s="810" t="n">
        <f aca="false">SUM(V104:Y104)</f>
        <v>0</v>
      </c>
      <c r="AB104" s="782"/>
      <c r="AC104" s="782"/>
      <c r="AD104" s="765" t="str">
        <f aca="false">A104</f>
        <v>   Gas Sales &amp; Liquids Revenue</v>
      </c>
      <c r="AF104" s="806" t="n">
        <f aca="false">C104</f>
        <v>0</v>
      </c>
      <c r="AG104" s="806" t="n">
        <f aca="false">D104+AF104</f>
        <v>0</v>
      </c>
      <c r="AH104" s="806" t="n">
        <f aca="false">E104+AG104</f>
        <v>0</v>
      </c>
      <c r="AI104" s="806" t="n">
        <f aca="false">F104+AH104</f>
        <v>0</v>
      </c>
      <c r="AJ104" s="806" t="n">
        <f aca="false">G104+AI104</f>
        <v>0</v>
      </c>
      <c r="AK104" s="806" t="n">
        <f aca="false">H104+AJ104</f>
        <v>0</v>
      </c>
      <c r="AL104" s="806" t="n">
        <f aca="false">I104+AK104</f>
        <v>0</v>
      </c>
      <c r="AM104" s="806" t="n">
        <f aca="false">J104+AL104</f>
        <v>0</v>
      </c>
      <c r="AN104" s="806" t="n">
        <f aca="false">K104+AM104</f>
        <v>0</v>
      </c>
      <c r="AO104" s="806" t="n">
        <f aca="false">L104+AN104</f>
        <v>0</v>
      </c>
      <c r="AP104" s="806" t="n">
        <f aca="false">M104+AO104</f>
        <v>0</v>
      </c>
      <c r="AQ104" s="806" t="n">
        <f aca="false">N104+AP104</f>
        <v>0</v>
      </c>
    </row>
    <row r="105" customFormat="false" ht="12.75" hidden="false" customHeight="false" outlineLevel="0" collapsed="false">
      <c r="A105" s="805" t="s">
        <v>951</v>
      </c>
      <c r="C105" s="871" t="n">
        <v>0</v>
      </c>
      <c r="D105" s="871" t="n">
        <v>0</v>
      </c>
      <c r="E105" s="871" t="n">
        <v>0</v>
      </c>
      <c r="F105" s="871" t="n">
        <v>0</v>
      </c>
      <c r="G105" s="871" t="n">
        <v>0</v>
      </c>
      <c r="H105" s="871" t="n">
        <v>0</v>
      </c>
      <c r="I105" s="871" t="n">
        <v>0</v>
      </c>
      <c r="J105" s="871" t="n">
        <v>0</v>
      </c>
      <c r="K105" s="871" t="n">
        <v>0</v>
      </c>
      <c r="L105" s="871" t="n">
        <v>0</v>
      </c>
      <c r="M105" s="871" t="n">
        <v>0</v>
      </c>
      <c r="N105" s="871" t="n">
        <v>0</v>
      </c>
      <c r="O105" s="811" t="n">
        <f aca="false">SUM(C105:N105)</f>
        <v>0</v>
      </c>
      <c r="P105" s="812" t="n">
        <f aca="false">SUM(C105:J105)</f>
        <v>0</v>
      </c>
      <c r="Q105" s="811" t="n">
        <f aca="false">O105-P105</f>
        <v>0</v>
      </c>
      <c r="R105" s="813"/>
      <c r="S105" s="782"/>
      <c r="T105" s="809" t="str">
        <f aca="false">A105</f>
        <v>     Less:  Cost of Sales</v>
      </c>
      <c r="U105" s="804"/>
      <c r="V105" s="814" t="n">
        <f aca="false">C105+D105+E105</f>
        <v>0</v>
      </c>
      <c r="W105" s="814" t="n">
        <f aca="false">F105+G105+H105</f>
        <v>0</v>
      </c>
      <c r="X105" s="814" t="n">
        <f aca="false">I105+J105+K105</f>
        <v>0</v>
      </c>
      <c r="Y105" s="814" t="n">
        <f aca="false">L105+M105+N105</f>
        <v>0</v>
      </c>
      <c r="Z105" s="814"/>
      <c r="AA105" s="814" t="n">
        <f aca="false">SUM(V105:Y105)</f>
        <v>0</v>
      </c>
      <c r="AB105" s="782"/>
      <c r="AC105" s="782"/>
      <c r="AD105" s="765" t="str">
        <f aca="false">A105</f>
        <v>     Less:  Cost of Sales</v>
      </c>
      <c r="AF105" s="811" t="n">
        <f aca="false">C105</f>
        <v>0</v>
      </c>
      <c r="AG105" s="811" t="n">
        <f aca="false">D105+AF105</f>
        <v>0</v>
      </c>
      <c r="AH105" s="811" t="n">
        <f aca="false">E105+AG105</f>
        <v>0</v>
      </c>
      <c r="AI105" s="811" t="n">
        <f aca="false">F105+AH105</f>
        <v>0</v>
      </c>
      <c r="AJ105" s="811" t="n">
        <f aca="false">G105+AI105</f>
        <v>0</v>
      </c>
      <c r="AK105" s="811" t="n">
        <f aca="false">H105+AJ105</f>
        <v>0</v>
      </c>
      <c r="AL105" s="811" t="n">
        <f aca="false">I105+AK105</f>
        <v>0</v>
      </c>
      <c r="AM105" s="811" t="n">
        <f aca="false">J105+AL105</f>
        <v>0</v>
      </c>
      <c r="AN105" s="811" t="n">
        <f aca="false">K105+AM105</f>
        <v>0</v>
      </c>
      <c r="AO105" s="811" t="n">
        <f aca="false">L105+AN105</f>
        <v>0</v>
      </c>
      <c r="AP105" s="811" t="n">
        <f aca="false">M105+AO105</f>
        <v>0</v>
      </c>
      <c r="AQ105" s="811" t="n">
        <f aca="false">N105+AP105</f>
        <v>0</v>
      </c>
    </row>
    <row r="106" customFormat="false" ht="6" hidden="false" customHeight="true" outlineLevel="0" collapsed="false">
      <c r="A106" s="785"/>
      <c r="C106" s="806"/>
      <c r="D106" s="806"/>
      <c r="E106" s="806"/>
      <c r="F106" s="806"/>
      <c r="G106" s="806"/>
      <c r="H106" s="806"/>
      <c r="I106" s="806"/>
      <c r="J106" s="806"/>
      <c r="K106" s="806"/>
      <c r="L106" s="806"/>
      <c r="M106" s="806"/>
      <c r="N106" s="806"/>
      <c r="O106" s="806"/>
      <c r="P106" s="806"/>
      <c r="Q106" s="806"/>
      <c r="R106" s="807"/>
      <c r="S106" s="782"/>
      <c r="T106" s="787"/>
      <c r="U106" s="804"/>
      <c r="V106" s="810"/>
      <c r="W106" s="810"/>
      <c r="X106" s="810"/>
      <c r="Y106" s="810"/>
      <c r="Z106" s="810"/>
      <c r="AA106" s="810"/>
      <c r="AB106" s="782"/>
      <c r="AC106" s="782"/>
      <c r="AD106" s="782"/>
      <c r="AF106" s="806"/>
      <c r="AG106" s="806"/>
      <c r="AH106" s="806"/>
      <c r="AI106" s="806"/>
      <c r="AJ106" s="806"/>
      <c r="AK106" s="806"/>
      <c r="AL106" s="806"/>
      <c r="AM106" s="806"/>
      <c r="AN106" s="806"/>
      <c r="AO106" s="806"/>
      <c r="AP106" s="806"/>
      <c r="AQ106" s="806"/>
    </row>
    <row r="107" customFormat="false" ht="12.75" hidden="false" customHeight="false" outlineLevel="0" collapsed="false">
      <c r="A107" s="788" t="s">
        <v>952</v>
      </c>
      <c r="B107" s="793"/>
      <c r="C107" s="815" t="n">
        <f aca="false">C104-C105</f>
        <v>0</v>
      </c>
      <c r="D107" s="815" t="n">
        <f aca="false">D104-D105</f>
        <v>0</v>
      </c>
      <c r="E107" s="815" t="n">
        <f aca="false">E104-E105</f>
        <v>0</v>
      </c>
      <c r="F107" s="815" t="n">
        <f aca="false">F104-F105</f>
        <v>0</v>
      </c>
      <c r="G107" s="815" t="n">
        <f aca="false">G104-G105</f>
        <v>0</v>
      </c>
      <c r="H107" s="815" t="n">
        <f aca="false">H104-H105</f>
        <v>0</v>
      </c>
      <c r="I107" s="815" t="n">
        <f aca="false">I104-I105</f>
        <v>0</v>
      </c>
      <c r="J107" s="815" t="n">
        <f aca="false">J104-J105</f>
        <v>0</v>
      </c>
      <c r="K107" s="815" t="n">
        <f aca="false">K104-K105</f>
        <v>0</v>
      </c>
      <c r="L107" s="815" t="n">
        <f aca="false">L104-L105</f>
        <v>0</v>
      </c>
      <c r="M107" s="815" t="n">
        <f aca="false">M104-M105</f>
        <v>0</v>
      </c>
      <c r="N107" s="815" t="n">
        <f aca="false">N104-N105</f>
        <v>0</v>
      </c>
      <c r="O107" s="815" t="n">
        <f aca="false">O104-O105</f>
        <v>0</v>
      </c>
      <c r="P107" s="815" t="n">
        <f aca="false">P104-P105</f>
        <v>0</v>
      </c>
      <c r="Q107" s="815" t="n">
        <f aca="false">Q104-Q105</f>
        <v>0</v>
      </c>
      <c r="R107" s="816"/>
      <c r="S107" s="777"/>
      <c r="T107" s="803" t="str">
        <f aca="false">A107</f>
        <v>      Sales Margin</v>
      </c>
      <c r="U107" s="771"/>
      <c r="V107" s="817" t="n">
        <f aca="false">V104-V105</f>
        <v>0</v>
      </c>
      <c r="W107" s="817" t="n">
        <f aca="false">W104-W105</f>
        <v>0</v>
      </c>
      <c r="X107" s="817" t="n">
        <f aca="false">X104-X105</f>
        <v>0</v>
      </c>
      <c r="Y107" s="817" t="n">
        <f aca="false">Y104-Y105</f>
        <v>0</v>
      </c>
      <c r="Z107" s="817"/>
      <c r="AA107" s="817" t="n">
        <f aca="false">AA104-AA105</f>
        <v>0</v>
      </c>
      <c r="AB107" s="777"/>
      <c r="AC107" s="777"/>
      <c r="AD107" s="767" t="str">
        <f aca="false">A107</f>
        <v>      Sales Margin</v>
      </c>
      <c r="AF107" s="818" t="n">
        <f aca="false">C107</f>
        <v>0</v>
      </c>
      <c r="AG107" s="818" t="n">
        <f aca="false">D107+AF107</f>
        <v>0</v>
      </c>
      <c r="AH107" s="818" t="n">
        <f aca="false">E107+AG107</f>
        <v>0</v>
      </c>
      <c r="AI107" s="818" t="n">
        <f aca="false">F107+AH107</f>
        <v>0</v>
      </c>
      <c r="AJ107" s="818" t="n">
        <f aca="false">G107+AI107</f>
        <v>0</v>
      </c>
      <c r="AK107" s="818" t="n">
        <f aca="false">H107+AJ107</f>
        <v>0</v>
      </c>
      <c r="AL107" s="818" t="n">
        <f aca="false">I107+AK107</f>
        <v>0</v>
      </c>
      <c r="AM107" s="818" t="n">
        <f aca="false">J107+AL107</f>
        <v>0</v>
      </c>
      <c r="AN107" s="818" t="n">
        <f aca="false">K107+AM107</f>
        <v>0</v>
      </c>
      <c r="AO107" s="818" t="n">
        <f aca="false">L107+AN107</f>
        <v>0</v>
      </c>
      <c r="AP107" s="818" t="n">
        <f aca="false">M107+AO107</f>
        <v>0</v>
      </c>
      <c r="AQ107" s="818" t="n">
        <f aca="false">N107+AP107</f>
        <v>0</v>
      </c>
    </row>
    <row r="108" customFormat="false" ht="6" hidden="false" customHeight="true" outlineLevel="0" collapsed="false">
      <c r="A108" s="785"/>
      <c r="C108" s="806"/>
      <c r="D108" s="806"/>
      <c r="E108" s="806"/>
      <c r="F108" s="806"/>
      <c r="G108" s="806"/>
      <c r="H108" s="806"/>
      <c r="I108" s="806"/>
      <c r="J108" s="806"/>
      <c r="K108" s="806"/>
      <c r="L108" s="806"/>
      <c r="M108" s="806"/>
      <c r="N108" s="806"/>
      <c r="O108" s="806"/>
      <c r="P108" s="806"/>
      <c r="Q108" s="806"/>
      <c r="R108" s="807"/>
      <c r="S108" s="782"/>
      <c r="T108" s="787"/>
      <c r="U108" s="804"/>
      <c r="V108" s="810"/>
      <c r="W108" s="810"/>
      <c r="X108" s="810"/>
      <c r="Y108" s="810"/>
      <c r="Z108" s="810"/>
      <c r="AA108" s="810"/>
      <c r="AB108" s="782"/>
      <c r="AC108" s="782"/>
      <c r="AD108" s="819"/>
      <c r="AF108" s="806"/>
      <c r="AG108" s="806"/>
      <c r="AH108" s="806"/>
      <c r="AI108" s="806"/>
      <c r="AJ108" s="806"/>
      <c r="AK108" s="806"/>
      <c r="AL108" s="806"/>
      <c r="AM108" s="806"/>
      <c r="AN108" s="806"/>
      <c r="AO108" s="806"/>
      <c r="AP108" s="806"/>
      <c r="AQ108" s="806"/>
    </row>
    <row r="109" customFormat="false" ht="12.75" hidden="false" customHeight="false" outlineLevel="0" collapsed="false">
      <c r="A109" s="805" t="s">
        <v>953</v>
      </c>
      <c r="C109" s="870" t="n">
        <v>0</v>
      </c>
      <c r="D109" s="870" t="n">
        <v>0</v>
      </c>
      <c r="E109" s="870" t="n">
        <v>0</v>
      </c>
      <c r="F109" s="870" t="n">
        <v>0</v>
      </c>
      <c r="G109" s="870" t="n">
        <v>0</v>
      </c>
      <c r="H109" s="870" t="n">
        <v>0</v>
      </c>
      <c r="I109" s="870" t="n">
        <v>0</v>
      </c>
      <c r="J109" s="870" t="n">
        <v>0</v>
      </c>
      <c r="K109" s="870" t="n">
        <v>0</v>
      </c>
      <c r="L109" s="870" t="n">
        <v>0</v>
      </c>
      <c r="M109" s="870" t="n">
        <v>0</v>
      </c>
      <c r="N109" s="870" t="n">
        <v>0</v>
      </c>
      <c r="O109" s="806" t="n">
        <f aca="false">SUM(C109:N109)</f>
        <v>0</v>
      </c>
      <c r="P109" s="807" t="n">
        <f aca="false">SUM(C109:J109)</f>
        <v>0</v>
      </c>
      <c r="Q109" s="806" t="n">
        <f aca="false">O109-P109</f>
        <v>0</v>
      </c>
      <c r="R109" s="808"/>
      <c r="S109" s="782"/>
      <c r="T109" s="809" t="str">
        <f aca="false">A109</f>
        <v>   Transportation &amp; Storage Revenue</v>
      </c>
      <c r="U109" s="804"/>
      <c r="V109" s="810" t="n">
        <f aca="false">C109+D109+E109</f>
        <v>0</v>
      </c>
      <c r="W109" s="810" t="n">
        <f aca="false">F109+G109+H109</f>
        <v>0</v>
      </c>
      <c r="X109" s="810" t="n">
        <f aca="false">I109+J109+K109</f>
        <v>0</v>
      </c>
      <c r="Y109" s="810" t="n">
        <f aca="false">L109+M109+N109</f>
        <v>0</v>
      </c>
      <c r="Z109" s="810"/>
      <c r="AA109" s="810" t="n">
        <f aca="false">SUM(V109:Y109)</f>
        <v>0</v>
      </c>
      <c r="AB109" s="782"/>
      <c r="AC109" s="782"/>
      <c r="AD109" s="765" t="str">
        <f aca="false">A109</f>
        <v>   Transportation &amp; Storage Revenue</v>
      </c>
      <c r="AF109" s="806" t="n">
        <f aca="false">C109</f>
        <v>0</v>
      </c>
      <c r="AG109" s="806" t="n">
        <f aca="false">D109+AF109</f>
        <v>0</v>
      </c>
      <c r="AH109" s="806" t="n">
        <f aca="false">E109+AG109</f>
        <v>0</v>
      </c>
      <c r="AI109" s="806" t="n">
        <f aca="false">F109+AH109</f>
        <v>0</v>
      </c>
      <c r="AJ109" s="806" t="n">
        <f aca="false">G109+AI109</f>
        <v>0</v>
      </c>
      <c r="AK109" s="806" t="n">
        <f aca="false">H109+AJ109</f>
        <v>0</v>
      </c>
      <c r="AL109" s="806" t="n">
        <f aca="false">I109+AK109</f>
        <v>0</v>
      </c>
      <c r="AM109" s="806" t="n">
        <f aca="false">J109+AL109</f>
        <v>0</v>
      </c>
      <c r="AN109" s="806" t="n">
        <f aca="false">K109+AM109</f>
        <v>0</v>
      </c>
      <c r="AO109" s="806" t="n">
        <f aca="false">L109+AN109</f>
        <v>0</v>
      </c>
      <c r="AP109" s="806" t="n">
        <f aca="false">M109+AO109</f>
        <v>0</v>
      </c>
      <c r="AQ109" s="806" t="n">
        <f aca="false">N109+AP109</f>
        <v>0</v>
      </c>
    </row>
    <row r="110" customFormat="false" ht="12.75" hidden="false" customHeight="false" outlineLevel="0" collapsed="false">
      <c r="A110" s="805" t="s">
        <v>954</v>
      </c>
      <c r="C110" s="871" t="n">
        <v>0</v>
      </c>
      <c r="D110" s="871" t="n">
        <v>0</v>
      </c>
      <c r="E110" s="871" t="n">
        <v>0</v>
      </c>
      <c r="F110" s="871" t="n">
        <v>0</v>
      </c>
      <c r="G110" s="871" t="n">
        <v>0</v>
      </c>
      <c r="H110" s="871" t="n">
        <v>0</v>
      </c>
      <c r="I110" s="871" t="n">
        <v>0</v>
      </c>
      <c r="J110" s="871" t="n">
        <v>0</v>
      </c>
      <c r="K110" s="871" t="n">
        <v>0</v>
      </c>
      <c r="L110" s="871" t="n">
        <v>0</v>
      </c>
      <c r="M110" s="871" t="n">
        <v>0</v>
      </c>
      <c r="N110" s="871" t="n">
        <v>0</v>
      </c>
      <c r="O110" s="811" t="n">
        <f aca="false">SUM(C110:N110)</f>
        <v>0</v>
      </c>
      <c r="P110" s="812" t="n">
        <f aca="false">SUM(C110:J110)</f>
        <v>0</v>
      </c>
      <c r="Q110" s="811" t="n">
        <f aca="false">O110-P110</f>
        <v>0</v>
      </c>
      <c r="R110" s="813"/>
      <c r="S110" s="782"/>
      <c r="T110" s="809" t="str">
        <f aca="false">A110</f>
        <v>   Other Revenue</v>
      </c>
      <c r="U110" s="804"/>
      <c r="V110" s="814" t="n">
        <f aca="false">C110+D110+E110</f>
        <v>0</v>
      </c>
      <c r="W110" s="814" t="n">
        <f aca="false">F110+G110+H110</f>
        <v>0</v>
      </c>
      <c r="X110" s="814" t="n">
        <f aca="false">I110+J110+K110</f>
        <v>0</v>
      </c>
      <c r="Y110" s="814" t="n">
        <f aca="false">L110+M110+N110</f>
        <v>0</v>
      </c>
      <c r="Z110" s="814"/>
      <c r="AA110" s="814" t="n">
        <f aca="false">SUM(V110:Y110)</f>
        <v>0</v>
      </c>
      <c r="AB110" s="782"/>
      <c r="AC110" s="782"/>
      <c r="AD110" s="765" t="str">
        <f aca="false">A110</f>
        <v>   Other Revenue</v>
      </c>
      <c r="AF110" s="811" t="n">
        <f aca="false">C110</f>
        <v>0</v>
      </c>
      <c r="AG110" s="811" t="n">
        <f aca="false">D110+AF110</f>
        <v>0</v>
      </c>
      <c r="AH110" s="811" t="n">
        <f aca="false">E110+AG110</f>
        <v>0</v>
      </c>
      <c r="AI110" s="811" t="n">
        <f aca="false">F110+AH110</f>
        <v>0</v>
      </c>
      <c r="AJ110" s="811" t="n">
        <f aca="false">G110+AI110</f>
        <v>0</v>
      </c>
      <c r="AK110" s="811" t="n">
        <f aca="false">H110+AJ110</f>
        <v>0</v>
      </c>
      <c r="AL110" s="811" t="n">
        <f aca="false">I110+AK110</f>
        <v>0</v>
      </c>
      <c r="AM110" s="811" t="n">
        <f aca="false">J110+AL110</f>
        <v>0</v>
      </c>
      <c r="AN110" s="811" t="n">
        <f aca="false">K110+AM110</f>
        <v>0</v>
      </c>
      <c r="AO110" s="811" t="n">
        <f aca="false">L110+AN110</f>
        <v>0</v>
      </c>
      <c r="AP110" s="811" t="n">
        <f aca="false">M110+AO110</f>
        <v>0</v>
      </c>
      <c r="AQ110" s="811" t="n">
        <f aca="false">N110+AP110</f>
        <v>0</v>
      </c>
    </row>
    <row r="111" customFormat="false" ht="3.95" hidden="false" customHeight="true" outlineLevel="0" collapsed="false">
      <c r="A111" s="782"/>
      <c r="C111" s="806"/>
      <c r="D111" s="806"/>
      <c r="E111" s="806"/>
      <c r="F111" s="806"/>
      <c r="G111" s="806"/>
      <c r="H111" s="806"/>
      <c r="I111" s="806"/>
      <c r="J111" s="806"/>
      <c r="K111" s="806"/>
      <c r="L111" s="806"/>
      <c r="M111" s="806"/>
      <c r="N111" s="806"/>
      <c r="O111" s="806"/>
      <c r="P111" s="806"/>
      <c r="Q111" s="806"/>
      <c r="R111" s="807"/>
      <c r="S111" s="782"/>
      <c r="T111" s="809"/>
      <c r="U111" s="804"/>
      <c r="V111" s="810"/>
      <c r="W111" s="810"/>
      <c r="X111" s="810"/>
      <c r="Y111" s="810"/>
      <c r="Z111" s="810"/>
      <c r="AA111" s="810"/>
      <c r="AB111" s="782"/>
      <c r="AC111" s="782"/>
      <c r="AD111" s="782"/>
      <c r="AF111" s="806"/>
      <c r="AG111" s="806"/>
      <c r="AH111" s="806"/>
      <c r="AI111" s="806"/>
      <c r="AJ111" s="806"/>
      <c r="AK111" s="806"/>
      <c r="AL111" s="806"/>
      <c r="AM111" s="806"/>
      <c r="AN111" s="806"/>
      <c r="AO111" s="806"/>
      <c r="AP111" s="806"/>
      <c r="AQ111" s="806"/>
    </row>
    <row r="112" customFormat="false" ht="12.75" hidden="false" customHeight="false" outlineLevel="0" collapsed="false">
      <c r="A112" s="802" t="s">
        <v>955</v>
      </c>
      <c r="B112" s="820"/>
      <c r="C112" s="815" t="n">
        <f aca="false">C107+C109+C110</f>
        <v>0</v>
      </c>
      <c r="D112" s="815" t="n">
        <f aca="false">D107+D109+D110</f>
        <v>0</v>
      </c>
      <c r="E112" s="815" t="n">
        <f aca="false">E107+E109+E110</f>
        <v>0</v>
      </c>
      <c r="F112" s="815" t="n">
        <f aca="false">F107+F109+F110</f>
        <v>0</v>
      </c>
      <c r="G112" s="815" t="n">
        <f aca="false">G107+G109+G110</f>
        <v>0</v>
      </c>
      <c r="H112" s="815" t="n">
        <f aca="false">H107+H109+H110</f>
        <v>0</v>
      </c>
      <c r="I112" s="815" t="n">
        <f aca="false">I107+I109+I110</f>
        <v>0</v>
      </c>
      <c r="J112" s="815" t="n">
        <f aca="false">J107+J109+J110</f>
        <v>0</v>
      </c>
      <c r="K112" s="815" t="n">
        <f aca="false">K107+K109+K110</f>
        <v>0</v>
      </c>
      <c r="L112" s="815" t="n">
        <f aca="false">L107+L109+L110</f>
        <v>0</v>
      </c>
      <c r="M112" s="815" t="n">
        <f aca="false">M107+M109+M110</f>
        <v>0</v>
      </c>
      <c r="N112" s="815" t="n">
        <f aca="false">N107+N109+N110</f>
        <v>0</v>
      </c>
      <c r="O112" s="815" t="n">
        <f aca="false">O107+O109+O110</f>
        <v>0</v>
      </c>
      <c r="P112" s="815" t="n">
        <f aca="false">P107+P109+P110</f>
        <v>0</v>
      </c>
      <c r="Q112" s="815" t="n">
        <f aca="false">Q107+Q109+Q110</f>
        <v>0</v>
      </c>
      <c r="R112" s="815"/>
      <c r="S112" s="777"/>
      <c r="T112" s="803" t="str">
        <f aca="false">A112</f>
        <v>      Net Operating Income</v>
      </c>
      <c r="U112" s="771"/>
      <c r="V112" s="821" t="n">
        <f aca="false">SUM(V107:V110)</f>
        <v>0</v>
      </c>
      <c r="W112" s="821" t="n">
        <f aca="false">SUM(W107:W110)</f>
        <v>0</v>
      </c>
      <c r="X112" s="821" t="n">
        <f aca="false">SUM(X107:X110)</f>
        <v>0</v>
      </c>
      <c r="Y112" s="821" t="n">
        <f aca="false">SUM(Y107:Y110)</f>
        <v>0</v>
      </c>
      <c r="Z112" s="821"/>
      <c r="AA112" s="821" t="n">
        <f aca="false">SUM(AA107:AA110)</f>
        <v>0</v>
      </c>
      <c r="AB112" s="777"/>
      <c r="AC112" s="777"/>
      <c r="AD112" s="767" t="str">
        <f aca="false">A112</f>
        <v>      Net Operating Income</v>
      </c>
      <c r="AF112" s="815" t="n">
        <f aca="false">C112</f>
        <v>0</v>
      </c>
      <c r="AG112" s="815" t="n">
        <f aca="false">D112+AF112</f>
        <v>0</v>
      </c>
      <c r="AH112" s="815" t="n">
        <f aca="false">E112+AG112</f>
        <v>0</v>
      </c>
      <c r="AI112" s="815" t="n">
        <f aca="false">F112+AH112</f>
        <v>0</v>
      </c>
      <c r="AJ112" s="815" t="n">
        <f aca="false">G112+AI112</f>
        <v>0</v>
      </c>
      <c r="AK112" s="815" t="n">
        <f aca="false">H112+AJ112</f>
        <v>0</v>
      </c>
      <c r="AL112" s="815" t="n">
        <f aca="false">I112+AK112</f>
        <v>0</v>
      </c>
      <c r="AM112" s="815" t="n">
        <f aca="false">J112+AL112</f>
        <v>0</v>
      </c>
      <c r="AN112" s="815" t="n">
        <f aca="false">K112+AM112</f>
        <v>0</v>
      </c>
      <c r="AO112" s="815" t="n">
        <f aca="false">L112+AN112</f>
        <v>0</v>
      </c>
      <c r="AP112" s="815" t="n">
        <f aca="false">M112+AO112</f>
        <v>0</v>
      </c>
      <c r="AQ112" s="815" t="n">
        <f aca="false">N112+AP112</f>
        <v>0</v>
      </c>
    </row>
    <row r="113" customFormat="false" ht="12.75" hidden="false" customHeight="false" outlineLevel="0" collapsed="false">
      <c r="A113" s="782"/>
      <c r="C113" s="806"/>
      <c r="D113" s="806"/>
      <c r="E113" s="806"/>
      <c r="F113" s="822"/>
      <c r="G113" s="806"/>
      <c r="H113" s="806"/>
      <c r="I113" s="806"/>
      <c r="J113" s="806"/>
      <c r="K113" s="806"/>
      <c r="L113" s="806"/>
      <c r="M113" s="806"/>
      <c r="N113" s="806"/>
      <c r="O113" s="806"/>
      <c r="P113" s="806"/>
      <c r="Q113" s="806"/>
      <c r="R113" s="807"/>
      <c r="S113" s="782"/>
      <c r="T113" s="809"/>
      <c r="U113" s="804"/>
      <c r="V113" s="810"/>
      <c r="W113" s="810"/>
      <c r="X113" s="810"/>
      <c r="Y113" s="810"/>
      <c r="Z113" s="810"/>
      <c r="AA113" s="810"/>
      <c r="AB113" s="782"/>
      <c r="AC113" s="782"/>
      <c r="AD113" s="782"/>
      <c r="AF113" s="806"/>
      <c r="AG113" s="806"/>
      <c r="AH113" s="806"/>
      <c r="AI113" s="806"/>
      <c r="AJ113" s="806"/>
      <c r="AK113" s="806"/>
      <c r="AL113" s="806"/>
      <c r="AM113" s="806"/>
      <c r="AN113" s="806"/>
      <c r="AO113" s="806"/>
      <c r="AP113" s="806"/>
      <c r="AQ113" s="806"/>
    </row>
    <row r="114" customFormat="false" ht="12.75" hidden="false" customHeight="false" outlineLevel="0" collapsed="false">
      <c r="A114" s="802" t="s">
        <v>956</v>
      </c>
      <c r="C114" s="807"/>
      <c r="D114" s="807"/>
      <c r="E114" s="807"/>
      <c r="F114" s="807"/>
      <c r="G114" s="807"/>
      <c r="H114" s="807"/>
      <c r="I114" s="807"/>
      <c r="J114" s="807"/>
      <c r="K114" s="807"/>
      <c r="L114" s="807"/>
      <c r="M114" s="807"/>
      <c r="N114" s="807"/>
      <c r="O114" s="807"/>
      <c r="P114" s="807"/>
      <c r="Q114" s="806"/>
      <c r="R114" s="807"/>
      <c r="S114" s="782"/>
      <c r="T114" s="803" t="str">
        <f aca="false">A114</f>
        <v>OPERATING EXPENSES</v>
      </c>
      <c r="U114" s="804"/>
      <c r="V114" s="810"/>
      <c r="W114" s="810"/>
      <c r="X114" s="810"/>
      <c r="Y114" s="810"/>
      <c r="Z114" s="810"/>
      <c r="AA114" s="810"/>
      <c r="AB114" s="782"/>
      <c r="AC114" s="782"/>
      <c r="AD114" s="767" t="str">
        <f aca="false">A114</f>
        <v>OPERATING EXPENSES</v>
      </c>
      <c r="AF114" s="806"/>
      <c r="AG114" s="806"/>
      <c r="AH114" s="806"/>
      <c r="AI114" s="806"/>
      <c r="AJ114" s="806"/>
      <c r="AK114" s="806"/>
      <c r="AL114" s="806"/>
      <c r="AM114" s="806"/>
      <c r="AN114" s="806"/>
      <c r="AO114" s="806"/>
      <c r="AP114" s="806"/>
      <c r="AQ114" s="806"/>
    </row>
    <row r="115" customFormat="false" ht="12.75" hidden="false" customHeight="false" outlineLevel="0" collapsed="false">
      <c r="A115" s="805" t="s">
        <v>957</v>
      </c>
      <c r="C115" s="870" t="n">
        <v>0</v>
      </c>
      <c r="D115" s="870" t="n">
        <v>0</v>
      </c>
      <c r="E115" s="870" t="n">
        <v>0</v>
      </c>
      <c r="F115" s="870" t="n">
        <v>0</v>
      </c>
      <c r="G115" s="870" t="n">
        <v>0</v>
      </c>
      <c r="H115" s="870" t="n">
        <v>0</v>
      </c>
      <c r="I115" s="870" t="n">
        <v>0</v>
      </c>
      <c r="J115" s="870" t="n">
        <v>0</v>
      </c>
      <c r="K115" s="870" t="n">
        <v>0</v>
      </c>
      <c r="L115" s="870" t="n">
        <v>0</v>
      </c>
      <c r="M115" s="870" t="n">
        <v>0</v>
      </c>
      <c r="N115" s="870" t="n">
        <v>0</v>
      </c>
      <c r="O115" s="806" t="n">
        <f aca="false">SUM(C115:N115)</f>
        <v>0</v>
      </c>
      <c r="P115" s="807" t="n">
        <f aca="false">SUM(C115:J115)</f>
        <v>0</v>
      </c>
      <c r="Q115" s="806" t="n">
        <f aca="false">O115-P115</f>
        <v>0</v>
      </c>
      <c r="R115" s="808"/>
      <c r="S115" s="782"/>
      <c r="T115" s="809" t="str">
        <f aca="false">A115</f>
        <v>   Operations and Maintenance</v>
      </c>
      <c r="U115" s="804"/>
      <c r="V115" s="810" t="n">
        <f aca="false">C115+D115+E115</f>
        <v>0</v>
      </c>
      <c r="W115" s="810" t="n">
        <f aca="false">F115+G115+H115</f>
        <v>0</v>
      </c>
      <c r="X115" s="810" t="n">
        <f aca="false">I115+J115+K115</f>
        <v>0</v>
      </c>
      <c r="Y115" s="810" t="n">
        <f aca="false">L115+M115+N115</f>
        <v>0</v>
      </c>
      <c r="Z115" s="810"/>
      <c r="AA115" s="810" t="n">
        <f aca="false">SUM(V115:Y115)</f>
        <v>0</v>
      </c>
      <c r="AB115" s="782"/>
      <c r="AD115" s="765" t="str">
        <f aca="false">A115</f>
        <v>   Operations and Maintenance</v>
      </c>
      <c r="AF115" s="806" t="n">
        <f aca="false">C115</f>
        <v>0</v>
      </c>
      <c r="AG115" s="806" t="n">
        <f aca="false">D115+AF115</f>
        <v>0</v>
      </c>
      <c r="AH115" s="806" t="n">
        <f aca="false">E115+AG115</f>
        <v>0</v>
      </c>
      <c r="AI115" s="806" t="n">
        <f aca="false">F115+AH115</f>
        <v>0</v>
      </c>
      <c r="AJ115" s="806" t="n">
        <f aca="false">G115+AI115</f>
        <v>0</v>
      </c>
      <c r="AK115" s="806" t="n">
        <f aca="false">H115+AJ115</f>
        <v>0</v>
      </c>
      <c r="AL115" s="806" t="n">
        <f aca="false">I115+AK115</f>
        <v>0</v>
      </c>
      <c r="AM115" s="806" t="n">
        <f aca="false">J115+AL115</f>
        <v>0</v>
      </c>
      <c r="AN115" s="806" t="n">
        <f aca="false">K115+AM115</f>
        <v>0</v>
      </c>
      <c r="AO115" s="806" t="n">
        <f aca="false">L115+AN115</f>
        <v>0</v>
      </c>
      <c r="AP115" s="806" t="n">
        <f aca="false">M115+AO115</f>
        <v>0</v>
      </c>
      <c r="AQ115" s="806" t="n">
        <f aca="false">N115+AP115</f>
        <v>0</v>
      </c>
    </row>
    <row r="116" customFormat="false" ht="12.75" hidden="false" customHeight="false" outlineLevel="0" collapsed="false">
      <c r="A116" s="805" t="s">
        <v>958</v>
      </c>
      <c r="C116" s="870" t="n">
        <v>0</v>
      </c>
      <c r="D116" s="870" t="n">
        <v>0</v>
      </c>
      <c r="E116" s="870" t="n">
        <v>0</v>
      </c>
      <c r="F116" s="870" t="n">
        <v>0</v>
      </c>
      <c r="G116" s="870" t="n">
        <v>0</v>
      </c>
      <c r="H116" s="870" t="n">
        <v>0</v>
      </c>
      <c r="I116" s="870" t="n">
        <v>0</v>
      </c>
      <c r="J116" s="870" t="n">
        <v>0</v>
      </c>
      <c r="K116" s="870" t="n">
        <v>0</v>
      </c>
      <c r="L116" s="870" t="n">
        <v>0</v>
      </c>
      <c r="M116" s="870" t="n">
        <v>0</v>
      </c>
      <c r="N116" s="870" t="n">
        <v>0</v>
      </c>
      <c r="O116" s="806" t="n">
        <f aca="false">SUM(C116:N116)</f>
        <v>0</v>
      </c>
      <c r="P116" s="807" t="n">
        <f aca="false">SUM(C116:J116)</f>
        <v>0</v>
      </c>
      <c r="Q116" s="806" t="n">
        <f aca="false">O116-P116</f>
        <v>0</v>
      </c>
      <c r="R116" s="808"/>
      <c r="S116" s="782"/>
      <c r="T116" s="809" t="str">
        <f aca="false">A116</f>
        <v>   Regulatory Amortization</v>
      </c>
      <c r="U116" s="804"/>
      <c r="V116" s="810" t="n">
        <f aca="false">C116+D116+E116</f>
        <v>0</v>
      </c>
      <c r="W116" s="810" t="n">
        <f aca="false">F116+G116+H116</f>
        <v>0</v>
      </c>
      <c r="X116" s="810" t="n">
        <f aca="false">I116+J116+K116</f>
        <v>0</v>
      </c>
      <c r="Y116" s="810" t="n">
        <f aca="false">L116+M116+N116</f>
        <v>0</v>
      </c>
      <c r="Z116" s="810"/>
      <c r="AA116" s="810" t="n">
        <f aca="false">SUM(V116:Y116)</f>
        <v>0</v>
      </c>
      <c r="AB116" s="782"/>
      <c r="AC116" s="782"/>
      <c r="AD116" s="765" t="str">
        <f aca="false">A116</f>
        <v>   Regulatory Amortization</v>
      </c>
      <c r="AF116" s="806" t="n">
        <f aca="false">C116</f>
        <v>0</v>
      </c>
      <c r="AG116" s="806" t="n">
        <f aca="false">D116+AF116</f>
        <v>0</v>
      </c>
      <c r="AH116" s="806" t="n">
        <f aca="false">E116+AG116</f>
        <v>0</v>
      </c>
      <c r="AI116" s="806" t="n">
        <f aca="false">F116+AH116</f>
        <v>0</v>
      </c>
      <c r="AJ116" s="806" t="n">
        <f aca="false">G116+AI116</f>
        <v>0</v>
      </c>
      <c r="AK116" s="806" t="n">
        <f aca="false">H116+AJ116</f>
        <v>0</v>
      </c>
      <c r="AL116" s="806" t="n">
        <f aca="false">I116+AK116</f>
        <v>0</v>
      </c>
      <c r="AM116" s="806" t="n">
        <f aca="false">J116+AL116</f>
        <v>0</v>
      </c>
      <c r="AN116" s="806" t="n">
        <f aca="false">K116+AM116</f>
        <v>0</v>
      </c>
      <c r="AO116" s="806" t="n">
        <f aca="false">L116+AN116</f>
        <v>0</v>
      </c>
      <c r="AP116" s="806" t="n">
        <f aca="false">M116+AO116</f>
        <v>0</v>
      </c>
      <c r="AQ116" s="806" t="n">
        <f aca="false">N116+AP116</f>
        <v>0</v>
      </c>
    </row>
    <row r="117" customFormat="false" ht="12.75" hidden="false" customHeight="false" outlineLevel="0" collapsed="false">
      <c r="A117" s="823" t="s">
        <v>959</v>
      </c>
      <c r="C117" s="870" t="n">
        <v>0</v>
      </c>
      <c r="D117" s="870" t="n">
        <v>0</v>
      </c>
      <c r="E117" s="870" t="n">
        <v>0</v>
      </c>
      <c r="F117" s="870" t="n">
        <v>0</v>
      </c>
      <c r="G117" s="870" t="n">
        <v>0</v>
      </c>
      <c r="H117" s="870" t="n">
        <v>0</v>
      </c>
      <c r="I117" s="870" t="n">
        <v>0</v>
      </c>
      <c r="J117" s="870" t="n">
        <v>0</v>
      </c>
      <c r="K117" s="870" t="n">
        <v>0</v>
      </c>
      <c r="L117" s="870" t="n">
        <v>0</v>
      </c>
      <c r="M117" s="870" t="n">
        <v>0</v>
      </c>
      <c r="N117" s="870" t="n">
        <v>0</v>
      </c>
      <c r="O117" s="806" t="n">
        <f aca="false">SUM(C117:N117)</f>
        <v>0</v>
      </c>
      <c r="P117" s="807" t="n">
        <f aca="false">SUM(C117:J117)</f>
        <v>0</v>
      </c>
      <c r="Q117" s="806" t="n">
        <f aca="false">O117-P117</f>
        <v>0</v>
      </c>
      <c r="R117" s="808"/>
      <c r="S117" s="782"/>
      <c r="T117" s="809" t="str">
        <f aca="false">A117</f>
        <v>   Fuel Used in Operations</v>
      </c>
      <c r="U117" s="804"/>
      <c r="V117" s="810" t="n">
        <f aca="false">C117+D117+E117</f>
        <v>0</v>
      </c>
      <c r="W117" s="810" t="n">
        <f aca="false">F117+G117+H117</f>
        <v>0</v>
      </c>
      <c r="X117" s="810" t="n">
        <f aca="false">I117+J117+K117</f>
        <v>0</v>
      </c>
      <c r="Y117" s="810" t="n">
        <f aca="false">L117+M117+N117</f>
        <v>0</v>
      </c>
      <c r="Z117" s="810"/>
      <c r="AA117" s="810" t="n">
        <f aca="false">SUM(V117:Y117)</f>
        <v>0</v>
      </c>
      <c r="AB117" s="782"/>
      <c r="AC117" s="782"/>
      <c r="AD117" s="765" t="str">
        <f aca="false">A117</f>
        <v>   Fuel Used in Operations</v>
      </c>
      <c r="AF117" s="806" t="n">
        <f aca="false">C117</f>
        <v>0</v>
      </c>
      <c r="AG117" s="806" t="n">
        <f aca="false">D117+AF117</f>
        <v>0</v>
      </c>
      <c r="AH117" s="806" t="n">
        <f aca="false">E117+AG117</f>
        <v>0</v>
      </c>
      <c r="AI117" s="806" t="n">
        <f aca="false">F117+AH117</f>
        <v>0</v>
      </c>
      <c r="AJ117" s="806" t="n">
        <f aca="false">G117+AI117</f>
        <v>0</v>
      </c>
      <c r="AK117" s="806" t="n">
        <f aca="false">H117+AJ117</f>
        <v>0</v>
      </c>
      <c r="AL117" s="806" t="n">
        <f aca="false">I117+AK117</f>
        <v>0</v>
      </c>
      <c r="AM117" s="806" t="n">
        <f aca="false">J117+AL117</f>
        <v>0</v>
      </c>
      <c r="AN117" s="806" t="n">
        <f aca="false">K117+AM117</f>
        <v>0</v>
      </c>
      <c r="AO117" s="806" t="n">
        <f aca="false">L117+AN117</f>
        <v>0</v>
      </c>
      <c r="AP117" s="806" t="n">
        <f aca="false">M117+AO117</f>
        <v>0</v>
      </c>
      <c r="AQ117" s="806" t="n">
        <f aca="false">N117+AP117</f>
        <v>0</v>
      </c>
    </row>
    <row r="118" customFormat="false" ht="12.75" hidden="false" customHeight="false" outlineLevel="0" collapsed="false">
      <c r="A118" s="824" t="s">
        <v>960</v>
      </c>
      <c r="B118" s="825"/>
      <c r="C118" s="870" t="n">
        <v>0</v>
      </c>
      <c r="D118" s="870" t="n">
        <v>0</v>
      </c>
      <c r="E118" s="870" t="n">
        <v>0</v>
      </c>
      <c r="F118" s="870" t="n">
        <v>0</v>
      </c>
      <c r="G118" s="870" t="n">
        <v>0</v>
      </c>
      <c r="H118" s="870" t="n">
        <v>0</v>
      </c>
      <c r="I118" s="870" t="n">
        <v>0</v>
      </c>
      <c r="J118" s="870" t="n">
        <v>0</v>
      </c>
      <c r="K118" s="870" t="n">
        <v>0</v>
      </c>
      <c r="L118" s="870" t="n">
        <v>0</v>
      </c>
      <c r="M118" s="870" t="n">
        <v>0</v>
      </c>
      <c r="N118" s="870" t="n">
        <v>0</v>
      </c>
      <c r="O118" s="806" t="n">
        <f aca="false">SUM(C118:N118)</f>
        <v>0</v>
      </c>
      <c r="P118" s="807" t="n">
        <f aca="false">SUM(C118:J118)</f>
        <v>0</v>
      </c>
      <c r="Q118" s="806" t="n">
        <f aca="false">O118-P118</f>
        <v>0</v>
      </c>
      <c r="R118" s="808"/>
      <c r="S118" s="782"/>
      <c r="T118" s="809" t="str">
        <f aca="false">A118</f>
        <v>   Transmission, Compression &amp; Storage</v>
      </c>
      <c r="U118" s="826"/>
      <c r="V118" s="810" t="n">
        <f aca="false">C118+D118+E118</f>
        <v>0</v>
      </c>
      <c r="W118" s="810" t="n">
        <f aca="false">F118+G118+H118</f>
        <v>0</v>
      </c>
      <c r="X118" s="810" t="n">
        <f aca="false">I118+J118+K118</f>
        <v>0</v>
      </c>
      <c r="Y118" s="810" t="n">
        <f aca="false">L118+M118+N118</f>
        <v>0</v>
      </c>
      <c r="Z118" s="810"/>
      <c r="AA118" s="810" t="n">
        <f aca="false">SUM(V118:Y118)</f>
        <v>0</v>
      </c>
      <c r="AB118" s="782"/>
      <c r="AC118" s="782"/>
      <c r="AD118" s="765" t="str">
        <f aca="false">A118</f>
        <v>   Transmission, Compression &amp; Storage</v>
      </c>
      <c r="AF118" s="806" t="n">
        <f aca="false">C118</f>
        <v>0</v>
      </c>
      <c r="AG118" s="806" t="n">
        <f aca="false">D118+AF118</f>
        <v>0</v>
      </c>
      <c r="AH118" s="806" t="n">
        <f aca="false">E118+AG118</f>
        <v>0</v>
      </c>
      <c r="AI118" s="806" t="n">
        <f aca="false">F118+AH118</f>
        <v>0</v>
      </c>
      <c r="AJ118" s="806" t="n">
        <f aca="false">G118+AI118</f>
        <v>0</v>
      </c>
      <c r="AK118" s="806" t="n">
        <f aca="false">H118+AJ118</f>
        <v>0</v>
      </c>
      <c r="AL118" s="806" t="n">
        <f aca="false">I118+AK118</f>
        <v>0</v>
      </c>
      <c r="AM118" s="806" t="n">
        <f aca="false">J118+AL118</f>
        <v>0</v>
      </c>
      <c r="AN118" s="806" t="n">
        <f aca="false">K118+AM118</f>
        <v>0</v>
      </c>
      <c r="AO118" s="806" t="n">
        <f aca="false">L118+AN118</f>
        <v>0</v>
      </c>
      <c r="AP118" s="806" t="n">
        <f aca="false">M118+AO118</f>
        <v>0</v>
      </c>
      <c r="AQ118" s="806" t="n">
        <f aca="false">N118+AP118</f>
        <v>0</v>
      </c>
    </row>
    <row r="119" customFormat="false" ht="12.75" hidden="false" customHeight="false" outlineLevel="0" collapsed="false">
      <c r="A119" s="805" t="s">
        <v>961</v>
      </c>
      <c r="C119" s="806" t="n">
        <f aca="false">'Fuel-Depr-OtherTax'!C24</f>
        <v>500</v>
      </c>
      <c r="D119" s="806" t="n">
        <f aca="false">'Fuel-Depr-OtherTax'!D24</f>
        <v>500</v>
      </c>
      <c r="E119" s="806" t="n">
        <f aca="false">'Fuel-Depr-OtherTax'!E24</f>
        <v>500</v>
      </c>
      <c r="F119" s="806" t="n">
        <f aca="false">'Fuel-Depr-OtherTax'!F24</f>
        <v>500</v>
      </c>
      <c r="G119" s="806" t="n">
        <f aca="false">'Fuel-Depr-OtherTax'!G24</f>
        <v>500</v>
      </c>
      <c r="H119" s="806" t="n">
        <f aca="false">'Fuel-Depr-OtherTax'!H24</f>
        <v>500</v>
      </c>
      <c r="I119" s="806" t="n">
        <f aca="false">'Fuel-Depr-OtherTax'!I24</f>
        <v>500</v>
      </c>
      <c r="J119" s="806" t="n">
        <f aca="false">'Fuel-Depr-OtherTax'!J24</f>
        <v>500</v>
      </c>
      <c r="K119" s="806" t="n">
        <f aca="false">'Fuel-Depr-OtherTax'!K24</f>
        <v>500</v>
      </c>
      <c r="L119" s="806" t="n">
        <f aca="false">'Fuel-Depr-OtherTax'!L24</f>
        <v>500</v>
      </c>
      <c r="M119" s="806" t="n">
        <f aca="false">'Fuel-Depr-OtherTax'!M24</f>
        <v>500</v>
      </c>
      <c r="N119" s="806" t="n">
        <f aca="false">'Fuel-Depr-OtherTax'!N24</f>
        <v>500</v>
      </c>
      <c r="O119" s="806" t="n">
        <f aca="false">SUM(C119:N119)</f>
        <v>6000</v>
      </c>
      <c r="P119" s="807" t="n">
        <f aca="false">SUM(C119:J119)</f>
        <v>4000</v>
      </c>
      <c r="Q119" s="806" t="n">
        <f aca="false">O119-P119</f>
        <v>2000</v>
      </c>
      <c r="R119" s="808"/>
      <c r="S119" s="782"/>
      <c r="T119" s="809" t="str">
        <f aca="false">A119</f>
        <v>   Depreciation &amp; Amortization</v>
      </c>
      <c r="U119" s="804"/>
      <c r="V119" s="810" t="n">
        <f aca="false">C119+D119+E119</f>
        <v>1500</v>
      </c>
      <c r="W119" s="810" t="n">
        <f aca="false">F119+G119+H119</f>
        <v>1500</v>
      </c>
      <c r="X119" s="810" t="n">
        <f aca="false">I119+J119+K119</f>
        <v>1500</v>
      </c>
      <c r="Y119" s="810" t="n">
        <f aca="false">L119+M119+N119</f>
        <v>1500</v>
      </c>
      <c r="Z119" s="810"/>
      <c r="AA119" s="810" t="n">
        <f aca="false">SUM(V119:Y119)</f>
        <v>6000</v>
      </c>
      <c r="AB119" s="782"/>
      <c r="AC119" s="782"/>
      <c r="AD119" s="765" t="str">
        <f aca="false">A119</f>
        <v>   Depreciation &amp; Amortization</v>
      </c>
      <c r="AE119" s="825"/>
      <c r="AF119" s="806" t="n">
        <f aca="false">C119</f>
        <v>500</v>
      </c>
      <c r="AG119" s="806" t="n">
        <f aca="false">D119+AF119</f>
        <v>1000</v>
      </c>
      <c r="AH119" s="806" t="n">
        <f aca="false">E119+AG119</f>
        <v>1500</v>
      </c>
      <c r="AI119" s="806" t="n">
        <f aca="false">F119+AH119</f>
        <v>2000</v>
      </c>
      <c r="AJ119" s="806" t="n">
        <f aca="false">G119+AI119</f>
        <v>2500</v>
      </c>
      <c r="AK119" s="806" t="n">
        <f aca="false">H119+AJ119</f>
        <v>3000</v>
      </c>
      <c r="AL119" s="806" t="n">
        <f aca="false">I119+AK119</f>
        <v>3500</v>
      </c>
      <c r="AM119" s="806" t="n">
        <f aca="false">J119+AL119</f>
        <v>4000</v>
      </c>
      <c r="AN119" s="806" t="n">
        <f aca="false">K119+AM119</f>
        <v>4500</v>
      </c>
      <c r="AO119" s="806" t="n">
        <f aca="false">L119+AN119</f>
        <v>5000</v>
      </c>
      <c r="AP119" s="806" t="n">
        <f aca="false">M119+AO119</f>
        <v>5500</v>
      </c>
      <c r="AQ119" s="806" t="n">
        <f aca="false">N119+AP119</f>
        <v>6000</v>
      </c>
    </row>
    <row r="120" customFormat="false" ht="12.75" hidden="false" customHeight="false" outlineLevel="0" collapsed="false">
      <c r="A120" s="805" t="s">
        <v>962</v>
      </c>
      <c r="C120" s="871" t="n">
        <v>0</v>
      </c>
      <c r="D120" s="871" t="n">
        <v>0</v>
      </c>
      <c r="E120" s="871" t="n">
        <v>0</v>
      </c>
      <c r="F120" s="871" t="n">
        <v>0</v>
      </c>
      <c r="G120" s="871" t="n">
        <v>0</v>
      </c>
      <c r="H120" s="871" t="n">
        <v>0</v>
      </c>
      <c r="I120" s="871" t="n">
        <v>0</v>
      </c>
      <c r="J120" s="871" t="n">
        <v>0</v>
      </c>
      <c r="K120" s="871" t="n">
        <v>0</v>
      </c>
      <c r="L120" s="871" t="n">
        <v>0</v>
      </c>
      <c r="M120" s="871" t="n">
        <v>0</v>
      </c>
      <c r="N120" s="871" t="n">
        <v>0</v>
      </c>
      <c r="O120" s="811" t="n">
        <f aca="false">SUM(C120:N120)</f>
        <v>0</v>
      </c>
      <c r="P120" s="812" t="n">
        <f aca="false">SUM(C120:J120)</f>
        <v>0</v>
      </c>
      <c r="Q120" s="811" t="n">
        <f aca="false">O120-P120</f>
        <v>0</v>
      </c>
      <c r="R120" s="813"/>
      <c r="S120" s="782"/>
      <c r="T120" s="809" t="str">
        <f aca="false">A120</f>
        <v>   Taxes Other Than Income</v>
      </c>
      <c r="U120" s="804"/>
      <c r="V120" s="814" t="n">
        <f aca="false">C120+D120+E120</f>
        <v>0</v>
      </c>
      <c r="W120" s="814" t="n">
        <f aca="false">F120+G120+H120</f>
        <v>0</v>
      </c>
      <c r="X120" s="814" t="n">
        <f aca="false">I120+J120+K120</f>
        <v>0</v>
      </c>
      <c r="Y120" s="814" t="n">
        <f aca="false">L120+M120+N120</f>
        <v>0</v>
      </c>
      <c r="Z120" s="814"/>
      <c r="AA120" s="814" t="n">
        <f aca="false">SUM(V120:Y120)</f>
        <v>0</v>
      </c>
      <c r="AB120" s="782"/>
      <c r="AC120" s="782"/>
      <c r="AD120" s="765" t="str">
        <f aca="false">A120</f>
        <v>   Taxes Other Than Income</v>
      </c>
      <c r="AF120" s="811" t="n">
        <f aca="false">C120</f>
        <v>0</v>
      </c>
      <c r="AG120" s="811" t="n">
        <f aca="false">D120+AF120</f>
        <v>0</v>
      </c>
      <c r="AH120" s="811" t="n">
        <f aca="false">E120+AG120</f>
        <v>0</v>
      </c>
      <c r="AI120" s="811" t="n">
        <f aca="false">F120+AH120</f>
        <v>0</v>
      </c>
      <c r="AJ120" s="811" t="n">
        <f aca="false">G120+AI120</f>
        <v>0</v>
      </c>
      <c r="AK120" s="811" t="n">
        <f aca="false">H120+AJ120</f>
        <v>0</v>
      </c>
      <c r="AL120" s="811" t="n">
        <f aca="false">I120+AK120</f>
        <v>0</v>
      </c>
      <c r="AM120" s="811" t="n">
        <f aca="false">J120+AL120</f>
        <v>0</v>
      </c>
      <c r="AN120" s="811" t="n">
        <f aca="false">K120+AM120</f>
        <v>0</v>
      </c>
      <c r="AO120" s="811" t="n">
        <f aca="false">L120+AN120</f>
        <v>0</v>
      </c>
      <c r="AP120" s="811" t="n">
        <f aca="false">M120+AO120</f>
        <v>0</v>
      </c>
      <c r="AQ120" s="811" t="n">
        <f aca="false">N120+AP120</f>
        <v>0</v>
      </c>
    </row>
    <row r="121" customFormat="false" ht="3.95" hidden="false" customHeight="true" outlineLevel="0" collapsed="false">
      <c r="A121" s="782"/>
      <c r="C121" s="806"/>
      <c r="D121" s="806"/>
      <c r="E121" s="806"/>
      <c r="F121" s="806"/>
      <c r="G121" s="806"/>
      <c r="H121" s="806"/>
      <c r="I121" s="806"/>
      <c r="J121" s="806"/>
      <c r="K121" s="806"/>
      <c r="L121" s="806"/>
      <c r="M121" s="806"/>
      <c r="N121" s="806"/>
      <c r="O121" s="806"/>
      <c r="P121" s="806"/>
      <c r="Q121" s="806"/>
      <c r="R121" s="807"/>
      <c r="S121" s="782"/>
      <c r="T121" s="809"/>
      <c r="U121" s="804"/>
      <c r="V121" s="810"/>
      <c r="W121" s="810"/>
      <c r="X121" s="810"/>
      <c r="Y121" s="810"/>
      <c r="Z121" s="810"/>
      <c r="AA121" s="810"/>
      <c r="AB121" s="782"/>
      <c r="AC121" s="782"/>
      <c r="AD121" s="782"/>
      <c r="AF121" s="806"/>
      <c r="AG121" s="806"/>
      <c r="AH121" s="806"/>
      <c r="AI121" s="806"/>
      <c r="AJ121" s="806"/>
      <c r="AK121" s="806"/>
      <c r="AL121" s="806"/>
      <c r="AM121" s="806"/>
      <c r="AN121" s="806"/>
      <c r="AO121" s="806"/>
      <c r="AP121" s="806"/>
      <c r="AQ121" s="806"/>
    </row>
    <row r="122" customFormat="false" ht="12.75" hidden="false" customHeight="false" outlineLevel="0" collapsed="false">
      <c r="A122" s="802" t="s">
        <v>963</v>
      </c>
      <c r="B122" s="820"/>
      <c r="C122" s="815" t="n">
        <f aca="false">SUM(C115:C120)</f>
        <v>500</v>
      </c>
      <c r="D122" s="815" t="n">
        <f aca="false">SUM(D115:D120)</f>
        <v>500</v>
      </c>
      <c r="E122" s="815" t="n">
        <f aca="false">SUM(E115:E120)</f>
        <v>500</v>
      </c>
      <c r="F122" s="815" t="n">
        <f aca="false">SUM(F115:F120)</f>
        <v>500</v>
      </c>
      <c r="G122" s="815" t="n">
        <f aca="false">SUM(G115:G120)</f>
        <v>500</v>
      </c>
      <c r="H122" s="815" t="n">
        <f aca="false">SUM(H115:H120)</f>
        <v>500</v>
      </c>
      <c r="I122" s="815" t="n">
        <f aca="false">SUM(I115:I120)</f>
        <v>500</v>
      </c>
      <c r="J122" s="815" t="n">
        <f aca="false">SUM(J115:J120)</f>
        <v>500</v>
      </c>
      <c r="K122" s="815" t="n">
        <f aca="false">SUM(K115:K120)</f>
        <v>500</v>
      </c>
      <c r="L122" s="815" t="n">
        <f aca="false">SUM(L115:L120)</f>
        <v>500</v>
      </c>
      <c r="M122" s="815" t="n">
        <f aca="false">SUM(M115:M120)</f>
        <v>500</v>
      </c>
      <c r="N122" s="815" t="n">
        <f aca="false">SUM(N115:N120)</f>
        <v>500</v>
      </c>
      <c r="O122" s="815" t="n">
        <f aca="false">SUM(O115:O120)</f>
        <v>6000</v>
      </c>
      <c r="P122" s="815" t="n">
        <f aca="false">SUM(P115:P120)</f>
        <v>4000</v>
      </c>
      <c r="Q122" s="815" t="n">
        <f aca="false">SUM(Q115:Q120)</f>
        <v>2000</v>
      </c>
      <c r="R122" s="816"/>
      <c r="S122" s="777"/>
      <c r="T122" s="803" t="str">
        <f aca="false">A122</f>
        <v>     Total Operating Expenses</v>
      </c>
      <c r="U122" s="771"/>
      <c r="V122" s="821" t="n">
        <f aca="false">SUM(V115:V120)</f>
        <v>1500</v>
      </c>
      <c r="W122" s="821" t="n">
        <f aca="false">SUM(W115:W120)</f>
        <v>1500</v>
      </c>
      <c r="X122" s="821" t="n">
        <f aca="false">SUM(X115:X120)</f>
        <v>1500</v>
      </c>
      <c r="Y122" s="821" t="n">
        <f aca="false">SUM(Y115:Y120)</f>
        <v>1500</v>
      </c>
      <c r="Z122" s="821"/>
      <c r="AA122" s="821" t="n">
        <f aca="false">SUM(AA115:AA120)</f>
        <v>6000</v>
      </c>
      <c r="AB122" s="777"/>
      <c r="AC122" s="777"/>
      <c r="AD122" s="767" t="str">
        <f aca="false">A122</f>
        <v>     Total Operating Expenses</v>
      </c>
      <c r="AF122" s="815" t="n">
        <f aca="false">C122</f>
        <v>500</v>
      </c>
      <c r="AG122" s="815" t="n">
        <f aca="false">D122+AF122</f>
        <v>1000</v>
      </c>
      <c r="AH122" s="815" t="n">
        <f aca="false">E122+AG122</f>
        <v>1500</v>
      </c>
      <c r="AI122" s="815" t="n">
        <f aca="false">F122+AH122</f>
        <v>2000</v>
      </c>
      <c r="AJ122" s="815" t="n">
        <f aca="false">G122+AI122</f>
        <v>2500</v>
      </c>
      <c r="AK122" s="815" t="n">
        <f aca="false">H122+AJ122</f>
        <v>3000</v>
      </c>
      <c r="AL122" s="815" t="n">
        <f aca="false">I122+AK122</f>
        <v>3500</v>
      </c>
      <c r="AM122" s="815" t="n">
        <f aca="false">J122+AL122</f>
        <v>4000</v>
      </c>
      <c r="AN122" s="815" t="n">
        <f aca="false">K122+AM122</f>
        <v>4500</v>
      </c>
      <c r="AO122" s="815" t="n">
        <f aca="false">L122+AN122</f>
        <v>5000</v>
      </c>
      <c r="AP122" s="815" t="n">
        <f aca="false">M122+AO122</f>
        <v>5500</v>
      </c>
      <c r="AQ122" s="815" t="n">
        <f aca="false">N122+AP122</f>
        <v>6000</v>
      </c>
    </row>
    <row r="123" customFormat="false" ht="12.75" hidden="false" customHeight="false" outlineLevel="0" collapsed="false">
      <c r="A123" s="782"/>
      <c r="C123" s="806"/>
      <c r="D123" s="806"/>
      <c r="E123" s="806"/>
      <c r="F123" s="806"/>
      <c r="G123" s="806"/>
      <c r="H123" s="806"/>
      <c r="I123" s="806"/>
      <c r="J123" s="806"/>
      <c r="K123" s="806"/>
      <c r="L123" s="806"/>
      <c r="M123" s="806"/>
      <c r="N123" s="806"/>
      <c r="O123" s="806"/>
      <c r="P123" s="806"/>
      <c r="Q123" s="806"/>
      <c r="R123" s="807"/>
      <c r="S123" s="782"/>
      <c r="T123" s="827"/>
      <c r="U123" s="804"/>
      <c r="V123" s="810"/>
      <c r="W123" s="810"/>
      <c r="X123" s="810"/>
      <c r="Y123" s="810"/>
      <c r="Z123" s="810"/>
      <c r="AA123" s="810"/>
      <c r="AB123" s="782"/>
      <c r="AC123" s="782"/>
      <c r="AD123" s="782"/>
      <c r="AF123" s="806"/>
      <c r="AG123" s="806"/>
      <c r="AH123" s="806"/>
      <c r="AI123" s="806"/>
      <c r="AJ123" s="806"/>
      <c r="AK123" s="806"/>
      <c r="AL123" s="806"/>
      <c r="AM123" s="806"/>
      <c r="AN123" s="806"/>
      <c r="AO123" s="806"/>
      <c r="AP123" s="806"/>
      <c r="AQ123" s="806"/>
    </row>
    <row r="124" customFormat="false" ht="12.75" hidden="false" customHeight="false" outlineLevel="0" collapsed="false">
      <c r="A124" s="802" t="s">
        <v>964</v>
      </c>
      <c r="B124" s="793"/>
      <c r="C124" s="815" t="n">
        <f aca="false">C112-C122</f>
        <v>-500</v>
      </c>
      <c r="D124" s="815" t="n">
        <f aca="false">D112-D122</f>
        <v>-500</v>
      </c>
      <c r="E124" s="815" t="n">
        <f aca="false">E112-E122</f>
        <v>-500</v>
      </c>
      <c r="F124" s="815" t="n">
        <f aca="false">F112-F122</f>
        <v>-500</v>
      </c>
      <c r="G124" s="815" t="n">
        <f aca="false">G112-G122</f>
        <v>-500</v>
      </c>
      <c r="H124" s="815" t="n">
        <f aca="false">H112-H122</f>
        <v>-500</v>
      </c>
      <c r="I124" s="815" t="n">
        <f aca="false">I112-I122</f>
        <v>-500</v>
      </c>
      <c r="J124" s="815" t="n">
        <f aca="false">J112-J122</f>
        <v>-500</v>
      </c>
      <c r="K124" s="815" t="n">
        <f aca="false">K112-K122</f>
        <v>-500</v>
      </c>
      <c r="L124" s="815" t="n">
        <f aca="false">L112-L122</f>
        <v>-500</v>
      </c>
      <c r="M124" s="815" t="n">
        <f aca="false">M112-M122</f>
        <v>-500</v>
      </c>
      <c r="N124" s="815" t="n">
        <f aca="false">N112-N122</f>
        <v>-500</v>
      </c>
      <c r="O124" s="815" t="n">
        <f aca="false">O112-O122</f>
        <v>-6000</v>
      </c>
      <c r="P124" s="815" t="n">
        <f aca="false">P112-P122</f>
        <v>-4000</v>
      </c>
      <c r="Q124" s="815" t="n">
        <f aca="false">Q112-Q122</f>
        <v>-2000</v>
      </c>
      <c r="R124" s="816"/>
      <c r="S124" s="777"/>
      <c r="T124" s="803" t="str">
        <f aca="false">A124</f>
        <v>OPERATING INCOME</v>
      </c>
      <c r="U124" s="771"/>
      <c r="V124" s="821" t="n">
        <f aca="false">V112-V122</f>
        <v>-1500</v>
      </c>
      <c r="W124" s="821" t="n">
        <f aca="false">W112-W122</f>
        <v>-1500</v>
      </c>
      <c r="X124" s="821" t="n">
        <f aca="false">X112-X122</f>
        <v>-1500</v>
      </c>
      <c r="Y124" s="821" t="n">
        <f aca="false">Y112-Y122</f>
        <v>-1500</v>
      </c>
      <c r="Z124" s="821"/>
      <c r="AA124" s="821" t="n">
        <f aca="false">AA112-AA122</f>
        <v>-6000</v>
      </c>
      <c r="AB124" s="777"/>
      <c r="AC124" s="777"/>
      <c r="AD124" s="767" t="str">
        <f aca="false">A124</f>
        <v>OPERATING INCOME</v>
      </c>
      <c r="AF124" s="815" t="n">
        <f aca="false">C124</f>
        <v>-500</v>
      </c>
      <c r="AG124" s="815" t="n">
        <f aca="false">D124+AF124</f>
        <v>-1000</v>
      </c>
      <c r="AH124" s="815" t="n">
        <f aca="false">E124+AG124</f>
        <v>-1500</v>
      </c>
      <c r="AI124" s="815" t="n">
        <f aca="false">F124+AH124</f>
        <v>-2000</v>
      </c>
      <c r="AJ124" s="815" t="n">
        <f aca="false">G124+AI124</f>
        <v>-2500</v>
      </c>
      <c r="AK124" s="815" t="n">
        <f aca="false">H124+AJ124</f>
        <v>-3000</v>
      </c>
      <c r="AL124" s="815" t="n">
        <f aca="false">I124+AK124</f>
        <v>-3500</v>
      </c>
      <c r="AM124" s="815" t="n">
        <f aca="false">J124+AL124</f>
        <v>-4000</v>
      </c>
      <c r="AN124" s="815" t="n">
        <f aca="false">K124+AM124</f>
        <v>-4500</v>
      </c>
      <c r="AO124" s="815" t="n">
        <f aca="false">L124+AN124</f>
        <v>-5000</v>
      </c>
      <c r="AP124" s="815" t="n">
        <f aca="false">M124+AO124</f>
        <v>-5500</v>
      </c>
      <c r="AQ124" s="815" t="n">
        <f aca="false">N124+AP124</f>
        <v>-6000</v>
      </c>
    </row>
    <row r="125" customFormat="false" ht="12.75" hidden="false" customHeight="false" outlineLevel="0" collapsed="false">
      <c r="A125" s="782"/>
      <c r="C125" s="806"/>
      <c r="D125" s="806"/>
      <c r="E125" s="806"/>
      <c r="F125" s="806"/>
      <c r="G125" s="806"/>
      <c r="H125" s="806"/>
      <c r="I125" s="806"/>
      <c r="J125" s="806"/>
      <c r="K125" s="806"/>
      <c r="L125" s="806"/>
      <c r="M125" s="806"/>
      <c r="N125" s="806"/>
      <c r="O125" s="806"/>
      <c r="P125" s="806"/>
      <c r="Q125" s="806"/>
      <c r="R125" s="807"/>
      <c r="S125" s="782"/>
      <c r="T125" s="827"/>
      <c r="U125" s="804"/>
      <c r="V125" s="810"/>
      <c r="W125" s="810"/>
      <c r="X125" s="810"/>
      <c r="Y125" s="810"/>
      <c r="Z125" s="810"/>
      <c r="AA125" s="810"/>
      <c r="AB125" s="782"/>
      <c r="AC125" s="782"/>
      <c r="AD125" s="782"/>
      <c r="AF125" s="806"/>
      <c r="AG125" s="806"/>
      <c r="AH125" s="806"/>
      <c r="AI125" s="806"/>
      <c r="AJ125" s="806"/>
      <c r="AK125" s="806"/>
      <c r="AL125" s="806"/>
      <c r="AM125" s="806"/>
      <c r="AN125" s="806"/>
      <c r="AO125" s="806"/>
      <c r="AP125" s="806"/>
      <c r="AQ125" s="806"/>
    </row>
    <row r="126" customFormat="false" ht="12.75" hidden="false" customHeight="false" outlineLevel="0" collapsed="false">
      <c r="A126" s="788" t="s">
        <v>965</v>
      </c>
      <c r="C126" s="806"/>
      <c r="D126" s="806"/>
      <c r="E126" s="806"/>
      <c r="F126" s="806"/>
      <c r="G126" s="806"/>
      <c r="H126" s="806"/>
      <c r="I126" s="806"/>
      <c r="J126" s="806"/>
      <c r="K126" s="806"/>
      <c r="L126" s="806"/>
      <c r="M126" s="806"/>
      <c r="N126" s="806"/>
      <c r="O126" s="807"/>
      <c r="P126" s="807"/>
      <c r="Q126" s="806"/>
      <c r="R126" s="807"/>
      <c r="S126" s="782"/>
      <c r="T126" s="803" t="str">
        <f aca="false">A126</f>
        <v>OTHER INCOME</v>
      </c>
      <c r="U126" s="804"/>
      <c r="V126" s="810"/>
      <c r="W126" s="810"/>
      <c r="X126" s="810"/>
      <c r="Y126" s="810"/>
      <c r="Z126" s="810"/>
      <c r="AA126" s="810"/>
      <c r="AB126" s="782"/>
      <c r="AC126" s="782"/>
      <c r="AD126" s="767" t="str">
        <f aca="false">A126</f>
        <v>OTHER INCOME</v>
      </c>
      <c r="AF126" s="806"/>
      <c r="AG126" s="806"/>
      <c r="AH126" s="806"/>
      <c r="AI126" s="806"/>
      <c r="AJ126" s="806"/>
      <c r="AK126" s="806"/>
      <c r="AL126" s="806"/>
      <c r="AM126" s="806"/>
      <c r="AN126" s="806"/>
      <c r="AO126" s="806"/>
      <c r="AP126" s="806"/>
      <c r="AQ126" s="806"/>
    </row>
    <row r="127" customFormat="false" ht="12.75" hidden="false" customHeight="false" outlineLevel="0" collapsed="false">
      <c r="A127" s="823" t="s">
        <v>966</v>
      </c>
      <c r="C127" s="870" t="n">
        <v>0</v>
      </c>
      <c r="D127" s="870" t="n">
        <v>0</v>
      </c>
      <c r="E127" s="870" t="n">
        <v>0</v>
      </c>
      <c r="F127" s="870" t="n">
        <v>0</v>
      </c>
      <c r="G127" s="870" t="n">
        <v>0</v>
      </c>
      <c r="H127" s="870" t="n">
        <v>0</v>
      </c>
      <c r="I127" s="870" t="n">
        <v>0</v>
      </c>
      <c r="J127" s="870" t="n">
        <v>0</v>
      </c>
      <c r="K127" s="870" t="n">
        <v>0</v>
      </c>
      <c r="L127" s="870" t="n">
        <v>0</v>
      </c>
      <c r="M127" s="870" t="n">
        <v>0</v>
      </c>
      <c r="N127" s="870" t="n">
        <v>0</v>
      </c>
      <c r="O127" s="806" t="n">
        <f aca="false">SUM(C127:N127)</f>
        <v>0</v>
      </c>
      <c r="P127" s="807" t="n">
        <f aca="false">SUM(C127:J127)</f>
        <v>0</v>
      </c>
      <c r="Q127" s="806" t="n">
        <f aca="false">O127-P127</f>
        <v>0</v>
      </c>
      <c r="R127" s="808"/>
      <c r="S127" s="782"/>
      <c r="T127" s="809" t="str">
        <f aca="false">A127</f>
        <v>   Partnership Income</v>
      </c>
      <c r="U127" s="804"/>
      <c r="V127" s="810" t="n">
        <f aca="false">C127+D127+E127</f>
        <v>0</v>
      </c>
      <c r="W127" s="810" t="n">
        <f aca="false">F127+G127+H127</f>
        <v>0</v>
      </c>
      <c r="X127" s="810" t="n">
        <f aca="false">I127+J127+K127</f>
        <v>0</v>
      </c>
      <c r="Y127" s="810" t="n">
        <f aca="false">L127+M127+N127</f>
        <v>0</v>
      </c>
      <c r="Z127" s="810"/>
      <c r="AA127" s="810" t="n">
        <f aca="false">SUM(V127:Y127)</f>
        <v>0</v>
      </c>
      <c r="AB127" s="782"/>
      <c r="AC127" s="782"/>
      <c r="AD127" s="765" t="str">
        <f aca="false">A127</f>
        <v>   Partnership Income</v>
      </c>
      <c r="AF127" s="806" t="n">
        <f aca="false">C127</f>
        <v>0</v>
      </c>
      <c r="AG127" s="806" t="n">
        <f aca="false">D127+AF127</f>
        <v>0</v>
      </c>
      <c r="AH127" s="806" t="n">
        <f aca="false">E127+AG127</f>
        <v>0</v>
      </c>
      <c r="AI127" s="806" t="n">
        <f aca="false">F127+AH127</f>
        <v>0</v>
      </c>
      <c r="AJ127" s="806" t="n">
        <f aca="false">G127+AI127</f>
        <v>0</v>
      </c>
      <c r="AK127" s="806" t="n">
        <f aca="false">H127+AJ127</f>
        <v>0</v>
      </c>
      <c r="AL127" s="806" t="n">
        <f aca="false">I127+AK127</f>
        <v>0</v>
      </c>
      <c r="AM127" s="806" t="n">
        <f aca="false">J127+AL127</f>
        <v>0</v>
      </c>
      <c r="AN127" s="806" t="n">
        <f aca="false">K127+AM127</f>
        <v>0</v>
      </c>
      <c r="AO127" s="806" t="n">
        <f aca="false">L127+AN127</f>
        <v>0</v>
      </c>
      <c r="AP127" s="806" t="n">
        <f aca="false">M127+AO127</f>
        <v>0</v>
      </c>
      <c r="AQ127" s="806" t="n">
        <f aca="false">N127+AP127</f>
        <v>0</v>
      </c>
    </row>
    <row r="128" customFormat="false" ht="12.75" hidden="false" customHeight="false" outlineLevel="0" collapsed="false">
      <c r="A128" s="823" t="s">
        <v>967</v>
      </c>
      <c r="C128" s="870" t="n">
        <v>0</v>
      </c>
      <c r="D128" s="870" t="n">
        <v>0</v>
      </c>
      <c r="E128" s="870" t="n">
        <v>0</v>
      </c>
      <c r="F128" s="870" t="n">
        <v>0</v>
      </c>
      <c r="G128" s="870" t="n">
        <v>0</v>
      </c>
      <c r="H128" s="870" t="n">
        <v>0</v>
      </c>
      <c r="I128" s="870" t="n">
        <v>0</v>
      </c>
      <c r="J128" s="870" t="n">
        <v>0</v>
      </c>
      <c r="K128" s="870" t="n">
        <v>0</v>
      </c>
      <c r="L128" s="870" t="n">
        <v>0</v>
      </c>
      <c r="M128" s="870" t="n">
        <v>0</v>
      </c>
      <c r="N128" s="870" t="n">
        <v>0</v>
      </c>
      <c r="O128" s="806" t="n">
        <f aca="false">SUM(C128:N128)</f>
        <v>0</v>
      </c>
      <c r="P128" s="807" t="n">
        <f aca="false">SUM(C128:J128)</f>
        <v>0</v>
      </c>
      <c r="Q128" s="806" t="n">
        <f aca="false">O128-P128</f>
        <v>0</v>
      </c>
      <c r="R128" s="808"/>
      <c r="T128" s="809" t="str">
        <f aca="false">A128</f>
        <v>   Interest Income</v>
      </c>
      <c r="U128" s="804"/>
      <c r="V128" s="810" t="n">
        <f aca="false">C128+D128+E128</f>
        <v>0</v>
      </c>
      <c r="W128" s="810" t="n">
        <f aca="false">F128+G128+H128</f>
        <v>0</v>
      </c>
      <c r="X128" s="810" t="n">
        <f aca="false">I128+J128+K128</f>
        <v>0</v>
      </c>
      <c r="Y128" s="810" t="n">
        <f aca="false">L128+M128+N128</f>
        <v>0</v>
      </c>
      <c r="Z128" s="810"/>
      <c r="AA128" s="810" t="n">
        <f aca="false">SUM(V128:Y128)</f>
        <v>0</v>
      </c>
      <c r="AD128" s="765" t="str">
        <f aca="false">A128</f>
        <v>   Interest Income</v>
      </c>
      <c r="AF128" s="806" t="n">
        <f aca="false">C128</f>
        <v>0</v>
      </c>
      <c r="AG128" s="806" t="n">
        <f aca="false">D128+AF128</f>
        <v>0</v>
      </c>
      <c r="AH128" s="806" t="n">
        <f aca="false">E128+AG128</f>
        <v>0</v>
      </c>
      <c r="AI128" s="806" t="n">
        <f aca="false">F128+AH128</f>
        <v>0</v>
      </c>
      <c r="AJ128" s="806" t="n">
        <f aca="false">G128+AI128</f>
        <v>0</v>
      </c>
      <c r="AK128" s="806" t="n">
        <f aca="false">H128+AJ128</f>
        <v>0</v>
      </c>
      <c r="AL128" s="806" t="n">
        <f aca="false">I128+AK128</f>
        <v>0</v>
      </c>
      <c r="AM128" s="806" t="n">
        <f aca="false">J128+AL128</f>
        <v>0</v>
      </c>
      <c r="AN128" s="806" t="n">
        <f aca="false">K128+AM128</f>
        <v>0</v>
      </c>
      <c r="AO128" s="806" t="n">
        <f aca="false">L128+AN128</f>
        <v>0</v>
      </c>
      <c r="AP128" s="806" t="n">
        <f aca="false">M128+AO128</f>
        <v>0</v>
      </c>
      <c r="AQ128" s="806" t="n">
        <f aca="false">N128+AP128</f>
        <v>0</v>
      </c>
    </row>
    <row r="129" customFormat="false" ht="12.75" hidden="false" customHeight="false" outlineLevel="0" collapsed="false">
      <c r="A129" s="823" t="s">
        <v>968</v>
      </c>
      <c r="C129" s="871" t="n">
        <v>0</v>
      </c>
      <c r="D129" s="871" t="n">
        <v>0</v>
      </c>
      <c r="E129" s="871" t="n">
        <v>0</v>
      </c>
      <c r="F129" s="871" t="n">
        <v>0</v>
      </c>
      <c r="G129" s="871" t="n">
        <v>0</v>
      </c>
      <c r="H129" s="871" t="n">
        <v>0</v>
      </c>
      <c r="I129" s="871" t="n">
        <v>0</v>
      </c>
      <c r="J129" s="871" t="n">
        <v>0</v>
      </c>
      <c r="K129" s="871" t="n">
        <v>0</v>
      </c>
      <c r="L129" s="871" t="n">
        <v>0</v>
      </c>
      <c r="M129" s="871" t="n">
        <v>0</v>
      </c>
      <c r="N129" s="871" t="n">
        <v>0</v>
      </c>
      <c r="O129" s="811" t="n">
        <f aca="false">SUM(C129:N129)</f>
        <v>0</v>
      </c>
      <c r="P129" s="812" t="n">
        <f aca="false">SUM(C129:J129)</f>
        <v>0</v>
      </c>
      <c r="Q129" s="811" t="n">
        <f aca="false">O129-P129</f>
        <v>0</v>
      </c>
      <c r="R129" s="813"/>
      <c r="S129" s="782"/>
      <c r="T129" s="809" t="str">
        <f aca="false">A129</f>
        <v>   Other Income / (Deductions)</v>
      </c>
      <c r="U129" s="804"/>
      <c r="V129" s="814" t="n">
        <f aca="false">C129+D129+E129</f>
        <v>0</v>
      </c>
      <c r="W129" s="814" t="n">
        <f aca="false">F129+G129+H129</f>
        <v>0</v>
      </c>
      <c r="X129" s="814" t="n">
        <f aca="false">I129+J129+K129</f>
        <v>0</v>
      </c>
      <c r="Y129" s="814" t="n">
        <f aca="false">L129+M129+N129</f>
        <v>0</v>
      </c>
      <c r="Z129" s="814"/>
      <c r="AA129" s="814" t="n">
        <f aca="false">SUM(V129:Y129)</f>
        <v>0</v>
      </c>
      <c r="AB129" s="782"/>
      <c r="AC129" s="782"/>
      <c r="AD129" s="765" t="str">
        <f aca="false">A129</f>
        <v>   Other Income / (Deductions)</v>
      </c>
      <c r="AF129" s="811" t="n">
        <f aca="false">C129</f>
        <v>0</v>
      </c>
      <c r="AG129" s="811" t="n">
        <f aca="false">D129+AF129</f>
        <v>0</v>
      </c>
      <c r="AH129" s="811" t="n">
        <f aca="false">E129+AG129</f>
        <v>0</v>
      </c>
      <c r="AI129" s="811" t="n">
        <f aca="false">F129+AH129</f>
        <v>0</v>
      </c>
      <c r="AJ129" s="811" t="n">
        <f aca="false">G129+AI129</f>
        <v>0</v>
      </c>
      <c r="AK129" s="811" t="n">
        <f aca="false">H129+AJ129</f>
        <v>0</v>
      </c>
      <c r="AL129" s="811" t="n">
        <f aca="false">I129+AK129</f>
        <v>0</v>
      </c>
      <c r="AM129" s="811" t="n">
        <f aca="false">J129+AL129</f>
        <v>0</v>
      </c>
      <c r="AN129" s="811" t="n">
        <f aca="false">K129+AM129</f>
        <v>0</v>
      </c>
      <c r="AO129" s="811" t="n">
        <f aca="false">L129+AN129</f>
        <v>0</v>
      </c>
      <c r="AP129" s="811" t="n">
        <f aca="false">M129+AO129</f>
        <v>0</v>
      </c>
      <c r="AQ129" s="811" t="n">
        <f aca="false">N129+AP129</f>
        <v>0</v>
      </c>
    </row>
    <row r="130" customFormat="false" ht="3.95" hidden="false" customHeight="true" outlineLevel="0" collapsed="false">
      <c r="A130" s="785"/>
      <c r="C130" s="806"/>
      <c r="D130" s="806"/>
      <c r="E130" s="806"/>
      <c r="F130" s="806"/>
      <c r="G130" s="806"/>
      <c r="H130" s="806"/>
      <c r="I130" s="806"/>
      <c r="J130" s="806"/>
      <c r="K130" s="806"/>
      <c r="L130" s="806"/>
      <c r="M130" s="806"/>
      <c r="N130" s="806"/>
      <c r="O130" s="806"/>
      <c r="P130" s="806"/>
      <c r="Q130" s="806"/>
      <c r="R130" s="807"/>
      <c r="S130" s="782"/>
      <c r="T130" s="787"/>
      <c r="U130" s="804"/>
      <c r="V130" s="810"/>
      <c r="W130" s="810"/>
      <c r="X130" s="810"/>
      <c r="Y130" s="810"/>
      <c r="Z130" s="810"/>
      <c r="AA130" s="810"/>
      <c r="AB130" s="782"/>
      <c r="AC130" s="782"/>
      <c r="AD130" s="819"/>
      <c r="AF130" s="806"/>
      <c r="AG130" s="806"/>
      <c r="AH130" s="806"/>
      <c r="AI130" s="806"/>
      <c r="AJ130" s="806"/>
      <c r="AK130" s="806"/>
      <c r="AL130" s="806"/>
      <c r="AM130" s="806"/>
      <c r="AN130" s="806"/>
      <c r="AO130" s="806"/>
      <c r="AP130" s="806"/>
      <c r="AQ130" s="806"/>
    </row>
    <row r="131" customFormat="false" ht="12.75" hidden="false" customHeight="false" outlineLevel="0" collapsed="false">
      <c r="A131" s="802" t="s">
        <v>969</v>
      </c>
      <c r="B131" s="793"/>
      <c r="C131" s="815" t="n">
        <f aca="false">SUM(C127:C129)</f>
        <v>0</v>
      </c>
      <c r="D131" s="815" t="n">
        <f aca="false">SUM(D127:D129)</f>
        <v>0</v>
      </c>
      <c r="E131" s="815" t="n">
        <f aca="false">SUM(E127:E129)</f>
        <v>0</v>
      </c>
      <c r="F131" s="815" t="n">
        <f aca="false">SUM(F127:F129)</f>
        <v>0</v>
      </c>
      <c r="G131" s="815" t="n">
        <f aca="false">SUM(G127:G129)</f>
        <v>0</v>
      </c>
      <c r="H131" s="815" t="n">
        <f aca="false">SUM(H127:H129)</f>
        <v>0</v>
      </c>
      <c r="I131" s="815" t="n">
        <f aca="false">SUM(I127:I129)</f>
        <v>0</v>
      </c>
      <c r="J131" s="815" t="n">
        <f aca="false">SUM(J127:J129)</f>
        <v>0</v>
      </c>
      <c r="K131" s="815" t="n">
        <f aca="false">SUM(K127:K129)</f>
        <v>0</v>
      </c>
      <c r="L131" s="815" t="n">
        <f aca="false">SUM(L127:L129)</f>
        <v>0</v>
      </c>
      <c r="M131" s="815" t="n">
        <f aca="false">SUM(M127:M129)</f>
        <v>0</v>
      </c>
      <c r="N131" s="815" t="n">
        <f aca="false">SUM(N127:N129)</f>
        <v>0</v>
      </c>
      <c r="O131" s="815" t="n">
        <f aca="false">SUM(O127:O129)</f>
        <v>0</v>
      </c>
      <c r="P131" s="815" t="n">
        <f aca="false">SUM(P127:P129)</f>
        <v>0</v>
      </c>
      <c r="Q131" s="815" t="n">
        <f aca="false">SUM(Q127:Q129)</f>
        <v>0</v>
      </c>
      <c r="R131" s="816"/>
      <c r="S131" s="777"/>
      <c r="T131" s="803" t="str">
        <f aca="false">A131</f>
        <v>     Total Other Income &amp; Other Deductions</v>
      </c>
      <c r="U131" s="771"/>
      <c r="V131" s="821" t="n">
        <f aca="false">V127+V128+V129</f>
        <v>0</v>
      </c>
      <c r="W131" s="821" t="n">
        <f aca="false">W127+W128+W129</f>
        <v>0</v>
      </c>
      <c r="X131" s="821" t="n">
        <f aca="false">X127+X128+X129</f>
        <v>0</v>
      </c>
      <c r="Y131" s="821" t="n">
        <f aca="false">Y127+Y128+Y129</f>
        <v>0</v>
      </c>
      <c r="Z131" s="821"/>
      <c r="AA131" s="821" t="n">
        <f aca="false">AA127+AA128+AA129</f>
        <v>0</v>
      </c>
      <c r="AB131" s="777"/>
      <c r="AC131" s="777"/>
      <c r="AD131" s="767" t="str">
        <f aca="false">A131</f>
        <v>     Total Other Income &amp; Other Deductions</v>
      </c>
      <c r="AF131" s="815" t="n">
        <f aca="false">C131</f>
        <v>0</v>
      </c>
      <c r="AG131" s="815" t="n">
        <f aca="false">D131+AF131</f>
        <v>0</v>
      </c>
      <c r="AH131" s="815" t="n">
        <f aca="false">E131+AG131</f>
        <v>0</v>
      </c>
      <c r="AI131" s="815" t="n">
        <f aca="false">F131+AH131</f>
        <v>0</v>
      </c>
      <c r="AJ131" s="815" t="n">
        <f aca="false">G131+AI131</f>
        <v>0</v>
      </c>
      <c r="AK131" s="815" t="n">
        <f aca="false">H131+AJ131</f>
        <v>0</v>
      </c>
      <c r="AL131" s="815" t="n">
        <f aca="false">I131+AK131</f>
        <v>0</v>
      </c>
      <c r="AM131" s="815" t="n">
        <f aca="false">J131+AL131</f>
        <v>0</v>
      </c>
      <c r="AN131" s="815" t="n">
        <f aca="false">K131+AM131</f>
        <v>0</v>
      </c>
      <c r="AO131" s="815" t="n">
        <f aca="false">L131+AN131</f>
        <v>0</v>
      </c>
      <c r="AP131" s="815" t="n">
        <f aca="false">M131+AO131</f>
        <v>0</v>
      </c>
      <c r="AQ131" s="815" t="n">
        <f aca="false">N131+AP131</f>
        <v>0</v>
      </c>
    </row>
    <row r="132" customFormat="false" ht="12.75" hidden="false" customHeight="false" outlineLevel="0" collapsed="false">
      <c r="A132" s="782"/>
      <c r="C132" s="806"/>
      <c r="D132" s="806"/>
      <c r="E132" s="806"/>
      <c r="F132" s="806"/>
      <c r="G132" s="806"/>
      <c r="H132" s="806"/>
      <c r="I132" s="806"/>
      <c r="J132" s="806"/>
      <c r="K132" s="806"/>
      <c r="L132" s="806"/>
      <c r="M132" s="806"/>
      <c r="N132" s="806"/>
      <c r="O132" s="806"/>
      <c r="P132" s="806"/>
      <c r="Q132" s="806"/>
      <c r="R132" s="807"/>
      <c r="S132" s="782"/>
      <c r="T132" s="827"/>
      <c r="U132" s="804"/>
      <c r="V132" s="810"/>
      <c r="W132" s="810"/>
      <c r="X132" s="810"/>
      <c r="Y132" s="810"/>
      <c r="Z132" s="810"/>
      <c r="AA132" s="810"/>
      <c r="AB132" s="782"/>
      <c r="AC132" s="782"/>
      <c r="AD132" s="782"/>
      <c r="AF132" s="806"/>
      <c r="AG132" s="806"/>
      <c r="AH132" s="806"/>
      <c r="AI132" s="806"/>
      <c r="AJ132" s="806"/>
      <c r="AK132" s="806"/>
      <c r="AL132" s="806"/>
      <c r="AM132" s="806"/>
      <c r="AN132" s="806"/>
      <c r="AO132" s="806"/>
      <c r="AP132" s="806"/>
      <c r="AQ132" s="806"/>
    </row>
    <row r="133" customFormat="false" ht="12.75" hidden="false" customHeight="false" outlineLevel="0" collapsed="false">
      <c r="A133" s="802" t="s">
        <v>970</v>
      </c>
      <c r="B133" s="828"/>
      <c r="C133" s="815" t="n">
        <f aca="false">C124+C131</f>
        <v>-500</v>
      </c>
      <c r="D133" s="815" t="n">
        <f aca="false">D124+D131</f>
        <v>-500</v>
      </c>
      <c r="E133" s="815" t="n">
        <f aca="false">E124+E131</f>
        <v>-500</v>
      </c>
      <c r="F133" s="815" t="n">
        <f aca="false">F124+F131</f>
        <v>-500</v>
      </c>
      <c r="G133" s="815" t="n">
        <f aca="false">G124+G131</f>
        <v>-500</v>
      </c>
      <c r="H133" s="815" t="n">
        <f aca="false">H124+H131</f>
        <v>-500</v>
      </c>
      <c r="I133" s="815" t="n">
        <f aca="false">I124+I131</f>
        <v>-500</v>
      </c>
      <c r="J133" s="815" t="n">
        <f aca="false">J124+J131</f>
        <v>-500</v>
      </c>
      <c r="K133" s="815" t="n">
        <f aca="false">K124+K131</f>
        <v>-500</v>
      </c>
      <c r="L133" s="815" t="n">
        <f aca="false">L124+L131</f>
        <v>-500</v>
      </c>
      <c r="M133" s="815" t="n">
        <f aca="false">M124+M131</f>
        <v>-500</v>
      </c>
      <c r="N133" s="815" t="n">
        <f aca="false">N124+N131</f>
        <v>-500</v>
      </c>
      <c r="O133" s="815" t="n">
        <f aca="false">O124+O131</f>
        <v>-6000</v>
      </c>
      <c r="P133" s="815" t="n">
        <f aca="false">P124+P131</f>
        <v>-4000</v>
      </c>
      <c r="Q133" s="815" t="n">
        <f aca="false">Q124+Q131</f>
        <v>-2000</v>
      </c>
      <c r="R133" s="816"/>
      <c r="S133" s="777"/>
      <c r="T133" s="803" t="str">
        <f aca="false">A133</f>
        <v>INCOME BEFORE INTEREST &amp; TAXES</v>
      </c>
      <c r="U133" s="829"/>
      <c r="V133" s="821" t="n">
        <f aca="false">C133+D133+E133</f>
        <v>-1500</v>
      </c>
      <c r="W133" s="821" t="n">
        <f aca="false">F133+G133+H133</f>
        <v>-1500</v>
      </c>
      <c r="X133" s="821" t="n">
        <f aca="false">I133+J133+K133</f>
        <v>-1500</v>
      </c>
      <c r="Y133" s="821" t="n">
        <f aca="false">L133+M133+N133</f>
        <v>-1500</v>
      </c>
      <c r="Z133" s="821"/>
      <c r="AA133" s="821" t="n">
        <f aca="false">SUM(V133:Y133)</f>
        <v>-6000</v>
      </c>
      <c r="AB133" s="777"/>
      <c r="AC133" s="777"/>
      <c r="AD133" s="767" t="str">
        <f aca="false">A133</f>
        <v>INCOME BEFORE INTEREST &amp; TAXES</v>
      </c>
      <c r="AF133" s="815" t="n">
        <f aca="false">C133</f>
        <v>-500</v>
      </c>
      <c r="AG133" s="815" t="n">
        <f aca="false">D133+AF133</f>
        <v>-1000</v>
      </c>
      <c r="AH133" s="815" t="n">
        <f aca="false">E133+AG133</f>
        <v>-1500</v>
      </c>
      <c r="AI133" s="815" t="n">
        <f aca="false">F133+AH133</f>
        <v>-2000</v>
      </c>
      <c r="AJ133" s="815" t="n">
        <f aca="false">G133+AI133</f>
        <v>-2500</v>
      </c>
      <c r="AK133" s="815" t="n">
        <f aca="false">H133+AJ133</f>
        <v>-3000</v>
      </c>
      <c r="AL133" s="815" t="n">
        <f aca="false">I133+AK133</f>
        <v>-3500</v>
      </c>
      <c r="AM133" s="815" t="n">
        <f aca="false">J133+AL133</f>
        <v>-4000</v>
      </c>
      <c r="AN133" s="815" t="n">
        <f aca="false">K133+AM133</f>
        <v>-4500</v>
      </c>
      <c r="AO133" s="815" t="n">
        <f aca="false">L133+AN133</f>
        <v>-5000</v>
      </c>
      <c r="AP133" s="815" t="n">
        <f aca="false">M133+AO133</f>
        <v>-5500</v>
      </c>
      <c r="AQ133" s="815" t="n">
        <f aca="false">N133+AP133</f>
        <v>-6000</v>
      </c>
    </row>
    <row r="134" customFormat="false" ht="12.75" hidden="false" customHeight="false" outlineLevel="0" collapsed="false">
      <c r="A134" s="782"/>
      <c r="C134" s="806"/>
      <c r="D134" s="806"/>
      <c r="E134" s="806"/>
      <c r="F134" s="806"/>
      <c r="G134" s="806"/>
      <c r="H134" s="806"/>
      <c r="I134" s="806"/>
      <c r="J134" s="806"/>
      <c r="K134" s="806"/>
      <c r="L134" s="806"/>
      <c r="M134" s="806"/>
      <c r="N134" s="806"/>
      <c r="O134" s="806"/>
      <c r="P134" s="806"/>
      <c r="Q134" s="806"/>
      <c r="R134" s="807"/>
      <c r="S134" s="782"/>
      <c r="T134" s="827"/>
      <c r="U134" s="804"/>
      <c r="V134" s="810"/>
      <c r="W134" s="810"/>
      <c r="X134" s="810"/>
      <c r="Y134" s="810"/>
      <c r="Z134" s="810"/>
      <c r="AA134" s="810"/>
      <c r="AB134" s="782"/>
      <c r="AC134" s="782"/>
      <c r="AD134" s="782"/>
      <c r="AF134" s="806"/>
      <c r="AG134" s="806"/>
      <c r="AH134" s="806"/>
      <c r="AI134" s="806"/>
      <c r="AJ134" s="806"/>
      <c r="AK134" s="806"/>
      <c r="AL134" s="806"/>
      <c r="AM134" s="806"/>
      <c r="AN134" s="806"/>
      <c r="AO134" s="806"/>
      <c r="AP134" s="806"/>
      <c r="AQ134" s="806"/>
    </row>
    <row r="135" customFormat="false" ht="12.75" hidden="false" customHeight="false" outlineLevel="0" collapsed="false">
      <c r="A135" s="802" t="s">
        <v>971</v>
      </c>
      <c r="C135" s="870"/>
      <c r="D135" s="870"/>
      <c r="E135" s="870"/>
      <c r="F135" s="870"/>
      <c r="G135" s="870"/>
      <c r="H135" s="870"/>
      <c r="I135" s="870"/>
      <c r="J135" s="870"/>
      <c r="K135" s="870"/>
      <c r="L135" s="870"/>
      <c r="M135" s="870"/>
      <c r="N135" s="870"/>
      <c r="O135" s="806"/>
      <c r="P135" s="807"/>
      <c r="Q135" s="806"/>
      <c r="R135" s="807"/>
      <c r="S135" s="782"/>
      <c r="T135" s="803" t="str">
        <f aca="false">A135</f>
        <v>INTEREST AND OTHER </v>
      </c>
      <c r="U135" s="804"/>
      <c r="V135" s="810"/>
      <c r="W135" s="830"/>
      <c r="X135" s="810"/>
      <c r="Y135" s="810"/>
      <c r="Z135" s="810"/>
      <c r="AA135" s="810"/>
      <c r="AB135" s="782"/>
      <c r="AC135" s="782"/>
      <c r="AD135" s="767" t="str">
        <f aca="false">A135</f>
        <v>INTEREST AND OTHER </v>
      </c>
      <c r="AF135" s="806"/>
      <c r="AG135" s="806"/>
      <c r="AH135" s="806"/>
      <c r="AI135" s="806"/>
      <c r="AJ135" s="806"/>
      <c r="AK135" s="806"/>
      <c r="AL135" s="806"/>
      <c r="AM135" s="806"/>
      <c r="AN135" s="806"/>
      <c r="AO135" s="806"/>
      <c r="AP135" s="806"/>
      <c r="AQ135" s="806"/>
    </row>
    <row r="136" customFormat="false" ht="12.75" hidden="false" customHeight="false" outlineLevel="0" collapsed="false">
      <c r="A136" s="805" t="s">
        <v>972</v>
      </c>
      <c r="C136" s="870" t="n">
        <v>0</v>
      </c>
      <c r="D136" s="870" t="n">
        <v>0</v>
      </c>
      <c r="E136" s="870" t="n">
        <v>0</v>
      </c>
      <c r="F136" s="870" t="n">
        <v>0</v>
      </c>
      <c r="G136" s="870" t="n">
        <v>0</v>
      </c>
      <c r="H136" s="870" t="n">
        <v>0</v>
      </c>
      <c r="I136" s="870" t="n">
        <v>0</v>
      </c>
      <c r="J136" s="870" t="n">
        <v>0</v>
      </c>
      <c r="K136" s="870" t="n">
        <v>0</v>
      </c>
      <c r="L136" s="870" t="n">
        <v>0</v>
      </c>
      <c r="M136" s="870" t="n">
        <v>0</v>
      </c>
      <c r="N136" s="870" t="n">
        <v>0</v>
      </c>
      <c r="O136" s="806" t="n">
        <f aca="false">SUM(C136:N136)</f>
        <v>0</v>
      </c>
      <c r="P136" s="807" t="n">
        <f aca="false">SUM(C136:J136)</f>
        <v>0</v>
      </c>
      <c r="Q136" s="806" t="n">
        <f aca="false">O136-P136</f>
        <v>0</v>
      </c>
      <c r="R136" s="808"/>
      <c r="S136" s="782"/>
      <c r="T136" s="809" t="str">
        <f aca="false">A136</f>
        <v>   Direct Interest</v>
      </c>
      <c r="U136" s="804"/>
      <c r="V136" s="810" t="n">
        <f aca="false">C136+D136+E136</f>
        <v>0</v>
      </c>
      <c r="W136" s="810" t="n">
        <f aca="false">F136+G136+H136</f>
        <v>0</v>
      </c>
      <c r="X136" s="810" t="n">
        <f aca="false">I136+J136+K136</f>
        <v>0</v>
      </c>
      <c r="Y136" s="810" t="n">
        <f aca="false">L136+M136+N136</f>
        <v>0</v>
      </c>
      <c r="Z136" s="810"/>
      <c r="AA136" s="810" t="n">
        <f aca="false">SUM(V136:Y136)</f>
        <v>0</v>
      </c>
      <c r="AB136" s="782"/>
      <c r="AC136" s="782"/>
      <c r="AD136" s="765" t="str">
        <f aca="false">A136</f>
        <v>   Direct Interest</v>
      </c>
      <c r="AF136" s="806" t="n">
        <f aca="false">C136</f>
        <v>0</v>
      </c>
      <c r="AG136" s="806" t="n">
        <f aca="false">D136+AF136</f>
        <v>0</v>
      </c>
      <c r="AH136" s="806" t="n">
        <f aca="false">E136+AG136</f>
        <v>0</v>
      </c>
      <c r="AI136" s="806" t="n">
        <f aca="false">F136+AH136</f>
        <v>0</v>
      </c>
      <c r="AJ136" s="806" t="n">
        <f aca="false">G136+AI136</f>
        <v>0</v>
      </c>
      <c r="AK136" s="806" t="n">
        <f aca="false">H136+AJ136</f>
        <v>0</v>
      </c>
      <c r="AL136" s="806" t="n">
        <f aca="false">I136+AK136</f>
        <v>0</v>
      </c>
      <c r="AM136" s="806" t="n">
        <f aca="false">J136+AL136</f>
        <v>0</v>
      </c>
      <c r="AN136" s="806" t="n">
        <f aca="false">K136+AM136</f>
        <v>0</v>
      </c>
      <c r="AO136" s="806" t="n">
        <f aca="false">L136+AN136</f>
        <v>0</v>
      </c>
      <c r="AP136" s="806" t="n">
        <f aca="false">M136+AO136</f>
        <v>0</v>
      </c>
      <c r="AQ136" s="806" t="n">
        <f aca="false">N136+AP136</f>
        <v>0</v>
      </c>
    </row>
    <row r="137" customFormat="false" ht="12.75" hidden="false" customHeight="false" outlineLevel="0" collapsed="false">
      <c r="A137" s="805" t="s">
        <v>973</v>
      </c>
      <c r="C137" s="870" t="n">
        <v>0</v>
      </c>
      <c r="D137" s="870" t="n">
        <v>0</v>
      </c>
      <c r="E137" s="870" t="n">
        <v>0</v>
      </c>
      <c r="F137" s="870" t="n">
        <v>0</v>
      </c>
      <c r="G137" s="870" t="n">
        <v>0</v>
      </c>
      <c r="H137" s="870" t="n">
        <v>0</v>
      </c>
      <c r="I137" s="870" t="n">
        <v>0</v>
      </c>
      <c r="J137" s="870" t="n">
        <v>0</v>
      </c>
      <c r="K137" s="870" t="n">
        <v>0</v>
      </c>
      <c r="L137" s="870" t="n">
        <v>0</v>
      </c>
      <c r="M137" s="870" t="n">
        <v>0</v>
      </c>
      <c r="N137" s="870" t="n">
        <v>0</v>
      </c>
      <c r="O137" s="806" t="n">
        <f aca="false">SUM(C137:N137)</f>
        <v>0</v>
      </c>
      <c r="P137" s="807" t="n">
        <f aca="false">SUM(C137:J137)</f>
        <v>0</v>
      </c>
      <c r="Q137" s="806" t="n">
        <f aca="false">O137-P137</f>
        <v>0</v>
      </c>
      <c r="R137" s="808"/>
      <c r="S137" s="782"/>
      <c r="T137" s="809" t="str">
        <f aca="false">A137</f>
        <v>   Interest on Long Term Debt (Pre 1/1/98 - Third Party)</v>
      </c>
      <c r="U137" s="804"/>
      <c r="V137" s="810" t="n">
        <f aca="false">C137+D137+E137</f>
        <v>0</v>
      </c>
      <c r="W137" s="810" t="n">
        <f aca="false">F137+G137+H137</f>
        <v>0</v>
      </c>
      <c r="X137" s="810" t="n">
        <f aca="false">I137+J137+K137</f>
        <v>0</v>
      </c>
      <c r="Y137" s="810" t="n">
        <f aca="false">L137+M137+N137</f>
        <v>0</v>
      </c>
      <c r="Z137" s="810"/>
      <c r="AA137" s="810" t="n">
        <f aca="false">SUM(V137:Y137)</f>
        <v>0</v>
      </c>
      <c r="AB137" s="782"/>
      <c r="AC137" s="782"/>
      <c r="AD137" s="765" t="str">
        <f aca="false">A137</f>
        <v>   Interest on Long Term Debt (Pre 1/1/98 - Third Party)</v>
      </c>
      <c r="AF137" s="806" t="n">
        <f aca="false">C137</f>
        <v>0</v>
      </c>
      <c r="AG137" s="806" t="n">
        <f aca="false">D137+AF137</f>
        <v>0</v>
      </c>
      <c r="AH137" s="806" t="n">
        <f aca="false">E137+AG137</f>
        <v>0</v>
      </c>
      <c r="AI137" s="806" t="n">
        <f aca="false">F137+AH137</f>
        <v>0</v>
      </c>
      <c r="AJ137" s="806" t="n">
        <f aca="false">G137+AI137</f>
        <v>0</v>
      </c>
      <c r="AK137" s="806" t="n">
        <f aca="false">H137+AJ137</f>
        <v>0</v>
      </c>
      <c r="AL137" s="806" t="n">
        <f aca="false">I137+AK137</f>
        <v>0</v>
      </c>
      <c r="AM137" s="806" t="n">
        <f aca="false">J137+AL137</f>
        <v>0</v>
      </c>
      <c r="AN137" s="806" t="n">
        <f aca="false">K137+AM137</f>
        <v>0</v>
      </c>
      <c r="AO137" s="806" t="n">
        <f aca="false">L137+AN137</f>
        <v>0</v>
      </c>
      <c r="AP137" s="806" t="n">
        <f aca="false">M137+AO137</f>
        <v>0</v>
      </c>
      <c r="AQ137" s="806" t="n">
        <f aca="false">N137+AP137</f>
        <v>0</v>
      </c>
    </row>
    <row r="138" customFormat="false" ht="12.75" hidden="false" customHeight="false" outlineLevel="0" collapsed="false">
      <c r="A138" s="805" t="s">
        <v>974</v>
      </c>
      <c r="C138" s="870" t="n">
        <v>0</v>
      </c>
      <c r="D138" s="870" t="n">
        <v>0</v>
      </c>
      <c r="E138" s="870" t="n">
        <v>0</v>
      </c>
      <c r="F138" s="870" t="n">
        <v>0</v>
      </c>
      <c r="G138" s="870" t="n">
        <v>0</v>
      </c>
      <c r="H138" s="870" t="n">
        <v>0</v>
      </c>
      <c r="I138" s="870" t="n">
        <v>0</v>
      </c>
      <c r="J138" s="870" t="n">
        <v>0</v>
      </c>
      <c r="K138" s="870" t="n">
        <v>0</v>
      </c>
      <c r="L138" s="870" t="n">
        <v>0</v>
      </c>
      <c r="M138" s="870" t="n">
        <v>0</v>
      </c>
      <c r="N138" s="870" t="n">
        <v>0</v>
      </c>
      <c r="O138" s="806" t="n">
        <f aca="false">SUM(C138:N138)</f>
        <v>0</v>
      </c>
      <c r="P138" s="807" t="n">
        <f aca="false">SUM(C138:J138)</f>
        <v>0</v>
      </c>
      <c r="Q138" s="806" t="n">
        <f aca="false">O138-P138</f>
        <v>0</v>
      </c>
      <c r="R138" s="808"/>
      <c r="S138" s="782"/>
      <c r="T138" s="809" t="str">
        <f aca="false">A138</f>
        <v>   Interest on Long Term Debt (Post 1/1/98 - Internal)</v>
      </c>
      <c r="U138" s="804"/>
      <c r="V138" s="810" t="n">
        <f aca="false">C138+D138+E138</f>
        <v>0</v>
      </c>
      <c r="W138" s="810" t="n">
        <f aca="false">F138+G138+H138</f>
        <v>0</v>
      </c>
      <c r="X138" s="810" t="n">
        <f aca="false">I138+J138+K138</f>
        <v>0</v>
      </c>
      <c r="Y138" s="810" t="n">
        <f aca="false">L138+M138+N138</f>
        <v>0</v>
      </c>
      <c r="Z138" s="810"/>
      <c r="AA138" s="810" t="n">
        <f aca="false">SUM(V138:Y138)</f>
        <v>0</v>
      </c>
      <c r="AB138" s="782"/>
      <c r="AC138" s="782"/>
      <c r="AD138" s="765" t="str">
        <f aca="false">A138</f>
        <v>   Interest on Long Term Debt (Post 1/1/98 - Internal)</v>
      </c>
      <c r="AF138" s="806" t="n">
        <f aca="false">C138</f>
        <v>0</v>
      </c>
      <c r="AG138" s="806" t="n">
        <f aca="false">D138+AF138</f>
        <v>0</v>
      </c>
      <c r="AH138" s="806" t="n">
        <f aca="false">E138+AG138</f>
        <v>0</v>
      </c>
      <c r="AI138" s="806" t="n">
        <f aca="false">F138+AH138</f>
        <v>0</v>
      </c>
      <c r="AJ138" s="806" t="n">
        <f aca="false">G138+AI138</f>
        <v>0</v>
      </c>
      <c r="AK138" s="806" t="n">
        <f aca="false">H138+AJ138</f>
        <v>0</v>
      </c>
      <c r="AL138" s="806" t="n">
        <f aca="false">I138+AK138</f>
        <v>0</v>
      </c>
      <c r="AM138" s="806" t="n">
        <f aca="false">J138+AL138</f>
        <v>0</v>
      </c>
      <c r="AN138" s="806" t="n">
        <f aca="false">K138+AM138</f>
        <v>0</v>
      </c>
      <c r="AO138" s="806" t="n">
        <f aca="false">L138+AN138</f>
        <v>0</v>
      </c>
      <c r="AP138" s="806" t="n">
        <f aca="false">M138+AO138</f>
        <v>0</v>
      </c>
      <c r="AQ138" s="806" t="n">
        <f aca="false">N138+AP138</f>
        <v>0</v>
      </c>
    </row>
    <row r="139" customFormat="false" ht="12.75" hidden="false" customHeight="false" outlineLevel="0" collapsed="false">
      <c r="A139" s="805" t="s">
        <v>975</v>
      </c>
      <c r="C139" s="870" t="n">
        <v>0</v>
      </c>
      <c r="D139" s="870" t="n">
        <v>0</v>
      </c>
      <c r="E139" s="870" t="n">
        <v>0</v>
      </c>
      <c r="F139" s="870" t="n">
        <v>0</v>
      </c>
      <c r="G139" s="870" t="n">
        <v>0</v>
      </c>
      <c r="H139" s="870" t="n">
        <v>0</v>
      </c>
      <c r="I139" s="870" t="n">
        <v>0</v>
      </c>
      <c r="J139" s="870" t="n">
        <v>0</v>
      </c>
      <c r="K139" s="870" t="n">
        <v>0</v>
      </c>
      <c r="L139" s="870" t="n">
        <v>0</v>
      </c>
      <c r="M139" s="870" t="n">
        <v>0</v>
      </c>
      <c r="N139" s="870" t="n">
        <v>0</v>
      </c>
      <c r="O139" s="806" t="n">
        <f aca="false">SUM(C139:N139)</f>
        <v>0</v>
      </c>
      <c r="P139" s="807" t="n">
        <f aca="false">SUM(C139:J139)</f>
        <v>0</v>
      </c>
      <c r="Q139" s="806" t="n">
        <f aca="false">O139-P139</f>
        <v>0</v>
      </c>
      <c r="R139" s="808"/>
      <c r="S139" s="782"/>
      <c r="T139" s="809" t="str">
        <f aca="false">A139</f>
        <v>   Intercompany Interest Expense / (Income)</v>
      </c>
      <c r="U139" s="804"/>
      <c r="V139" s="810" t="n">
        <f aca="false">C139+D139+E139</f>
        <v>0</v>
      </c>
      <c r="W139" s="810" t="n">
        <f aca="false">F139+G139+H139</f>
        <v>0</v>
      </c>
      <c r="X139" s="810" t="n">
        <f aca="false">I139+J139+K139</f>
        <v>0</v>
      </c>
      <c r="Y139" s="810" t="n">
        <f aca="false">L139+M139+N139</f>
        <v>0</v>
      </c>
      <c r="Z139" s="810"/>
      <c r="AA139" s="810" t="n">
        <f aca="false">SUM(V139:Y139)</f>
        <v>0</v>
      </c>
      <c r="AB139" s="782"/>
      <c r="AC139" s="782"/>
      <c r="AD139" s="765" t="str">
        <f aca="false">A139</f>
        <v>   Intercompany Interest Expense / (Income)</v>
      </c>
      <c r="AF139" s="806" t="n">
        <f aca="false">C139</f>
        <v>0</v>
      </c>
      <c r="AG139" s="806" t="n">
        <f aca="false">D139+AF139</f>
        <v>0</v>
      </c>
      <c r="AH139" s="806" t="n">
        <f aca="false">E139+AG139</f>
        <v>0</v>
      </c>
      <c r="AI139" s="806" t="n">
        <f aca="false">F139+AH139</f>
        <v>0</v>
      </c>
      <c r="AJ139" s="806" t="n">
        <f aca="false">G139+AI139</f>
        <v>0</v>
      </c>
      <c r="AK139" s="806" t="n">
        <f aca="false">H139+AJ139</f>
        <v>0</v>
      </c>
      <c r="AL139" s="806" t="n">
        <f aca="false">I139+AK139</f>
        <v>0</v>
      </c>
      <c r="AM139" s="806" t="n">
        <f aca="false">J139+AL139</f>
        <v>0</v>
      </c>
      <c r="AN139" s="806" t="n">
        <f aca="false">K139+AM139</f>
        <v>0</v>
      </c>
      <c r="AO139" s="806" t="n">
        <f aca="false">L139+AN139</f>
        <v>0</v>
      </c>
      <c r="AP139" s="806" t="n">
        <f aca="false">M139+AO139</f>
        <v>0</v>
      </c>
      <c r="AQ139" s="806" t="n">
        <f aca="false">N139+AP139</f>
        <v>0</v>
      </c>
    </row>
    <row r="140" customFormat="false" ht="12.75" hidden="false" customHeight="false" outlineLevel="0" collapsed="false">
      <c r="A140" s="805" t="s">
        <v>976</v>
      </c>
      <c r="C140" s="871" t="n">
        <v>0</v>
      </c>
      <c r="D140" s="871" t="n">
        <v>0</v>
      </c>
      <c r="E140" s="871" t="n">
        <v>0</v>
      </c>
      <c r="F140" s="871" t="n">
        <v>0</v>
      </c>
      <c r="G140" s="871" t="n">
        <v>0</v>
      </c>
      <c r="H140" s="871" t="n">
        <v>0</v>
      </c>
      <c r="I140" s="871" t="n">
        <v>0</v>
      </c>
      <c r="J140" s="871" t="n">
        <v>0</v>
      </c>
      <c r="K140" s="871" t="n">
        <v>0</v>
      </c>
      <c r="L140" s="871" t="n">
        <v>0</v>
      </c>
      <c r="M140" s="871" t="n">
        <v>0</v>
      </c>
      <c r="N140" s="871" t="n">
        <v>0</v>
      </c>
      <c r="O140" s="811" t="n">
        <f aca="false">SUM(C140:N140)</f>
        <v>0</v>
      </c>
      <c r="P140" s="812" t="n">
        <f aca="false">SUM(C140:J140)</f>
        <v>0</v>
      </c>
      <c r="Q140" s="811" t="n">
        <f aca="false">O140-P140</f>
        <v>0</v>
      </c>
      <c r="R140" s="813"/>
      <c r="S140" s="831"/>
      <c r="T140" s="809" t="str">
        <f aca="false">A140</f>
        <v>   AFUDC</v>
      </c>
      <c r="U140" s="832"/>
      <c r="V140" s="814" t="n">
        <f aca="false">C140+D140+E140</f>
        <v>0</v>
      </c>
      <c r="W140" s="814" t="n">
        <f aca="false">F140+G140+H140</f>
        <v>0</v>
      </c>
      <c r="X140" s="814" t="n">
        <f aca="false">I140+J140+K140</f>
        <v>0</v>
      </c>
      <c r="Y140" s="814" t="n">
        <f aca="false">L140+M140+N140</f>
        <v>0</v>
      </c>
      <c r="Z140" s="814"/>
      <c r="AA140" s="814" t="n">
        <f aca="false">SUM(V140:Y140)</f>
        <v>0</v>
      </c>
      <c r="AB140" s="782"/>
      <c r="AC140" s="782"/>
      <c r="AD140" s="765" t="str">
        <f aca="false">A140</f>
        <v>   AFUDC</v>
      </c>
      <c r="AF140" s="811" t="n">
        <f aca="false">C140</f>
        <v>0</v>
      </c>
      <c r="AG140" s="811" t="n">
        <f aca="false">D140+AF140</f>
        <v>0</v>
      </c>
      <c r="AH140" s="811" t="n">
        <f aca="false">E140+AG140</f>
        <v>0</v>
      </c>
      <c r="AI140" s="811" t="n">
        <f aca="false">F140+AH140</f>
        <v>0</v>
      </c>
      <c r="AJ140" s="811" t="n">
        <f aca="false">G140+AI140</f>
        <v>0</v>
      </c>
      <c r="AK140" s="811" t="n">
        <f aca="false">H140+AJ140</f>
        <v>0</v>
      </c>
      <c r="AL140" s="811" t="n">
        <f aca="false">I140+AK140</f>
        <v>0</v>
      </c>
      <c r="AM140" s="811" t="n">
        <f aca="false">J140+AL140</f>
        <v>0</v>
      </c>
      <c r="AN140" s="811" t="n">
        <f aca="false">K140+AM140</f>
        <v>0</v>
      </c>
      <c r="AO140" s="811" t="n">
        <f aca="false">L140+AN140</f>
        <v>0</v>
      </c>
      <c r="AP140" s="811" t="n">
        <f aca="false">M140+AO140</f>
        <v>0</v>
      </c>
      <c r="AQ140" s="811" t="n">
        <f aca="false">N140+AP140</f>
        <v>0</v>
      </c>
    </row>
    <row r="141" customFormat="false" ht="3.95" hidden="false" customHeight="true" outlineLevel="0" collapsed="false">
      <c r="A141" s="782"/>
      <c r="C141" s="806"/>
      <c r="D141" s="806"/>
      <c r="E141" s="806"/>
      <c r="F141" s="806"/>
      <c r="G141" s="806"/>
      <c r="H141" s="806"/>
      <c r="I141" s="806"/>
      <c r="J141" s="806"/>
      <c r="K141" s="806"/>
      <c r="L141" s="806"/>
      <c r="M141" s="806"/>
      <c r="N141" s="806"/>
      <c r="O141" s="806"/>
      <c r="P141" s="806"/>
      <c r="Q141" s="806"/>
      <c r="R141" s="807"/>
      <c r="S141" s="782"/>
      <c r="T141" s="827"/>
      <c r="U141" s="804"/>
      <c r="V141" s="810"/>
      <c r="W141" s="810"/>
      <c r="X141" s="810"/>
      <c r="Y141" s="810"/>
      <c r="Z141" s="810"/>
      <c r="AA141" s="810"/>
      <c r="AB141" s="782"/>
      <c r="AC141" s="782"/>
      <c r="AD141" s="782"/>
      <c r="AF141" s="806"/>
      <c r="AG141" s="806"/>
      <c r="AH141" s="806"/>
      <c r="AI141" s="806"/>
      <c r="AJ141" s="806"/>
      <c r="AK141" s="806"/>
      <c r="AL141" s="806"/>
      <c r="AM141" s="806"/>
      <c r="AN141" s="806"/>
      <c r="AO141" s="806"/>
      <c r="AP141" s="806"/>
      <c r="AQ141" s="806"/>
    </row>
    <row r="142" customFormat="false" ht="12.75" hidden="false" customHeight="false" outlineLevel="0" collapsed="false">
      <c r="A142" s="833" t="s">
        <v>977</v>
      </c>
      <c r="B142" s="828"/>
      <c r="C142" s="815" t="n">
        <f aca="false">SUM(C136:C140)</f>
        <v>0</v>
      </c>
      <c r="D142" s="815" t="n">
        <f aca="false">SUM(D136:D140)</f>
        <v>0</v>
      </c>
      <c r="E142" s="815" t="n">
        <f aca="false">SUM(E136:E140)</f>
        <v>0</v>
      </c>
      <c r="F142" s="815" t="n">
        <f aca="false">SUM(F136:F140)</f>
        <v>0</v>
      </c>
      <c r="G142" s="815" t="n">
        <f aca="false">SUM(G136:G140)</f>
        <v>0</v>
      </c>
      <c r="H142" s="815" t="n">
        <f aca="false">SUM(H136:H140)</f>
        <v>0</v>
      </c>
      <c r="I142" s="815" t="n">
        <f aca="false">SUM(I136:I140)</f>
        <v>0</v>
      </c>
      <c r="J142" s="815" t="n">
        <f aca="false">SUM(J136:J140)</f>
        <v>0</v>
      </c>
      <c r="K142" s="815" t="n">
        <f aca="false">SUM(K136:K140)</f>
        <v>0</v>
      </c>
      <c r="L142" s="815" t="n">
        <f aca="false">SUM(L136:L140)</f>
        <v>0</v>
      </c>
      <c r="M142" s="815" t="n">
        <f aca="false">SUM(M136:M140)</f>
        <v>0</v>
      </c>
      <c r="N142" s="815" t="n">
        <f aca="false">SUM(N136:N140)</f>
        <v>0</v>
      </c>
      <c r="O142" s="815" t="n">
        <f aca="false">SUM(O136:O140)</f>
        <v>0</v>
      </c>
      <c r="P142" s="815" t="n">
        <f aca="false">SUM(P136:P140)</f>
        <v>0</v>
      </c>
      <c r="Q142" s="815" t="n">
        <f aca="false">SUM(Q136:Q140)</f>
        <v>0</v>
      </c>
      <c r="R142" s="816"/>
      <c r="S142" s="777"/>
      <c r="T142" s="803" t="str">
        <f aca="false">A142</f>
        <v>     Total Interest and Other</v>
      </c>
      <c r="U142" s="829"/>
      <c r="V142" s="821" t="n">
        <f aca="false">SUM(V136:V140)</f>
        <v>0</v>
      </c>
      <c r="W142" s="821" t="n">
        <f aca="false">SUM(W136:W140)</f>
        <v>0</v>
      </c>
      <c r="X142" s="821" t="n">
        <f aca="false">SUM(X136:X140)</f>
        <v>0</v>
      </c>
      <c r="Y142" s="821" t="n">
        <f aca="false">SUM(Y136:Y140)</f>
        <v>0</v>
      </c>
      <c r="Z142" s="821"/>
      <c r="AA142" s="821" t="n">
        <f aca="false">SUM(AA136:AA140)</f>
        <v>0</v>
      </c>
      <c r="AB142" s="777"/>
      <c r="AC142" s="777"/>
      <c r="AD142" s="767" t="str">
        <f aca="false">A142</f>
        <v>     Total Interest and Other</v>
      </c>
      <c r="AF142" s="815" t="n">
        <f aca="false">C142</f>
        <v>0</v>
      </c>
      <c r="AG142" s="815" t="n">
        <f aca="false">D142+AF142</f>
        <v>0</v>
      </c>
      <c r="AH142" s="815" t="n">
        <f aca="false">E142+AG142</f>
        <v>0</v>
      </c>
      <c r="AI142" s="815" t="n">
        <f aca="false">F142+AH142</f>
        <v>0</v>
      </c>
      <c r="AJ142" s="815" t="n">
        <f aca="false">G142+AI142</f>
        <v>0</v>
      </c>
      <c r="AK142" s="815" t="n">
        <f aca="false">H142+AJ142</f>
        <v>0</v>
      </c>
      <c r="AL142" s="815" t="n">
        <f aca="false">I142+AK142</f>
        <v>0</v>
      </c>
      <c r="AM142" s="815" t="n">
        <f aca="false">J142+AL142</f>
        <v>0</v>
      </c>
      <c r="AN142" s="815" t="n">
        <f aca="false">K142+AM142</f>
        <v>0</v>
      </c>
      <c r="AO142" s="815" t="n">
        <f aca="false">L142+AN142</f>
        <v>0</v>
      </c>
      <c r="AP142" s="815" t="n">
        <f aca="false">M142+AO142</f>
        <v>0</v>
      </c>
      <c r="AQ142" s="815" t="n">
        <f aca="false">N142+AP142</f>
        <v>0</v>
      </c>
    </row>
    <row r="143" customFormat="false" ht="12.75" hidden="false" customHeight="false" outlineLevel="0" collapsed="false">
      <c r="A143" s="833"/>
      <c r="B143" s="828"/>
      <c r="C143" s="815"/>
      <c r="D143" s="815"/>
      <c r="E143" s="815"/>
      <c r="F143" s="815"/>
      <c r="G143" s="815"/>
      <c r="H143" s="815"/>
      <c r="I143" s="815"/>
      <c r="J143" s="815"/>
      <c r="K143" s="815"/>
      <c r="L143" s="815"/>
      <c r="M143" s="815"/>
      <c r="N143" s="815"/>
      <c r="O143" s="815"/>
      <c r="P143" s="815"/>
      <c r="Q143" s="815"/>
      <c r="R143" s="834"/>
      <c r="S143" s="777"/>
      <c r="T143" s="803"/>
      <c r="U143" s="829"/>
      <c r="V143" s="821"/>
      <c r="W143" s="821"/>
      <c r="X143" s="821"/>
      <c r="Y143" s="821"/>
      <c r="Z143" s="821"/>
      <c r="AA143" s="821"/>
      <c r="AB143" s="777"/>
      <c r="AC143" s="777"/>
      <c r="AD143" s="767"/>
      <c r="AF143" s="811"/>
      <c r="AG143" s="811"/>
      <c r="AH143" s="811"/>
      <c r="AI143" s="811"/>
      <c r="AJ143" s="811"/>
      <c r="AK143" s="811"/>
      <c r="AL143" s="811"/>
      <c r="AM143" s="811"/>
      <c r="AN143" s="811"/>
      <c r="AO143" s="811"/>
      <c r="AP143" s="811"/>
      <c r="AQ143" s="811"/>
    </row>
    <row r="144" customFormat="false" ht="12.75" hidden="false" customHeight="false" outlineLevel="0" collapsed="false">
      <c r="A144" s="802" t="s">
        <v>926</v>
      </c>
      <c r="B144" s="793"/>
      <c r="C144" s="815" t="n">
        <f aca="false">C124+C131-C142</f>
        <v>-500</v>
      </c>
      <c r="D144" s="815" t="n">
        <f aca="false">D124+D131-D142</f>
        <v>-500</v>
      </c>
      <c r="E144" s="815" t="n">
        <f aca="false">E124+E131-E142</f>
        <v>-500</v>
      </c>
      <c r="F144" s="815" t="n">
        <f aca="false">F124+F131-F142</f>
        <v>-500</v>
      </c>
      <c r="G144" s="815" t="n">
        <f aca="false">G124+G131-G142</f>
        <v>-500</v>
      </c>
      <c r="H144" s="815" t="n">
        <f aca="false">H124+H131-H142</f>
        <v>-500</v>
      </c>
      <c r="I144" s="815" t="n">
        <f aca="false">I124+I131-I142</f>
        <v>-500</v>
      </c>
      <c r="J144" s="815" t="n">
        <f aca="false">J124+J131-J142</f>
        <v>-500</v>
      </c>
      <c r="K144" s="815" t="n">
        <f aca="false">K124+K131-K142</f>
        <v>-500</v>
      </c>
      <c r="L144" s="815" t="n">
        <f aca="false">L124+L131-L142</f>
        <v>-500</v>
      </c>
      <c r="M144" s="815" t="n">
        <f aca="false">M124+M131-M142</f>
        <v>-500</v>
      </c>
      <c r="N144" s="815" t="n">
        <f aca="false">N124+N131-N142</f>
        <v>-500</v>
      </c>
      <c r="O144" s="815" t="n">
        <f aca="false">O124+O131-O142</f>
        <v>-6000</v>
      </c>
      <c r="P144" s="815" t="n">
        <f aca="false">P124+P131-P142</f>
        <v>-4000</v>
      </c>
      <c r="Q144" s="815" t="n">
        <f aca="false">Q124+Q131-Q142</f>
        <v>-2000</v>
      </c>
      <c r="R144" s="816"/>
      <c r="S144" s="777"/>
      <c r="T144" s="803" t="str">
        <f aca="false">A144</f>
        <v>INCOME BEFORE INCOME TAXES</v>
      </c>
      <c r="U144" s="771"/>
      <c r="V144" s="821" t="n">
        <f aca="false">V124+V131-V142</f>
        <v>-1500</v>
      </c>
      <c r="W144" s="821" t="n">
        <f aca="false">W124+W131-W142</f>
        <v>-1500</v>
      </c>
      <c r="X144" s="821" t="n">
        <f aca="false">X124+X131-X142</f>
        <v>-1500</v>
      </c>
      <c r="Y144" s="821" t="n">
        <f aca="false">Y124+Y131-Y142</f>
        <v>-1500</v>
      </c>
      <c r="Z144" s="821"/>
      <c r="AA144" s="821" t="n">
        <f aca="false">AA124+AA131-AA142</f>
        <v>-6000</v>
      </c>
      <c r="AB144" s="777"/>
      <c r="AC144" s="782"/>
      <c r="AD144" s="767" t="str">
        <f aca="false">A144</f>
        <v>INCOME BEFORE INCOME TAXES</v>
      </c>
      <c r="AF144" s="815" t="n">
        <f aca="false">C144</f>
        <v>-500</v>
      </c>
      <c r="AG144" s="815" t="n">
        <f aca="false">D144+AF144</f>
        <v>-1000</v>
      </c>
      <c r="AH144" s="815" t="n">
        <f aca="false">E144+AG144</f>
        <v>-1500</v>
      </c>
      <c r="AI144" s="815" t="n">
        <f aca="false">F144+AH144</f>
        <v>-2000</v>
      </c>
      <c r="AJ144" s="815" t="n">
        <f aca="false">G144+AI144</f>
        <v>-2500</v>
      </c>
      <c r="AK144" s="815" t="n">
        <f aca="false">H144+AJ144</f>
        <v>-3000</v>
      </c>
      <c r="AL144" s="815" t="n">
        <f aca="false">I144+AK144</f>
        <v>-3500</v>
      </c>
      <c r="AM144" s="815" t="n">
        <f aca="false">J144+AL144</f>
        <v>-4000</v>
      </c>
      <c r="AN144" s="815" t="n">
        <f aca="false">K144+AM144</f>
        <v>-4500</v>
      </c>
      <c r="AO144" s="815" t="n">
        <f aca="false">L144+AN144</f>
        <v>-5000</v>
      </c>
      <c r="AP144" s="815" t="n">
        <f aca="false">M144+AO144</f>
        <v>-5500</v>
      </c>
      <c r="AQ144" s="815" t="n">
        <f aca="false">N144+AP144</f>
        <v>-6000</v>
      </c>
    </row>
    <row r="145" customFormat="false" ht="12.75" hidden="false" customHeight="false" outlineLevel="0" collapsed="false">
      <c r="A145" s="782"/>
      <c r="C145" s="806"/>
      <c r="D145" s="806"/>
      <c r="E145" s="806"/>
      <c r="F145" s="806"/>
      <c r="G145" s="806"/>
      <c r="H145" s="806"/>
      <c r="I145" s="806"/>
      <c r="J145" s="806"/>
      <c r="K145" s="806"/>
      <c r="L145" s="806"/>
      <c r="M145" s="806"/>
      <c r="N145" s="806"/>
      <c r="O145" s="806"/>
      <c r="P145" s="806"/>
      <c r="Q145" s="806"/>
      <c r="R145" s="807"/>
      <c r="S145" s="782"/>
      <c r="T145" s="827"/>
      <c r="U145" s="804"/>
      <c r="V145" s="810"/>
      <c r="W145" s="810"/>
      <c r="X145" s="810"/>
      <c r="Y145" s="810"/>
      <c r="Z145" s="810"/>
      <c r="AA145" s="810"/>
      <c r="AB145" s="782"/>
      <c r="AC145" s="782"/>
      <c r="AF145" s="806"/>
      <c r="AG145" s="806"/>
      <c r="AH145" s="806"/>
      <c r="AI145" s="806"/>
      <c r="AJ145" s="806"/>
      <c r="AK145" s="806"/>
      <c r="AL145" s="806"/>
      <c r="AM145" s="806"/>
      <c r="AN145" s="806"/>
      <c r="AO145" s="806"/>
      <c r="AP145" s="806"/>
      <c r="AQ145" s="806"/>
    </row>
    <row r="146" customFormat="false" ht="12.75" hidden="false" customHeight="false" outlineLevel="0" collapsed="false">
      <c r="A146" s="805" t="s">
        <v>978</v>
      </c>
      <c r="C146" s="806" t="n">
        <f aca="false">C149-C147</f>
        <v>0</v>
      </c>
      <c r="D146" s="806" t="n">
        <f aca="false">D149-D147</f>
        <v>0</v>
      </c>
      <c r="E146" s="806" t="n">
        <f aca="false">E149-E147</f>
        <v>0</v>
      </c>
      <c r="F146" s="806" t="n">
        <f aca="false">F149-F147</f>
        <v>0</v>
      </c>
      <c r="G146" s="806" t="n">
        <f aca="false">G149-G147</f>
        <v>0</v>
      </c>
      <c r="H146" s="806" t="n">
        <f aca="false">H149-H147</f>
        <v>0</v>
      </c>
      <c r="I146" s="806" t="n">
        <f aca="false">I149-I147</f>
        <v>0</v>
      </c>
      <c r="J146" s="806" t="n">
        <f aca="false">J149-J147</f>
        <v>0</v>
      </c>
      <c r="K146" s="806" t="n">
        <f aca="false">K149-K147</f>
        <v>0</v>
      </c>
      <c r="L146" s="806" t="n">
        <f aca="false">L149-L147</f>
        <v>0</v>
      </c>
      <c r="M146" s="806" t="n">
        <f aca="false">M149-M147</f>
        <v>0</v>
      </c>
      <c r="N146" s="806" t="n">
        <f aca="false">N149-N147</f>
        <v>0</v>
      </c>
      <c r="O146" s="806" t="n">
        <f aca="false">SUM(C146:N146)</f>
        <v>0</v>
      </c>
      <c r="P146" s="807" t="n">
        <f aca="false">SUM(C146:J146)</f>
        <v>0</v>
      </c>
      <c r="Q146" s="806" t="n">
        <f aca="false">O146-P146</f>
        <v>0</v>
      </c>
      <c r="R146" s="808"/>
      <c r="S146" s="782"/>
      <c r="T146" s="809" t="str">
        <f aca="false">A146</f>
        <v>   Payable Currently</v>
      </c>
      <c r="U146" s="804"/>
      <c r="V146" s="810" t="n">
        <f aca="false">C146+D146+E146</f>
        <v>0</v>
      </c>
      <c r="W146" s="810" t="n">
        <f aca="false">F146+G146+H146</f>
        <v>0</v>
      </c>
      <c r="X146" s="810" t="n">
        <f aca="false">I146+J146+K146</f>
        <v>0</v>
      </c>
      <c r="Y146" s="810" t="n">
        <f aca="false">L146+M146+N146</f>
        <v>0</v>
      </c>
      <c r="Z146" s="810"/>
      <c r="AA146" s="810" t="n">
        <f aca="false">SUM(V146:Y146)</f>
        <v>0</v>
      </c>
      <c r="AB146" s="782"/>
      <c r="AC146" s="782"/>
      <c r="AD146" s="765" t="str">
        <f aca="false">A146</f>
        <v>   Payable Currently</v>
      </c>
      <c r="AF146" s="806" t="n">
        <f aca="false">C146</f>
        <v>0</v>
      </c>
      <c r="AG146" s="806" t="n">
        <f aca="false">D146+AF146</f>
        <v>0</v>
      </c>
      <c r="AH146" s="806" t="n">
        <f aca="false">E146+AG146</f>
        <v>0</v>
      </c>
      <c r="AI146" s="806" t="n">
        <f aca="false">F146+AH146</f>
        <v>0</v>
      </c>
      <c r="AJ146" s="806" t="n">
        <f aca="false">G146+AI146</f>
        <v>0</v>
      </c>
      <c r="AK146" s="806" t="n">
        <f aca="false">H146+AJ146</f>
        <v>0</v>
      </c>
      <c r="AL146" s="806" t="n">
        <f aca="false">I146+AK146</f>
        <v>0</v>
      </c>
      <c r="AM146" s="806" t="n">
        <f aca="false">J146+AL146</f>
        <v>0</v>
      </c>
      <c r="AN146" s="806" t="n">
        <f aca="false">K146+AM146</f>
        <v>0</v>
      </c>
      <c r="AO146" s="806" t="n">
        <f aca="false">L146+AN146</f>
        <v>0</v>
      </c>
      <c r="AP146" s="806" t="n">
        <f aca="false">M146+AO146</f>
        <v>0</v>
      </c>
      <c r="AQ146" s="806" t="n">
        <f aca="false">N146+AP146</f>
        <v>0</v>
      </c>
    </row>
    <row r="147" customFormat="false" ht="12.75" hidden="false" customHeight="false" outlineLevel="0" collapsed="false">
      <c r="A147" s="823" t="s">
        <v>979</v>
      </c>
      <c r="C147" s="835" t="n">
        <f aca="false">DeferredTax!R73</f>
        <v>-175</v>
      </c>
      <c r="D147" s="835" t="n">
        <f aca="false">DeferredTax!S73</f>
        <v>-175</v>
      </c>
      <c r="E147" s="835" t="n">
        <f aca="false">DeferredTax!T73</f>
        <v>-175</v>
      </c>
      <c r="F147" s="835" t="n">
        <f aca="false">DeferredTax!U73</f>
        <v>-175</v>
      </c>
      <c r="G147" s="835" t="n">
        <f aca="false">DeferredTax!V73</f>
        <v>-175</v>
      </c>
      <c r="H147" s="835" t="n">
        <f aca="false">DeferredTax!W73</f>
        <v>-175</v>
      </c>
      <c r="I147" s="835" t="n">
        <f aca="false">DeferredTax!X73</f>
        <v>-175</v>
      </c>
      <c r="J147" s="835" t="n">
        <f aca="false">DeferredTax!Y73</f>
        <v>-175</v>
      </c>
      <c r="K147" s="835" t="n">
        <f aca="false">DeferredTax!Z73</f>
        <v>-175</v>
      </c>
      <c r="L147" s="835" t="n">
        <f aca="false">DeferredTax!AA73</f>
        <v>-175</v>
      </c>
      <c r="M147" s="835" t="n">
        <f aca="false">DeferredTax!AB73</f>
        <v>-175</v>
      </c>
      <c r="N147" s="835" t="n">
        <f aca="false">DeferredTax!AC73</f>
        <v>-175</v>
      </c>
      <c r="O147" s="811" t="n">
        <f aca="false">SUM(C147:N147)</f>
        <v>-2100</v>
      </c>
      <c r="P147" s="812" t="n">
        <f aca="false">SUM(C147:J147)</f>
        <v>-1400</v>
      </c>
      <c r="Q147" s="811" t="n">
        <f aca="false">O147-P147</f>
        <v>-700</v>
      </c>
      <c r="R147" s="813"/>
      <c r="S147" s="782"/>
      <c r="T147" s="809" t="str">
        <f aca="false">A147</f>
        <v>   Deferred</v>
      </c>
      <c r="U147" s="804"/>
      <c r="V147" s="814" t="n">
        <f aca="false">C147+D147+E147</f>
        <v>-525</v>
      </c>
      <c r="W147" s="814" t="n">
        <f aca="false">F147+G147+H147</f>
        <v>-525</v>
      </c>
      <c r="X147" s="814" t="n">
        <f aca="false">I147+J147+K147</f>
        <v>-525</v>
      </c>
      <c r="Y147" s="814" t="n">
        <f aca="false">L147+M147+N147</f>
        <v>-525</v>
      </c>
      <c r="Z147" s="814"/>
      <c r="AA147" s="814" t="n">
        <f aca="false">SUM(V147:Y147)</f>
        <v>-2100</v>
      </c>
      <c r="AB147" s="836"/>
      <c r="AC147" s="782"/>
      <c r="AD147" s="765" t="str">
        <f aca="false">A147</f>
        <v>   Deferred</v>
      </c>
      <c r="AF147" s="811" t="n">
        <f aca="false">C147</f>
        <v>-175</v>
      </c>
      <c r="AG147" s="811" t="n">
        <f aca="false">D147+AF147</f>
        <v>-350</v>
      </c>
      <c r="AH147" s="811" t="n">
        <f aca="false">E147+AG147</f>
        <v>-525</v>
      </c>
      <c r="AI147" s="811" t="n">
        <f aca="false">F147+AH147</f>
        <v>-700</v>
      </c>
      <c r="AJ147" s="811" t="n">
        <f aca="false">G147+AI147</f>
        <v>-875</v>
      </c>
      <c r="AK147" s="811" t="n">
        <f aca="false">H147+AJ147</f>
        <v>-1050</v>
      </c>
      <c r="AL147" s="811" t="n">
        <f aca="false">I147+AK147</f>
        <v>-1225</v>
      </c>
      <c r="AM147" s="811" t="n">
        <f aca="false">J147+AL147</f>
        <v>-1400</v>
      </c>
      <c r="AN147" s="811" t="n">
        <f aca="false">K147+AM147</f>
        <v>-1575</v>
      </c>
      <c r="AO147" s="811" t="n">
        <f aca="false">L147+AN147</f>
        <v>-1750</v>
      </c>
      <c r="AP147" s="811" t="n">
        <f aca="false">M147+AO147</f>
        <v>-1925</v>
      </c>
      <c r="AQ147" s="811" t="n">
        <f aca="false">N147+AP147</f>
        <v>-2100</v>
      </c>
    </row>
    <row r="148" customFormat="false" ht="3.95" hidden="false" customHeight="true" outlineLevel="0" collapsed="false">
      <c r="A148" s="785"/>
      <c r="C148" s="806"/>
      <c r="D148" s="806"/>
      <c r="E148" s="806"/>
      <c r="F148" s="806"/>
      <c r="G148" s="806"/>
      <c r="H148" s="806"/>
      <c r="I148" s="806"/>
      <c r="J148" s="806"/>
      <c r="K148" s="806"/>
      <c r="L148" s="806"/>
      <c r="M148" s="806"/>
      <c r="N148" s="806"/>
      <c r="O148" s="806"/>
      <c r="P148" s="806"/>
      <c r="Q148" s="806"/>
      <c r="R148" s="807"/>
      <c r="S148" s="782"/>
      <c r="T148" s="787"/>
      <c r="U148" s="804"/>
      <c r="V148" s="810"/>
      <c r="W148" s="810"/>
      <c r="X148" s="810"/>
      <c r="Y148" s="810"/>
      <c r="Z148" s="810"/>
      <c r="AA148" s="810"/>
      <c r="AB148" s="782"/>
      <c r="AC148" s="782"/>
      <c r="AD148" s="782"/>
      <c r="AF148" s="806"/>
      <c r="AG148" s="806"/>
      <c r="AH148" s="806"/>
      <c r="AI148" s="806"/>
      <c r="AJ148" s="806"/>
      <c r="AK148" s="806"/>
      <c r="AL148" s="806"/>
      <c r="AM148" s="806"/>
      <c r="AN148" s="806"/>
      <c r="AO148" s="806"/>
      <c r="AP148" s="806"/>
      <c r="AQ148" s="806"/>
    </row>
    <row r="149" customFormat="false" ht="12.75" hidden="false" customHeight="false" outlineLevel="0" collapsed="false">
      <c r="A149" s="788" t="s">
        <v>1013</v>
      </c>
      <c r="B149" s="793"/>
      <c r="C149" s="815" t="n">
        <f aca="false">ROUND(C144*0.35,0)</f>
        <v>-175</v>
      </c>
      <c r="D149" s="815" t="n">
        <f aca="false">ROUND(D144*0.35,0)</f>
        <v>-175</v>
      </c>
      <c r="E149" s="815" t="n">
        <f aca="false">ROUND(E144*0.35,0)</f>
        <v>-175</v>
      </c>
      <c r="F149" s="815" t="n">
        <f aca="false">ROUND(F144*0.35,0)</f>
        <v>-175</v>
      </c>
      <c r="G149" s="815" t="n">
        <f aca="false">ROUND(G144*0.35,0)</f>
        <v>-175</v>
      </c>
      <c r="H149" s="815" t="n">
        <f aca="false">ROUND(H144*0.35,0)</f>
        <v>-175</v>
      </c>
      <c r="I149" s="815" t="n">
        <f aca="false">ROUND(I144*0.35,0)</f>
        <v>-175</v>
      </c>
      <c r="J149" s="815" t="n">
        <f aca="false">ROUND(J144*0.35,0)</f>
        <v>-175</v>
      </c>
      <c r="K149" s="815" t="n">
        <f aca="false">ROUND(K144*0.35,0)</f>
        <v>-175</v>
      </c>
      <c r="L149" s="815" t="n">
        <f aca="false">ROUND(L144*0.35,0)</f>
        <v>-175</v>
      </c>
      <c r="M149" s="815" t="n">
        <f aca="false">ROUND(M144*0.35,0)</f>
        <v>-175</v>
      </c>
      <c r="N149" s="815" t="n">
        <f aca="false">ROUND(N144*0.35,0)</f>
        <v>-175</v>
      </c>
      <c r="O149" s="815" t="n">
        <f aca="false">ROUND((SUM(O146:O147)),0)</f>
        <v>-2100</v>
      </c>
      <c r="P149" s="815" t="n">
        <f aca="false">ROUND((SUM(P146:P147)),0)</f>
        <v>-1400</v>
      </c>
      <c r="Q149" s="815" t="n">
        <f aca="false">ROUND((SUM(Q146:Q147)),0)</f>
        <v>-700</v>
      </c>
      <c r="R149" s="816"/>
      <c r="S149" s="777"/>
      <c r="T149" s="803" t="str">
        <f aca="false">A149</f>
        <v>     Total Income Taxes (Composite Rate - 35.00 %)</v>
      </c>
      <c r="U149" s="771"/>
      <c r="V149" s="821" t="n">
        <f aca="false">V146+V147</f>
        <v>-525</v>
      </c>
      <c r="W149" s="821" t="n">
        <f aca="false">W146+W147</f>
        <v>-525</v>
      </c>
      <c r="X149" s="821" t="n">
        <f aca="false">X146+X147</f>
        <v>-525</v>
      </c>
      <c r="Y149" s="821" t="n">
        <f aca="false">Y146+Y147</f>
        <v>-525</v>
      </c>
      <c r="Z149" s="821"/>
      <c r="AA149" s="821" t="n">
        <f aca="false">AA146+AA147</f>
        <v>-2100</v>
      </c>
      <c r="AB149" s="777"/>
      <c r="AC149" s="777"/>
      <c r="AD149" s="767" t="str">
        <f aca="false">A149</f>
        <v>     Total Income Taxes (Composite Rate - 35.00 %)</v>
      </c>
      <c r="AF149" s="815" t="n">
        <f aca="false">C149</f>
        <v>-175</v>
      </c>
      <c r="AG149" s="815" t="n">
        <f aca="false">D149+AF149</f>
        <v>-350</v>
      </c>
      <c r="AH149" s="815" t="n">
        <f aca="false">E149+AG149</f>
        <v>-525</v>
      </c>
      <c r="AI149" s="815" t="n">
        <f aca="false">F149+AH149</f>
        <v>-700</v>
      </c>
      <c r="AJ149" s="815" t="n">
        <f aca="false">G149+AI149</f>
        <v>-875</v>
      </c>
      <c r="AK149" s="815" t="n">
        <f aca="false">H149+AJ149</f>
        <v>-1050</v>
      </c>
      <c r="AL149" s="815" t="n">
        <f aca="false">I149+AK149</f>
        <v>-1225</v>
      </c>
      <c r="AM149" s="815" t="n">
        <f aca="false">J149+AL149</f>
        <v>-1400</v>
      </c>
      <c r="AN149" s="815" t="n">
        <f aca="false">K149+AM149</f>
        <v>-1575</v>
      </c>
      <c r="AO149" s="815" t="n">
        <f aca="false">L149+AN149</f>
        <v>-1750</v>
      </c>
      <c r="AP149" s="815" t="n">
        <f aca="false">M149+AO149</f>
        <v>-1925</v>
      </c>
      <c r="AQ149" s="815" t="n">
        <f aca="false">N149+AP149</f>
        <v>-2100</v>
      </c>
    </row>
    <row r="150" customFormat="false" ht="12.75" hidden="false" customHeight="false" outlineLevel="0" collapsed="false">
      <c r="A150" s="837"/>
      <c r="B150" s="793"/>
      <c r="C150" s="818"/>
      <c r="D150" s="838"/>
      <c r="E150" s="818"/>
      <c r="F150" s="818"/>
      <c r="G150" s="818"/>
      <c r="H150" s="818"/>
      <c r="I150" s="818"/>
      <c r="J150" s="818"/>
      <c r="K150" s="818"/>
      <c r="L150" s="818"/>
      <c r="M150" s="818"/>
      <c r="N150" s="818"/>
      <c r="O150" s="838"/>
      <c r="P150" s="818"/>
      <c r="Q150" s="818"/>
      <c r="R150" s="834"/>
      <c r="S150" s="777"/>
      <c r="T150" s="792"/>
      <c r="U150" s="771"/>
      <c r="V150" s="817"/>
      <c r="W150" s="817"/>
      <c r="X150" s="817"/>
      <c r="Y150" s="839"/>
      <c r="Z150" s="817"/>
      <c r="AA150" s="817"/>
      <c r="AB150" s="777"/>
      <c r="AC150" s="777"/>
      <c r="AF150" s="806"/>
      <c r="AG150" s="806"/>
      <c r="AH150" s="806"/>
      <c r="AI150" s="806"/>
      <c r="AJ150" s="806"/>
      <c r="AK150" s="806"/>
      <c r="AL150" s="806"/>
      <c r="AM150" s="806"/>
      <c r="AN150" s="806"/>
      <c r="AO150" s="806"/>
      <c r="AP150" s="806"/>
      <c r="AQ150" s="806"/>
    </row>
    <row r="151" customFormat="false" ht="12.75" hidden="false" customHeight="false" outlineLevel="0" collapsed="false">
      <c r="A151" s="802" t="s">
        <v>981</v>
      </c>
      <c r="B151" s="793"/>
      <c r="C151" s="815" t="n">
        <f aca="false">ROUND(+C144-C149,0)</f>
        <v>-325</v>
      </c>
      <c r="D151" s="815" t="n">
        <f aca="false">ROUND(+D144-D149,0)</f>
        <v>-325</v>
      </c>
      <c r="E151" s="815" t="n">
        <f aca="false">ROUND(+E144-E149,0)</f>
        <v>-325</v>
      </c>
      <c r="F151" s="815" t="n">
        <f aca="false">ROUND(+F144-F149,0)</f>
        <v>-325</v>
      </c>
      <c r="G151" s="815" t="n">
        <f aca="false">ROUND(+G144-G149,0)</f>
        <v>-325</v>
      </c>
      <c r="H151" s="815" t="n">
        <f aca="false">ROUND(+H144-H149,0)</f>
        <v>-325</v>
      </c>
      <c r="I151" s="815" t="n">
        <f aca="false">ROUND(+I144-I149,0)</f>
        <v>-325</v>
      </c>
      <c r="J151" s="815" t="n">
        <f aca="false">ROUND(+J144-J149,0)</f>
        <v>-325</v>
      </c>
      <c r="K151" s="815" t="n">
        <f aca="false">ROUND(+K144-K149,0)</f>
        <v>-325</v>
      </c>
      <c r="L151" s="815" t="n">
        <f aca="false">ROUND(+L144-L149,0)</f>
        <v>-325</v>
      </c>
      <c r="M151" s="815" t="n">
        <f aca="false">ROUND(+M144-M149,0)</f>
        <v>-325</v>
      </c>
      <c r="N151" s="815" t="n">
        <f aca="false">ROUND(+N144-N149,0)</f>
        <v>-325</v>
      </c>
      <c r="O151" s="815" t="n">
        <f aca="false">ROUND(+O144-O149,0)</f>
        <v>-3900</v>
      </c>
      <c r="P151" s="815" t="n">
        <f aca="false">ROUND(+P144-P149,0)</f>
        <v>-2600</v>
      </c>
      <c r="Q151" s="815" t="n">
        <f aca="false">Q144-Q149</f>
        <v>-1300</v>
      </c>
      <c r="R151" s="816"/>
      <c r="S151" s="777"/>
      <c r="T151" s="803" t="str">
        <f aca="false">A151</f>
        <v>NET INCOME </v>
      </c>
      <c r="U151" s="771"/>
      <c r="V151" s="821" t="n">
        <f aca="false">V144-V149</f>
        <v>-975</v>
      </c>
      <c r="W151" s="821" t="n">
        <f aca="false">W144-W149</f>
        <v>-975</v>
      </c>
      <c r="X151" s="821" t="n">
        <f aca="false">X144-X149</f>
        <v>-975</v>
      </c>
      <c r="Y151" s="821" t="n">
        <f aca="false">Y144-Y149</f>
        <v>-975</v>
      </c>
      <c r="Z151" s="821"/>
      <c r="AA151" s="821" t="n">
        <f aca="false">AA144-AA149</f>
        <v>-3900</v>
      </c>
      <c r="AB151" s="840"/>
      <c r="AC151" s="840"/>
      <c r="AD151" s="767" t="str">
        <f aca="false">A151</f>
        <v>NET INCOME </v>
      </c>
      <c r="AF151" s="815" t="n">
        <f aca="false">C151</f>
        <v>-325</v>
      </c>
      <c r="AG151" s="815" t="n">
        <f aca="false">D151+AF151</f>
        <v>-650</v>
      </c>
      <c r="AH151" s="815" t="n">
        <f aca="false">E151+AG151</f>
        <v>-975</v>
      </c>
      <c r="AI151" s="815" t="n">
        <f aca="false">F151+AH151</f>
        <v>-1300</v>
      </c>
      <c r="AJ151" s="815" t="n">
        <f aca="false">G151+AI151</f>
        <v>-1625</v>
      </c>
      <c r="AK151" s="815" t="n">
        <f aca="false">H151+AJ151</f>
        <v>-1950</v>
      </c>
      <c r="AL151" s="815" t="n">
        <f aca="false">I151+AK151</f>
        <v>-2275</v>
      </c>
      <c r="AM151" s="815" t="n">
        <f aca="false">J151+AL151</f>
        <v>-2600</v>
      </c>
      <c r="AN151" s="815" t="n">
        <f aca="false">K151+AM151</f>
        <v>-2925</v>
      </c>
      <c r="AO151" s="815" t="n">
        <f aca="false">L151+AN151</f>
        <v>-3250</v>
      </c>
      <c r="AP151" s="815" t="n">
        <f aca="false">M151+AO151</f>
        <v>-3575</v>
      </c>
      <c r="AQ151" s="815" t="n">
        <f aca="false">N151+AP151</f>
        <v>-3900</v>
      </c>
    </row>
    <row r="152" customFormat="false" ht="12.75" hidden="false" customHeight="false" outlineLevel="0" collapsed="false">
      <c r="A152" s="782"/>
      <c r="C152" s="822"/>
      <c r="D152" s="806"/>
      <c r="E152" s="822"/>
      <c r="F152" s="822"/>
      <c r="G152" s="806"/>
      <c r="H152" s="822"/>
      <c r="I152" s="806"/>
      <c r="J152" s="806"/>
      <c r="K152" s="806"/>
      <c r="L152" s="806"/>
      <c r="M152" s="806"/>
      <c r="N152" s="806"/>
      <c r="O152" s="822"/>
      <c r="P152" s="806"/>
      <c r="Q152" s="806"/>
      <c r="R152" s="782"/>
      <c r="S152" s="782"/>
      <c r="T152" s="827"/>
      <c r="U152" s="804"/>
      <c r="V152" s="830"/>
      <c r="W152" s="830"/>
      <c r="X152" s="810"/>
      <c r="Y152" s="810"/>
      <c r="Z152" s="810"/>
      <c r="AA152" s="830"/>
      <c r="AB152" s="782"/>
      <c r="AC152" s="782"/>
      <c r="AF152" s="806"/>
      <c r="AG152" s="806"/>
      <c r="AH152" s="806"/>
      <c r="AI152" s="806"/>
      <c r="AJ152" s="806"/>
      <c r="AK152" s="806"/>
      <c r="AL152" s="806"/>
      <c r="AM152" s="806"/>
      <c r="AN152" s="806"/>
      <c r="AO152" s="806"/>
      <c r="AP152" s="806"/>
      <c r="AQ152" s="806"/>
    </row>
    <row r="153" customFormat="false" ht="6" hidden="false" customHeight="true" outlineLevel="0" collapsed="false">
      <c r="C153" s="782"/>
      <c r="D153" s="782"/>
      <c r="E153" s="782"/>
      <c r="F153" s="782"/>
      <c r="G153" s="782"/>
      <c r="H153" s="782"/>
      <c r="I153" s="782"/>
      <c r="J153" s="782"/>
      <c r="K153" s="782"/>
      <c r="L153" s="782"/>
      <c r="M153" s="782"/>
      <c r="N153" s="782"/>
      <c r="O153" s="782"/>
    </row>
    <row r="154" customFormat="false" ht="12.75" hidden="false" customHeight="false" outlineLevel="0" collapsed="false">
      <c r="A154" s="3" t="str">
        <f aca="true">CELL("FILENAME")</f>
        <v>'file:///mnt/12tb/@roms/datasets/enron/EDRM Enron Email Data Set v2 XML/filtered-attachments/xls/TW3rdCEEM.XLS'#$IncomeState</v>
      </c>
      <c r="C154" s="767"/>
      <c r="D154" s="767"/>
      <c r="E154" s="767"/>
      <c r="F154" s="767"/>
      <c r="G154" s="768" t="s">
        <v>1014</v>
      </c>
      <c r="H154" s="768"/>
      <c r="I154" s="768"/>
      <c r="J154" s="768"/>
      <c r="K154" s="767"/>
      <c r="L154" s="767"/>
      <c r="M154" s="767"/>
      <c r="N154" s="767"/>
      <c r="O154" s="767"/>
      <c r="P154" s="767"/>
      <c r="Q154" s="767"/>
      <c r="R154" s="767"/>
      <c r="S154" s="769"/>
      <c r="T154" s="770" t="str">
        <f aca="false">A154</f>
        <v>'file:///mnt/12tb/@roms/datasets/enron/EDRM Enron Email Data Set v2 XML/filtered-attachments/xls/TW3rdCEEM.XLS'#$IncomeState</v>
      </c>
      <c r="U154" s="872" t="str">
        <f aca="false">G154</f>
        <v>TRANSWESTERN PIPELINE COMPANY (Co. 60 Only)</v>
      </c>
      <c r="V154" s="766"/>
      <c r="W154" s="829"/>
      <c r="X154" s="829"/>
      <c r="Y154" s="829"/>
      <c r="Z154" s="829"/>
      <c r="AA154" s="773"/>
      <c r="AB154" s="769"/>
      <c r="AC154" s="767"/>
      <c r="AD154" s="774" t="str">
        <f aca="false">A154</f>
        <v>'file:///mnt/12tb/@roms/datasets/enron/EDRM Enron Email Data Set v2 XML/filtered-attachments/xls/TW3rdCEEM.XLS'#$IncomeState</v>
      </c>
      <c r="AH154" s="775" t="str">
        <f aca="false">G154</f>
        <v>TRANSWESTERN PIPELINE COMPANY (Co. 60 Only)</v>
      </c>
      <c r="AI154" s="775"/>
      <c r="AJ154" s="775"/>
      <c r="AK154" s="775"/>
      <c r="AL154" s="775"/>
      <c r="AM154" s="775"/>
    </row>
    <row r="155" customFormat="false" ht="12.75" hidden="false" customHeight="false" outlineLevel="0" collapsed="false">
      <c r="A155" s="776" t="s">
        <v>1015</v>
      </c>
      <c r="C155" s="777"/>
      <c r="D155" s="778"/>
      <c r="E155" s="777"/>
      <c r="F155" s="769"/>
      <c r="G155" s="842" t="str">
        <f aca="false">G2</f>
        <v>2001 ACTUAL / ESTIMATE</v>
      </c>
      <c r="H155" s="842"/>
      <c r="I155" s="842"/>
      <c r="J155" s="842"/>
      <c r="K155" s="777"/>
      <c r="L155" s="777"/>
      <c r="M155" s="777"/>
      <c r="N155" s="777"/>
      <c r="O155" s="767"/>
      <c r="P155" s="767"/>
      <c r="Q155" s="767"/>
      <c r="R155" s="767"/>
      <c r="S155" s="769"/>
      <c r="T155" s="869" t="s">
        <v>1016</v>
      </c>
      <c r="U155" s="771"/>
      <c r="V155" s="772" t="str">
        <f aca="false">G155</f>
        <v>2001 ACTUAL / ESTIMATE</v>
      </c>
      <c r="W155" s="772"/>
      <c r="X155" s="772"/>
      <c r="Y155" s="772"/>
      <c r="Z155" s="773"/>
      <c r="AA155" s="773"/>
      <c r="AB155" s="767"/>
      <c r="AC155" s="767"/>
      <c r="AD155" s="781" t="s">
        <v>1017</v>
      </c>
      <c r="AF155" s="782"/>
      <c r="AG155" s="782"/>
      <c r="AH155" s="782"/>
      <c r="AI155" s="775" t="str">
        <f aca="false">G155</f>
        <v>2001 ACTUAL / ESTIMATE</v>
      </c>
      <c r="AJ155" s="775"/>
      <c r="AK155" s="775"/>
      <c r="AL155" s="775"/>
      <c r="AN155" s="782"/>
      <c r="AO155" s="782"/>
      <c r="AP155" s="782"/>
      <c r="AQ155" s="782"/>
    </row>
    <row r="156" customFormat="false" ht="12.75" hidden="false" customHeight="false" outlineLevel="0" collapsed="false">
      <c r="A156" s="873" t="str">
        <f aca="false">A3</f>
        <v>2001 CURRENT ESTIMATE</v>
      </c>
      <c r="C156" s="777"/>
      <c r="D156" s="777"/>
      <c r="E156" s="777"/>
      <c r="F156" s="777"/>
      <c r="G156" s="842" t="str">
        <f aca="false">G3</f>
        <v>RESULTS OF OPERATIONS </v>
      </c>
      <c r="H156" s="842"/>
      <c r="I156" s="842"/>
      <c r="J156" s="842"/>
      <c r="K156" s="777"/>
      <c r="L156" s="777"/>
      <c r="M156" s="777"/>
      <c r="N156" s="777"/>
      <c r="O156" s="767"/>
      <c r="P156" s="767"/>
      <c r="Q156" s="767"/>
      <c r="R156" s="767"/>
      <c r="S156" s="769"/>
      <c r="T156" s="784" t="str">
        <f aca="false">A156</f>
        <v>2001 CURRENT ESTIMATE</v>
      </c>
      <c r="U156" s="771"/>
      <c r="V156" s="772" t="str">
        <f aca="false">G156</f>
        <v>RESULTS OF OPERATIONS </v>
      </c>
      <c r="W156" s="772"/>
      <c r="X156" s="772"/>
      <c r="Y156" s="772"/>
      <c r="Z156" s="773"/>
      <c r="AA156" s="773"/>
      <c r="AB156" s="767"/>
      <c r="AC156" s="767"/>
      <c r="AD156" s="774" t="str">
        <f aca="false">A156</f>
        <v>2001 CURRENT ESTIMATE</v>
      </c>
      <c r="AF156" s="782"/>
      <c r="AG156" s="782"/>
      <c r="AH156" s="782"/>
      <c r="AI156" s="768" t="s">
        <v>940</v>
      </c>
      <c r="AJ156" s="768"/>
      <c r="AK156" s="768"/>
      <c r="AL156" s="768"/>
      <c r="AN156" s="782"/>
      <c r="AO156" s="782"/>
      <c r="AP156" s="782"/>
      <c r="AQ156" s="782"/>
    </row>
    <row r="157" customFormat="false" ht="12.75" hidden="false" customHeight="false" outlineLevel="0" collapsed="false">
      <c r="A157" s="785"/>
      <c r="B157" s="786" t="n">
        <f aca="true">NOW()</f>
        <v>45926.9584416235</v>
      </c>
      <c r="C157" s="777"/>
      <c r="D157" s="777"/>
      <c r="E157" s="777"/>
      <c r="F157" s="777"/>
      <c r="G157" s="842" t="str">
        <f aca="false">G4</f>
        <v>(Thousands of Dollars)</v>
      </c>
      <c r="H157" s="842"/>
      <c r="I157" s="842"/>
      <c r="J157" s="842"/>
      <c r="K157" s="777"/>
      <c r="L157" s="777"/>
      <c r="M157" s="777"/>
      <c r="N157" s="777"/>
      <c r="O157" s="767"/>
      <c r="P157" s="767"/>
      <c r="Q157" s="767"/>
      <c r="R157" s="767"/>
      <c r="S157" s="769"/>
      <c r="T157" s="787"/>
      <c r="U157" s="786" t="n">
        <f aca="true">NOW()</f>
        <v>45926.9584416236</v>
      </c>
      <c r="V157" s="772" t="str">
        <f aca="false">G157</f>
        <v>(Thousands of Dollars)</v>
      </c>
      <c r="W157" s="772"/>
      <c r="X157" s="772"/>
      <c r="Y157" s="772"/>
      <c r="Z157" s="773"/>
      <c r="AA157" s="773"/>
      <c r="AB157" s="767"/>
      <c r="AC157" s="767"/>
      <c r="AD157" s="767"/>
      <c r="AE157" s="786" t="n">
        <f aca="true">NOW()</f>
        <v>45926.9584416236</v>
      </c>
      <c r="AF157" s="782"/>
      <c r="AG157" s="782"/>
      <c r="AH157" s="782"/>
      <c r="AI157" s="775" t="str">
        <f aca="false">G157</f>
        <v>(Thousands of Dollars)</v>
      </c>
      <c r="AJ157" s="775"/>
      <c r="AK157" s="775"/>
      <c r="AL157" s="775"/>
      <c r="AN157" s="782"/>
      <c r="AO157" s="782"/>
      <c r="AP157" s="782"/>
      <c r="AQ157" s="782"/>
    </row>
    <row r="158" customFormat="false" ht="12.75" hidden="false" customHeight="false" outlineLevel="0" collapsed="false">
      <c r="A158" s="788" t="s">
        <v>1018</v>
      </c>
      <c r="B158" s="789" t="n">
        <f aca="true">NOW()</f>
        <v>45926.9584416236</v>
      </c>
      <c r="C158" s="777"/>
      <c r="D158" s="9"/>
      <c r="E158" s="777"/>
      <c r="F158" s="777"/>
      <c r="G158" s="9"/>
      <c r="H158" s="777"/>
      <c r="I158" s="790"/>
      <c r="J158" s="777"/>
      <c r="K158" s="777"/>
      <c r="L158" s="777"/>
      <c r="M158" s="777"/>
      <c r="N158" s="777"/>
      <c r="O158" s="767"/>
      <c r="P158" s="767"/>
      <c r="Q158" s="767"/>
      <c r="R158" s="767"/>
      <c r="S158" s="767"/>
      <c r="T158" s="791" t="s">
        <v>1019</v>
      </c>
      <c r="U158" s="789" t="n">
        <f aca="true">NOW()</f>
        <v>45926.9584416237</v>
      </c>
      <c r="V158" s="773"/>
      <c r="W158" s="792"/>
      <c r="X158" s="792"/>
      <c r="Y158" s="792"/>
      <c r="Z158" s="792"/>
      <c r="AA158" s="792"/>
      <c r="AB158" s="767"/>
      <c r="AC158" s="767"/>
      <c r="AD158" s="788" t="s">
        <v>1020</v>
      </c>
      <c r="AE158" s="789" t="n">
        <f aca="true">NOW()</f>
        <v>45926.9584416237</v>
      </c>
      <c r="AF158" s="782"/>
      <c r="AG158" s="782"/>
      <c r="AH158" s="782"/>
      <c r="AI158" s="782"/>
      <c r="AJ158" s="782"/>
      <c r="AK158" s="782"/>
      <c r="AL158" s="782"/>
      <c r="AM158" s="782"/>
      <c r="AN158" s="782"/>
      <c r="AO158" s="782"/>
      <c r="AP158" s="782"/>
      <c r="AQ158" s="782"/>
    </row>
    <row r="159" customFormat="false" ht="12.75" hidden="false" customHeight="false" outlineLevel="0" collapsed="false">
      <c r="A159" s="782"/>
      <c r="C159" s="790" t="str">
        <f aca="false">DataBase!C2</f>
        <v>ACT.</v>
      </c>
      <c r="D159" s="790" t="str">
        <f aca="false">DataBase!D2</f>
        <v>ACT.</v>
      </c>
      <c r="E159" s="790" t="str">
        <f aca="false">DataBase!E2</f>
        <v>ACT.</v>
      </c>
      <c r="F159" s="790" t="str">
        <f aca="false">DataBase!F2</f>
        <v>ACT.</v>
      </c>
      <c r="G159" s="790" t="str">
        <f aca="false">DataBase!G2</f>
        <v>ACT.</v>
      </c>
      <c r="H159" s="790" t="str">
        <f aca="false">DataBase!H2</f>
        <v>ACT.</v>
      </c>
      <c r="I159" s="790" t="str">
        <f aca="false">DataBase!I2</f>
        <v>ACT.</v>
      </c>
      <c r="J159" s="790" t="str">
        <f aca="false">DataBase!J2</f>
        <v>ACT.</v>
      </c>
      <c r="K159" s="790" t="str">
        <f aca="false">DataBase!K2</f>
        <v>3rd CE</v>
      </c>
      <c r="L159" s="790" t="str">
        <f aca="false">DataBase!L2</f>
        <v>3rd CE</v>
      </c>
      <c r="M159" s="790" t="str">
        <f aca="false">DataBase!M2</f>
        <v>3rd CE</v>
      </c>
      <c r="N159" s="790" t="str">
        <f aca="false">DataBase!N2</f>
        <v>3rd CE</v>
      </c>
      <c r="O159" s="790" t="str">
        <f aca="false">DataBase!O2</f>
        <v>TOTAL</v>
      </c>
      <c r="P159" s="790" t="str">
        <f aca="false">P6</f>
        <v>AUGUST</v>
      </c>
      <c r="Q159" s="790" t="str">
        <f aca="false">Q6</f>
        <v>ESTIMATE</v>
      </c>
      <c r="R159" s="767"/>
      <c r="S159" s="769"/>
      <c r="T159" s="773"/>
      <c r="U159" s="771"/>
      <c r="V159" s="771" t="s">
        <v>20</v>
      </c>
      <c r="W159" s="771" t="s">
        <v>21</v>
      </c>
      <c r="X159" s="771" t="s">
        <v>22</v>
      </c>
      <c r="Y159" s="771" t="s">
        <v>23</v>
      </c>
      <c r="Z159" s="792"/>
      <c r="AA159" s="795" t="str">
        <f aca="false">O159</f>
        <v>TOTAL</v>
      </c>
      <c r="AB159" s="767"/>
      <c r="AC159" s="767"/>
      <c r="AD159" s="782"/>
      <c r="AF159" s="790" t="str">
        <f aca="false">C159</f>
        <v>ACT.</v>
      </c>
      <c r="AG159" s="790" t="str">
        <f aca="false">D159</f>
        <v>ACT.</v>
      </c>
      <c r="AH159" s="790" t="str">
        <f aca="false">E159</f>
        <v>ACT.</v>
      </c>
      <c r="AI159" s="790" t="str">
        <f aca="false">F159</f>
        <v>ACT.</v>
      </c>
      <c r="AJ159" s="790" t="str">
        <f aca="false">G159</f>
        <v>ACT.</v>
      </c>
      <c r="AK159" s="790" t="str">
        <f aca="false">H159</f>
        <v>ACT.</v>
      </c>
      <c r="AL159" s="790" t="str">
        <f aca="false">I159</f>
        <v>ACT.</v>
      </c>
      <c r="AM159" s="790" t="str">
        <f aca="false">J159</f>
        <v>ACT.</v>
      </c>
      <c r="AN159" s="790" t="str">
        <f aca="false">K159</f>
        <v>3rd CE</v>
      </c>
      <c r="AO159" s="790" t="str">
        <f aca="false">L159</f>
        <v>3rd CE</v>
      </c>
      <c r="AP159" s="790" t="str">
        <f aca="false">M159</f>
        <v>3rd CE</v>
      </c>
      <c r="AQ159" s="790" t="str">
        <f aca="false">N159</f>
        <v>3rd CE</v>
      </c>
    </row>
    <row r="160" customFormat="false" ht="12.75" hidden="false" customHeight="false" outlineLevel="0" collapsed="false">
      <c r="A160" s="782"/>
      <c r="C160" s="801" t="str">
        <f aca="false">C7</f>
        <v>JAN</v>
      </c>
      <c r="D160" s="801" t="str">
        <f aca="false">D7</f>
        <v>FEB</v>
      </c>
      <c r="E160" s="801" t="str">
        <f aca="false">E7</f>
        <v>MAR</v>
      </c>
      <c r="F160" s="801" t="str">
        <f aca="false">F7</f>
        <v>APR</v>
      </c>
      <c r="G160" s="801" t="str">
        <f aca="false">G7</f>
        <v>MAY</v>
      </c>
      <c r="H160" s="801" t="str">
        <f aca="false">H7</f>
        <v>JUN</v>
      </c>
      <c r="I160" s="801" t="str">
        <f aca="false">I7</f>
        <v>JUL</v>
      </c>
      <c r="J160" s="801" t="str">
        <f aca="false">J7</f>
        <v>AUG</v>
      </c>
      <c r="K160" s="801" t="str">
        <f aca="false">K7</f>
        <v>SEP</v>
      </c>
      <c r="L160" s="801" t="str">
        <f aca="false">L7</f>
        <v>OCT</v>
      </c>
      <c r="M160" s="801" t="str">
        <f aca="false">M7</f>
        <v>NOV</v>
      </c>
      <c r="N160" s="801" t="str">
        <f aca="false">N7</f>
        <v>DEC</v>
      </c>
      <c r="O160" s="801" t="n">
        <f aca="false">O7</f>
        <v>2001</v>
      </c>
      <c r="P160" s="801" t="str">
        <f aca="false">P7</f>
        <v>Y-T-D</v>
      </c>
      <c r="Q160" s="801" t="str">
        <f aca="false">Q7</f>
        <v>R.M.</v>
      </c>
      <c r="R160" s="777"/>
      <c r="S160" s="769"/>
      <c r="T160" s="773"/>
      <c r="U160" s="771"/>
      <c r="V160" s="797" t="s">
        <v>419</v>
      </c>
      <c r="W160" s="798" t="str">
        <f aca="false">V$7</f>
        <v>Quarter</v>
      </c>
      <c r="X160" s="798" t="str">
        <f aca="false">W$7</f>
        <v>Quarter</v>
      </c>
      <c r="Y160" s="798" t="str">
        <f aca="false">X$7</f>
        <v>Quarter</v>
      </c>
      <c r="Z160" s="799"/>
      <c r="AA160" s="800" t="n">
        <f aca="false">O160</f>
        <v>2001</v>
      </c>
      <c r="AB160" s="767"/>
      <c r="AC160" s="767"/>
      <c r="AD160" s="782"/>
      <c r="AF160" s="801" t="str">
        <f aca="false">C160</f>
        <v>JAN</v>
      </c>
      <c r="AG160" s="801" t="str">
        <f aca="false">D160</f>
        <v>FEB</v>
      </c>
      <c r="AH160" s="801" t="str">
        <f aca="false">E160</f>
        <v>MAR</v>
      </c>
      <c r="AI160" s="801" t="str">
        <f aca="false">F160</f>
        <v>APR</v>
      </c>
      <c r="AJ160" s="801" t="str">
        <f aca="false">G160</f>
        <v>MAY</v>
      </c>
      <c r="AK160" s="801" t="str">
        <f aca="false">H160</f>
        <v>JUN</v>
      </c>
      <c r="AL160" s="801" t="str">
        <f aca="false">I160</f>
        <v>JUL</v>
      </c>
      <c r="AM160" s="801" t="str">
        <f aca="false">J160</f>
        <v>AUG</v>
      </c>
      <c r="AN160" s="801" t="str">
        <f aca="false">K160</f>
        <v>SEP</v>
      </c>
      <c r="AO160" s="801" t="str">
        <f aca="false">L160</f>
        <v>OCT</v>
      </c>
      <c r="AP160" s="801" t="str">
        <f aca="false">M160</f>
        <v>NOV</v>
      </c>
      <c r="AQ160" s="801" t="str">
        <f aca="false">N160</f>
        <v>DEC</v>
      </c>
    </row>
    <row r="161" customFormat="false" ht="12.75" hidden="false" customHeight="false" outlineLevel="0" collapsed="false">
      <c r="A161" s="802" t="s">
        <v>949</v>
      </c>
      <c r="T161" s="803" t="str">
        <f aca="false">A161</f>
        <v>OPERATING REVENUES</v>
      </c>
      <c r="U161" s="804"/>
      <c r="V161" s="787"/>
      <c r="W161" s="787"/>
      <c r="X161" s="787"/>
      <c r="Y161" s="787"/>
      <c r="Z161" s="787"/>
      <c r="AA161" s="787"/>
      <c r="AD161" s="767" t="str">
        <f aca="false">A161</f>
        <v>OPERATING REVENUES</v>
      </c>
    </row>
    <row r="162" customFormat="false" ht="12.75" hidden="false" customHeight="false" outlineLevel="0" collapsed="false">
      <c r="A162" s="805" t="s">
        <v>950</v>
      </c>
      <c r="C162" s="806" t="n">
        <f aca="false">C9-C104</f>
        <v>7173</v>
      </c>
      <c r="D162" s="806" t="n">
        <f aca="false">D9-D104</f>
        <v>5582</v>
      </c>
      <c r="E162" s="806" t="n">
        <f aca="false">E9-E104</f>
        <v>4818</v>
      </c>
      <c r="F162" s="806" t="n">
        <f aca="false">F9-F104</f>
        <v>-4127</v>
      </c>
      <c r="G162" s="806" t="n">
        <f aca="false">G9-G104</f>
        <v>2258</v>
      </c>
      <c r="H162" s="806" t="n">
        <f aca="false">H9-H104</f>
        <v>3206</v>
      </c>
      <c r="I162" s="806" t="n">
        <f aca="false">I9-I104</f>
        <v>3949</v>
      </c>
      <c r="J162" s="806" t="n">
        <f aca="false">J9-J104</f>
        <v>3777</v>
      </c>
      <c r="K162" s="806" t="n">
        <f aca="false">K9-K104</f>
        <v>0</v>
      </c>
      <c r="L162" s="806" t="n">
        <f aca="false">L9-L104</f>
        <v>0</v>
      </c>
      <c r="M162" s="806" t="n">
        <f aca="false">M9-M104</f>
        <v>0</v>
      </c>
      <c r="N162" s="806" t="n">
        <f aca="false">N9-N104</f>
        <v>0</v>
      </c>
      <c r="O162" s="806" t="n">
        <f aca="false">SUM(C162:N162)</f>
        <v>26636</v>
      </c>
      <c r="P162" s="807" t="n">
        <f aca="false">SUM(C162:J162)</f>
        <v>26636</v>
      </c>
      <c r="Q162" s="806" t="n">
        <f aca="false">O162-P162</f>
        <v>0</v>
      </c>
      <c r="R162" s="808"/>
      <c r="S162" s="782"/>
      <c r="T162" s="809" t="str">
        <f aca="false">A162</f>
        <v>   Gas Sales &amp; Liquids Revenue</v>
      </c>
      <c r="U162" s="804"/>
      <c r="V162" s="810" t="n">
        <f aca="false">C162+D162+E162</f>
        <v>17573</v>
      </c>
      <c r="W162" s="810" t="n">
        <f aca="false">F162+G162+H162</f>
        <v>1337</v>
      </c>
      <c r="X162" s="810" t="n">
        <f aca="false">I162+J162+K162</f>
        <v>7726</v>
      </c>
      <c r="Y162" s="810" t="n">
        <f aca="false">L162+M162+N162</f>
        <v>0</v>
      </c>
      <c r="Z162" s="810"/>
      <c r="AA162" s="810" t="n">
        <f aca="false">SUM(V162:Y162)</f>
        <v>26636</v>
      </c>
      <c r="AB162" s="782"/>
      <c r="AC162" s="782"/>
      <c r="AD162" s="765" t="str">
        <f aca="false">A162</f>
        <v>   Gas Sales &amp; Liquids Revenue</v>
      </c>
      <c r="AF162" s="806" t="n">
        <f aca="false">C162</f>
        <v>7173</v>
      </c>
      <c r="AG162" s="806" t="n">
        <f aca="false">D162+AF162</f>
        <v>12755</v>
      </c>
      <c r="AH162" s="806" t="n">
        <f aca="false">E162+AG162</f>
        <v>17573</v>
      </c>
      <c r="AI162" s="806" t="n">
        <f aca="false">F162+AH162</f>
        <v>13446</v>
      </c>
      <c r="AJ162" s="806" t="n">
        <f aca="false">G162+AI162</f>
        <v>15704</v>
      </c>
      <c r="AK162" s="806" t="n">
        <f aca="false">H162+AJ162</f>
        <v>18910</v>
      </c>
      <c r="AL162" s="806" t="n">
        <f aca="false">I162+AK162</f>
        <v>22859</v>
      </c>
      <c r="AM162" s="806" t="n">
        <f aca="false">J162+AL162</f>
        <v>26636</v>
      </c>
      <c r="AN162" s="806" t="n">
        <f aca="false">K162+AM162</f>
        <v>26636</v>
      </c>
      <c r="AO162" s="806" t="n">
        <f aca="false">L162+AN162</f>
        <v>26636</v>
      </c>
      <c r="AP162" s="806" t="n">
        <f aca="false">M162+AO162</f>
        <v>26636</v>
      </c>
      <c r="AQ162" s="806" t="n">
        <f aca="false">N162+AP162</f>
        <v>26636</v>
      </c>
    </row>
    <row r="163" customFormat="false" ht="12.75" hidden="false" customHeight="false" outlineLevel="0" collapsed="false">
      <c r="A163" s="805" t="s">
        <v>951</v>
      </c>
      <c r="C163" s="811" t="n">
        <f aca="false">C10-C105</f>
        <v>7411</v>
      </c>
      <c r="D163" s="811" t="n">
        <f aca="false">D10-D105</f>
        <v>6470</v>
      </c>
      <c r="E163" s="811" t="n">
        <f aca="false">E10-E105</f>
        <v>4990</v>
      </c>
      <c r="F163" s="811" t="n">
        <f aca="false">F10-F105</f>
        <v>-18871</v>
      </c>
      <c r="G163" s="811" t="n">
        <f aca="false">G10-G105</f>
        <v>0</v>
      </c>
      <c r="H163" s="811" t="n">
        <f aca="false">H10-H105</f>
        <v>0</v>
      </c>
      <c r="I163" s="811" t="n">
        <f aca="false">I10-I105</f>
        <v>0</v>
      </c>
      <c r="J163" s="811" t="n">
        <f aca="false">J10-J105</f>
        <v>0</v>
      </c>
      <c r="K163" s="811" t="n">
        <f aca="false">K10-K105</f>
        <v>0</v>
      </c>
      <c r="L163" s="811" t="n">
        <f aca="false">L10-L105</f>
        <v>0</v>
      </c>
      <c r="M163" s="811" t="n">
        <f aca="false">M10-M105</f>
        <v>0</v>
      </c>
      <c r="N163" s="811" t="n">
        <f aca="false">N10-N105</f>
        <v>0</v>
      </c>
      <c r="O163" s="811" t="n">
        <f aca="false">SUM(C163:N163)</f>
        <v>0</v>
      </c>
      <c r="P163" s="812" t="n">
        <f aca="false">SUM(C163:J163)</f>
        <v>0</v>
      </c>
      <c r="Q163" s="811" t="n">
        <f aca="false">O163-P163</f>
        <v>0</v>
      </c>
      <c r="R163" s="813"/>
      <c r="S163" s="782"/>
      <c r="T163" s="809" t="str">
        <f aca="false">A163</f>
        <v>     Less:  Cost of Sales</v>
      </c>
      <c r="U163" s="804"/>
      <c r="V163" s="814" t="n">
        <f aca="false">C163+D163+E163</f>
        <v>18871</v>
      </c>
      <c r="W163" s="814" t="n">
        <f aca="false">F163+G163+H163</f>
        <v>-18871</v>
      </c>
      <c r="X163" s="814" t="n">
        <f aca="false">I163+J163+K163</f>
        <v>0</v>
      </c>
      <c r="Y163" s="814" t="n">
        <f aca="false">L163+M163+N163</f>
        <v>0</v>
      </c>
      <c r="Z163" s="814"/>
      <c r="AA163" s="814" t="n">
        <f aca="false">SUM(V163:Y163)</f>
        <v>0</v>
      </c>
      <c r="AB163" s="782"/>
      <c r="AC163" s="782"/>
      <c r="AD163" s="765" t="str">
        <f aca="false">A163</f>
        <v>     Less:  Cost of Sales</v>
      </c>
      <c r="AF163" s="811" t="n">
        <f aca="false">C163</f>
        <v>7411</v>
      </c>
      <c r="AG163" s="811" t="n">
        <f aca="false">D163+AF163</f>
        <v>13881</v>
      </c>
      <c r="AH163" s="811" t="n">
        <f aca="false">E163+AG163</f>
        <v>18871</v>
      </c>
      <c r="AI163" s="811" t="n">
        <f aca="false">F163+AH163</f>
        <v>0</v>
      </c>
      <c r="AJ163" s="811" t="n">
        <f aca="false">G163+AI163</f>
        <v>0</v>
      </c>
      <c r="AK163" s="811" t="n">
        <f aca="false">H163+AJ163</f>
        <v>0</v>
      </c>
      <c r="AL163" s="811" t="n">
        <f aca="false">I163+AK163</f>
        <v>0</v>
      </c>
      <c r="AM163" s="811" t="n">
        <f aca="false">J163+AL163</f>
        <v>0</v>
      </c>
      <c r="AN163" s="811" t="n">
        <f aca="false">K163+AM163</f>
        <v>0</v>
      </c>
      <c r="AO163" s="811" t="n">
        <f aca="false">L163+AN163</f>
        <v>0</v>
      </c>
      <c r="AP163" s="811" t="n">
        <f aca="false">M163+AO163</f>
        <v>0</v>
      </c>
      <c r="AQ163" s="811" t="n">
        <f aca="false">N163+AP163</f>
        <v>0</v>
      </c>
    </row>
    <row r="164" customFormat="false" ht="6" hidden="false" customHeight="true" outlineLevel="0" collapsed="false">
      <c r="A164" s="785"/>
      <c r="C164" s="806"/>
      <c r="D164" s="806"/>
      <c r="E164" s="806"/>
      <c r="F164" s="806"/>
      <c r="G164" s="806"/>
      <c r="H164" s="806"/>
      <c r="I164" s="806"/>
      <c r="J164" s="806"/>
      <c r="K164" s="806"/>
      <c r="L164" s="806"/>
      <c r="M164" s="806"/>
      <c r="N164" s="806"/>
      <c r="O164" s="806"/>
      <c r="P164" s="806"/>
      <c r="Q164" s="806"/>
      <c r="R164" s="807"/>
      <c r="S164" s="782"/>
      <c r="T164" s="787"/>
      <c r="U164" s="804"/>
      <c r="V164" s="810"/>
      <c r="W164" s="810"/>
      <c r="X164" s="810"/>
      <c r="Y164" s="810"/>
      <c r="Z164" s="810"/>
      <c r="AA164" s="810"/>
      <c r="AB164" s="782"/>
      <c r="AC164" s="782"/>
      <c r="AD164" s="782"/>
      <c r="AF164" s="806"/>
      <c r="AG164" s="806"/>
      <c r="AH164" s="806"/>
      <c r="AI164" s="806"/>
      <c r="AJ164" s="806"/>
      <c r="AK164" s="806"/>
      <c r="AL164" s="806"/>
      <c r="AM164" s="806"/>
      <c r="AN164" s="806"/>
      <c r="AO164" s="806"/>
      <c r="AP164" s="806"/>
      <c r="AQ164" s="806"/>
    </row>
    <row r="165" customFormat="false" ht="12.75" hidden="false" customHeight="false" outlineLevel="0" collapsed="false">
      <c r="A165" s="788" t="s">
        <v>952</v>
      </c>
      <c r="B165" s="793"/>
      <c r="C165" s="815" t="n">
        <f aca="false">C162-C163</f>
        <v>-238</v>
      </c>
      <c r="D165" s="815" t="n">
        <f aca="false">D162-D163</f>
        <v>-888</v>
      </c>
      <c r="E165" s="815" t="n">
        <f aca="false">E162-E163</f>
        <v>-172</v>
      </c>
      <c r="F165" s="815" t="n">
        <f aca="false">F162-F163</f>
        <v>14744</v>
      </c>
      <c r="G165" s="815" t="n">
        <f aca="false">G162-G163</f>
        <v>2258</v>
      </c>
      <c r="H165" s="815" t="n">
        <f aca="false">H162-H163</f>
        <v>3206</v>
      </c>
      <c r="I165" s="815" t="n">
        <f aca="false">I162-I163</f>
        <v>3949</v>
      </c>
      <c r="J165" s="815" t="n">
        <f aca="false">J162-J163</f>
        <v>3777</v>
      </c>
      <c r="K165" s="815" t="n">
        <f aca="false">K162-K163</f>
        <v>0</v>
      </c>
      <c r="L165" s="815" t="n">
        <f aca="false">L162-L163</f>
        <v>0</v>
      </c>
      <c r="M165" s="815" t="n">
        <f aca="false">M162-M163</f>
        <v>0</v>
      </c>
      <c r="N165" s="815" t="n">
        <f aca="false">N162-N163</f>
        <v>0</v>
      </c>
      <c r="O165" s="815" t="n">
        <f aca="false">O162-O163</f>
        <v>26636</v>
      </c>
      <c r="P165" s="815" t="n">
        <f aca="false">P162-P163</f>
        <v>26636</v>
      </c>
      <c r="Q165" s="815" t="n">
        <f aca="false">Q162-Q163</f>
        <v>0</v>
      </c>
      <c r="R165" s="816"/>
      <c r="S165" s="777"/>
      <c r="T165" s="803" t="str">
        <f aca="false">A165</f>
        <v>      Sales Margin</v>
      </c>
      <c r="U165" s="771"/>
      <c r="V165" s="817" t="n">
        <f aca="false">V162-V163</f>
        <v>-1298</v>
      </c>
      <c r="W165" s="817" t="n">
        <f aca="false">W162-W163</f>
        <v>20208</v>
      </c>
      <c r="X165" s="817" t="n">
        <f aca="false">X162-X163</f>
        <v>7726</v>
      </c>
      <c r="Y165" s="817" t="n">
        <f aca="false">Y162-Y163</f>
        <v>0</v>
      </c>
      <c r="Z165" s="817"/>
      <c r="AA165" s="817" t="n">
        <f aca="false">AA162-AA163</f>
        <v>26636</v>
      </c>
      <c r="AB165" s="777"/>
      <c r="AC165" s="777"/>
      <c r="AD165" s="767" t="str">
        <f aca="false">A165</f>
        <v>      Sales Margin</v>
      </c>
      <c r="AF165" s="818" t="n">
        <f aca="false">C165</f>
        <v>-238</v>
      </c>
      <c r="AG165" s="818" t="n">
        <f aca="false">D165+AF165</f>
        <v>-1126</v>
      </c>
      <c r="AH165" s="818" t="n">
        <f aca="false">E165+AG165</f>
        <v>-1298</v>
      </c>
      <c r="AI165" s="818" t="n">
        <f aca="false">F165+AH165</f>
        <v>13446</v>
      </c>
      <c r="AJ165" s="818" t="n">
        <f aca="false">G165+AI165</f>
        <v>15704</v>
      </c>
      <c r="AK165" s="818" t="n">
        <f aca="false">H165+AJ165</f>
        <v>18910</v>
      </c>
      <c r="AL165" s="818" t="n">
        <f aca="false">I165+AK165</f>
        <v>22859</v>
      </c>
      <c r="AM165" s="818" t="n">
        <f aca="false">J165+AL165</f>
        <v>26636</v>
      </c>
      <c r="AN165" s="818" t="n">
        <f aca="false">K165+AM165</f>
        <v>26636</v>
      </c>
      <c r="AO165" s="818" t="n">
        <f aca="false">L165+AN165</f>
        <v>26636</v>
      </c>
      <c r="AP165" s="818" t="n">
        <f aca="false">M165+AO165</f>
        <v>26636</v>
      </c>
      <c r="AQ165" s="818" t="n">
        <f aca="false">N165+AP165</f>
        <v>26636</v>
      </c>
    </row>
    <row r="166" customFormat="false" ht="6" hidden="false" customHeight="true" outlineLevel="0" collapsed="false">
      <c r="A166" s="785"/>
      <c r="C166" s="806"/>
      <c r="D166" s="806"/>
      <c r="E166" s="806"/>
      <c r="F166" s="806"/>
      <c r="G166" s="806"/>
      <c r="H166" s="806"/>
      <c r="I166" s="806"/>
      <c r="J166" s="806"/>
      <c r="K166" s="806"/>
      <c r="L166" s="806"/>
      <c r="M166" s="806"/>
      <c r="N166" s="806"/>
      <c r="O166" s="806"/>
      <c r="P166" s="806"/>
      <c r="Q166" s="806"/>
      <c r="R166" s="807"/>
      <c r="S166" s="782"/>
      <c r="T166" s="787"/>
      <c r="U166" s="804"/>
      <c r="V166" s="810"/>
      <c r="W166" s="810"/>
      <c r="X166" s="810"/>
      <c r="Y166" s="810"/>
      <c r="Z166" s="810"/>
      <c r="AA166" s="810"/>
      <c r="AB166" s="782"/>
      <c r="AC166" s="782"/>
      <c r="AD166" s="819"/>
      <c r="AF166" s="806"/>
      <c r="AG166" s="806"/>
      <c r="AH166" s="806"/>
      <c r="AI166" s="806"/>
      <c r="AJ166" s="806"/>
      <c r="AK166" s="806"/>
      <c r="AL166" s="806"/>
      <c r="AM166" s="806"/>
      <c r="AN166" s="806"/>
      <c r="AO166" s="806"/>
      <c r="AP166" s="806"/>
      <c r="AQ166" s="806"/>
    </row>
    <row r="167" customFormat="false" ht="12.75" hidden="false" customHeight="false" outlineLevel="0" collapsed="false">
      <c r="A167" s="805" t="s">
        <v>953</v>
      </c>
      <c r="C167" s="806" t="n">
        <f aca="false">C14-C109</f>
        <v>13886</v>
      </c>
      <c r="D167" s="806" t="n">
        <f aca="false">D14-D109</f>
        <v>18314</v>
      </c>
      <c r="E167" s="806" t="n">
        <f aca="false">E14-E109</f>
        <v>8736</v>
      </c>
      <c r="F167" s="806" t="n">
        <f aca="false">F14-F109</f>
        <v>14527</v>
      </c>
      <c r="G167" s="806" t="n">
        <f aca="false">G14-G109</f>
        <v>16313</v>
      </c>
      <c r="H167" s="806" t="n">
        <f aca="false">H14-H109</f>
        <v>14266</v>
      </c>
      <c r="I167" s="806" t="n">
        <f aca="false">I14-I109</f>
        <v>14096</v>
      </c>
      <c r="J167" s="806" t="n">
        <f aca="false">J14-J109</f>
        <v>13578</v>
      </c>
      <c r="K167" s="806" t="n">
        <f aca="false">K14-K109</f>
        <v>13052</v>
      </c>
      <c r="L167" s="806" t="n">
        <f aca="false">L14-L109</f>
        <v>13225</v>
      </c>
      <c r="M167" s="806" t="n">
        <f aca="false">M14-M109</f>
        <v>12297</v>
      </c>
      <c r="N167" s="806" t="n">
        <f aca="false">N14-N109</f>
        <v>13142</v>
      </c>
      <c r="O167" s="806" t="n">
        <f aca="false">SUM(C167:N167)</f>
        <v>165432</v>
      </c>
      <c r="P167" s="807" t="n">
        <f aca="false">SUM(C167:J167)</f>
        <v>113716</v>
      </c>
      <c r="Q167" s="806" t="n">
        <f aca="false">O167-P167</f>
        <v>51716</v>
      </c>
      <c r="R167" s="808"/>
      <c r="S167" s="782"/>
      <c r="T167" s="809" t="str">
        <f aca="false">A167</f>
        <v>   Transportation &amp; Storage Revenue</v>
      </c>
      <c r="U167" s="804"/>
      <c r="V167" s="810" t="n">
        <f aca="false">C167+D167+E167</f>
        <v>40936</v>
      </c>
      <c r="W167" s="810" t="n">
        <f aca="false">F167+G167+H167</f>
        <v>45106</v>
      </c>
      <c r="X167" s="810" t="n">
        <f aca="false">I167+J167+K167</f>
        <v>40726</v>
      </c>
      <c r="Y167" s="810" t="n">
        <f aca="false">L167+M167+N167</f>
        <v>38664</v>
      </c>
      <c r="Z167" s="810"/>
      <c r="AA167" s="810" t="n">
        <f aca="false">SUM(V167:Y167)</f>
        <v>165432</v>
      </c>
      <c r="AB167" s="782"/>
      <c r="AC167" s="782"/>
      <c r="AD167" s="765" t="str">
        <f aca="false">A167</f>
        <v>   Transportation &amp; Storage Revenue</v>
      </c>
      <c r="AF167" s="806" t="n">
        <f aca="false">C167</f>
        <v>13886</v>
      </c>
      <c r="AG167" s="806" t="n">
        <f aca="false">D167+AF167</f>
        <v>32200</v>
      </c>
      <c r="AH167" s="806" t="n">
        <f aca="false">E167+AG167</f>
        <v>40936</v>
      </c>
      <c r="AI167" s="806" t="n">
        <f aca="false">F167+AH167</f>
        <v>55463</v>
      </c>
      <c r="AJ167" s="806" t="n">
        <f aca="false">G167+AI167</f>
        <v>71776</v>
      </c>
      <c r="AK167" s="806" t="n">
        <f aca="false">H167+AJ167</f>
        <v>86042</v>
      </c>
      <c r="AL167" s="806" t="n">
        <f aca="false">I167+AK167</f>
        <v>100138</v>
      </c>
      <c r="AM167" s="806" t="n">
        <f aca="false">J167+AL167</f>
        <v>113716</v>
      </c>
      <c r="AN167" s="806" t="n">
        <f aca="false">K167+AM167</f>
        <v>126768</v>
      </c>
      <c r="AO167" s="806" t="n">
        <f aca="false">L167+AN167</f>
        <v>139993</v>
      </c>
      <c r="AP167" s="806" t="n">
        <f aca="false">M167+AO167</f>
        <v>152290</v>
      </c>
      <c r="AQ167" s="806" t="n">
        <f aca="false">N167+AP167</f>
        <v>165432</v>
      </c>
    </row>
    <row r="168" customFormat="false" ht="12.75" hidden="false" customHeight="false" outlineLevel="0" collapsed="false">
      <c r="A168" s="805" t="s">
        <v>954</v>
      </c>
      <c r="C168" s="811" t="n">
        <f aca="false">C15-C110</f>
        <v>23</v>
      </c>
      <c r="D168" s="811" t="n">
        <f aca="false">D15-D110</f>
        <v>24</v>
      </c>
      <c r="E168" s="811" t="n">
        <f aca="false">E15-E110</f>
        <v>25</v>
      </c>
      <c r="F168" s="811" t="n">
        <f aca="false">F15-F110</f>
        <v>23</v>
      </c>
      <c r="G168" s="811" t="n">
        <f aca="false">G15-G110</f>
        <v>78</v>
      </c>
      <c r="H168" s="811" t="n">
        <f aca="false">H15-H110</f>
        <v>24</v>
      </c>
      <c r="I168" s="811" t="n">
        <f aca="false">I15-I110</f>
        <v>23</v>
      </c>
      <c r="J168" s="811" t="n">
        <f aca="false">J15-J110</f>
        <v>24</v>
      </c>
      <c r="K168" s="811" t="n">
        <f aca="false">K15-K110</f>
        <v>23</v>
      </c>
      <c r="L168" s="811" t="n">
        <f aca="false">L15-L110</f>
        <v>23</v>
      </c>
      <c r="M168" s="811" t="n">
        <f aca="false">M15-M110</f>
        <v>23</v>
      </c>
      <c r="N168" s="811" t="n">
        <f aca="false">N15-N110</f>
        <v>23</v>
      </c>
      <c r="O168" s="811" t="n">
        <f aca="false">SUM(C168:N168)</f>
        <v>336</v>
      </c>
      <c r="P168" s="812" t="n">
        <f aca="false">SUM(C168:J168)</f>
        <v>244</v>
      </c>
      <c r="Q168" s="811" t="n">
        <f aca="false">O168-P168</f>
        <v>92</v>
      </c>
      <c r="R168" s="813"/>
      <c r="S168" s="782"/>
      <c r="T168" s="809" t="str">
        <f aca="false">A168</f>
        <v>   Other Revenue</v>
      </c>
      <c r="U168" s="804"/>
      <c r="V168" s="814" t="n">
        <f aca="false">C168+D168+E168</f>
        <v>72</v>
      </c>
      <c r="W168" s="814" t="n">
        <f aca="false">F168+G168+H168</f>
        <v>125</v>
      </c>
      <c r="X168" s="814" t="n">
        <f aca="false">I168+J168+K168</f>
        <v>70</v>
      </c>
      <c r="Y168" s="814" t="n">
        <f aca="false">L168+M168+N168</f>
        <v>69</v>
      </c>
      <c r="Z168" s="814"/>
      <c r="AA168" s="814" t="n">
        <f aca="false">SUM(V168:Y168)</f>
        <v>336</v>
      </c>
      <c r="AB168" s="782"/>
      <c r="AC168" s="782"/>
      <c r="AD168" s="765" t="str">
        <f aca="false">A168</f>
        <v>   Other Revenue</v>
      </c>
      <c r="AF168" s="811" t="n">
        <f aca="false">C168</f>
        <v>23</v>
      </c>
      <c r="AG168" s="811" t="n">
        <f aca="false">D168+AF168</f>
        <v>47</v>
      </c>
      <c r="AH168" s="811" t="n">
        <f aca="false">E168+AG168</f>
        <v>72</v>
      </c>
      <c r="AI168" s="811" t="n">
        <f aca="false">F168+AH168</f>
        <v>95</v>
      </c>
      <c r="AJ168" s="811" t="n">
        <f aca="false">G168+AI168</f>
        <v>173</v>
      </c>
      <c r="AK168" s="811" t="n">
        <f aca="false">H168+AJ168</f>
        <v>197</v>
      </c>
      <c r="AL168" s="811" t="n">
        <f aca="false">I168+AK168</f>
        <v>220</v>
      </c>
      <c r="AM168" s="811" t="n">
        <f aca="false">J168+AL168</f>
        <v>244</v>
      </c>
      <c r="AN168" s="811" t="n">
        <f aca="false">K168+AM168</f>
        <v>267</v>
      </c>
      <c r="AO168" s="811" t="n">
        <f aca="false">L168+AN168</f>
        <v>290</v>
      </c>
      <c r="AP168" s="811" t="n">
        <f aca="false">M168+AO168</f>
        <v>313</v>
      </c>
      <c r="AQ168" s="811" t="n">
        <f aca="false">N168+AP168</f>
        <v>336</v>
      </c>
    </row>
    <row r="169" customFormat="false" ht="3.95" hidden="false" customHeight="true" outlineLevel="0" collapsed="false">
      <c r="A169" s="782"/>
      <c r="C169" s="806"/>
      <c r="D169" s="806"/>
      <c r="E169" s="806"/>
      <c r="F169" s="806"/>
      <c r="G169" s="806"/>
      <c r="H169" s="806"/>
      <c r="I169" s="806"/>
      <c r="J169" s="806"/>
      <c r="K169" s="806"/>
      <c r="L169" s="806"/>
      <c r="M169" s="806"/>
      <c r="N169" s="806"/>
      <c r="O169" s="806"/>
      <c r="P169" s="806"/>
      <c r="Q169" s="806"/>
      <c r="R169" s="807"/>
      <c r="S169" s="782"/>
      <c r="T169" s="809"/>
      <c r="U169" s="804"/>
      <c r="V169" s="810"/>
      <c r="W169" s="810"/>
      <c r="X169" s="810"/>
      <c r="Y169" s="810"/>
      <c r="Z169" s="810"/>
      <c r="AA169" s="810"/>
      <c r="AB169" s="782"/>
      <c r="AC169" s="782"/>
      <c r="AD169" s="782"/>
      <c r="AF169" s="806"/>
      <c r="AG169" s="806"/>
      <c r="AH169" s="806"/>
      <c r="AI169" s="806"/>
      <c r="AJ169" s="806"/>
      <c r="AK169" s="806"/>
      <c r="AL169" s="806"/>
      <c r="AM169" s="806"/>
      <c r="AN169" s="806"/>
      <c r="AO169" s="806"/>
      <c r="AP169" s="806"/>
      <c r="AQ169" s="806"/>
    </row>
    <row r="170" customFormat="false" ht="12.75" hidden="false" customHeight="false" outlineLevel="0" collapsed="false">
      <c r="A170" s="802" t="s">
        <v>955</v>
      </c>
      <c r="B170" s="820"/>
      <c r="C170" s="815" t="n">
        <f aca="false">C165+C167+C168</f>
        <v>13671</v>
      </c>
      <c r="D170" s="815" t="n">
        <f aca="false">D165+D167+D168</f>
        <v>17450</v>
      </c>
      <c r="E170" s="815" t="n">
        <f aca="false">E165+E167+E168</f>
        <v>8589</v>
      </c>
      <c r="F170" s="815" t="n">
        <f aca="false">F165+F167+F168</f>
        <v>29294</v>
      </c>
      <c r="G170" s="815" t="n">
        <f aca="false">G165+G167+G168</f>
        <v>18649</v>
      </c>
      <c r="H170" s="815" t="n">
        <f aca="false">H165+H167+H168</f>
        <v>17496</v>
      </c>
      <c r="I170" s="815" t="n">
        <f aca="false">I165+I167+I168</f>
        <v>18068</v>
      </c>
      <c r="J170" s="815" t="n">
        <f aca="false">J165+J167+J168</f>
        <v>17379</v>
      </c>
      <c r="K170" s="815" t="n">
        <f aca="false">K165+K167+K168</f>
        <v>13075</v>
      </c>
      <c r="L170" s="815" t="n">
        <f aca="false">L165+L167+L168</f>
        <v>13248</v>
      </c>
      <c r="M170" s="815" t="n">
        <f aca="false">M165+M167+M168</f>
        <v>12320</v>
      </c>
      <c r="N170" s="815" t="n">
        <f aca="false">N165+N167+N168</f>
        <v>13165</v>
      </c>
      <c r="O170" s="815" t="n">
        <f aca="false">O165+O167+O168</f>
        <v>192404</v>
      </c>
      <c r="P170" s="815" t="n">
        <f aca="false">P165+P167+P168</f>
        <v>140596</v>
      </c>
      <c r="Q170" s="815" t="n">
        <f aca="false">Q165+Q167+Q168</f>
        <v>51808</v>
      </c>
      <c r="R170" s="816"/>
      <c r="S170" s="777"/>
      <c r="T170" s="803" t="str">
        <f aca="false">A170</f>
        <v>      Net Operating Income</v>
      </c>
      <c r="U170" s="771"/>
      <c r="V170" s="821" t="n">
        <f aca="false">SUM(V165:V168)</f>
        <v>39710</v>
      </c>
      <c r="W170" s="821" t="n">
        <f aca="false">SUM(W165:W168)</f>
        <v>65439</v>
      </c>
      <c r="X170" s="821" t="n">
        <f aca="false">SUM(X165:X168)</f>
        <v>48522</v>
      </c>
      <c r="Y170" s="821" t="n">
        <f aca="false">SUM(Y165:Y168)</f>
        <v>38733</v>
      </c>
      <c r="Z170" s="821"/>
      <c r="AA170" s="821" t="n">
        <f aca="false">SUM(AA165:AA168)</f>
        <v>192404</v>
      </c>
      <c r="AB170" s="777"/>
      <c r="AC170" s="777"/>
      <c r="AD170" s="767" t="str">
        <f aca="false">A170</f>
        <v>      Net Operating Income</v>
      </c>
      <c r="AF170" s="815" t="n">
        <f aca="false">C170</f>
        <v>13671</v>
      </c>
      <c r="AG170" s="815" t="n">
        <f aca="false">D170+AF170</f>
        <v>31121</v>
      </c>
      <c r="AH170" s="815" t="n">
        <f aca="false">E170+AG170</f>
        <v>39710</v>
      </c>
      <c r="AI170" s="815" t="n">
        <f aca="false">F170+AH170</f>
        <v>69004</v>
      </c>
      <c r="AJ170" s="815" t="n">
        <f aca="false">G170+AI170</f>
        <v>87653</v>
      </c>
      <c r="AK170" s="815" t="n">
        <f aca="false">H170+AJ170</f>
        <v>105149</v>
      </c>
      <c r="AL170" s="815" t="n">
        <f aca="false">I170+AK170</f>
        <v>123217</v>
      </c>
      <c r="AM170" s="815" t="n">
        <f aca="false">J170+AL170</f>
        <v>140596</v>
      </c>
      <c r="AN170" s="815" t="n">
        <f aca="false">K170+AM170</f>
        <v>153671</v>
      </c>
      <c r="AO170" s="815" t="n">
        <f aca="false">L170+AN170</f>
        <v>166919</v>
      </c>
      <c r="AP170" s="815" t="n">
        <f aca="false">M170+AO170</f>
        <v>179239</v>
      </c>
      <c r="AQ170" s="815" t="n">
        <f aca="false">N170+AP170</f>
        <v>192404</v>
      </c>
    </row>
    <row r="171" customFormat="false" ht="12.75" hidden="false" customHeight="false" outlineLevel="0" collapsed="false">
      <c r="A171" s="782"/>
      <c r="C171" s="806"/>
      <c r="D171" s="806"/>
      <c r="E171" s="806"/>
      <c r="F171" s="822"/>
      <c r="G171" s="806"/>
      <c r="H171" s="806"/>
      <c r="I171" s="806"/>
      <c r="J171" s="806"/>
      <c r="K171" s="806"/>
      <c r="L171" s="806"/>
      <c r="M171" s="806"/>
      <c r="N171" s="806"/>
      <c r="O171" s="806"/>
      <c r="P171" s="806"/>
      <c r="Q171" s="806"/>
      <c r="R171" s="807"/>
      <c r="S171" s="782"/>
      <c r="T171" s="809"/>
      <c r="U171" s="804"/>
      <c r="V171" s="810"/>
      <c r="W171" s="810"/>
      <c r="X171" s="810"/>
      <c r="Y171" s="810"/>
      <c r="Z171" s="810"/>
      <c r="AA171" s="810"/>
      <c r="AB171" s="782"/>
      <c r="AC171" s="782"/>
      <c r="AD171" s="782"/>
      <c r="AF171" s="806"/>
      <c r="AG171" s="806"/>
      <c r="AH171" s="806"/>
      <c r="AI171" s="806"/>
      <c r="AJ171" s="806"/>
      <c r="AK171" s="806"/>
      <c r="AL171" s="806"/>
      <c r="AM171" s="806"/>
      <c r="AN171" s="806"/>
      <c r="AO171" s="806"/>
      <c r="AP171" s="806"/>
      <c r="AQ171" s="806"/>
    </row>
    <row r="172" customFormat="false" ht="12.75" hidden="false" customHeight="false" outlineLevel="0" collapsed="false">
      <c r="A172" s="802" t="s">
        <v>956</v>
      </c>
      <c r="C172" s="807"/>
      <c r="D172" s="807"/>
      <c r="E172" s="807"/>
      <c r="F172" s="807"/>
      <c r="G172" s="807"/>
      <c r="H172" s="807"/>
      <c r="I172" s="807"/>
      <c r="J172" s="807"/>
      <c r="K172" s="807"/>
      <c r="L172" s="807"/>
      <c r="M172" s="807"/>
      <c r="N172" s="807"/>
      <c r="O172" s="807"/>
      <c r="P172" s="807"/>
      <c r="Q172" s="806"/>
      <c r="R172" s="807"/>
      <c r="S172" s="782"/>
      <c r="T172" s="803" t="str">
        <f aca="false">A172</f>
        <v>OPERATING EXPENSES</v>
      </c>
      <c r="U172" s="804"/>
      <c r="V172" s="810"/>
      <c r="W172" s="810"/>
      <c r="X172" s="810"/>
      <c r="Y172" s="810"/>
      <c r="Z172" s="810"/>
      <c r="AA172" s="810"/>
      <c r="AB172" s="782"/>
      <c r="AC172" s="782"/>
      <c r="AD172" s="767" t="str">
        <f aca="false">A172</f>
        <v>OPERATING EXPENSES</v>
      </c>
      <c r="AF172" s="806"/>
      <c r="AG172" s="806"/>
      <c r="AH172" s="806"/>
      <c r="AI172" s="806"/>
      <c r="AJ172" s="806"/>
      <c r="AK172" s="806"/>
      <c r="AL172" s="806"/>
      <c r="AM172" s="806"/>
      <c r="AN172" s="806"/>
      <c r="AO172" s="806"/>
      <c r="AP172" s="806"/>
      <c r="AQ172" s="806"/>
    </row>
    <row r="173" customFormat="false" ht="12.75" hidden="false" customHeight="false" outlineLevel="0" collapsed="false">
      <c r="A173" s="805" t="s">
        <v>957</v>
      </c>
      <c r="C173" s="806" t="n">
        <f aca="false">C20-C115</f>
        <v>3425</v>
      </c>
      <c r="D173" s="806" t="n">
        <f aca="false">D20-D115</f>
        <v>3730</v>
      </c>
      <c r="E173" s="806" t="n">
        <f aca="false">E20-E115</f>
        <v>5310</v>
      </c>
      <c r="F173" s="806" t="n">
        <f aca="false">F20-F115</f>
        <v>3154</v>
      </c>
      <c r="G173" s="806" t="n">
        <f aca="false">G20-G115</f>
        <v>4079</v>
      </c>
      <c r="H173" s="806" t="n">
        <f aca="false">H20-H115</f>
        <v>4208</v>
      </c>
      <c r="I173" s="806" t="n">
        <f aca="false">I20-I115</f>
        <v>3219</v>
      </c>
      <c r="J173" s="806" t="n">
        <f aca="false">J20-J115</f>
        <v>3925</v>
      </c>
      <c r="K173" s="806" t="n">
        <f aca="false">K20-K115</f>
        <v>2696</v>
      </c>
      <c r="L173" s="806" t="n">
        <f aca="false">L20-L115</f>
        <v>3359</v>
      </c>
      <c r="M173" s="806" t="n">
        <f aca="false">M20-M115</f>
        <v>3255</v>
      </c>
      <c r="N173" s="806" t="n">
        <f aca="false">N20-N115</f>
        <v>2950</v>
      </c>
      <c r="O173" s="806" t="n">
        <f aca="false">SUM(C173:N173)</f>
        <v>43310</v>
      </c>
      <c r="P173" s="807" t="n">
        <f aca="false">SUM(C173:J173)</f>
        <v>31050</v>
      </c>
      <c r="Q173" s="806" t="n">
        <f aca="false">O173-P173</f>
        <v>12260</v>
      </c>
      <c r="R173" s="808"/>
      <c r="S173" s="782"/>
      <c r="T173" s="809" t="str">
        <f aca="false">A173</f>
        <v>   Operations and Maintenance</v>
      </c>
      <c r="U173" s="804"/>
      <c r="V173" s="810" t="n">
        <f aca="false">C173+D173+E173</f>
        <v>12465</v>
      </c>
      <c r="W173" s="810" t="n">
        <f aca="false">F173+G173+H173</f>
        <v>11441</v>
      </c>
      <c r="X173" s="810" t="n">
        <f aca="false">I173+J173+K173</f>
        <v>9840</v>
      </c>
      <c r="Y173" s="810" t="n">
        <f aca="false">L173+M173+N173</f>
        <v>9564</v>
      </c>
      <c r="Z173" s="810"/>
      <c r="AA173" s="810" t="n">
        <f aca="false">SUM(V173:Y173)</f>
        <v>43310</v>
      </c>
      <c r="AB173" s="782"/>
      <c r="AD173" s="765" t="str">
        <f aca="false">A173</f>
        <v>   Operations and Maintenance</v>
      </c>
      <c r="AF173" s="806" t="n">
        <f aca="false">C173</f>
        <v>3425</v>
      </c>
      <c r="AG173" s="806" t="n">
        <f aca="false">D173+AF173</f>
        <v>7155</v>
      </c>
      <c r="AH173" s="806" t="n">
        <f aca="false">E173+AG173</f>
        <v>12465</v>
      </c>
      <c r="AI173" s="806" t="n">
        <f aca="false">F173+AH173</f>
        <v>15619</v>
      </c>
      <c r="AJ173" s="806" t="n">
        <f aca="false">G173+AI173</f>
        <v>19698</v>
      </c>
      <c r="AK173" s="806" t="n">
        <f aca="false">H173+AJ173</f>
        <v>23906</v>
      </c>
      <c r="AL173" s="806" t="n">
        <f aca="false">I173+AK173</f>
        <v>27125</v>
      </c>
      <c r="AM173" s="806" t="n">
        <f aca="false">J173+AL173</f>
        <v>31050</v>
      </c>
      <c r="AN173" s="806" t="n">
        <f aca="false">K173+AM173</f>
        <v>33746</v>
      </c>
      <c r="AO173" s="806" t="n">
        <f aca="false">L173+AN173</f>
        <v>37105</v>
      </c>
      <c r="AP173" s="806" t="n">
        <f aca="false">M173+AO173</f>
        <v>40360</v>
      </c>
      <c r="AQ173" s="806" t="n">
        <f aca="false">N173+AP173</f>
        <v>43310</v>
      </c>
    </row>
    <row r="174" customFormat="false" ht="12.75" hidden="false" customHeight="false" outlineLevel="0" collapsed="false">
      <c r="A174" s="805" t="s">
        <v>958</v>
      </c>
      <c r="C174" s="806" t="n">
        <f aca="false">C21-C116</f>
        <v>730</v>
      </c>
      <c r="D174" s="806" t="n">
        <f aca="false">D21-D116</f>
        <v>668</v>
      </c>
      <c r="E174" s="806" t="n">
        <f aca="false">E21-E116</f>
        <v>1269</v>
      </c>
      <c r="F174" s="806" t="n">
        <f aca="false">F21-F116</f>
        <v>571</v>
      </c>
      <c r="G174" s="806" t="n">
        <f aca="false">G21-G116</f>
        <v>564</v>
      </c>
      <c r="H174" s="806" t="n">
        <f aca="false">H21-H116</f>
        <v>545</v>
      </c>
      <c r="I174" s="806" t="n">
        <f aca="false">I21-I116</f>
        <v>552</v>
      </c>
      <c r="J174" s="806" t="n">
        <f aca="false">J21-J116</f>
        <v>559</v>
      </c>
      <c r="K174" s="806" t="n">
        <f aca="false">K21-K116</f>
        <v>623</v>
      </c>
      <c r="L174" s="806" t="n">
        <f aca="false">L21-L116</f>
        <v>750</v>
      </c>
      <c r="M174" s="806" t="n">
        <f aca="false">M21-M116</f>
        <v>743</v>
      </c>
      <c r="N174" s="806" t="n">
        <f aca="false">N21-N116</f>
        <v>772</v>
      </c>
      <c r="O174" s="806" t="n">
        <f aca="false">SUM(C174:N174)</f>
        <v>8346</v>
      </c>
      <c r="P174" s="807" t="n">
        <f aca="false">SUM(C174:J174)</f>
        <v>5458</v>
      </c>
      <c r="Q174" s="806" t="n">
        <f aca="false">O174-P174</f>
        <v>2888</v>
      </c>
      <c r="R174" s="808"/>
      <c r="S174" s="782"/>
      <c r="T174" s="809" t="str">
        <f aca="false">A174</f>
        <v>   Regulatory Amortization</v>
      </c>
      <c r="U174" s="804"/>
      <c r="V174" s="810" t="n">
        <f aca="false">C174+D174+E174</f>
        <v>2667</v>
      </c>
      <c r="W174" s="810" t="n">
        <f aca="false">F174+G174+H174</f>
        <v>1680</v>
      </c>
      <c r="X174" s="810" t="n">
        <f aca="false">I174+J174+K174</f>
        <v>1734</v>
      </c>
      <c r="Y174" s="810" t="n">
        <f aca="false">L174+M174+N174</f>
        <v>2265</v>
      </c>
      <c r="Z174" s="810"/>
      <c r="AA174" s="810" t="n">
        <f aca="false">SUM(V174:Y174)</f>
        <v>8346</v>
      </c>
      <c r="AB174" s="782"/>
      <c r="AC174" s="782"/>
      <c r="AD174" s="765" t="str">
        <f aca="false">A174</f>
        <v>   Regulatory Amortization</v>
      </c>
      <c r="AF174" s="806" t="n">
        <f aca="false">C174</f>
        <v>730</v>
      </c>
      <c r="AG174" s="806" t="n">
        <f aca="false">D174+AF174</f>
        <v>1398</v>
      </c>
      <c r="AH174" s="806" t="n">
        <f aca="false">E174+AG174</f>
        <v>2667</v>
      </c>
      <c r="AI174" s="806" t="n">
        <f aca="false">F174+AH174</f>
        <v>3238</v>
      </c>
      <c r="AJ174" s="806" t="n">
        <f aca="false">G174+AI174</f>
        <v>3802</v>
      </c>
      <c r="AK174" s="806" t="n">
        <f aca="false">H174+AJ174</f>
        <v>4347</v>
      </c>
      <c r="AL174" s="806" t="n">
        <f aca="false">I174+AK174</f>
        <v>4899</v>
      </c>
      <c r="AM174" s="806" t="n">
        <f aca="false">J174+AL174</f>
        <v>5458</v>
      </c>
      <c r="AN174" s="806" t="n">
        <f aca="false">K174+AM174</f>
        <v>6081</v>
      </c>
      <c r="AO174" s="806" t="n">
        <f aca="false">L174+AN174</f>
        <v>6831</v>
      </c>
      <c r="AP174" s="806" t="n">
        <f aca="false">M174+AO174</f>
        <v>7574</v>
      </c>
      <c r="AQ174" s="806" t="n">
        <f aca="false">N174+AP174</f>
        <v>8346</v>
      </c>
    </row>
    <row r="175" customFormat="false" ht="12.75" hidden="false" customHeight="false" outlineLevel="0" collapsed="false">
      <c r="A175" s="823" t="s">
        <v>959</v>
      </c>
      <c r="C175" s="806" t="n">
        <f aca="false">C22-C117</f>
        <v>-4888</v>
      </c>
      <c r="D175" s="806" t="n">
        <f aca="false">D22-D117</f>
        <v>-4666</v>
      </c>
      <c r="E175" s="806" t="n">
        <f aca="false">E22-E117</f>
        <v>-1896</v>
      </c>
      <c r="F175" s="806" t="n">
        <f aca="false">F22-F117</f>
        <v>10663</v>
      </c>
      <c r="G175" s="806" t="n">
        <f aca="false">G22-G117</f>
        <v>-327</v>
      </c>
      <c r="H175" s="806" t="n">
        <f aca="false">H22-H117</f>
        <v>372</v>
      </c>
      <c r="I175" s="806" t="n">
        <f aca="false">I22-I117</f>
        <v>1196</v>
      </c>
      <c r="J175" s="806" t="n">
        <f aca="false">J22-J117</f>
        <v>506</v>
      </c>
      <c r="K175" s="806" t="n">
        <f aca="false">K22-K117</f>
        <v>-2952</v>
      </c>
      <c r="L175" s="806" t="n">
        <f aca="false">L22-L117</f>
        <v>-2747</v>
      </c>
      <c r="M175" s="806" t="n">
        <f aca="false">M22-M117</f>
        <v>-2825</v>
      </c>
      <c r="N175" s="806" t="n">
        <f aca="false">N22-N117</f>
        <v>-2576</v>
      </c>
      <c r="O175" s="806" t="n">
        <f aca="false">SUM(C175:N175)</f>
        <v>-10140</v>
      </c>
      <c r="P175" s="807" t="n">
        <f aca="false">SUM(C175:J175)</f>
        <v>960</v>
      </c>
      <c r="Q175" s="806" t="n">
        <f aca="false">O175-P175</f>
        <v>-11100</v>
      </c>
      <c r="R175" s="808"/>
      <c r="S175" s="782"/>
      <c r="T175" s="809" t="str">
        <f aca="false">A175</f>
        <v>   Fuel Used in Operations</v>
      </c>
      <c r="U175" s="804"/>
      <c r="V175" s="810" t="n">
        <f aca="false">C175+D175+E175</f>
        <v>-11450</v>
      </c>
      <c r="W175" s="810" t="n">
        <f aca="false">F175+G175+H175</f>
        <v>10708</v>
      </c>
      <c r="X175" s="810" t="n">
        <f aca="false">I175+J175+K175</f>
        <v>-1250</v>
      </c>
      <c r="Y175" s="810" t="n">
        <f aca="false">L175+M175+N175</f>
        <v>-8148</v>
      </c>
      <c r="Z175" s="810"/>
      <c r="AA175" s="810" t="n">
        <f aca="false">SUM(V175:Y175)</f>
        <v>-10140</v>
      </c>
      <c r="AB175" s="782"/>
      <c r="AC175" s="782"/>
      <c r="AD175" s="765" t="str">
        <f aca="false">A175</f>
        <v>   Fuel Used in Operations</v>
      </c>
      <c r="AF175" s="806" t="n">
        <f aca="false">C175</f>
        <v>-4888</v>
      </c>
      <c r="AG175" s="806" t="n">
        <f aca="false">D175+AF175</f>
        <v>-9554</v>
      </c>
      <c r="AH175" s="806" t="n">
        <f aca="false">E175+AG175</f>
        <v>-11450</v>
      </c>
      <c r="AI175" s="806" t="n">
        <f aca="false">F175+AH175</f>
        <v>-787</v>
      </c>
      <c r="AJ175" s="806" t="n">
        <f aca="false">G175+AI175</f>
        <v>-1114</v>
      </c>
      <c r="AK175" s="806" t="n">
        <f aca="false">H175+AJ175</f>
        <v>-742</v>
      </c>
      <c r="AL175" s="806" t="n">
        <f aca="false">I175+AK175</f>
        <v>454</v>
      </c>
      <c r="AM175" s="806" t="n">
        <f aca="false">J175+AL175</f>
        <v>960</v>
      </c>
      <c r="AN175" s="806" t="n">
        <f aca="false">K175+AM175</f>
        <v>-1992</v>
      </c>
      <c r="AO175" s="806" t="n">
        <f aca="false">L175+AN175</f>
        <v>-4739</v>
      </c>
      <c r="AP175" s="806" t="n">
        <f aca="false">M175+AO175</f>
        <v>-7564</v>
      </c>
      <c r="AQ175" s="806" t="n">
        <f aca="false">N175+AP175</f>
        <v>-10140</v>
      </c>
    </row>
    <row r="176" customFormat="false" ht="12.75" hidden="false" customHeight="false" outlineLevel="0" collapsed="false">
      <c r="A176" s="824" t="s">
        <v>960</v>
      </c>
      <c r="B176" s="825"/>
      <c r="C176" s="806" t="n">
        <f aca="false">C23-C118</f>
        <v>0</v>
      </c>
      <c r="D176" s="806" t="n">
        <f aca="false">D23-D118</f>
        <v>0</v>
      </c>
      <c r="E176" s="806" t="n">
        <f aca="false">E23-E118</f>
        <v>0</v>
      </c>
      <c r="F176" s="806" t="n">
        <f aca="false">F23-F118</f>
        <v>0</v>
      </c>
      <c r="G176" s="806" t="n">
        <f aca="false">G23-G118</f>
        <v>0</v>
      </c>
      <c r="H176" s="806" t="n">
        <f aca="false">H23-H118</f>
        <v>0</v>
      </c>
      <c r="I176" s="806" t="n">
        <f aca="false">I23-I118</f>
        <v>0</v>
      </c>
      <c r="J176" s="806" t="n">
        <f aca="false">J23-J118</f>
        <v>0</v>
      </c>
      <c r="K176" s="806" t="n">
        <f aca="false">K23-K118</f>
        <v>0</v>
      </c>
      <c r="L176" s="806" t="n">
        <f aca="false">L23-L118</f>
        <v>0</v>
      </c>
      <c r="M176" s="806" t="n">
        <f aca="false">M23-M118</f>
        <v>0</v>
      </c>
      <c r="N176" s="806" t="n">
        <f aca="false">N23-N118</f>
        <v>0</v>
      </c>
      <c r="O176" s="806" t="n">
        <f aca="false">SUM(C176:N176)</f>
        <v>0</v>
      </c>
      <c r="P176" s="807" t="n">
        <f aca="false">SUM(C176:J176)</f>
        <v>0</v>
      </c>
      <c r="Q176" s="806" t="n">
        <f aca="false">O176-P176</f>
        <v>0</v>
      </c>
      <c r="R176" s="808"/>
      <c r="S176" s="782"/>
      <c r="T176" s="809" t="str">
        <f aca="false">A176</f>
        <v>   Transmission, Compression &amp; Storage</v>
      </c>
      <c r="U176" s="826"/>
      <c r="V176" s="810" t="n">
        <f aca="false">C176+D176+E176</f>
        <v>0</v>
      </c>
      <c r="W176" s="810" t="n">
        <f aca="false">F176+G176+H176</f>
        <v>0</v>
      </c>
      <c r="X176" s="810" t="n">
        <f aca="false">I176+J176+K176</f>
        <v>0</v>
      </c>
      <c r="Y176" s="810" t="n">
        <f aca="false">L176+M176+N176</f>
        <v>0</v>
      </c>
      <c r="Z176" s="810"/>
      <c r="AA176" s="810" t="n">
        <f aca="false">SUM(V176:Y176)</f>
        <v>0</v>
      </c>
      <c r="AB176" s="782"/>
      <c r="AC176" s="782"/>
      <c r="AD176" s="765" t="str">
        <f aca="false">A176</f>
        <v>   Transmission, Compression &amp; Storage</v>
      </c>
      <c r="AF176" s="806" t="n">
        <f aca="false">C176</f>
        <v>0</v>
      </c>
      <c r="AG176" s="806" t="n">
        <f aca="false">D176+AF176</f>
        <v>0</v>
      </c>
      <c r="AH176" s="806" t="n">
        <f aca="false">E176+AG176</f>
        <v>0</v>
      </c>
      <c r="AI176" s="806" t="n">
        <f aca="false">F176+AH176</f>
        <v>0</v>
      </c>
      <c r="AJ176" s="806" t="n">
        <f aca="false">G176+AI176</f>
        <v>0</v>
      </c>
      <c r="AK176" s="806" t="n">
        <f aca="false">H176+AJ176</f>
        <v>0</v>
      </c>
      <c r="AL176" s="806" t="n">
        <f aca="false">I176+AK176</f>
        <v>0</v>
      </c>
      <c r="AM176" s="806" t="n">
        <f aca="false">J176+AL176</f>
        <v>0</v>
      </c>
      <c r="AN176" s="806" t="n">
        <f aca="false">K176+AM176</f>
        <v>0</v>
      </c>
      <c r="AO176" s="806" t="n">
        <f aca="false">L176+AN176</f>
        <v>0</v>
      </c>
      <c r="AP176" s="806" t="n">
        <f aca="false">M176+AO176</f>
        <v>0</v>
      </c>
      <c r="AQ176" s="806" t="n">
        <f aca="false">N176+AP176</f>
        <v>0</v>
      </c>
    </row>
    <row r="177" customFormat="false" ht="12.75" hidden="false" customHeight="false" outlineLevel="0" collapsed="false">
      <c r="A177" s="805" t="s">
        <v>961</v>
      </c>
      <c r="C177" s="806" t="n">
        <f aca="false">C24-C119</f>
        <v>1121</v>
      </c>
      <c r="D177" s="806" t="n">
        <f aca="false">D24-D119</f>
        <v>1087</v>
      </c>
      <c r="E177" s="806" t="n">
        <f aca="false">E24-E119</f>
        <v>1131</v>
      </c>
      <c r="F177" s="806" t="n">
        <f aca="false">F24-F119</f>
        <v>1143</v>
      </c>
      <c r="G177" s="806" t="n">
        <f aca="false">G24-G119</f>
        <v>1100</v>
      </c>
      <c r="H177" s="806" t="n">
        <f aca="false">H24-H119</f>
        <v>1210</v>
      </c>
      <c r="I177" s="806" t="n">
        <f aca="false">I24-I119</f>
        <v>1148</v>
      </c>
      <c r="J177" s="806" t="n">
        <f aca="false">J24-J119</f>
        <v>1150</v>
      </c>
      <c r="K177" s="806" t="n">
        <f aca="false">K24-K119</f>
        <v>1200</v>
      </c>
      <c r="L177" s="806" t="n">
        <f aca="false">L24-L119</f>
        <v>1300</v>
      </c>
      <c r="M177" s="806" t="n">
        <f aca="false">M24-M119</f>
        <v>1400</v>
      </c>
      <c r="N177" s="806" t="n">
        <f aca="false">N24-N119</f>
        <v>1450</v>
      </c>
      <c r="O177" s="806" t="n">
        <f aca="false">SUM(C177:N177)</f>
        <v>14440</v>
      </c>
      <c r="P177" s="807" t="n">
        <f aca="false">SUM(C177:J177)</f>
        <v>9090</v>
      </c>
      <c r="Q177" s="806" t="n">
        <f aca="false">O177-P177</f>
        <v>5350</v>
      </c>
      <c r="R177" s="808"/>
      <c r="S177" s="782"/>
      <c r="T177" s="809" t="str">
        <f aca="false">A177</f>
        <v>   Depreciation &amp; Amortization</v>
      </c>
      <c r="U177" s="804"/>
      <c r="V177" s="810" t="n">
        <f aca="false">C177+D177+E177</f>
        <v>3339</v>
      </c>
      <c r="W177" s="810" t="n">
        <f aca="false">F177+G177+H177</f>
        <v>3453</v>
      </c>
      <c r="X177" s="810" t="n">
        <f aca="false">I177+J177+K177</f>
        <v>3498</v>
      </c>
      <c r="Y177" s="810" t="n">
        <f aca="false">L177+M177+N177</f>
        <v>4150</v>
      </c>
      <c r="Z177" s="810"/>
      <c r="AA177" s="810" t="n">
        <f aca="false">SUM(V177:Y177)</f>
        <v>14440</v>
      </c>
      <c r="AB177" s="782"/>
      <c r="AC177" s="782"/>
      <c r="AD177" s="765" t="str">
        <f aca="false">A177</f>
        <v>   Depreciation &amp; Amortization</v>
      </c>
      <c r="AE177" s="825"/>
      <c r="AF177" s="806" t="n">
        <f aca="false">C177</f>
        <v>1121</v>
      </c>
      <c r="AG177" s="806" t="n">
        <f aca="false">D177+AF177</f>
        <v>2208</v>
      </c>
      <c r="AH177" s="806" t="n">
        <f aca="false">E177+AG177</f>
        <v>3339</v>
      </c>
      <c r="AI177" s="806" t="n">
        <f aca="false">F177+AH177</f>
        <v>4482</v>
      </c>
      <c r="AJ177" s="806" t="n">
        <f aca="false">G177+AI177</f>
        <v>5582</v>
      </c>
      <c r="AK177" s="806" t="n">
        <f aca="false">H177+AJ177</f>
        <v>6792</v>
      </c>
      <c r="AL177" s="806" t="n">
        <f aca="false">I177+AK177</f>
        <v>7940</v>
      </c>
      <c r="AM177" s="806" t="n">
        <f aca="false">J177+AL177</f>
        <v>9090</v>
      </c>
      <c r="AN177" s="806" t="n">
        <f aca="false">K177+AM177</f>
        <v>10290</v>
      </c>
      <c r="AO177" s="806" t="n">
        <f aca="false">L177+AN177</f>
        <v>11590</v>
      </c>
      <c r="AP177" s="806" t="n">
        <f aca="false">M177+AO177</f>
        <v>12990</v>
      </c>
      <c r="AQ177" s="806" t="n">
        <f aca="false">N177+AP177</f>
        <v>14440</v>
      </c>
    </row>
    <row r="178" customFormat="false" ht="12.75" hidden="false" customHeight="false" outlineLevel="0" collapsed="false">
      <c r="A178" s="805" t="s">
        <v>962</v>
      </c>
      <c r="C178" s="811" t="n">
        <f aca="false">C25-C120</f>
        <v>956</v>
      </c>
      <c r="D178" s="811" t="n">
        <f aca="false">D25-D120</f>
        <v>1007</v>
      </c>
      <c r="E178" s="811" t="n">
        <f aca="false">E25-E120</f>
        <v>914</v>
      </c>
      <c r="F178" s="811" t="n">
        <f aca="false">F25-F120</f>
        <v>909</v>
      </c>
      <c r="G178" s="811" t="n">
        <f aca="false">G25-G120</f>
        <v>913</v>
      </c>
      <c r="H178" s="811" t="n">
        <f aca="false">H25-H120</f>
        <v>917</v>
      </c>
      <c r="I178" s="811" t="n">
        <f aca="false">I25-I120</f>
        <v>905</v>
      </c>
      <c r="J178" s="811" t="n">
        <f aca="false">J25-J120</f>
        <v>901</v>
      </c>
      <c r="K178" s="811" t="n">
        <f aca="false">K25-K120</f>
        <v>919</v>
      </c>
      <c r="L178" s="811" t="n">
        <f aca="false">L25-L120</f>
        <v>917</v>
      </c>
      <c r="M178" s="811" t="n">
        <f aca="false">M25-M120</f>
        <v>917</v>
      </c>
      <c r="N178" s="811" t="n">
        <f aca="false">N25-N120</f>
        <v>917</v>
      </c>
      <c r="O178" s="811" t="n">
        <f aca="false">SUM(C178:N178)</f>
        <v>11092</v>
      </c>
      <c r="P178" s="812" t="n">
        <f aca="false">SUM(C178:J178)</f>
        <v>7422</v>
      </c>
      <c r="Q178" s="811" t="n">
        <f aca="false">O178-P178</f>
        <v>3670</v>
      </c>
      <c r="R178" s="813"/>
      <c r="S178" s="782"/>
      <c r="T178" s="809" t="str">
        <f aca="false">A178</f>
        <v>   Taxes Other Than Income</v>
      </c>
      <c r="U178" s="804"/>
      <c r="V178" s="814" t="n">
        <f aca="false">C178+D178+E178</f>
        <v>2877</v>
      </c>
      <c r="W178" s="814" t="n">
        <f aca="false">F178+G178+H178</f>
        <v>2739</v>
      </c>
      <c r="X178" s="814" t="n">
        <f aca="false">I178+J178+K178</f>
        <v>2725</v>
      </c>
      <c r="Y178" s="814" t="n">
        <f aca="false">L178+M178+N178</f>
        <v>2751</v>
      </c>
      <c r="Z178" s="814"/>
      <c r="AA178" s="814" t="n">
        <f aca="false">SUM(V178:Y178)</f>
        <v>11092</v>
      </c>
      <c r="AB178" s="782"/>
      <c r="AC178" s="782"/>
      <c r="AD178" s="765" t="str">
        <f aca="false">A178</f>
        <v>   Taxes Other Than Income</v>
      </c>
      <c r="AF178" s="811" t="n">
        <f aca="false">C178</f>
        <v>956</v>
      </c>
      <c r="AG178" s="811" t="n">
        <f aca="false">D178+AF178</f>
        <v>1963</v>
      </c>
      <c r="AH178" s="811" t="n">
        <f aca="false">E178+AG178</f>
        <v>2877</v>
      </c>
      <c r="AI178" s="811" t="n">
        <f aca="false">F178+AH178</f>
        <v>3786</v>
      </c>
      <c r="AJ178" s="811" t="n">
        <f aca="false">G178+AI178</f>
        <v>4699</v>
      </c>
      <c r="AK178" s="811" t="n">
        <f aca="false">H178+AJ178</f>
        <v>5616</v>
      </c>
      <c r="AL178" s="811" t="n">
        <f aca="false">I178+AK178</f>
        <v>6521</v>
      </c>
      <c r="AM178" s="811" t="n">
        <f aca="false">J178+AL178</f>
        <v>7422</v>
      </c>
      <c r="AN178" s="811" t="n">
        <f aca="false">K178+AM178</f>
        <v>8341</v>
      </c>
      <c r="AO178" s="811" t="n">
        <f aca="false">L178+AN178</f>
        <v>9258</v>
      </c>
      <c r="AP178" s="811" t="n">
        <f aca="false">M178+AO178</f>
        <v>10175</v>
      </c>
      <c r="AQ178" s="811" t="n">
        <f aca="false">N178+AP178</f>
        <v>11092</v>
      </c>
    </row>
    <row r="179" customFormat="false" ht="3.95" hidden="false" customHeight="true" outlineLevel="0" collapsed="false">
      <c r="A179" s="782"/>
      <c r="C179" s="806"/>
      <c r="D179" s="806"/>
      <c r="E179" s="806"/>
      <c r="F179" s="806"/>
      <c r="G179" s="806"/>
      <c r="H179" s="806"/>
      <c r="I179" s="806"/>
      <c r="J179" s="806"/>
      <c r="K179" s="806"/>
      <c r="L179" s="806"/>
      <c r="M179" s="806"/>
      <c r="N179" s="806"/>
      <c r="O179" s="806"/>
      <c r="P179" s="806"/>
      <c r="Q179" s="806"/>
      <c r="R179" s="807"/>
      <c r="S179" s="782"/>
      <c r="T179" s="809"/>
      <c r="U179" s="804"/>
      <c r="V179" s="810"/>
      <c r="W179" s="810"/>
      <c r="X179" s="810"/>
      <c r="Y179" s="810"/>
      <c r="Z179" s="810"/>
      <c r="AA179" s="810"/>
      <c r="AB179" s="782"/>
      <c r="AC179" s="782"/>
      <c r="AD179" s="782"/>
      <c r="AF179" s="806"/>
      <c r="AG179" s="806"/>
      <c r="AH179" s="806"/>
      <c r="AI179" s="806"/>
      <c r="AJ179" s="806"/>
      <c r="AK179" s="806"/>
      <c r="AL179" s="806"/>
      <c r="AM179" s="806"/>
      <c r="AN179" s="806"/>
      <c r="AO179" s="806"/>
      <c r="AP179" s="806"/>
      <c r="AQ179" s="806"/>
    </row>
    <row r="180" customFormat="false" ht="12.75" hidden="false" customHeight="false" outlineLevel="0" collapsed="false">
      <c r="A180" s="802" t="s">
        <v>963</v>
      </c>
      <c r="B180" s="820"/>
      <c r="C180" s="815" t="n">
        <f aca="false">SUM(C173:C178)</f>
        <v>1344</v>
      </c>
      <c r="D180" s="815" t="n">
        <f aca="false">SUM(D173:D178)</f>
        <v>1826</v>
      </c>
      <c r="E180" s="815" t="n">
        <f aca="false">SUM(E173:E178)</f>
        <v>6728</v>
      </c>
      <c r="F180" s="815" t="n">
        <f aca="false">SUM(F173:F178)</f>
        <v>16440</v>
      </c>
      <c r="G180" s="815" t="n">
        <f aca="false">SUM(G173:G178)</f>
        <v>6329</v>
      </c>
      <c r="H180" s="815" t="n">
        <f aca="false">SUM(H173:H178)</f>
        <v>7252</v>
      </c>
      <c r="I180" s="815" t="n">
        <f aca="false">SUM(I173:I178)</f>
        <v>7020</v>
      </c>
      <c r="J180" s="815" t="n">
        <f aca="false">SUM(J173:J178)</f>
        <v>7041</v>
      </c>
      <c r="K180" s="815" t="n">
        <f aca="false">SUM(K173:K178)</f>
        <v>2486</v>
      </c>
      <c r="L180" s="815" t="n">
        <f aca="false">SUM(L173:L178)</f>
        <v>3579</v>
      </c>
      <c r="M180" s="815" t="n">
        <f aca="false">SUM(M173:M178)</f>
        <v>3490</v>
      </c>
      <c r="N180" s="815" t="n">
        <f aca="false">SUM(N173:N178)</f>
        <v>3513</v>
      </c>
      <c r="O180" s="815" t="n">
        <f aca="false">SUM(O173:O178)</f>
        <v>67048</v>
      </c>
      <c r="P180" s="815" t="n">
        <f aca="false">SUM(P173:P178)</f>
        <v>53980</v>
      </c>
      <c r="Q180" s="815" t="n">
        <f aca="false">SUM(Q173:Q178)</f>
        <v>13068</v>
      </c>
      <c r="R180" s="816"/>
      <c r="S180" s="777"/>
      <c r="T180" s="803" t="str">
        <f aca="false">A180</f>
        <v>     Total Operating Expenses</v>
      </c>
      <c r="U180" s="771"/>
      <c r="V180" s="821" t="n">
        <f aca="false">SUM(V173:V178)</f>
        <v>9898</v>
      </c>
      <c r="W180" s="821" t="n">
        <f aca="false">SUM(W173:W178)</f>
        <v>30021</v>
      </c>
      <c r="X180" s="821" t="n">
        <f aca="false">SUM(X173:X178)</f>
        <v>16547</v>
      </c>
      <c r="Y180" s="821" t="n">
        <f aca="false">SUM(Y173:Y178)</f>
        <v>10582</v>
      </c>
      <c r="Z180" s="821"/>
      <c r="AA180" s="821" t="n">
        <f aca="false">SUM(AA173:AA178)</f>
        <v>67048</v>
      </c>
      <c r="AB180" s="777"/>
      <c r="AC180" s="777"/>
      <c r="AD180" s="767" t="str">
        <f aca="false">A180</f>
        <v>     Total Operating Expenses</v>
      </c>
      <c r="AF180" s="815" t="n">
        <f aca="false">C180</f>
        <v>1344</v>
      </c>
      <c r="AG180" s="815" t="n">
        <f aca="false">D180+AF180</f>
        <v>3170</v>
      </c>
      <c r="AH180" s="815" t="n">
        <f aca="false">E180+AG180</f>
        <v>9898</v>
      </c>
      <c r="AI180" s="815" t="n">
        <f aca="false">F180+AH180</f>
        <v>26338</v>
      </c>
      <c r="AJ180" s="815" t="n">
        <f aca="false">G180+AI180</f>
        <v>32667</v>
      </c>
      <c r="AK180" s="815" t="n">
        <f aca="false">H180+AJ180</f>
        <v>39919</v>
      </c>
      <c r="AL180" s="815" t="n">
        <f aca="false">I180+AK180</f>
        <v>46939</v>
      </c>
      <c r="AM180" s="815" t="n">
        <f aca="false">J180+AL180</f>
        <v>53980</v>
      </c>
      <c r="AN180" s="815" t="n">
        <f aca="false">K180+AM180</f>
        <v>56466</v>
      </c>
      <c r="AO180" s="815" t="n">
        <f aca="false">L180+AN180</f>
        <v>60045</v>
      </c>
      <c r="AP180" s="815" t="n">
        <f aca="false">M180+AO180</f>
        <v>63535</v>
      </c>
      <c r="AQ180" s="815" t="n">
        <f aca="false">N180+AP180</f>
        <v>67048</v>
      </c>
    </row>
    <row r="181" customFormat="false" ht="12.75" hidden="false" customHeight="false" outlineLevel="0" collapsed="false">
      <c r="A181" s="782"/>
      <c r="C181" s="806"/>
      <c r="D181" s="806"/>
      <c r="E181" s="806"/>
      <c r="F181" s="806"/>
      <c r="G181" s="806"/>
      <c r="H181" s="806"/>
      <c r="I181" s="806"/>
      <c r="J181" s="806"/>
      <c r="K181" s="806"/>
      <c r="L181" s="806"/>
      <c r="M181" s="806"/>
      <c r="N181" s="806"/>
      <c r="O181" s="806"/>
      <c r="P181" s="806"/>
      <c r="Q181" s="806"/>
      <c r="R181" s="807"/>
      <c r="S181" s="782"/>
      <c r="T181" s="827"/>
      <c r="U181" s="804"/>
      <c r="V181" s="810"/>
      <c r="W181" s="810"/>
      <c r="X181" s="810"/>
      <c r="Y181" s="810"/>
      <c r="Z181" s="810"/>
      <c r="AA181" s="810"/>
      <c r="AB181" s="782"/>
      <c r="AC181" s="782"/>
      <c r="AD181" s="782"/>
      <c r="AF181" s="806"/>
      <c r="AG181" s="806"/>
      <c r="AH181" s="806"/>
      <c r="AI181" s="806"/>
      <c r="AJ181" s="806"/>
      <c r="AK181" s="806"/>
      <c r="AL181" s="806"/>
      <c r="AM181" s="806"/>
      <c r="AN181" s="806"/>
      <c r="AO181" s="806"/>
      <c r="AP181" s="806"/>
      <c r="AQ181" s="806"/>
    </row>
    <row r="182" customFormat="false" ht="12.75" hidden="false" customHeight="false" outlineLevel="0" collapsed="false">
      <c r="A182" s="802" t="s">
        <v>964</v>
      </c>
      <c r="B182" s="793"/>
      <c r="C182" s="815" t="n">
        <f aca="false">C170-C180</f>
        <v>12327</v>
      </c>
      <c r="D182" s="815" t="n">
        <f aca="false">D170-D180</f>
        <v>15624</v>
      </c>
      <c r="E182" s="815" t="n">
        <f aca="false">E170-E180</f>
        <v>1861</v>
      </c>
      <c r="F182" s="815" t="n">
        <f aca="false">F170-F180</f>
        <v>12854</v>
      </c>
      <c r="G182" s="815" t="n">
        <f aca="false">G170-G180</f>
        <v>12320</v>
      </c>
      <c r="H182" s="815" t="n">
        <f aca="false">H170-H180</f>
        <v>10244</v>
      </c>
      <c r="I182" s="815" t="n">
        <f aca="false">I170-I180</f>
        <v>11048</v>
      </c>
      <c r="J182" s="815" t="n">
        <f aca="false">J170-J180</f>
        <v>10338</v>
      </c>
      <c r="K182" s="815" t="n">
        <f aca="false">K170-K180</f>
        <v>10589</v>
      </c>
      <c r="L182" s="815" t="n">
        <f aca="false">L170-L180</f>
        <v>9669</v>
      </c>
      <c r="M182" s="815" t="n">
        <f aca="false">M170-M180</f>
        <v>8830</v>
      </c>
      <c r="N182" s="815" t="n">
        <f aca="false">N170-N180</f>
        <v>9652</v>
      </c>
      <c r="O182" s="815" t="n">
        <f aca="false">O170-O180</f>
        <v>125356</v>
      </c>
      <c r="P182" s="815" t="n">
        <f aca="false">P170-P180</f>
        <v>86616</v>
      </c>
      <c r="Q182" s="815" t="n">
        <f aca="false">Q170-Q180</f>
        <v>38740</v>
      </c>
      <c r="R182" s="816"/>
      <c r="S182" s="777"/>
      <c r="T182" s="803" t="str">
        <f aca="false">A182</f>
        <v>OPERATING INCOME</v>
      </c>
      <c r="U182" s="771"/>
      <c r="V182" s="821" t="n">
        <f aca="false">V170-V180</f>
        <v>29812</v>
      </c>
      <c r="W182" s="821" t="n">
        <f aca="false">W170-W180</f>
        <v>35418</v>
      </c>
      <c r="X182" s="821" t="n">
        <f aca="false">X170-X180</f>
        <v>31975</v>
      </c>
      <c r="Y182" s="821" t="n">
        <f aca="false">Y170-Y180</f>
        <v>28151</v>
      </c>
      <c r="Z182" s="821"/>
      <c r="AA182" s="821" t="n">
        <f aca="false">AA170-AA180</f>
        <v>125356</v>
      </c>
      <c r="AB182" s="777"/>
      <c r="AC182" s="777"/>
      <c r="AD182" s="767" t="str">
        <f aca="false">A182</f>
        <v>OPERATING INCOME</v>
      </c>
      <c r="AF182" s="815" t="n">
        <f aca="false">C182</f>
        <v>12327</v>
      </c>
      <c r="AG182" s="815" t="n">
        <f aca="false">D182+AF182</f>
        <v>27951</v>
      </c>
      <c r="AH182" s="815" t="n">
        <f aca="false">E182+AG182</f>
        <v>29812</v>
      </c>
      <c r="AI182" s="815" t="n">
        <f aca="false">F182+AH182</f>
        <v>42666</v>
      </c>
      <c r="AJ182" s="815" t="n">
        <f aca="false">G182+AI182</f>
        <v>54986</v>
      </c>
      <c r="AK182" s="815" t="n">
        <f aca="false">H182+AJ182</f>
        <v>65230</v>
      </c>
      <c r="AL182" s="815" t="n">
        <f aca="false">I182+AK182</f>
        <v>76278</v>
      </c>
      <c r="AM182" s="815" t="n">
        <f aca="false">J182+AL182</f>
        <v>86616</v>
      </c>
      <c r="AN182" s="815" t="n">
        <f aca="false">K182+AM182</f>
        <v>97205</v>
      </c>
      <c r="AO182" s="815" t="n">
        <f aca="false">L182+AN182</f>
        <v>106874</v>
      </c>
      <c r="AP182" s="815" t="n">
        <f aca="false">M182+AO182</f>
        <v>115704</v>
      </c>
      <c r="AQ182" s="815" t="n">
        <f aca="false">N182+AP182</f>
        <v>125356</v>
      </c>
    </row>
    <row r="183" customFormat="false" ht="12.75" hidden="false" customHeight="false" outlineLevel="0" collapsed="false">
      <c r="A183" s="782"/>
      <c r="C183" s="806"/>
      <c r="D183" s="806"/>
      <c r="E183" s="806"/>
      <c r="F183" s="806"/>
      <c r="G183" s="806"/>
      <c r="H183" s="806"/>
      <c r="I183" s="806"/>
      <c r="J183" s="806"/>
      <c r="K183" s="806"/>
      <c r="L183" s="806"/>
      <c r="M183" s="806"/>
      <c r="N183" s="806"/>
      <c r="O183" s="806"/>
      <c r="P183" s="806"/>
      <c r="Q183" s="806"/>
      <c r="R183" s="807"/>
      <c r="S183" s="782"/>
      <c r="T183" s="827"/>
      <c r="U183" s="804"/>
      <c r="V183" s="810"/>
      <c r="W183" s="810"/>
      <c r="X183" s="810"/>
      <c r="Y183" s="810"/>
      <c r="Z183" s="810"/>
      <c r="AA183" s="810"/>
      <c r="AB183" s="782"/>
      <c r="AC183" s="782"/>
      <c r="AD183" s="782"/>
      <c r="AF183" s="806"/>
      <c r="AG183" s="806"/>
      <c r="AH183" s="806"/>
      <c r="AI183" s="806"/>
      <c r="AJ183" s="806"/>
      <c r="AK183" s="806"/>
      <c r="AL183" s="806"/>
      <c r="AM183" s="806"/>
      <c r="AN183" s="806"/>
      <c r="AO183" s="806"/>
      <c r="AP183" s="806"/>
      <c r="AQ183" s="806"/>
    </row>
    <row r="184" customFormat="false" ht="12.75" hidden="false" customHeight="false" outlineLevel="0" collapsed="false">
      <c r="A184" s="788" t="s">
        <v>965</v>
      </c>
      <c r="C184" s="806"/>
      <c r="D184" s="806"/>
      <c r="E184" s="806"/>
      <c r="F184" s="806"/>
      <c r="G184" s="806"/>
      <c r="H184" s="806"/>
      <c r="I184" s="806"/>
      <c r="J184" s="806"/>
      <c r="K184" s="806"/>
      <c r="L184" s="806"/>
      <c r="M184" s="806"/>
      <c r="N184" s="806"/>
      <c r="O184" s="807"/>
      <c r="P184" s="807"/>
      <c r="Q184" s="806"/>
      <c r="R184" s="807"/>
      <c r="S184" s="782"/>
      <c r="T184" s="803" t="str">
        <f aca="false">A184</f>
        <v>OTHER INCOME</v>
      </c>
      <c r="U184" s="804"/>
      <c r="V184" s="810"/>
      <c r="W184" s="810"/>
      <c r="X184" s="810"/>
      <c r="Y184" s="810"/>
      <c r="Z184" s="810"/>
      <c r="AA184" s="810"/>
      <c r="AB184" s="782"/>
      <c r="AC184" s="782"/>
      <c r="AD184" s="767" t="str">
        <f aca="false">A184</f>
        <v>OTHER INCOME</v>
      </c>
      <c r="AF184" s="806"/>
      <c r="AG184" s="806"/>
      <c r="AH184" s="806"/>
      <c r="AI184" s="806"/>
      <c r="AJ184" s="806"/>
      <c r="AK184" s="806"/>
      <c r="AL184" s="806"/>
      <c r="AM184" s="806"/>
      <c r="AN184" s="806"/>
      <c r="AO184" s="806"/>
      <c r="AP184" s="806"/>
      <c r="AQ184" s="806"/>
    </row>
    <row r="185" customFormat="false" ht="12.75" hidden="false" customHeight="false" outlineLevel="0" collapsed="false">
      <c r="A185" s="823" t="s">
        <v>966</v>
      </c>
      <c r="C185" s="806" t="n">
        <f aca="false">C32-C127</f>
        <v>0</v>
      </c>
      <c r="D185" s="806" t="n">
        <f aca="false">D32-D127</f>
        <v>0</v>
      </c>
      <c r="E185" s="806" t="n">
        <f aca="false">E32-E127</f>
        <v>0</v>
      </c>
      <c r="F185" s="806" t="n">
        <f aca="false">F32-F127</f>
        <v>0</v>
      </c>
      <c r="G185" s="806" t="n">
        <f aca="false">G32-G127</f>
        <v>0</v>
      </c>
      <c r="H185" s="806" t="n">
        <f aca="false">H32-H127</f>
        <v>0</v>
      </c>
      <c r="I185" s="806" t="n">
        <f aca="false">I32-I127</f>
        <v>0</v>
      </c>
      <c r="J185" s="806" t="n">
        <f aca="false">J32-J127</f>
        <v>0</v>
      </c>
      <c r="K185" s="806" t="n">
        <f aca="false">K32-K127</f>
        <v>0</v>
      </c>
      <c r="L185" s="806" t="n">
        <f aca="false">L32-L127</f>
        <v>0</v>
      </c>
      <c r="M185" s="806" t="n">
        <f aca="false">M32-M127</f>
        <v>0</v>
      </c>
      <c r="N185" s="806" t="n">
        <f aca="false">N32-N127</f>
        <v>0</v>
      </c>
      <c r="O185" s="806" t="n">
        <f aca="false">SUM(C185:N185)</f>
        <v>0</v>
      </c>
      <c r="P185" s="807" t="n">
        <f aca="false">SUM(C185:J185)</f>
        <v>0</v>
      </c>
      <c r="Q185" s="806" t="n">
        <f aca="false">O185-P185</f>
        <v>0</v>
      </c>
      <c r="R185" s="808"/>
      <c r="S185" s="782"/>
      <c r="T185" s="809" t="str">
        <f aca="false">A185</f>
        <v>   Partnership Income</v>
      </c>
      <c r="U185" s="804"/>
      <c r="V185" s="810" t="n">
        <f aca="false">C185+D185+E185</f>
        <v>0</v>
      </c>
      <c r="W185" s="810" t="n">
        <f aca="false">F185+G185+H185</f>
        <v>0</v>
      </c>
      <c r="X185" s="810" t="n">
        <f aca="false">I185+J185+K185</f>
        <v>0</v>
      </c>
      <c r="Y185" s="810" t="n">
        <f aca="false">L185+M185+N185</f>
        <v>0</v>
      </c>
      <c r="Z185" s="810"/>
      <c r="AA185" s="810" t="n">
        <f aca="false">SUM(V185:Y185)</f>
        <v>0</v>
      </c>
      <c r="AB185" s="782"/>
      <c r="AC185" s="782"/>
      <c r="AD185" s="765" t="str">
        <f aca="false">A185</f>
        <v>   Partnership Income</v>
      </c>
      <c r="AF185" s="806" t="n">
        <f aca="false">C185</f>
        <v>0</v>
      </c>
      <c r="AG185" s="806" t="n">
        <f aca="false">D185+AF185</f>
        <v>0</v>
      </c>
      <c r="AH185" s="806" t="n">
        <f aca="false">E185+AG185</f>
        <v>0</v>
      </c>
      <c r="AI185" s="806" t="n">
        <f aca="false">F185+AH185</f>
        <v>0</v>
      </c>
      <c r="AJ185" s="806" t="n">
        <f aca="false">G185+AI185</f>
        <v>0</v>
      </c>
      <c r="AK185" s="806" t="n">
        <f aca="false">H185+AJ185</f>
        <v>0</v>
      </c>
      <c r="AL185" s="806" t="n">
        <f aca="false">I185+AK185</f>
        <v>0</v>
      </c>
      <c r="AM185" s="806" t="n">
        <f aca="false">J185+AL185</f>
        <v>0</v>
      </c>
      <c r="AN185" s="806" t="n">
        <f aca="false">K185+AM185</f>
        <v>0</v>
      </c>
      <c r="AO185" s="806" t="n">
        <f aca="false">L185+AN185</f>
        <v>0</v>
      </c>
      <c r="AP185" s="806" t="n">
        <f aca="false">M185+AO185</f>
        <v>0</v>
      </c>
      <c r="AQ185" s="806" t="n">
        <f aca="false">N185+AP185</f>
        <v>0</v>
      </c>
    </row>
    <row r="186" customFormat="false" ht="12.75" hidden="false" customHeight="false" outlineLevel="0" collapsed="false">
      <c r="A186" s="823" t="s">
        <v>967</v>
      </c>
      <c r="C186" s="806" t="n">
        <f aca="false">C33-C128</f>
        <v>0</v>
      </c>
      <c r="D186" s="806" t="n">
        <f aca="false">D33-D128</f>
        <v>1</v>
      </c>
      <c r="E186" s="806" t="n">
        <f aca="false">E33-E128</f>
        <v>2</v>
      </c>
      <c r="F186" s="806" t="n">
        <f aca="false">F33-F128</f>
        <v>1</v>
      </c>
      <c r="G186" s="806" t="n">
        <f aca="false">G33-G128</f>
        <v>0</v>
      </c>
      <c r="H186" s="806" t="n">
        <f aca="false">H33-H128</f>
        <v>0</v>
      </c>
      <c r="I186" s="806" t="n">
        <f aca="false">I33-I128</f>
        <v>1</v>
      </c>
      <c r="J186" s="806" t="n">
        <f aca="false">J33-J128</f>
        <v>5</v>
      </c>
      <c r="K186" s="806" t="n">
        <f aca="false">K33-K128</f>
        <v>0</v>
      </c>
      <c r="L186" s="806" t="n">
        <f aca="false">L33-L128</f>
        <v>0</v>
      </c>
      <c r="M186" s="806" t="n">
        <f aca="false">M33-M128</f>
        <v>0</v>
      </c>
      <c r="N186" s="806" t="n">
        <f aca="false">N33-N128</f>
        <v>0</v>
      </c>
      <c r="O186" s="806" t="n">
        <f aca="false">SUM(C186:N186)</f>
        <v>10</v>
      </c>
      <c r="P186" s="807" t="n">
        <f aca="false">SUM(C186:J186)</f>
        <v>10</v>
      </c>
      <c r="Q186" s="806" t="n">
        <f aca="false">O186-P186</f>
        <v>0</v>
      </c>
      <c r="R186" s="808"/>
      <c r="T186" s="809" t="str">
        <f aca="false">A186</f>
        <v>   Interest Income</v>
      </c>
      <c r="U186" s="804"/>
      <c r="V186" s="810" t="n">
        <f aca="false">C186+D186+E186</f>
        <v>3</v>
      </c>
      <c r="W186" s="810" t="n">
        <f aca="false">F186+G186+H186</f>
        <v>1</v>
      </c>
      <c r="X186" s="810" t="n">
        <f aca="false">I186+J186+K186</f>
        <v>6</v>
      </c>
      <c r="Y186" s="810" t="n">
        <f aca="false">L186+M186+N186</f>
        <v>0</v>
      </c>
      <c r="Z186" s="810"/>
      <c r="AA186" s="810" t="n">
        <f aca="false">SUM(V186:Y186)</f>
        <v>10</v>
      </c>
      <c r="AD186" s="765" t="str">
        <f aca="false">A186</f>
        <v>   Interest Income</v>
      </c>
      <c r="AF186" s="806" t="n">
        <f aca="false">C186</f>
        <v>0</v>
      </c>
      <c r="AG186" s="806" t="n">
        <f aca="false">D186+AF186</f>
        <v>1</v>
      </c>
      <c r="AH186" s="806" t="n">
        <f aca="false">E186+AG186</f>
        <v>3</v>
      </c>
      <c r="AI186" s="806" t="n">
        <f aca="false">F186+AH186</f>
        <v>4</v>
      </c>
      <c r="AJ186" s="806" t="n">
        <f aca="false">G186+AI186</f>
        <v>4</v>
      </c>
      <c r="AK186" s="806" t="n">
        <f aca="false">H186+AJ186</f>
        <v>4</v>
      </c>
      <c r="AL186" s="806" t="n">
        <f aca="false">I186+AK186</f>
        <v>5</v>
      </c>
      <c r="AM186" s="806" t="n">
        <f aca="false">J186+AL186</f>
        <v>10</v>
      </c>
      <c r="AN186" s="806" t="n">
        <f aca="false">K186+AM186</f>
        <v>10</v>
      </c>
      <c r="AO186" s="806" t="n">
        <f aca="false">L186+AN186</f>
        <v>10</v>
      </c>
      <c r="AP186" s="806" t="n">
        <f aca="false">M186+AO186</f>
        <v>10</v>
      </c>
      <c r="AQ186" s="806" t="n">
        <f aca="false">N186+AP186</f>
        <v>10</v>
      </c>
    </row>
    <row r="187" customFormat="false" ht="12.75" hidden="false" customHeight="false" outlineLevel="0" collapsed="false">
      <c r="A187" s="823" t="s">
        <v>968</v>
      </c>
      <c r="C187" s="811" t="n">
        <f aca="false">C34-C129</f>
        <v>132</v>
      </c>
      <c r="D187" s="811" t="n">
        <f aca="false">D34-D129</f>
        <v>-91</v>
      </c>
      <c r="E187" s="811" t="n">
        <f aca="false">E34-E129</f>
        <v>-25</v>
      </c>
      <c r="F187" s="811" t="n">
        <f aca="false">F34-F129</f>
        <v>4</v>
      </c>
      <c r="G187" s="811" t="n">
        <f aca="false">G34-G129</f>
        <v>-25</v>
      </c>
      <c r="H187" s="811" t="n">
        <f aca="false">H34-H129</f>
        <v>-4</v>
      </c>
      <c r="I187" s="811" t="n">
        <f aca="false">I34-I129</f>
        <v>54</v>
      </c>
      <c r="J187" s="811" t="n">
        <f aca="false">J34-J129</f>
        <v>2</v>
      </c>
      <c r="K187" s="811" t="n">
        <f aca="false">K34-K129</f>
        <v>-2</v>
      </c>
      <c r="L187" s="811" t="n">
        <f aca="false">L34-L129</f>
        <v>-5</v>
      </c>
      <c r="M187" s="811" t="n">
        <f aca="false">M34-M129</f>
        <v>-2</v>
      </c>
      <c r="N187" s="811" t="n">
        <f aca="false">N34-N129</f>
        <v>-2</v>
      </c>
      <c r="O187" s="811" t="n">
        <f aca="false">SUM(C187:N187)</f>
        <v>36</v>
      </c>
      <c r="P187" s="812" t="n">
        <f aca="false">SUM(C187:J187)</f>
        <v>47</v>
      </c>
      <c r="Q187" s="811" t="n">
        <f aca="false">O187-P187</f>
        <v>-11</v>
      </c>
      <c r="R187" s="813"/>
      <c r="S187" s="782"/>
      <c r="T187" s="809" t="str">
        <f aca="false">A187</f>
        <v>   Other Income / (Deductions)</v>
      </c>
      <c r="U187" s="804"/>
      <c r="V187" s="814" t="n">
        <f aca="false">C187+D187+E187</f>
        <v>16</v>
      </c>
      <c r="W187" s="814" t="n">
        <f aca="false">F187+G187+H187</f>
        <v>-25</v>
      </c>
      <c r="X187" s="814" t="n">
        <f aca="false">I187+J187+K187</f>
        <v>54</v>
      </c>
      <c r="Y187" s="814" t="n">
        <f aca="false">L187+M187+N187</f>
        <v>-9</v>
      </c>
      <c r="Z187" s="814"/>
      <c r="AA187" s="814" t="n">
        <f aca="false">SUM(V187:Y187)</f>
        <v>36</v>
      </c>
      <c r="AB187" s="782"/>
      <c r="AC187" s="782"/>
      <c r="AD187" s="765" t="str">
        <f aca="false">A187</f>
        <v>   Other Income / (Deductions)</v>
      </c>
      <c r="AF187" s="811" t="n">
        <f aca="false">C187</f>
        <v>132</v>
      </c>
      <c r="AG187" s="811" t="n">
        <f aca="false">D187+AF187</f>
        <v>41</v>
      </c>
      <c r="AH187" s="811" t="n">
        <f aca="false">E187+AG187</f>
        <v>16</v>
      </c>
      <c r="AI187" s="811" t="n">
        <f aca="false">F187+AH187</f>
        <v>20</v>
      </c>
      <c r="AJ187" s="811" t="n">
        <f aca="false">G187+AI187</f>
        <v>-5</v>
      </c>
      <c r="AK187" s="811" t="n">
        <f aca="false">H187+AJ187</f>
        <v>-9</v>
      </c>
      <c r="AL187" s="811" t="n">
        <f aca="false">I187+AK187</f>
        <v>45</v>
      </c>
      <c r="AM187" s="811" t="n">
        <f aca="false">J187+AL187</f>
        <v>47</v>
      </c>
      <c r="AN187" s="811" t="n">
        <f aca="false">K187+AM187</f>
        <v>45</v>
      </c>
      <c r="AO187" s="811" t="n">
        <f aca="false">L187+AN187</f>
        <v>40</v>
      </c>
      <c r="AP187" s="811" t="n">
        <f aca="false">M187+AO187</f>
        <v>38</v>
      </c>
      <c r="AQ187" s="811" t="n">
        <f aca="false">N187+AP187</f>
        <v>36</v>
      </c>
    </row>
    <row r="188" customFormat="false" ht="3.95" hidden="false" customHeight="true" outlineLevel="0" collapsed="false">
      <c r="A188" s="785"/>
      <c r="C188" s="806"/>
      <c r="D188" s="806"/>
      <c r="E188" s="806"/>
      <c r="F188" s="806"/>
      <c r="G188" s="806"/>
      <c r="H188" s="806"/>
      <c r="I188" s="806"/>
      <c r="J188" s="806"/>
      <c r="K188" s="806"/>
      <c r="L188" s="806"/>
      <c r="M188" s="806"/>
      <c r="N188" s="806"/>
      <c r="O188" s="806"/>
      <c r="P188" s="806"/>
      <c r="Q188" s="806"/>
      <c r="R188" s="807"/>
      <c r="S188" s="782"/>
      <c r="T188" s="787"/>
      <c r="U188" s="804"/>
      <c r="V188" s="810"/>
      <c r="W188" s="810"/>
      <c r="X188" s="810"/>
      <c r="Y188" s="810"/>
      <c r="Z188" s="810"/>
      <c r="AA188" s="810"/>
      <c r="AB188" s="782"/>
      <c r="AC188" s="782"/>
      <c r="AD188" s="819"/>
      <c r="AF188" s="806"/>
      <c r="AG188" s="806"/>
      <c r="AH188" s="806"/>
      <c r="AI188" s="806"/>
      <c r="AJ188" s="806"/>
      <c r="AK188" s="806"/>
      <c r="AL188" s="806"/>
      <c r="AM188" s="806"/>
      <c r="AN188" s="806"/>
      <c r="AO188" s="806"/>
      <c r="AP188" s="806"/>
      <c r="AQ188" s="806"/>
    </row>
    <row r="189" customFormat="false" ht="12.75" hidden="false" customHeight="false" outlineLevel="0" collapsed="false">
      <c r="A189" s="802" t="s">
        <v>969</v>
      </c>
      <c r="B189" s="793"/>
      <c r="C189" s="815" t="n">
        <f aca="false">SUM(C185:C187)</f>
        <v>132</v>
      </c>
      <c r="D189" s="815" t="n">
        <f aca="false">SUM(D185:D187)</f>
        <v>-90</v>
      </c>
      <c r="E189" s="815" t="n">
        <f aca="false">SUM(E185:E187)</f>
        <v>-23</v>
      </c>
      <c r="F189" s="815" t="n">
        <f aca="false">SUM(F185:F187)</f>
        <v>5</v>
      </c>
      <c r="G189" s="815" t="n">
        <f aca="false">SUM(G185:G187)</f>
        <v>-25</v>
      </c>
      <c r="H189" s="815" t="n">
        <f aca="false">SUM(H185:H187)</f>
        <v>-4</v>
      </c>
      <c r="I189" s="815" t="n">
        <f aca="false">SUM(I185:I187)</f>
        <v>55</v>
      </c>
      <c r="J189" s="815" t="n">
        <f aca="false">SUM(J185:J187)</f>
        <v>7</v>
      </c>
      <c r="K189" s="815" t="n">
        <f aca="false">SUM(K185:K187)</f>
        <v>-2</v>
      </c>
      <c r="L189" s="815" t="n">
        <f aca="false">SUM(L185:L187)</f>
        <v>-5</v>
      </c>
      <c r="M189" s="815" t="n">
        <f aca="false">SUM(M185:M187)</f>
        <v>-2</v>
      </c>
      <c r="N189" s="815" t="n">
        <f aca="false">SUM(N185:N187)</f>
        <v>-2</v>
      </c>
      <c r="O189" s="815" t="n">
        <f aca="false">SUM(O185:O187)</f>
        <v>46</v>
      </c>
      <c r="P189" s="815" t="n">
        <f aca="false">SUM(P185:P187)</f>
        <v>57</v>
      </c>
      <c r="Q189" s="815" t="n">
        <f aca="false">SUM(Q185:Q187)</f>
        <v>-11</v>
      </c>
      <c r="R189" s="816"/>
      <c r="S189" s="777"/>
      <c r="T189" s="803" t="str">
        <f aca="false">A189</f>
        <v>     Total Other Income &amp; Other Deductions</v>
      </c>
      <c r="U189" s="771"/>
      <c r="V189" s="821" t="n">
        <f aca="false">V185+V186+V187</f>
        <v>19</v>
      </c>
      <c r="W189" s="821" t="n">
        <f aca="false">W185+W186+W187</f>
        <v>-24</v>
      </c>
      <c r="X189" s="821" t="n">
        <f aca="false">X185+X186+X187</f>
        <v>60</v>
      </c>
      <c r="Y189" s="821" t="n">
        <f aca="false">Y185+Y186+Y187</f>
        <v>-9</v>
      </c>
      <c r="Z189" s="821"/>
      <c r="AA189" s="821" t="n">
        <f aca="false">AA185+AA186+AA187</f>
        <v>46</v>
      </c>
      <c r="AB189" s="777"/>
      <c r="AC189" s="777"/>
      <c r="AD189" s="767" t="str">
        <f aca="false">A189</f>
        <v>     Total Other Income &amp; Other Deductions</v>
      </c>
      <c r="AF189" s="815" t="n">
        <f aca="false">C189</f>
        <v>132</v>
      </c>
      <c r="AG189" s="815" t="n">
        <f aca="false">D189+AF189</f>
        <v>42</v>
      </c>
      <c r="AH189" s="815" t="n">
        <f aca="false">E189+AG189</f>
        <v>19</v>
      </c>
      <c r="AI189" s="815" t="n">
        <f aca="false">F189+AH189</f>
        <v>24</v>
      </c>
      <c r="AJ189" s="815" t="n">
        <f aca="false">G189+AI189</f>
        <v>-1</v>
      </c>
      <c r="AK189" s="815" t="n">
        <f aca="false">H189+AJ189</f>
        <v>-5</v>
      </c>
      <c r="AL189" s="815" t="n">
        <f aca="false">I189+AK189</f>
        <v>50</v>
      </c>
      <c r="AM189" s="815" t="n">
        <f aca="false">J189+AL189</f>
        <v>57</v>
      </c>
      <c r="AN189" s="815" t="n">
        <f aca="false">K189+AM189</f>
        <v>55</v>
      </c>
      <c r="AO189" s="815" t="n">
        <f aca="false">L189+AN189</f>
        <v>50</v>
      </c>
      <c r="AP189" s="815" t="n">
        <f aca="false">M189+AO189</f>
        <v>48</v>
      </c>
      <c r="AQ189" s="815" t="n">
        <f aca="false">N189+AP189</f>
        <v>46</v>
      </c>
    </row>
    <row r="190" customFormat="false" ht="12.75" hidden="false" customHeight="false" outlineLevel="0" collapsed="false">
      <c r="A190" s="782"/>
      <c r="C190" s="806"/>
      <c r="D190" s="806"/>
      <c r="E190" s="806"/>
      <c r="F190" s="806"/>
      <c r="G190" s="806"/>
      <c r="H190" s="806"/>
      <c r="I190" s="806"/>
      <c r="J190" s="806"/>
      <c r="K190" s="806"/>
      <c r="L190" s="806"/>
      <c r="M190" s="806"/>
      <c r="N190" s="806"/>
      <c r="O190" s="806"/>
      <c r="P190" s="806"/>
      <c r="Q190" s="806"/>
      <c r="R190" s="807"/>
      <c r="S190" s="782"/>
      <c r="T190" s="827"/>
      <c r="U190" s="804"/>
      <c r="V190" s="810"/>
      <c r="W190" s="810"/>
      <c r="X190" s="810"/>
      <c r="Y190" s="810"/>
      <c r="Z190" s="810"/>
      <c r="AA190" s="810"/>
      <c r="AB190" s="782"/>
      <c r="AC190" s="782"/>
      <c r="AD190" s="782"/>
      <c r="AF190" s="806"/>
      <c r="AG190" s="806"/>
      <c r="AH190" s="806"/>
      <c r="AI190" s="806"/>
      <c r="AJ190" s="806"/>
      <c r="AK190" s="806"/>
      <c r="AL190" s="806"/>
      <c r="AM190" s="806"/>
      <c r="AN190" s="806"/>
      <c r="AO190" s="806"/>
      <c r="AP190" s="806"/>
      <c r="AQ190" s="806"/>
    </row>
    <row r="191" customFormat="false" ht="12.75" hidden="false" customHeight="false" outlineLevel="0" collapsed="false">
      <c r="A191" s="802" t="s">
        <v>970</v>
      </c>
      <c r="B191" s="828"/>
      <c r="C191" s="815" t="n">
        <f aca="false">C182+C189</f>
        <v>12459</v>
      </c>
      <c r="D191" s="815" t="n">
        <f aca="false">D182+D189</f>
        <v>15534</v>
      </c>
      <c r="E191" s="815" t="n">
        <f aca="false">E182+E189</f>
        <v>1838</v>
      </c>
      <c r="F191" s="815" t="n">
        <f aca="false">F182+F189</f>
        <v>12859</v>
      </c>
      <c r="G191" s="815" t="n">
        <f aca="false">G182+G189</f>
        <v>12295</v>
      </c>
      <c r="H191" s="815" t="n">
        <f aca="false">H182+H189</f>
        <v>10240</v>
      </c>
      <c r="I191" s="815" t="n">
        <f aca="false">I182+I189</f>
        <v>11103</v>
      </c>
      <c r="J191" s="815" t="n">
        <f aca="false">J182+J189</f>
        <v>10345</v>
      </c>
      <c r="K191" s="815" t="n">
        <f aca="false">K182+K189</f>
        <v>10587</v>
      </c>
      <c r="L191" s="815" t="n">
        <f aca="false">L182+L189</f>
        <v>9664</v>
      </c>
      <c r="M191" s="815" t="n">
        <f aca="false">M182+M189</f>
        <v>8828</v>
      </c>
      <c r="N191" s="815" t="n">
        <f aca="false">N182+N189</f>
        <v>9650</v>
      </c>
      <c r="O191" s="815" t="n">
        <f aca="false">O182+O189</f>
        <v>125402</v>
      </c>
      <c r="P191" s="815" t="n">
        <f aca="false">P182+P189</f>
        <v>86673</v>
      </c>
      <c r="Q191" s="815" t="n">
        <f aca="false">Q182+Q189</f>
        <v>38729</v>
      </c>
      <c r="R191" s="816"/>
      <c r="S191" s="777"/>
      <c r="T191" s="803" t="str">
        <f aca="false">A191</f>
        <v>INCOME BEFORE INTEREST &amp; TAXES</v>
      </c>
      <c r="U191" s="829"/>
      <c r="V191" s="821" t="n">
        <f aca="false">C191+D191+E191</f>
        <v>29831</v>
      </c>
      <c r="W191" s="821" t="n">
        <f aca="false">F191+G191+H191</f>
        <v>35394</v>
      </c>
      <c r="X191" s="821" t="n">
        <f aca="false">I191+J191+K191</f>
        <v>32035</v>
      </c>
      <c r="Y191" s="821" t="n">
        <f aca="false">L191+M191+N191</f>
        <v>28142</v>
      </c>
      <c r="Z191" s="821"/>
      <c r="AA191" s="821" t="n">
        <f aca="false">SUM(V191:Y191)</f>
        <v>125402</v>
      </c>
      <c r="AB191" s="777"/>
      <c r="AC191" s="777"/>
      <c r="AD191" s="767" t="str">
        <f aca="false">A191</f>
        <v>INCOME BEFORE INTEREST &amp; TAXES</v>
      </c>
      <c r="AF191" s="815" t="n">
        <f aca="false">C191</f>
        <v>12459</v>
      </c>
      <c r="AG191" s="815" t="n">
        <f aca="false">D191+AF191</f>
        <v>27993</v>
      </c>
      <c r="AH191" s="815" t="n">
        <f aca="false">E191+AG191</f>
        <v>29831</v>
      </c>
      <c r="AI191" s="815" t="n">
        <f aca="false">F191+AH191</f>
        <v>42690</v>
      </c>
      <c r="AJ191" s="815" t="n">
        <f aca="false">G191+AI191</f>
        <v>54985</v>
      </c>
      <c r="AK191" s="815" t="n">
        <f aca="false">H191+AJ191</f>
        <v>65225</v>
      </c>
      <c r="AL191" s="815" t="n">
        <f aca="false">I191+AK191</f>
        <v>76328</v>
      </c>
      <c r="AM191" s="815" t="n">
        <f aca="false">J191+AL191</f>
        <v>86673</v>
      </c>
      <c r="AN191" s="815" t="n">
        <f aca="false">K191+AM191</f>
        <v>97260</v>
      </c>
      <c r="AO191" s="815" t="n">
        <f aca="false">L191+AN191</f>
        <v>106924</v>
      </c>
      <c r="AP191" s="815" t="n">
        <f aca="false">M191+AO191</f>
        <v>115752</v>
      </c>
      <c r="AQ191" s="815" t="n">
        <f aca="false">N191+AP191</f>
        <v>125402</v>
      </c>
    </row>
    <row r="192" customFormat="false" ht="12.75" hidden="false" customHeight="false" outlineLevel="0" collapsed="false">
      <c r="A192" s="782"/>
      <c r="C192" s="806"/>
      <c r="D192" s="806"/>
      <c r="E192" s="806"/>
      <c r="F192" s="806"/>
      <c r="G192" s="806"/>
      <c r="H192" s="806"/>
      <c r="I192" s="806"/>
      <c r="J192" s="806"/>
      <c r="K192" s="806"/>
      <c r="L192" s="806"/>
      <c r="M192" s="806"/>
      <c r="N192" s="806"/>
      <c r="O192" s="806"/>
      <c r="P192" s="806"/>
      <c r="Q192" s="806"/>
      <c r="R192" s="807"/>
      <c r="S192" s="782"/>
      <c r="T192" s="827"/>
      <c r="U192" s="804"/>
      <c r="V192" s="810"/>
      <c r="W192" s="810"/>
      <c r="X192" s="810"/>
      <c r="Y192" s="810"/>
      <c r="Z192" s="810"/>
      <c r="AA192" s="810"/>
      <c r="AB192" s="782"/>
      <c r="AC192" s="782"/>
      <c r="AD192" s="782"/>
      <c r="AF192" s="806"/>
      <c r="AG192" s="806"/>
      <c r="AH192" s="806"/>
      <c r="AI192" s="806"/>
      <c r="AJ192" s="806"/>
      <c r="AK192" s="806"/>
      <c r="AL192" s="806"/>
      <c r="AM192" s="806"/>
      <c r="AN192" s="806"/>
      <c r="AO192" s="806"/>
      <c r="AP192" s="806"/>
      <c r="AQ192" s="806"/>
    </row>
    <row r="193" customFormat="false" ht="12.75" hidden="false" customHeight="false" outlineLevel="0" collapsed="false">
      <c r="A193" s="802" t="s">
        <v>971</v>
      </c>
      <c r="C193" s="807"/>
      <c r="D193" s="807"/>
      <c r="E193" s="807"/>
      <c r="F193" s="807"/>
      <c r="G193" s="807"/>
      <c r="H193" s="807"/>
      <c r="I193" s="807"/>
      <c r="J193" s="807"/>
      <c r="K193" s="807"/>
      <c r="L193" s="807"/>
      <c r="M193" s="807"/>
      <c r="N193" s="807"/>
      <c r="O193" s="807"/>
      <c r="P193" s="807"/>
      <c r="Q193" s="806"/>
      <c r="R193" s="807"/>
      <c r="S193" s="782"/>
      <c r="T193" s="803" t="str">
        <f aca="false">A193</f>
        <v>INTEREST AND OTHER </v>
      </c>
      <c r="U193" s="804"/>
      <c r="V193" s="810"/>
      <c r="W193" s="830"/>
      <c r="X193" s="810"/>
      <c r="Y193" s="810"/>
      <c r="Z193" s="810"/>
      <c r="AA193" s="810"/>
      <c r="AB193" s="782"/>
      <c r="AC193" s="782"/>
      <c r="AD193" s="767" t="str">
        <f aca="false">A193</f>
        <v>INTEREST AND OTHER </v>
      </c>
      <c r="AF193" s="806"/>
      <c r="AG193" s="806"/>
      <c r="AH193" s="806"/>
      <c r="AI193" s="806"/>
      <c r="AJ193" s="806"/>
      <c r="AK193" s="806"/>
      <c r="AL193" s="806"/>
      <c r="AM193" s="806"/>
      <c r="AN193" s="806"/>
      <c r="AO193" s="806"/>
      <c r="AP193" s="806"/>
      <c r="AQ193" s="806"/>
    </row>
    <row r="194" customFormat="false" ht="12.75" hidden="false" customHeight="false" outlineLevel="0" collapsed="false">
      <c r="A194" s="805" t="s">
        <v>972</v>
      </c>
      <c r="C194" s="806" t="n">
        <f aca="false">C41-C136</f>
        <v>-1</v>
      </c>
      <c r="D194" s="806" t="n">
        <f aca="false">D41-D136</f>
        <v>-2</v>
      </c>
      <c r="E194" s="806" t="n">
        <f aca="false">E41-E136</f>
        <v>-1</v>
      </c>
      <c r="F194" s="806" t="n">
        <f aca="false">F41-F136</f>
        <v>-2</v>
      </c>
      <c r="G194" s="806" t="n">
        <f aca="false">G41-G136</f>
        <v>-1</v>
      </c>
      <c r="H194" s="806" t="n">
        <f aca="false">H41-H136</f>
        <v>-1</v>
      </c>
      <c r="I194" s="806" t="n">
        <f aca="false">I41-I136</f>
        <v>-5</v>
      </c>
      <c r="J194" s="806" t="n">
        <f aca="false">J41-J136</f>
        <v>-4</v>
      </c>
      <c r="K194" s="806" t="n">
        <f aca="false">K41-K136</f>
        <v>-3</v>
      </c>
      <c r="L194" s="806" t="n">
        <f aca="false">L41-L136</f>
        <v>-2</v>
      </c>
      <c r="M194" s="806" t="n">
        <f aca="false">M41-M136</f>
        <v>-3</v>
      </c>
      <c r="N194" s="806" t="n">
        <f aca="false">N41-N136</f>
        <v>-3</v>
      </c>
      <c r="O194" s="806" t="n">
        <f aca="false">SUM(C194:N194)</f>
        <v>-28</v>
      </c>
      <c r="P194" s="807" t="n">
        <f aca="false">SUM(C194:J194)</f>
        <v>-17</v>
      </c>
      <c r="Q194" s="806" t="n">
        <f aca="false">O194-P194</f>
        <v>-11</v>
      </c>
      <c r="R194" s="808"/>
      <c r="S194" s="782"/>
      <c r="T194" s="809" t="str">
        <f aca="false">A194</f>
        <v>   Direct Interest</v>
      </c>
      <c r="U194" s="804"/>
      <c r="V194" s="810" t="n">
        <f aca="false">C194+D194+E194</f>
        <v>-4</v>
      </c>
      <c r="W194" s="810" t="n">
        <f aca="false">F194+G194+H194</f>
        <v>-4</v>
      </c>
      <c r="X194" s="810" t="n">
        <f aca="false">I194+J194+K194</f>
        <v>-12</v>
      </c>
      <c r="Y194" s="810" t="n">
        <f aca="false">L194+M194+N194</f>
        <v>-8</v>
      </c>
      <c r="Z194" s="810"/>
      <c r="AA194" s="810" t="n">
        <f aca="false">SUM(V194:Y194)</f>
        <v>-28</v>
      </c>
      <c r="AB194" s="782"/>
      <c r="AC194" s="782"/>
      <c r="AD194" s="765" t="str">
        <f aca="false">A194</f>
        <v>   Direct Interest</v>
      </c>
      <c r="AF194" s="806" t="n">
        <f aca="false">C194</f>
        <v>-1</v>
      </c>
      <c r="AG194" s="806" t="n">
        <f aca="false">D194+AF194</f>
        <v>-3</v>
      </c>
      <c r="AH194" s="806" t="n">
        <f aca="false">E194+AG194</f>
        <v>-4</v>
      </c>
      <c r="AI194" s="806" t="n">
        <f aca="false">F194+AH194</f>
        <v>-6</v>
      </c>
      <c r="AJ194" s="806" t="n">
        <f aca="false">G194+AI194</f>
        <v>-7</v>
      </c>
      <c r="AK194" s="806" t="n">
        <f aca="false">H194+AJ194</f>
        <v>-8</v>
      </c>
      <c r="AL194" s="806" t="n">
        <f aca="false">I194+AK194</f>
        <v>-13</v>
      </c>
      <c r="AM194" s="806" t="n">
        <f aca="false">J194+AL194</f>
        <v>-17</v>
      </c>
      <c r="AN194" s="806" t="n">
        <f aca="false">K194+AM194</f>
        <v>-20</v>
      </c>
      <c r="AO194" s="806" t="n">
        <f aca="false">L194+AN194</f>
        <v>-22</v>
      </c>
      <c r="AP194" s="806" t="n">
        <f aca="false">M194+AO194</f>
        <v>-25</v>
      </c>
      <c r="AQ194" s="806" t="n">
        <f aca="false">N194+AP194</f>
        <v>-28</v>
      </c>
    </row>
    <row r="195" customFormat="false" ht="12.75" hidden="false" customHeight="false" outlineLevel="0" collapsed="false">
      <c r="A195" s="805" t="s">
        <v>973</v>
      </c>
      <c r="C195" s="806" t="n">
        <f aca="false">C42-C137</f>
        <v>119</v>
      </c>
      <c r="D195" s="806" t="n">
        <f aca="false">D42-D137</f>
        <v>119</v>
      </c>
      <c r="E195" s="806" t="n">
        <f aca="false">E42-E137</f>
        <v>120</v>
      </c>
      <c r="F195" s="806" t="n">
        <f aca="false">F42-F137</f>
        <v>119</v>
      </c>
      <c r="G195" s="806" t="n">
        <f aca="false">G42-G137</f>
        <v>119</v>
      </c>
      <c r="H195" s="806" t="n">
        <f aca="false">H42-H137</f>
        <v>119</v>
      </c>
      <c r="I195" s="806" t="n">
        <f aca="false">I42-I137</f>
        <v>119</v>
      </c>
      <c r="J195" s="806" t="n">
        <f aca="false">J42-J137</f>
        <v>119</v>
      </c>
      <c r="K195" s="806" t="n">
        <f aca="false">K42-K137</f>
        <v>120</v>
      </c>
      <c r="L195" s="806" t="n">
        <f aca="false">L42-L137</f>
        <v>119</v>
      </c>
      <c r="M195" s="806" t="n">
        <f aca="false">M42-M137</f>
        <v>90</v>
      </c>
      <c r="N195" s="806" t="n">
        <f aca="false">N42-N137</f>
        <v>90</v>
      </c>
      <c r="O195" s="806" t="n">
        <f aca="false">SUM(C195:N195)</f>
        <v>1372</v>
      </c>
      <c r="P195" s="807" t="n">
        <f aca="false">SUM(C195:J195)</f>
        <v>953</v>
      </c>
      <c r="Q195" s="806" t="n">
        <f aca="false">O195-P195</f>
        <v>419</v>
      </c>
      <c r="R195" s="808"/>
      <c r="S195" s="782"/>
      <c r="T195" s="809" t="str">
        <f aca="false">A195</f>
        <v>   Interest on Long Term Debt (Pre 1/1/98 - Third Party)</v>
      </c>
      <c r="U195" s="804"/>
      <c r="V195" s="810" t="n">
        <f aca="false">C195+D195+E195</f>
        <v>358</v>
      </c>
      <c r="W195" s="810" t="n">
        <f aca="false">F195+G195+H195</f>
        <v>357</v>
      </c>
      <c r="X195" s="810" t="n">
        <f aca="false">I195+J195+K195</f>
        <v>358</v>
      </c>
      <c r="Y195" s="810" t="n">
        <f aca="false">L195+M195+N195</f>
        <v>299</v>
      </c>
      <c r="Z195" s="810"/>
      <c r="AA195" s="810" t="n">
        <f aca="false">SUM(V195:Y195)</f>
        <v>1372</v>
      </c>
      <c r="AB195" s="782"/>
      <c r="AC195" s="782"/>
      <c r="AD195" s="765" t="str">
        <f aca="false">A195</f>
        <v>   Interest on Long Term Debt (Pre 1/1/98 - Third Party)</v>
      </c>
      <c r="AF195" s="806" t="n">
        <f aca="false">C195</f>
        <v>119</v>
      </c>
      <c r="AG195" s="806" t="n">
        <f aca="false">D195+AF195</f>
        <v>238</v>
      </c>
      <c r="AH195" s="806" t="n">
        <f aca="false">E195+AG195</f>
        <v>358</v>
      </c>
      <c r="AI195" s="806" t="n">
        <f aca="false">F195+AH195</f>
        <v>477</v>
      </c>
      <c r="AJ195" s="806" t="n">
        <f aca="false">G195+AI195</f>
        <v>596</v>
      </c>
      <c r="AK195" s="806" t="n">
        <f aca="false">H195+AJ195</f>
        <v>715</v>
      </c>
      <c r="AL195" s="806" t="n">
        <f aca="false">I195+AK195</f>
        <v>834</v>
      </c>
      <c r="AM195" s="806" t="n">
        <f aca="false">J195+AL195</f>
        <v>953</v>
      </c>
      <c r="AN195" s="806" t="n">
        <f aca="false">K195+AM195</f>
        <v>1073</v>
      </c>
      <c r="AO195" s="806" t="n">
        <f aca="false">L195+AN195</f>
        <v>1192</v>
      </c>
      <c r="AP195" s="806" t="n">
        <f aca="false">M195+AO195</f>
        <v>1282</v>
      </c>
      <c r="AQ195" s="806" t="n">
        <f aca="false">N195+AP195</f>
        <v>1372</v>
      </c>
    </row>
    <row r="196" customFormat="false" ht="12.75" hidden="false" customHeight="false" outlineLevel="0" collapsed="false">
      <c r="A196" s="805" t="s">
        <v>974</v>
      </c>
      <c r="C196" s="806" t="n">
        <f aca="false">C43-C138</f>
        <v>925</v>
      </c>
      <c r="D196" s="806" t="n">
        <f aca="false">D43-D138</f>
        <v>925</v>
      </c>
      <c r="E196" s="806" t="n">
        <f aca="false">E43-E138</f>
        <v>925</v>
      </c>
      <c r="F196" s="806" t="n">
        <f aca="false">F43-F138</f>
        <v>657</v>
      </c>
      <c r="G196" s="806" t="n">
        <f aca="false">G43-G138</f>
        <v>678</v>
      </c>
      <c r="H196" s="806" t="n">
        <f aca="false">H43-H138</f>
        <v>613</v>
      </c>
      <c r="I196" s="806" t="n">
        <f aca="false">I43-I138</f>
        <v>0</v>
      </c>
      <c r="J196" s="806" t="n">
        <f aca="false">J43-J138</f>
        <v>0</v>
      </c>
      <c r="K196" s="806" t="n">
        <f aca="false">K43-K138</f>
        <v>0</v>
      </c>
      <c r="L196" s="806" t="n">
        <f aca="false">L43-L138</f>
        <v>0</v>
      </c>
      <c r="M196" s="806" t="n">
        <f aca="false">M43-M138</f>
        <v>0</v>
      </c>
      <c r="N196" s="806" t="n">
        <f aca="false">N43-N138</f>
        <v>0</v>
      </c>
      <c r="O196" s="806" t="n">
        <f aca="false">SUM(C196:N196)</f>
        <v>4723</v>
      </c>
      <c r="P196" s="807" t="n">
        <f aca="false">SUM(C196:J196)</f>
        <v>4723</v>
      </c>
      <c r="Q196" s="806" t="n">
        <f aca="false">O196-P196</f>
        <v>0</v>
      </c>
      <c r="R196" s="808"/>
      <c r="S196" s="782"/>
      <c r="T196" s="809" t="str">
        <f aca="false">A196</f>
        <v>   Interest on Long Term Debt (Post 1/1/98 - Internal)</v>
      </c>
      <c r="U196" s="804"/>
      <c r="V196" s="810" t="n">
        <f aca="false">C196+D196+E196</f>
        <v>2775</v>
      </c>
      <c r="W196" s="810" t="n">
        <f aca="false">F196+G196+H196</f>
        <v>1948</v>
      </c>
      <c r="X196" s="810" t="n">
        <f aca="false">I196+J196+K196</f>
        <v>0</v>
      </c>
      <c r="Y196" s="810" t="n">
        <f aca="false">L196+M196+N196</f>
        <v>0</v>
      </c>
      <c r="Z196" s="810"/>
      <c r="AA196" s="810" t="n">
        <f aca="false">SUM(V196:Y196)</f>
        <v>4723</v>
      </c>
      <c r="AB196" s="782"/>
      <c r="AC196" s="782"/>
      <c r="AD196" s="765" t="str">
        <f aca="false">A196</f>
        <v>   Interest on Long Term Debt (Post 1/1/98 - Internal)</v>
      </c>
      <c r="AF196" s="806" t="n">
        <f aca="false">C196</f>
        <v>925</v>
      </c>
      <c r="AG196" s="806" t="n">
        <f aca="false">D196+AF196</f>
        <v>1850</v>
      </c>
      <c r="AH196" s="806" t="n">
        <f aca="false">E196+AG196</f>
        <v>2775</v>
      </c>
      <c r="AI196" s="806" t="n">
        <f aca="false">F196+AH196</f>
        <v>3432</v>
      </c>
      <c r="AJ196" s="806" t="n">
        <f aca="false">G196+AI196</f>
        <v>4110</v>
      </c>
      <c r="AK196" s="806" t="n">
        <f aca="false">H196+AJ196</f>
        <v>4723</v>
      </c>
      <c r="AL196" s="806" t="n">
        <f aca="false">I196+AK196</f>
        <v>4723</v>
      </c>
      <c r="AM196" s="806" t="n">
        <f aca="false">J196+AL196</f>
        <v>4723</v>
      </c>
      <c r="AN196" s="806" t="n">
        <f aca="false">K196+AM196</f>
        <v>4723</v>
      </c>
      <c r="AO196" s="806" t="n">
        <f aca="false">L196+AN196</f>
        <v>4723</v>
      </c>
      <c r="AP196" s="806" t="n">
        <f aca="false">M196+AO196</f>
        <v>4723</v>
      </c>
      <c r="AQ196" s="806" t="n">
        <f aca="false">N196+AP196</f>
        <v>4723</v>
      </c>
    </row>
    <row r="197" customFormat="false" ht="12.75" hidden="false" customHeight="false" outlineLevel="0" collapsed="false">
      <c r="A197" s="805" t="s">
        <v>975</v>
      </c>
      <c r="C197" s="806" t="n">
        <f aca="false">C44-C139</f>
        <v>0</v>
      </c>
      <c r="D197" s="806" t="n">
        <f aca="false">D44-D139</f>
        <v>0</v>
      </c>
      <c r="E197" s="806" t="n">
        <f aca="false">E44-E139</f>
        <v>-5198</v>
      </c>
      <c r="F197" s="806" t="n">
        <f aca="false">F44-F139</f>
        <v>-1785</v>
      </c>
      <c r="G197" s="806" t="n">
        <f aca="false">G44-G139</f>
        <v>-1429</v>
      </c>
      <c r="H197" s="806" t="n">
        <f aca="false">H44-H139</f>
        <v>-1319</v>
      </c>
      <c r="I197" s="806" t="n">
        <f aca="false">I44-I139</f>
        <v>-825</v>
      </c>
      <c r="J197" s="806" t="n">
        <f aca="false">J44-J139</f>
        <v>-825</v>
      </c>
      <c r="K197" s="806" t="n">
        <f aca="false">K44-K139</f>
        <v>-770</v>
      </c>
      <c r="L197" s="806" t="n">
        <f aca="false">L44-L139</f>
        <v>-788</v>
      </c>
      <c r="M197" s="806" t="n">
        <f aca="false">M44-M139</f>
        <v>-743</v>
      </c>
      <c r="N197" s="806" t="n">
        <f aca="false">N44-N139</f>
        <v>-730</v>
      </c>
      <c r="O197" s="806" t="n">
        <f aca="false">SUM(C197:N197)</f>
        <v>-14412</v>
      </c>
      <c r="P197" s="807" t="n">
        <f aca="false">SUM(C197:J197)</f>
        <v>-11381</v>
      </c>
      <c r="Q197" s="806" t="n">
        <f aca="false">O197-P197</f>
        <v>-3031</v>
      </c>
      <c r="R197" s="808"/>
      <c r="S197" s="782"/>
      <c r="T197" s="809" t="str">
        <f aca="false">A197</f>
        <v>   Intercompany Interest Expense / (Income)</v>
      </c>
      <c r="U197" s="804"/>
      <c r="V197" s="810" t="n">
        <f aca="false">C197+D197+E197</f>
        <v>-5198</v>
      </c>
      <c r="W197" s="810" t="n">
        <f aca="false">F197+G197+H197</f>
        <v>-4533</v>
      </c>
      <c r="X197" s="810" t="n">
        <f aca="false">I197+J197+K197</f>
        <v>-2420</v>
      </c>
      <c r="Y197" s="810" t="n">
        <f aca="false">L197+M197+N197</f>
        <v>-2261</v>
      </c>
      <c r="Z197" s="810"/>
      <c r="AA197" s="810" t="n">
        <f aca="false">SUM(V197:Y197)</f>
        <v>-14412</v>
      </c>
      <c r="AB197" s="782"/>
      <c r="AC197" s="782"/>
      <c r="AD197" s="765" t="str">
        <f aca="false">A197</f>
        <v>   Intercompany Interest Expense / (Income)</v>
      </c>
      <c r="AF197" s="806" t="n">
        <f aca="false">C197</f>
        <v>0</v>
      </c>
      <c r="AG197" s="806" t="n">
        <f aca="false">D197+AF197</f>
        <v>0</v>
      </c>
      <c r="AH197" s="806" t="n">
        <f aca="false">E197+AG197</f>
        <v>-5198</v>
      </c>
      <c r="AI197" s="806" t="n">
        <f aca="false">F197+AH197</f>
        <v>-6983</v>
      </c>
      <c r="AJ197" s="806" t="n">
        <f aca="false">G197+AI197</f>
        <v>-8412</v>
      </c>
      <c r="AK197" s="806" t="n">
        <f aca="false">H197+AJ197</f>
        <v>-9731</v>
      </c>
      <c r="AL197" s="806" t="n">
        <f aca="false">I197+AK197</f>
        <v>-10556</v>
      </c>
      <c r="AM197" s="806" t="n">
        <f aca="false">J197+AL197</f>
        <v>-11381</v>
      </c>
      <c r="AN197" s="806" t="n">
        <f aca="false">K197+AM197</f>
        <v>-12151</v>
      </c>
      <c r="AO197" s="806" t="n">
        <f aca="false">L197+AN197</f>
        <v>-12939</v>
      </c>
      <c r="AP197" s="806" t="n">
        <f aca="false">M197+AO197</f>
        <v>-13682</v>
      </c>
      <c r="AQ197" s="806" t="n">
        <f aca="false">N197+AP197</f>
        <v>-14412</v>
      </c>
    </row>
    <row r="198" customFormat="false" ht="12.75" hidden="false" customHeight="false" outlineLevel="0" collapsed="false">
      <c r="A198" s="805" t="s">
        <v>976</v>
      </c>
      <c r="C198" s="811" t="n">
        <f aca="false">C45-C140</f>
        <v>-11</v>
      </c>
      <c r="D198" s="811" t="n">
        <f aca="false">D45-D140</f>
        <v>-10</v>
      </c>
      <c r="E198" s="811" t="n">
        <f aca="false">E45-E140</f>
        <v>-9</v>
      </c>
      <c r="F198" s="811" t="n">
        <f aca="false">F45-F140</f>
        <v>-7</v>
      </c>
      <c r="G198" s="811" t="n">
        <f aca="false">G45-G140</f>
        <v>-8</v>
      </c>
      <c r="H198" s="811" t="n">
        <f aca="false">H45-H140</f>
        <v>-11</v>
      </c>
      <c r="I198" s="811" t="n">
        <f aca="false">I45-I140</f>
        <v>-35</v>
      </c>
      <c r="J198" s="811" t="n">
        <f aca="false">J45-J140</f>
        <v>-34</v>
      </c>
      <c r="K198" s="811" t="n">
        <f aca="false">K45-K140</f>
        <v>-25</v>
      </c>
      <c r="L198" s="811" t="n">
        <f aca="false">L45-L140</f>
        <v>-15</v>
      </c>
      <c r="M198" s="811" t="n">
        <f aca="false">M45-M140</f>
        <v>-27</v>
      </c>
      <c r="N198" s="811" t="n">
        <f aca="false">N45-N140</f>
        <v>-22</v>
      </c>
      <c r="O198" s="811" t="n">
        <f aca="false">SUM(C198:N198)</f>
        <v>-214</v>
      </c>
      <c r="P198" s="812" t="n">
        <f aca="false">SUM(C198:J198)</f>
        <v>-125</v>
      </c>
      <c r="Q198" s="811" t="n">
        <f aca="false">O198-P198</f>
        <v>-89</v>
      </c>
      <c r="R198" s="813"/>
      <c r="S198" s="831"/>
      <c r="T198" s="809" t="str">
        <f aca="false">A198</f>
        <v>   AFUDC</v>
      </c>
      <c r="U198" s="832"/>
      <c r="V198" s="814" t="n">
        <f aca="false">C198+D198+E198</f>
        <v>-30</v>
      </c>
      <c r="W198" s="814" t="n">
        <f aca="false">F198+G198+H198</f>
        <v>-26</v>
      </c>
      <c r="X198" s="814" t="n">
        <f aca="false">I198+J198+K198</f>
        <v>-94</v>
      </c>
      <c r="Y198" s="814" t="n">
        <f aca="false">L198+M198+N198</f>
        <v>-64</v>
      </c>
      <c r="Z198" s="814"/>
      <c r="AA198" s="814" t="n">
        <f aca="false">SUM(V198:Y198)</f>
        <v>-214</v>
      </c>
      <c r="AB198" s="782"/>
      <c r="AC198" s="782"/>
      <c r="AD198" s="765" t="str">
        <f aca="false">A198</f>
        <v>   AFUDC</v>
      </c>
      <c r="AF198" s="811" t="n">
        <f aca="false">C198</f>
        <v>-11</v>
      </c>
      <c r="AG198" s="811" t="n">
        <f aca="false">D198+AF198</f>
        <v>-21</v>
      </c>
      <c r="AH198" s="811" t="n">
        <f aca="false">E198+AG198</f>
        <v>-30</v>
      </c>
      <c r="AI198" s="811" t="n">
        <f aca="false">F198+AH198</f>
        <v>-37</v>
      </c>
      <c r="AJ198" s="811" t="n">
        <f aca="false">G198+AI198</f>
        <v>-45</v>
      </c>
      <c r="AK198" s="811" t="n">
        <f aca="false">H198+AJ198</f>
        <v>-56</v>
      </c>
      <c r="AL198" s="811" t="n">
        <f aca="false">I198+AK198</f>
        <v>-91</v>
      </c>
      <c r="AM198" s="811" t="n">
        <f aca="false">J198+AL198</f>
        <v>-125</v>
      </c>
      <c r="AN198" s="811" t="n">
        <f aca="false">K198+AM198</f>
        <v>-150</v>
      </c>
      <c r="AO198" s="811" t="n">
        <f aca="false">L198+AN198</f>
        <v>-165</v>
      </c>
      <c r="AP198" s="811" t="n">
        <f aca="false">M198+AO198</f>
        <v>-192</v>
      </c>
      <c r="AQ198" s="811" t="n">
        <f aca="false">N198+AP198</f>
        <v>-214</v>
      </c>
    </row>
    <row r="199" customFormat="false" ht="3.95" hidden="false" customHeight="true" outlineLevel="0" collapsed="false">
      <c r="A199" s="782"/>
      <c r="C199" s="806"/>
      <c r="D199" s="806"/>
      <c r="E199" s="806"/>
      <c r="F199" s="806"/>
      <c r="G199" s="806"/>
      <c r="H199" s="806"/>
      <c r="I199" s="806"/>
      <c r="J199" s="806"/>
      <c r="K199" s="806"/>
      <c r="L199" s="806"/>
      <c r="M199" s="806"/>
      <c r="N199" s="806"/>
      <c r="O199" s="806"/>
      <c r="P199" s="806"/>
      <c r="Q199" s="806"/>
      <c r="R199" s="807"/>
      <c r="S199" s="782"/>
      <c r="T199" s="827"/>
      <c r="U199" s="804"/>
      <c r="V199" s="810"/>
      <c r="W199" s="810"/>
      <c r="X199" s="810"/>
      <c r="Y199" s="810"/>
      <c r="Z199" s="810"/>
      <c r="AA199" s="810"/>
      <c r="AB199" s="782"/>
      <c r="AC199" s="782"/>
      <c r="AD199" s="782"/>
      <c r="AF199" s="806"/>
      <c r="AG199" s="806"/>
      <c r="AH199" s="806"/>
      <c r="AI199" s="806"/>
      <c r="AJ199" s="806"/>
      <c r="AK199" s="806"/>
      <c r="AL199" s="806"/>
      <c r="AM199" s="806"/>
      <c r="AN199" s="806"/>
      <c r="AO199" s="806"/>
      <c r="AP199" s="806"/>
      <c r="AQ199" s="806"/>
    </row>
    <row r="200" customFormat="false" ht="12.75" hidden="false" customHeight="false" outlineLevel="0" collapsed="false">
      <c r="A200" s="833" t="s">
        <v>977</v>
      </c>
      <c r="B200" s="828"/>
      <c r="C200" s="815" t="n">
        <f aca="false">SUM(C194:C198)</f>
        <v>1032</v>
      </c>
      <c r="D200" s="815" t="n">
        <f aca="false">SUM(D194:D198)</f>
        <v>1032</v>
      </c>
      <c r="E200" s="815" t="n">
        <f aca="false">SUM(E194:E198)</f>
        <v>-4163</v>
      </c>
      <c r="F200" s="815" t="n">
        <f aca="false">SUM(F194:F198)</f>
        <v>-1018</v>
      </c>
      <c r="G200" s="815" t="n">
        <f aca="false">SUM(G194:G198)</f>
        <v>-641</v>
      </c>
      <c r="H200" s="815" t="n">
        <f aca="false">SUM(H194:H198)</f>
        <v>-599</v>
      </c>
      <c r="I200" s="815" t="n">
        <f aca="false">SUM(I194:I198)</f>
        <v>-746</v>
      </c>
      <c r="J200" s="815" t="n">
        <f aca="false">SUM(J194:J198)</f>
        <v>-744</v>
      </c>
      <c r="K200" s="815" t="n">
        <f aca="false">SUM(K194:K198)</f>
        <v>-678</v>
      </c>
      <c r="L200" s="815" t="n">
        <f aca="false">SUM(L194:L198)</f>
        <v>-686</v>
      </c>
      <c r="M200" s="815" t="n">
        <f aca="false">SUM(M194:M198)</f>
        <v>-683</v>
      </c>
      <c r="N200" s="815" t="n">
        <f aca="false">SUM(N194:N198)</f>
        <v>-665</v>
      </c>
      <c r="O200" s="815" t="n">
        <f aca="false">SUM(O194:O198)</f>
        <v>-8559</v>
      </c>
      <c r="P200" s="815" t="n">
        <f aca="false">SUM(P194:P198)</f>
        <v>-5847</v>
      </c>
      <c r="Q200" s="815" t="n">
        <f aca="false">SUM(Q194:Q198)</f>
        <v>-2712</v>
      </c>
      <c r="R200" s="816"/>
      <c r="S200" s="777"/>
      <c r="T200" s="803" t="str">
        <f aca="false">A200</f>
        <v>     Total Interest and Other</v>
      </c>
      <c r="U200" s="829"/>
      <c r="V200" s="821" t="n">
        <f aca="false">SUM(V194:V198)</f>
        <v>-2099</v>
      </c>
      <c r="W200" s="821" t="n">
        <f aca="false">SUM(W194:W198)</f>
        <v>-2258</v>
      </c>
      <c r="X200" s="821" t="n">
        <f aca="false">SUM(X194:X198)</f>
        <v>-2168</v>
      </c>
      <c r="Y200" s="821" t="n">
        <f aca="false">SUM(Y194:Y198)</f>
        <v>-2034</v>
      </c>
      <c r="Z200" s="821"/>
      <c r="AA200" s="821" t="n">
        <f aca="false">SUM(AA194:AA198)</f>
        <v>-8559</v>
      </c>
      <c r="AB200" s="777"/>
      <c r="AC200" s="777"/>
      <c r="AD200" s="767" t="str">
        <f aca="false">A200</f>
        <v>     Total Interest and Other</v>
      </c>
      <c r="AF200" s="815" t="n">
        <f aca="false">C200</f>
        <v>1032</v>
      </c>
      <c r="AG200" s="815" t="n">
        <f aca="false">D200+AF200</f>
        <v>2064</v>
      </c>
      <c r="AH200" s="815" t="n">
        <f aca="false">E200+AG200</f>
        <v>-2099</v>
      </c>
      <c r="AI200" s="815" t="n">
        <f aca="false">F200+AH200</f>
        <v>-3117</v>
      </c>
      <c r="AJ200" s="815" t="n">
        <f aca="false">G200+AI200</f>
        <v>-3758</v>
      </c>
      <c r="AK200" s="815" t="n">
        <f aca="false">H200+AJ200</f>
        <v>-4357</v>
      </c>
      <c r="AL200" s="815" t="n">
        <f aca="false">I200+AK200</f>
        <v>-5103</v>
      </c>
      <c r="AM200" s="815" t="n">
        <f aca="false">J200+AL200</f>
        <v>-5847</v>
      </c>
      <c r="AN200" s="815" t="n">
        <f aca="false">K200+AM200</f>
        <v>-6525</v>
      </c>
      <c r="AO200" s="815" t="n">
        <f aca="false">L200+AN200</f>
        <v>-7211</v>
      </c>
      <c r="AP200" s="815" t="n">
        <f aca="false">M200+AO200</f>
        <v>-7894</v>
      </c>
      <c r="AQ200" s="815" t="n">
        <f aca="false">N200+AP200</f>
        <v>-8559</v>
      </c>
    </row>
    <row r="201" customFormat="false" ht="12.75" hidden="false" customHeight="false" outlineLevel="0" collapsed="false">
      <c r="A201" s="833"/>
      <c r="B201" s="828"/>
      <c r="C201" s="815"/>
      <c r="D201" s="815"/>
      <c r="E201" s="815"/>
      <c r="F201" s="815"/>
      <c r="G201" s="815"/>
      <c r="H201" s="815"/>
      <c r="I201" s="815"/>
      <c r="J201" s="815"/>
      <c r="K201" s="815"/>
      <c r="L201" s="815"/>
      <c r="M201" s="815"/>
      <c r="N201" s="815"/>
      <c r="O201" s="815"/>
      <c r="P201" s="815"/>
      <c r="Q201" s="815"/>
      <c r="R201" s="834"/>
      <c r="S201" s="777"/>
      <c r="T201" s="803"/>
      <c r="U201" s="829"/>
      <c r="V201" s="821"/>
      <c r="W201" s="821"/>
      <c r="X201" s="821"/>
      <c r="Y201" s="821"/>
      <c r="Z201" s="821"/>
      <c r="AA201" s="821"/>
      <c r="AB201" s="777"/>
      <c r="AC201" s="777"/>
      <c r="AD201" s="767"/>
      <c r="AF201" s="811"/>
      <c r="AG201" s="811"/>
      <c r="AH201" s="811"/>
      <c r="AI201" s="811"/>
      <c r="AJ201" s="811"/>
      <c r="AK201" s="811"/>
      <c r="AL201" s="811"/>
      <c r="AM201" s="811"/>
      <c r="AN201" s="811"/>
      <c r="AO201" s="811"/>
      <c r="AP201" s="811"/>
      <c r="AQ201" s="811"/>
    </row>
    <row r="202" customFormat="false" ht="12.75" hidden="false" customHeight="false" outlineLevel="0" collapsed="false">
      <c r="A202" s="802" t="s">
        <v>926</v>
      </c>
      <c r="B202" s="793"/>
      <c r="C202" s="815" t="n">
        <f aca="false">C182+C189-C200</f>
        <v>11427</v>
      </c>
      <c r="D202" s="815" t="n">
        <f aca="false">D182+D189-D200</f>
        <v>14502</v>
      </c>
      <c r="E202" s="815" t="n">
        <f aca="false">E182+E189-E200</f>
        <v>6001</v>
      </c>
      <c r="F202" s="815" t="n">
        <f aca="false">F182+F189-F200</f>
        <v>13877</v>
      </c>
      <c r="G202" s="815" t="n">
        <f aca="false">G182+G189-G200</f>
        <v>12936</v>
      </c>
      <c r="H202" s="815" t="n">
        <f aca="false">H182+H189-H200</f>
        <v>10839</v>
      </c>
      <c r="I202" s="815" t="n">
        <f aca="false">I182+I189-I200</f>
        <v>11849</v>
      </c>
      <c r="J202" s="815" t="n">
        <f aca="false">J182+J189-J200</f>
        <v>11089</v>
      </c>
      <c r="K202" s="815" t="n">
        <f aca="false">K182+K189-K200</f>
        <v>11265</v>
      </c>
      <c r="L202" s="815" t="n">
        <f aca="false">L182+L189-L200</f>
        <v>10350</v>
      </c>
      <c r="M202" s="815" t="n">
        <f aca="false">M182+M189-M200</f>
        <v>9511</v>
      </c>
      <c r="N202" s="815" t="n">
        <f aca="false">N182+N189-N200</f>
        <v>10315</v>
      </c>
      <c r="O202" s="815" t="n">
        <f aca="false">O182+O189-O200</f>
        <v>133961</v>
      </c>
      <c r="P202" s="815" t="n">
        <f aca="false">P182+P189-P200</f>
        <v>92520</v>
      </c>
      <c r="Q202" s="815" t="n">
        <f aca="false">Q182+Q189-Q200</f>
        <v>41441</v>
      </c>
      <c r="R202" s="816"/>
      <c r="S202" s="777"/>
      <c r="T202" s="803" t="str">
        <f aca="false">A202</f>
        <v>INCOME BEFORE INCOME TAXES</v>
      </c>
      <c r="U202" s="771"/>
      <c r="V202" s="821" t="n">
        <f aca="false">V182+V189-V200</f>
        <v>31930</v>
      </c>
      <c r="W202" s="821" t="n">
        <f aca="false">W182+W189-W200</f>
        <v>37652</v>
      </c>
      <c r="X202" s="821" t="n">
        <f aca="false">X182+X189-X200</f>
        <v>34203</v>
      </c>
      <c r="Y202" s="821" t="n">
        <f aca="false">Y182+Y189-Y200</f>
        <v>30176</v>
      </c>
      <c r="Z202" s="821"/>
      <c r="AA202" s="821" t="n">
        <f aca="false">AA182+AA189-AA200</f>
        <v>133961</v>
      </c>
      <c r="AB202" s="777"/>
      <c r="AC202" s="782"/>
      <c r="AD202" s="767" t="str">
        <f aca="false">A202</f>
        <v>INCOME BEFORE INCOME TAXES</v>
      </c>
      <c r="AF202" s="815" t="n">
        <f aca="false">C202</f>
        <v>11427</v>
      </c>
      <c r="AG202" s="815" t="n">
        <f aca="false">D202+AF202</f>
        <v>25929</v>
      </c>
      <c r="AH202" s="815" t="n">
        <f aca="false">E202+AG202</f>
        <v>31930</v>
      </c>
      <c r="AI202" s="815" t="n">
        <f aca="false">F202+AH202</f>
        <v>45807</v>
      </c>
      <c r="AJ202" s="815" t="n">
        <f aca="false">G202+AI202</f>
        <v>58743</v>
      </c>
      <c r="AK202" s="815" t="n">
        <f aca="false">H202+AJ202</f>
        <v>69582</v>
      </c>
      <c r="AL202" s="815" t="n">
        <f aca="false">I202+AK202</f>
        <v>81431</v>
      </c>
      <c r="AM202" s="815" t="n">
        <f aca="false">J202+AL202</f>
        <v>92520</v>
      </c>
      <c r="AN202" s="815" t="n">
        <f aca="false">K202+AM202</f>
        <v>103785</v>
      </c>
      <c r="AO202" s="815" t="n">
        <f aca="false">L202+AN202</f>
        <v>114135</v>
      </c>
      <c r="AP202" s="815" t="n">
        <f aca="false">M202+AO202</f>
        <v>123646</v>
      </c>
      <c r="AQ202" s="815" t="n">
        <f aca="false">N202+AP202</f>
        <v>133961</v>
      </c>
    </row>
    <row r="203" customFormat="false" ht="12.75" hidden="false" customHeight="false" outlineLevel="0" collapsed="false">
      <c r="A203" s="782"/>
      <c r="C203" s="806"/>
      <c r="D203" s="806"/>
      <c r="E203" s="806"/>
      <c r="F203" s="806"/>
      <c r="G203" s="806"/>
      <c r="H203" s="806"/>
      <c r="I203" s="806"/>
      <c r="J203" s="806"/>
      <c r="K203" s="806"/>
      <c r="L203" s="806"/>
      <c r="M203" s="806"/>
      <c r="N203" s="806"/>
      <c r="O203" s="806"/>
      <c r="P203" s="806"/>
      <c r="Q203" s="806"/>
      <c r="R203" s="807"/>
      <c r="S203" s="782"/>
      <c r="T203" s="827"/>
      <c r="U203" s="804"/>
      <c r="V203" s="810"/>
      <c r="W203" s="810"/>
      <c r="X203" s="810"/>
      <c r="Y203" s="810"/>
      <c r="Z203" s="810"/>
      <c r="AA203" s="810"/>
      <c r="AB203" s="782"/>
      <c r="AC203" s="782"/>
      <c r="AF203" s="806"/>
      <c r="AG203" s="806"/>
      <c r="AH203" s="806"/>
      <c r="AI203" s="806"/>
      <c r="AJ203" s="806"/>
      <c r="AK203" s="806"/>
      <c r="AL203" s="806"/>
      <c r="AM203" s="806"/>
      <c r="AN203" s="806"/>
      <c r="AO203" s="806"/>
      <c r="AP203" s="806"/>
      <c r="AQ203" s="806"/>
    </row>
    <row r="204" customFormat="false" ht="12.75" hidden="false" customHeight="false" outlineLevel="0" collapsed="false">
      <c r="A204" s="805" t="s">
        <v>978</v>
      </c>
      <c r="C204" s="806" t="n">
        <f aca="false">C51-C146</f>
        <v>4119</v>
      </c>
      <c r="D204" s="806" t="n">
        <f aca="false">D51-D146</f>
        <v>5370</v>
      </c>
      <c r="E204" s="806" t="n">
        <f aca="false">E51-E146</f>
        <v>6853</v>
      </c>
      <c r="F204" s="806" t="n">
        <f aca="false">F51-F146</f>
        <v>4421</v>
      </c>
      <c r="G204" s="806" t="n">
        <f aca="false">G51-G146</f>
        <v>4599</v>
      </c>
      <c r="H204" s="806" t="n">
        <f aca="false">H51-H146</f>
        <v>4037</v>
      </c>
      <c r="I204" s="806" t="n">
        <f aca="false">I51-I146</f>
        <v>4178</v>
      </c>
      <c r="J204" s="806" t="n">
        <f aca="false">J51-J146</f>
        <v>4037</v>
      </c>
      <c r="K204" s="806" t="n">
        <f aca="false">K51-K146</f>
        <v>3460</v>
      </c>
      <c r="L204" s="806" t="n">
        <f aca="false">L51-L146</f>
        <v>595</v>
      </c>
      <c r="M204" s="806" t="n">
        <f aca="false">M51-M146</f>
        <v>4278</v>
      </c>
      <c r="N204" s="806" t="n">
        <f aca="false">N51-N146</f>
        <v>3898</v>
      </c>
      <c r="O204" s="806" t="n">
        <f aca="false">SUM(C204:N204)</f>
        <v>49845</v>
      </c>
      <c r="P204" s="807" t="n">
        <f aca="false">SUM(C204:J204)</f>
        <v>37614</v>
      </c>
      <c r="Q204" s="806" t="n">
        <f aca="false">O204-P204</f>
        <v>12231</v>
      </c>
      <c r="R204" s="808"/>
      <c r="S204" s="782"/>
      <c r="T204" s="809" t="str">
        <f aca="false">A204</f>
        <v>   Payable Currently</v>
      </c>
      <c r="U204" s="804"/>
      <c r="V204" s="810" t="n">
        <f aca="false">C204+D204+E204</f>
        <v>16342</v>
      </c>
      <c r="W204" s="810" t="n">
        <f aca="false">F204+G204+H204</f>
        <v>13057</v>
      </c>
      <c r="X204" s="810" t="n">
        <f aca="false">I204+J204+K204</f>
        <v>11675</v>
      </c>
      <c r="Y204" s="810" t="n">
        <f aca="false">L204+M204+N204</f>
        <v>8771</v>
      </c>
      <c r="Z204" s="810"/>
      <c r="AA204" s="810" t="n">
        <f aca="false">SUM(V204:Y204)</f>
        <v>49845</v>
      </c>
      <c r="AB204" s="782"/>
      <c r="AC204" s="782"/>
      <c r="AD204" s="765" t="str">
        <f aca="false">A204</f>
        <v>   Payable Currently</v>
      </c>
      <c r="AF204" s="806" t="n">
        <f aca="false">C204</f>
        <v>4119</v>
      </c>
      <c r="AG204" s="806" t="n">
        <f aca="false">D204+AF204</f>
        <v>9489</v>
      </c>
      <c r="AH204" s="806" t="n">
        <f aca="false">E204+AG204</f>
        <v>16342</v>
      </c>
      <c r="AI204" s="806" t="n">
        <f aca="false">F204+AH204</f>
        <v>20763</v>
      </c>
      <c r="AJ204" s="806" t="n">
        <f aca="false">G204+AI204</f>
        <v>25362</v>
      </c>
      <c r="AK204" s="806" t="n">
        <f aca="false">H204+AJ204</f>
        <v>29399</v>
      </c>
      <c r="AL204" s="806" t="n">
        <f aca="false">I204+AK204</f>
        <v>33577</v>
      </c>
      <c r="AM204" s="806" t="n">
        <f aca="false">J204+AL204</f>
        <v>37614</v>
      </c>
      <c r="AN204" s="806" t="n">
        <f aca="false">K204+AM204</f>
        <v>41074</v>
      </c>
      <c r="AO204" s="806" t="n">
        <f aca="false">L204+AN204</f>
        <v>41669</v>
      </c>
      <c r="AP204" s="806" t="n">
        <f aca="false">M204+AO204</f>
        <v>45947</v>
      </c>
      <c r="AQ204" s="806" t="n">
        <f aca="false">N204+AP204</f>
        <v>49845</v>
      </c>
    </row>
    <row r="205" customFormat="false" ht="12.75" hidden="false" customHeight="false" outlineLevel="0" collapsed="false">
      <c r="A205" s="823" t="s">
        <v>979</v>
      </c>
      <c r="C205" s="811" t="n">
        <f aca="false">C52-C147</f>
        <v>325</v>
      </c>
      <c r="D205" s="811" t="n">
        <f aca="false">D52-D147</f>
        <v>267</v>
      </c>
      <c r="E205" s="811" t="n">
        <f aca="false">E52-E147</f>
        <v>-4518</v>
      </c>
      <c r="F205" s="811" t="n">
        <f aca="false">F52-F147</f>
        <v>977</v>
      </c>
      <c r="G205" s="811" t="n">
        <f aca="false">G52-G147</f>
        <v>434</v>
      </c>
      <c r="H205" s="811" t="n">
        <f aca="false">H52-H147</f>
        <v>181</v>
      </c>
      <c r="I205" s="811" t="n">
        <f aca="false">I52-I147</f>
        <v>431</v>
      </c>
      <c r="J205" s="811" t="n">
        <f aca="false">J52-J147</f>
        <v>275</v>
      </c>
      <c r="K205" s="811" t="n">
        <f aca="false">K52-K147</f>
        <v>922</v>
      </c>
      <c r="L205" s="811" t="n">
        <f aca="false">L52-L147</f>
        <v>3432</v>
      </c>
      <c r="M205" s="811" t="n">
        <f aca="false">M52-M147</f>
        <v>-578</v>
      </c>
      <c r="N205" s="811" t="n">
        <f aca="false">N52-N147</f>
        <v>115</v>
      </c>
      <c r="O205" s="811" t="n">
        <f aca="false">SUM(C205:N205)</f>
        <v>2263</v>
      </c>
      <c r="P205" s="812" t="n">
        <f aca="false">SUM(C205:J205)</f>
        <v>-1628</v>
      </c>
      <c r="Q205" s="811" t="n">
        <f aca="false">O205-P205</f>
        <v>3891</v>
      </c>
      <c r="R205" s="813"/>
      <c r="S205" s="782"/>
      <c r="T205" s="809" t="str">
        <f aca="false">A205</f>
        <v>   Deferred</v>
      </c>
      <c r="U205" s="804"/>
      <c r="V205" s="814" t="n">
        <f aca="false">C205+D205+E205</f>
        <v>-3926</v>
      </c>
      <c r="W205" s="814" t="n">
        <f aca="false">F205+G205+H205</f>
        <v>1592</v>
      </c>
      <c r="X205" s="814" t="n">
        <f aca="false">I205+J205+K205</f>
        <v>1628</v>
      </c>
      <c r="Y205" s="814" t="n">
        <f aca="false">L205+M205+N205</f>
        <v>2969</v>
      </c>
      <c r="Z205" s="814"/>
      <c r="AA205" s="814" t="n">
        <f aca="false">SUM(V205:Y205)</f>
        <v>2263</v>
      </c>
      <c r="AB205" s="836"/>
      <c r="AC205" s="782"/>
      <c r="AD205" s="765" t="str">
        <f aca="false">A205</f>
        <v>   Deferred</v>
      </c>
      <c r="AF205" s="811" t="n">
        <f aca="false">C205</f>
        <v>325</v>
      </c>
      <c r="AG205" s="811" t="n">
        <f aca="false">D205+AF205</f>
        <v>592</v>
      </c>
      <c r="AH205" s="811" t="n">
        <f aca="false">E205+AG205</f>
        <v>-3926</v>
      </c>
      <c r="AI205" s="811" t="n">
        <f aca="false">F205+AH205</f>
        <v>-2949</v>
      </c>
      <c r="AJ205" s="811" t="n">
        <f aca="false">G205+AI205</f>
        <v>-2515</v>
      </c>
      <c r="AK205" s="811" t="n">
        <f aca="false">H205+AJ205</f>
        <v>-2334</v>
      </c>
      <c r="AL205" s="811" t="n">
        <f aca="false">I205+AK205</f>
        <v>-1903</v>
      </c>
      <c r="AM205" s="811" t="n">
        <f aca="false">J205+AL205</f>
        <v>-1628</v>
      </c>
      <c r="AN205" s="811" t="n">
        <f aca="false">K205+AM205</f>
        <v>-706</v>
      </c>
      <c r="AO205" s="811" t="n">
        <f aca="false">L205+AN205</f>
        <v>2726</v>
      </c>
      <c r="AP205" s="811" t="n">
        <f aca="false">M205+AO205</f>
        <v>2148</v>
      </c>
      <c r="AQ205" s="811" t="n">
        <f aca="false">N205+AP205</f>
        <v>2263</v>
      </c>
    </row>
    <row r="206" customFormat="false" ht="3.95" hidden="false" customHeight="true" outlineLevel="0" collapsed="false">
      <c r="A206" s="785"/>
      <c r="C206" s="806"/>
      <c r="D206" s="806"/>
      <c r="E206" s="806"/>
      <c r="F206" s="806"/>
      <c r="G206" s="806"/>
      <c r="H206" s="806"/>
      <c r="I206" s="806"/>
      <c r="J206" s="806"/>
      <c r="K206" s="806"/>
      <c r="L206" s="806"/>
      <c r="M206" s="806"/>
      <c r="N206" s="806"/>
      <c r="O206" s="806"/>
      <c r="P206" s="806"/>
      <c r="Q206" s="806"/>
      <c r="R206" s="807"/>
      <c r="S206" s="782"/>
      <c r="T206" s="787"/>
      <c r="U206" s="804"/>
      <c r="V206" s="810"/>
      <c r="W206" s="810"/>
      <c r="X206" s="810"/>
      <c r="Y206" s="810"/>
      <c r="Z206" s="810"/>
      <c r="AA206" s="810"/>
      <c r="AB206" s="782"/>
      <c r="AC206" s="782"/>
      <c r="AD206" s="782"/>
      <c r="AF206" s="806"/>
      <c r="AG206" s="806"/>
      <c r="AH206" s="806"/>
      <c r="AI206" s="806"/>
      <c r="AJ206" s="806"/>
      <c r="AK206" s="806"/>
      <c r="AL206" s="806"/>
      <c r="AM206" s="806"/>
      <c r="AN206" s="806"/>
      <c r="AO206" s="806"/>
      <c r="AP206" s="806"/>
      <c r="AQ206" s="806"/>
    </row>
    <row r="207" customFormat="false" ht="12.75" hidden="false" customHeight="false" outlineLevel="0" collapsed="false">
      <c r="A207" s="788" t="s">
        <v>1021</v>
      </c>
      <c r="B207" s="793"/>
      <c r="C207" s="815" t="n">
        <f aca="false">ROUND((SUM(C204:C205)),0)</f>
        <v>4444</v>
      </c>
      <c r="D207" s="815" t="n">
        <f aca="false">ROUND((SUM(D204:D205)),0)</f>
        <v>5637</v>
      </c>
      <c r="E207" s="815" t="n">
        <f aca="false">ROUND((SUM(E204:E205)),0)</f>
        <v>2335</v>
      </c>
      <c r="F207" s="815" t="n">
        <f aca="false">ROUND((SUM(F204:F205)),0)</f>
        <v>5398</v>
      </c>
      <c r="G207" s="815" t="n">
        <f aca="false">ROUND((SUM(G204:G205)),0)</f>
        <v>5033</v>
      </c>
      <c r="H207" s="815" t="n">
        <f aca="false">ROUND((SUM(H204:H205)),0)</f>
        <v>4218</v>
      </c>
      <c r="I207" s="815" t="n">
        <f aca="false">ROUND((SUM(I204:I205)),0)</f>
        <v>4609</v>
      </c>
      <c r="J207" s="815" t="n">
        <f aca="false">ROUND((SUM(J204:J205)),0)</f>
        <v>4312</v>
      </c>
      <c r="K207" s="815" t="n">
        <f aca="false">ROUND((SUM(K204:K205)),0)</f>
        <v>4382</v>
      </c>
      <c r="L207" s="815" t="n">
        <f aca="false">ROUND((SUM(L204:L205)),0)</f>
        <v>4027</v>
      </c>
      <c r="M207" s="815" t="n">
        <f aca="false">ROUND((SUM(M204:M205)),0)</f>
        <v>3700</v>
      </c>
      <c r="N207" s="815" t="n">
        <f aca="false">ROUND((SUM(N204:N205)),0)</f>
        <v>4013</v>
      </c>
      <c r="O207" s="815" t="n">
        <f aca="false">ROUND((SUM(O204:O205)),0)</f>
        <v>52108</v>
      </c>
      <c r="P207" s="815" t="n">
        <f aca="false">ROUND((SUM(P204:P205)),0)</f>
        <v>35986</v>
      </c>
      <c r="Q207" s="815" t="n">
        <f aca="false">ROUND((SUM(Q204:Q205)),0)</f>
        <v>16122</v>
      </c>
      <c r="R207" s="816"/>
      <c r="S207" s="777"/>
      <c r="T207" s="803" t="str">
        <f aca="false">A207</f>
        <v>     Total Income Taxes</v>
      </c>
      <c r="U207" s="771"/>
      <c r="V207" s="821" t="n">
        <f aca="false">V204+V205</f>
        <v>12416</v>
      </c>
      <c r="W207" s="821" t="n">
        <f aca="false">W204+W205</f>
        <v>14649</v>
      </c>
      <c r="X207" s="821" t="n">
        <f aca="false">X204+X205</f>
        <v>13303</v>
      </c>
      <c r="Y207" s="821" t="n">
        <f aca="false">Y204+Y205</f>
        <v>11740</v>
      </c>
      <c r="Z207" s="821"/>
      <c r="AA207" s="821" t="n">
        <f aca="false">AA204+AA205</f>
        <v>52108</v>
      </c>
      <c r="AB207" s="777"/>
      <c r="AC207" s="777"/>
      <c r="AD207" s="767" t="str">
        <f aca="false">A207</f>
        <v>     Total Income Taxes</v>
      </c>
      <c r="AF207" s="815" t="n">
        <f aca="false">C207</f>
        <v>4444</v>
      </c>
      <c r="AG207" s="815" t="n">
        <f aca="false">D207+AF207</f>
        <v>10081</v>
      </c>
      <c r="AH207" s="815" t="n">
        <f aca="false">E207+AG207</f>
        <v>12416</v>
      </c>
      <c r="AI207" s="815" t="n">
        <f aca="false">F207+AH207</f>
        <v>17814</v>
      </c>
      <c r="AJ207" s="815" t="n">
        <f aca="false">G207+AI207</f>
        <v>22847</v>
      </c>
      <c r="AK207" s="815" t="n">
        <f aca="false">H207+AJ207</f>
        <v>27065</v>
      </c>
      <c r="AL207" s="815" t="n">
        <f aca="false">I207+AK207</f>
        <v>31674</v>
      </c>
      <c r="AM207" s="815" t="n">
        <f aca="false">J207+AL207</f>
        <v>35986</v>
      </c>
      <c r="AN207" s="815" t="n">
        <f aca="false">K207+AM207</f>
        <v>40368</v>
      </c>
      <c r="AO207" s="815" t="n">
        <f aca="false">L207+AN207</f>
        <v>44395</v>
      </c>
      <c r="AP207" s="815" t="n">
        <f aca="false">M207+AO207</f>
        <v>48095</v>
      </c>
      <c r="AQ207" s="815" t="n">
        <f aca="false">N207+AP207</f>
        <v>52108</v>
      </c>
    </row>
    <row r="208" customFormat="false" ht="12.75" hidden="false" customHeight="false" outlineLevel="0" collapsed="false">
      <c r="A208" s="837"/>
      <c r="B208" s="793"/>
      <c r="C208" s="818"/>
      <c r="D208" s="838"/>
      <c r="E208" s="818"/>
      <c r="F208" s="818"/>
      <c r="G208" s="818"/>
      <c r="H208" s="818"/>
      <c r="I208" s="818"/>
      <c r="J208" s="818"/>
      <c r="K208" s="818"/>
      <c r="L208" s="818"/>
      <c r="M208" s="818"/>
      <c r="N208" s="818"/>
      <c r="O208" s="838"/>
      <c r="P208" s="818"/>
      <c r="Q208" s="818"/>
      <c r="R208" s="834"/>
      <c r="S208" s="777"/>
      <c r="T208" s="792"/>
      <c r="U208" s="771"/>
      <c r="V208" s="817"/>
      <c r="W208" s="817"/>
      <c r="X208" s="817"/>
      <c r="Y208" s="839"/>
      <c r="Z208" s="817"/>
      <c r="AA208" s="817"/>
      <c r="AB208" s="777"/>
      <c r="AC208" s="777"/>
      <c r="AF208" s="806"/>
      <c r="AG208" s="806"/>
      <c r="AH208" s="806"/>
      <c r="AI208" s="806"/>
      <c r="AJ208" s="806"/>
      <c r="AK208" s="806"/>
      <c r="AL208" s="806"/>
      <c r="AM208" s="806"/>
      <c r="AN208" s="806"/>
      <c r="AO208" s="806"/>
      <c r="AP208" s="806"/>
      <c r="AQ208" s="806"/>
    </row>
    <row r="209" customFormat="false" ht="12.75" hidden="false" customHeight="false" outlineLevel="0" collapsed="false">
      <c r="A209" s="802" t="s">
        <v>981</v>
      </c>
      <c r="B209" s="793"/>
      <c r="C209" s="815" t="n">
        <f aca="false">ROUND(+C202-C207,0)</f>
        <v>6983</v>
      </c>
      <c r="D209" s="815" t="n">
        <f aca="false">ROUND(+D202-D207,0)</f>
        <v>8865</v>
      </c>
      <c r="E209" s="815" t="n">
        <f aca="false">ROUND(+E202-E207,0)</f>
        <v>3666</v>
      </c>
      <c r="F209" s="815" t="n">
        <f aca="false">ROUND(+F202-F207,0)</f>
        <v>8479</v>
      </c>
      <c r="G209" s="815" t="n">
        <f aca="false">ROUND(+G202-G207,0)</f>
        <v>7903</v>
      </c>
      <c r="H209" s="815" t="n">
        <f aca="false">ROUND(+H202-H207,0)</f>
        <v>6621</v>
      </c>
      <c r="I209" s="815" t="n">
        <f aca="false">ROUND(+I202-I207,0)</f>
        <v>7240</v>
      </c>
      <c r="J209" s="815" t="n">
        <f aca="false">ROUND(+J202-J207,0)</f>
        <v>6777</v>
      </c>
      <c r="K209" s="815" t="n">
        <f aca="false">ROUND(+K202-K207,0)</f>
        <v>6883</v>
      </c>
      <c r="L209" s="815" t="n">
        <f aca="false">ROUND(+L202-L207,0)</f>
        <v>6323</v>
      </c>
      <c r="M209" s="815" t="n">
        <f aca="false">ROUND(+M202-M207,0)</f>
        <v>5811</v>
      </c>
      <c r="N209" s="815" t="n">
        <f aca="false">ROUND(+N202-N207,0)</f>
        <v>6302</v>
      </c>
      <c r="O209" s="815" t="n">
        <f aca="false">ROUND(+O202-O207,0)</f>
        <v>81853</v>
      </c>
      <c r="P209" s="815" t="n">
        <f aca="false">ROUND(+P202-P207,0)</f>
        <v>56534</v>
      </c>
      <c r="Q209" s="815" t="n">
        <f aca="false">Q202-Q207</f>
        <v>25319</v>
      </c>
      <c r="R209" s="816"/>
      <c r="S209" s="777"/>
      <c r="T209" s="803" t="str">
        <f aca="false">A209</f>
        <v>NET INCOME </v>
      </c>
      <c r="U209" s="771"/>
      <c r="V209" s="821" t="n">
        <f aca="false">V202-V207</f>
        <v>19514</v>
      </c>
      <c r="W209" s="821" t="n">
        <f aca="false">W202-W207</f>
        <v>23003</v>
      </c>
      <c r="X209" s="821" t="n">
        <f aca="false">X202-X207</f>
        <v>20900</v>
      </c>
      <c r="Y209" s="821" t="n">
        <f aca="false">Y202-Y207</f>
        <v>18436</v>
      </c>
      <c r="Z209" s="821"/>
      <c r="AA209" s="821" t="n">
        <f aca="false">AA202-AA207</f>
        <v>81853</v>
      </c>
      <c r="AB209" s="840"/>
      <c r="AC209" s="840"/>
      <c r="AD209" s="767" t="str">
        <f aca="false">A209</f>
        <v>NET INCOME </v>
      </c>
      <c r="AF209" s="815" t="n">
        <f aca="false">C209</f>
        <v>6983</v>
      </c>
      <c r="AG209" s="815" t="n">
        <f aca="false">D209+AF209</f>
        <v>15848</v>
      </c>
      <c r="AH209" s="815" t="n">
        <f aca="false">E209+AG209</f>
        <v>19514</v>
      </c>
      <c r="AI209" s="815" t="n">
        <f aca="false">F209+AH209</f>
        <v>27993</v>
      </c>
      <c r="AJ209" s="815" t="n">
        <f aca="false">G209+AI209</f>
        <v>35896</v>
      </c>
      <c r="AK209" s="815" t="n">
        <f aca="false">H209+AJ209</f>
        <v>42517</v>
      </c>
      <c r="AL209" s="815" t="n">
        <f aca="false">I209+AK209</f>
        <v>49757</v>
      </c>
      <c r="AM209" s="815" t="n">
        <f aca="false">J209+AL209</f>
        <v>56534</v>
      </c>
      <c r="AN209" s="815" t="n">
        <f aca="false">K209+AM209</f>
        <v>63417</v>
      </c>
      <c r="AO209" s="815" t="n">
        <f aca="false">L209+AN209</f>
        <v>69740</v>
      </c>
      <c r="AP209" s="815" t="n">
        <f aca="false">M209+AO209</f>
        <v>75551</v>
      </c>
      <c r="AQ209" s="815" t="n">
        <f aca="false">N209+AP209</f>
        <v>81853</v>
      </c>
    </row>
    <row r="210" customFormat="false" ht="12.75" hidden="false" customHeight="false" outlineLevel="0" collapsed="false">
      <c r="A210" s="782"/>
      <c r="C210" s="822"/>
      <c r="D210" s="806"/>
      <c r="E210" s="822"/>
      <c r="F210" s="822"/>
      <c r="G210" s="806"/>
      <c r="H210" s="822"/>
      <c r="I210" s="806"/>
      <c r="J210" s="806"/>
      <c r="K210" s="806"/>
      <c r="L210" s="806"/>
      <c r="M210" s="806"/>
      <c r="N210" s="806"/>
      <c r="O210" s="822"/>
      <c r="P210" s="806"/>
      <c r="Q210" s="806"/>
      <c r="R210" s="782"/>
      <c r="S210" s="782"/>
      <c r="T210" s="827"/>
      <c r="U210" s="804"/>
      <c r="V210" s="830"/>
      <c r="W210" s="830"/>
      <c r="X210" s="810"/>
      <c r="Y210" s="810"/>
      <c r="Z210" s="810"/>
      <c r="AA210" s="830"/>
      <c r="AB210" s="782"/>
      <c r="AC210" s="782"/>
      <c r="AF210" s="806"/>
      <c r="AG210" s="806"/>
      <c r="AH210" s="806"/>
      <c r="AI210" s="806"/>
      <c r="AJ210" s="806"/>
      <c r="AK210" s="806"/>
      <c r="AL210" s="806"/>
      <c r="AM210" s="806"/>
      <c r="AN210" s="806"/>
      <c r="AO210" s="806"/>
      <c r="AP210" s="806"/>
      <c r="AQ210" s="806"/>
    </row>
    <row r="211" customFormat="false" ht="12.75" hidden="false" customHeight="false" outlineLevel="0" collapsed="false">
      <c r="A211" s="766" t="s">
        <v>1022</v>
      </c>
      <c r="C211" s="874" t="n">
        <f aca="false">C56-C151-C209</f>
        <v>0</v>
      </c>
      <c r="D211" s="874" t="n">
        <f aca="false">D56-D151-D209</f>
        <v>0</v>
      </c>
      <c r="E211" s="874" t="n">
        <f aca="false">E56-E151-E209</f>
        <v>0</v>
      </c>
      <c r="F211" s="874" t="n">
        <f aca="false">F56-F151-F209</f>
        <v>0</v>
      </c>
      <c r="G211" s="874" t="n">
        <f aca="false">G56-G151-G209</f>
        <v>0</v>
      </c>
      <c r="H211" s="874" t="n">
        <f aca="false">H56-H151-H209</f>
        <v>0</v>
      </c>
      <c r="I211" s="874" t="n">
        <f aca="false">I56-I151-I209</f>
        <v>0</v>
      </c>
      <c r="J211" s="874" t="n">
        <f aca="false">J56-J151-J209</f>
        <v>0</v>
      </c>
      <c r="K211" s="874" t="n">
        <f aca="false">K56-K151-K209</f>
        <v>0</v>
      </c>
      <c r="L211" s="874" t="n">
        <f aca="false">L56-L151-L209</f>
        <v>0</v>
      </c>
      <c r="M211" s="874" t="n">
        <f aca="false">M56-M151-M209</f>
        <v>0</v>
      </c>
      <c r="N211" s="874" t="n">
        <f aca="false">N56-N151-N209</f>
        <v>0</v>
      </c>
      <c r="O211" s="874" t="n">
        <f aca="false">O56-O151-O209</f>
        <v>0</v>
      </c>
      <c r="P211" s="874" t="n">
        <f aca="false">P56-P151-P209</f>
        <v>0</v>
      </c>
      <c r="Q211" s="874" t="n">
        <f aca="false">Q56-Q151-Q209</f>
        <v>0</v>
      </c>
      <c r="T211" s="766" t="s">
        <v>1022</v>
      </c>
      <c r="V211" s="874" t="n">
        <f aca="false">V56-V151-V209</f>
        <v>0</v>
      </c>
      <c r="W211" s="874" t="n">
        <f aca="false">W56-W151-W209</f>
        <v>0</v>
      </c>
      <c r="X211" s="874" t="n">
        <f aca="false">X56-X151-X209</f>
        <v>0</v>
      </c>
      <c r="Y211" s="874" t="n">
        <f aca="false">Y56-Y151-Y209</f>
        <v>0</v>
      </c>
      <c r="AA211" s="874" t="n">
        <f aca="false">AA56-AA151-AA209</f>
        <v>0</v>
      </c>
      <c r="AD211" s="766" t="s">
        <v>1022</v>
      </c>
      <c r="AF211" s="874" t="n">
        <f aca="false">AF56-AF151-AF209</f>
        <v>0</v>
      </c>
      <c r="AG211" s="874" t="n">
        <f aca="false">AG56-AG151-AG209</f>
        <v>0</v>
      </c>
      <c r="AH211" s="874" t="n">
        <f aca="false">AH56-AH151-AH209</f>
        <v>0</v>
      </c>
      <c r="AI211" s="874" t="n">
        <f aca="false">AI56-AI151-AI209</f>
        <v>0</v>
      </c>
      <c r="AJ211" s="874" t="n">
        <f aca="false">AJ56-AJ151-AJ209</f>
        <v>0</v>
      </c>
      <c r="AK211" s="874" t="n">
        <f aca="false">AK56-AK151-AK209</f>
        <v>0</v>
      </c>
      <c r="AL211" s="874" t="n">
        <f aca="false">AL56-AL151-AL209</f>
        <v>0</v>
      </c>
      <c r="AM211" s="874" t="n">
        <f aca="false">AM56-AM151-AM209</f>
        <v>0</v>
      </c>
      <c r="AN211" s="874" t="n">
        <f aca="false">AN56-AN151-AN209</f>
        <v>0</v>
      </c>
      <c r="AO211" s="874" t="n">
        <f aca="false">AO56-AO151-AO209</f>
        <v>0</v>
      </c>
      <c r="AP211" s="874" t="n">
        <f aca="false">AP56-AP151-AP209</f>
        <v>0</v>
      </c>
      <c r="AQ211" s="874" t="n">
        <f aca="false">AQ56-AQ151-AQ209</f>
        <v>0</v>
      </c>
    </row>
    <row r="212" customFormat="false" ht="6" hidden="false" customHeight="true" outlineLevel="0" collapsed="false"/>
  </sheetData>
  <mergeCells count="47">
    <mergeCell ref="G1:J1"/>
    <mergeCell ref="V1:Y1"/>
    <mergeCell ref="AI1:AL1"/>
    <mergeCell ref="G2:J2"/>
    <mergeCell ref="V2:Y2"/>
    <mergeCell ref="AI2:AL2"/>
    <mergeCell ref="G3:J3"/>
    <mergeCell ref="V3:Y3"/>
    <mergeCell ref="AI3:AL3"/>
    <mergeCell ref="G4:J4"/>
    <mergeCell ref="V4:Y4"/>
    <mergeCell ref="AI4:AL4"/>
    <mergeCell ref="G60:J60"/>
    <mergeCell ref="V60:Y60"/>
    <mergeCell ref="AI60:AL60"/>
    <mergeCell ref="G61:J61"/>
    <mergeCell ref="V61:Y61"/>
    <mergeCell ref="AI61:AL61"/>
    <mergeCell ref="G62:J62"/>
    <mergeCell ref="V62:Y62"/>
    <mergeCell ref="AI62:AL62"/>
    <mergeCell ref="G63:J63"/>
    <mergeCell ref="V63:Y63"/>
    <mergeCell ref="AI63:AL63"/>
    <mergeCell ref="G96:J96"/>
    <mergeCell ref="V96:Y96"/>
    <mergeCell ref="AI96:AL96"/>
    <mergeCell ref="G97:J97"/>
    <mergeCell ref="V97:Y97"/>
    <mergeCell ref="AI97:AL97"/>
    <mergeCell ref="G98:J98"/>
    <mergeCell ref="V98:Y98"/>
    <mergeCell ref="AI98:AL98"/>
    <mergeCell ref="G99:J99"/>
    <mergeCell ref="V99:Y99"/>
    <mergeCell ref="AI99:AL99"/>
    <mergeCell ref="G154:J154"/>
    <mergeCell ref="AH154:AM154"/>
    <mergeCell ref="G155:J155"/>
    <mergeCell ref="V155:Y155"/>
    <mergeCell ref="AI155:AL155"/>
    <mergeCell ref="G156:J156"/>
    <mergeCell ref="V156:Y156"/>
    <mergeCell ref="AI156:AL156"/>
    <mergeCell ref="G157:J157"/>
    <mergeCell ref="V157:Y157"/>
    <mergeCell ref="AI157:AL157"/>
  </mergeCells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68" man="true" max="16383" min="0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N148"/>
  <sheetViews>
    <sheetView showFormulas="false" showGridLines="false" showRowColHeaders="true" showZeros="true" rightToLeft="false" tabSelected="false" showOutlineSymbols="true" defaultGridColor="true" view="normal" topLeftCell="A6" colorId="64" zoomScale="100" zoomScaleNormal="100" zoomScalePageLayoutView="100" workbookViewId="0">
      <pane xSplit="3" ySplit="2" topLeftCell="J8" activePane="bottomRight" state="frozen"/>
      <selection pane="topLeft" activeCell="A6" activeCellId="0" sqref="A6"/>
      <selection pane="topRight" activeCell="J6" activeCellId="0" sqref="J6"/>
      <selection pane="bottomLeft" activeCell="A8" activeCellId="0" sqref="A8"/>
      <selection pane="bottomRight" activeCell="K9" activeCellId="0" sqref="K9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875" width="12.7"/>
    <col collapsed="false" customWidth="true" hidden="false" outlineLevel="0" max="2" min="2" style="875" width="45.7"/>
    <col collapsed="false" customWidth="true" hidden="false" outlineLevel="0" max="3" min="3" style="875" width="11.7"/>
    <col collapsed="false" customWidth="false" hidden="false" outlineLevel="0" max="18" min="4" style="875" width="10.71"/>
    <col collapsed="false" customWidth="true" hidden="false" outlineLevel="0" max="19" min="19" style="875" width="3.7"/>
    <col collapsed="false" customWidth="false" hidden="false" outlineLevel="0" max="257" min="20" style="875" width="10.71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XML/filtered-attachments/xls/TW3rdCEEM.XLS'#$Source</v>
      </c>
      <c r="B1" s="876"/>
      <c r="G1" s="877" t="str">
        <f aca="false">IncomeState!G1</f>
        <v>TRANSWESTERN PIPELINE GROUP</v>
      </c>
      <c r="H1" s="877"/>
      <c r="I1" s="877"/>
      <c r="J1" s="877"/>
    </row>
    <row r="2" customFormat="false" ht="12.75" hidden="false" customHeight="false" outlineLevel="0" collapsed="false">
      <c r="A2" s="878" t="s">
        <v>597</v>
      </c>
      <c r="B2" s="876"/>
      <c r="G2" s="877" t="str">
        <f aca="false">IncomeState!G2</f>
        <v>2001 ACTUAL / ESTIMATE</v>
      </c>
      <c r="H2" s="877"/>
      <c r="I2" s="877"/>
      <c r="J2" s="877"/>
    </row>
    <row r="3" customFormat="false" ht="12.75" hidden="false" customHeight="false" outlineLevel="0" collapsed="false">
      <c r="A3" s="879"/>
      <c r="G3" s="880" t="s">
        <v>1023</v>
      </c>
      <c r="H3" s="880"/>
      <c r="I3" s="880"/>
      <c r="J3" s="880"/>
    </row>
    <row r="4" customFormat="false" ht="12.75" hidden="false" customHeight="false" outlineLevel="0" collapsed="false">
      <c r="A4" s="879"/>
      <c r="B4" s="881" t="n">
        <f aca="true">NOW()</f>
        <v>45926.9584416597</v>
      </c>
      <c r="G4" s="877" t="str">
        <f aca="false">IncomeState!G4</f>
        <v>(Thousands of Dollars)</v>
      </c>
      <c r="H4" s="877"/>
      <c r="I4" s="877"/>
      <c r="J4" s="877"/>
    </row>
    <row r="5" customFormat="false" ht="12.75" hidden="false" customHeight="false" outlineLevel="0" collapsed="false">
      <c r="A5" s="879"/>
      <c r="B5" s="882" t="n">
        <f aca="true">NOW()</f>
        <v>45926.9584416597</v>
      </c>
      <c r="E5" s="0"/>
      <c r="F5" s="0"/>
      <c r="G5" s="0"/>
      <c r="H5" s="883"/>
      <c r="I5" s="884"/>
    </row>
    <row r="6" customFormat="false" ht="12.75" hidden="false" customHeight="false" outlineLevel="0" collapsed="false">
      <c r="A6" s="879"/>
      <c r="D6" s="885" t="str">
        <f aca="false">DataBase!C2</f>
        <v>ACT.</v>
      </c>
      <c r="E6" s="885" t="str">
        <f aca="false">DataBase!D2</f>
        <v>ACT.</v>
      </c>
      <c r="F6" s="885" t="str">
        <f aca="false">DataBase!E2</f>
        <v>ACT.</v>
      </c>
      <c r="G6" s="885" t="str">
        <f aca="false">DataBase!F2</f>
        <v>ACT.</v>
      </c>
      <c r="H6" s="885" t="str">
        <f aca="false">DataBase!G2</f>
        <v>ACT.</v>
      </c>
      <c r="I6" s="885" t="str">
        <f aca="false">DataBase!H2</f>
        <v>ACT.</v>
      </c>
      <c r="J6" s="885" t="str">
        <f aca="false">DataBase!I2</f>
        <v>ACT.</v>
      </c>
      <c r="K6" s="885" t="str">
        <f aca="false">DataBase!J2</f>
        <v>ACT.</v>
      </c>
      <c r="L6" s="885" t="str">
        <f aca="false">DataBase!K2</f>
        <v>3rd CE</v>
      </c>
      <c r="M6" s="885" t="str">
        <f aca="false">DataBase!L2</f>
        <v>3rd CE</v>
      </c>
      <c r="N6" s="885" t="str">
        <f aca="false">DataBase!M2</f>
        <v>3rd CE</v>
      </c>
      <c r="O6" s="885" t="str">
        <f aca="false">DataBase!N2</f>
        <v>3rd CE</v>
      </c>
      <c r="P6" s="885" t="str">
        <f aca="false">DataBase!O2</f>
        <v>TOTAL</v>
      </c>
      <c r="Q6" s="885" t="str">
        <f aca="false">IncomeState!P6</f>
        <v>AUGUST</v>
      </c>
      <c r="R6" s="885" t="str">
        <f aca="false">IncomeState!Q6</f>
        <v>ESTIMATE</v>
      </c>
      <c r="S6" s="886"/>
      <c r="T6" s="887" t="s">
        <v>1024</v>
      </c>
    </row>
    <row r="7" customFormat="false" ht="12.75" hidden="false" customHeight="false" outlineLevel="0" collapsed="false">
      <c r="A7" s="888" t="s">
        <v>1025</v>
      </c>
      <c r="B7" s="889"/>
      <c r="C7" s="889"/>
      <c r="D7" s="888" t="s">
        <v>6</v>
      </c>
      <c r="E7" s="888" t="s">
        <v>7</v>
      </c>
      <c r="F7" s="888" t="s">
        <v>8</v>
      </c>
      <c r="G7" s="888" t="s">
        <v>9</v>
      </c>
      <c r="H7" s="888" t="s">
        <v>10</v>
      </c>
      <c r="I7" s="888" t="s">
        <v>11</v>
      </c>
      <c r="J7" s="888" t="s">
        <v>12</v>
      </c>
      <c r="K7" s="888" t="s">
        <v>13</v>
      </c>
      <c r="L7" s="888" t="s">
        <v>14</v>
      </c>
      <c r="M7" s="888" t="s">
        <v>15</v>
      </c>
      <c r="N7" s="888" t="s">
        <v>16</v>
      </c>
      <c r="O7" s="888" t="s">
        <v>17</v>
      </c>
      <c r="P7" s="890" t="n">
        <f aca="false">IncomeState!O7</f>
        <v>2001</v>
      </c>
      <c r="Q7" s="890" t="str">
        <f aca="false">IncomeState!P7</f>
        <v>Y-T-D</v>
      </c>
      <c r="R7" s="890" t="str">
        <f aca="false">IncomeState!Q7</f>
        <v>R.M.</v>
      </c>
      <c r="S7" s="886"/>
      <c r="T7" s="891" t="s">
        <v>1022</v>
      </c>
    </row>
    <row r="8" customFormat="false" ht="12.75" hidden="false" customHeight="false" outlineLevel="0" collapsed="false">
      <c r="A8" s="892" t="s">
        <v>1026</v>
      </c>
      <c r="B8" s="893" t="s">
        <v>1027</v>
      </c>
      <c r="C8" s="894" t="s">
        <v>1028</v>
      </c>
      <c r="D8" s="895" t="n">
        <v>0</v>
      </c>
      <c r="E8" s="895" t="n">
        <v>0</v>
      </c>
      <c r="F8" s="895" t="n">
        <v>0</v>
      </c>
      <c r="G8" s="895" t="n">
        <v>0</v>
      </c>
      <c r="H8" s="895" t="n">
        <v>0</v>
      </c>
      <c r="I8" s="895" t="n">
        <v>0</v>
      </c>
      <c r="J8" s="895" t="n">
        <v>0</v>
      </c>
      <c r="K8" s="895" t="n">
        <v>0</v>
      </c>
      <c r="L8" s="895" t="n">
        <v>0</v>
      </c>
      <c r="M8" s="895" t="n">
        <v>0</v>
      </c>
      <c r="N8" s="895" t="n">
        <v>0</v>
      </c>
      <c r="O8" s="895" t="n">
        <v>0</v>
      </c>
      <c r="P8" s="896" t="n">
        <f aca="false">SUM(D8:O8)</f>
        <v>0</v>
      </c>
      <c r="Q8" s="897" t="n">
        <f aca="false">SUM(D8:K8)</f>
        <v>0</v>
      </c>
      <c r="R8" s="896" t="n">
        <f aca="false">P8-Q8</f>
        <v>0</v>
      </c>
      <c r="S8" s="896"/>
      <c r="T8" s="898" t="n">
        <f aca="false">SUM(D8:O8)</f>
        <v>0</v>
      </c>
      <c r="U8" s="896"/>
      <c r="V8" s="896"/>
      <c r="W8" s="896"/>
      <c r="X8" s="896"/>
      <c r="Y8" s="896"/>
      <c r="Z8" s="896"/>
      <c r="AA8" s="896"/>
      <c r="AB8" s="896"/>
      <c r="AC8" s="896"/>
      <c r="AD8" s="896"/>
      <c r="AE8" s="896"/>
      <c r="AF8" s="896"/>
      <c r="AG8" s="896"/>
      <c r="AH8" s="896"/>
      <c r="AI8" s="896"/>
      <c r="AJ8" s="896"/>
      <c r="AK8" s="896"/>
      <c r="AL8" s="896"/>
      <c r="AM8" s="896"/>
      <c r="AN8" s="896"/>
    </row>
    <row r="9" customFormat="false" ht="12.75" hidden="false" customHeight="false" outlineLevel="0" collapsed="false">
      <c r="A9" s="892" t="s">
        <v>1029</v>
      </c>
      <c r="B9" s="893" t="s">
        <v>1030</v>
      </c>
      <c r="D9" s="896" t="n">
        <f aca="false">-'Fuel-Depr-OtherTax'!C14</f>
        <v>4888</v>
      </c>
      <c r="E9" s="896" t="n">
        <f aca="false">-'Fuel-Depr-OtherTax'!D14</f>
        <v>4666</v>
      </c>
      <c r="F9" s="896" t="n">
        <f aca="false">-'Fuel-Depr-OtherTax'!E14</f>
        <v>1896</v>
      </c>
      <c r="G9" s="896" t="n">
        <f aca="false">-'Fuel-Depr-OtherTax'!F14</f>
        <v>-10663</v>
      </c>
      <c r="H9" s="896" t="n">
        <f aca="false">-'Fuel-Depr-OtherTax'!G14</f>
        <v>327</v>
      </c>
      <c r="I9" s="896" t="n">
        <f aca="false">-'Fuel-Depr-OtherTax'!H14</f>
        <v>-372</v>
      </c>
      <c r="J9" s="896" t="n">
        <f aca="false">-'Fuel-Depr-OtherTax'!I14</f>
        <v>-1196</v>
      </c>
      <c r="K9" s="896" t="n">
        <f aca="false">-'Fuel-Depr-OtherTax'!J14</f>
        <v>-506</v>
      </c>
      <c r="L9" s="896" t="n">
        <f aca="false">-'Fuel-Depr-OtherTax'!K14</f>
        <v>2952</v>
      </c>
      <c r="M9" s="896" t="n">
        <f aca="false">-'Fuel-Depr-OtherTax'!L14</f>
        <v>2747</v>
      </c>
      <c r="N9" s="896" t="n">
        <f aca="false">-'Fuel-Depr-OtherTax'!M14</f>
        <v>2825</v>
      </c>
      <c r="O9" s="896" t="n">
        <f aca="false">-'Fuel-Depr-OtherTax'!N14</f>
        <v>2576</v>
      </c>
      <c r="P9" s="896" t="n">
        <f aca="false">SUM(D9:O9)</f>
        <v>10140</v>
      </c>
      <c r="Q9" s="897" t="n">
        <f aca="false">SUM(D9:K9)</f>
        <v>-960</v>
      </c>
      <c r="R9" s="896" t="n">
        <f aca="false">P9-Q9</f>
        <v>11100</v>
      </c>
      <c r="S9" s="897"/>
      <c r="T9" s="898" t="n">
        <f aca="false">SUM(D9:O9)</f>
        <v>10140</v>
      </c>
      <c r="U9" s="896"/>
      <c r="V9" s="896"/>
      <c r="W9" s="896"/>
      <c r="X9" s="896"/>
      <c r="Y9" s="896"/>
      <c r="Z9" s="896"/>
      <c r="AA9" s="896"/>
      <c r="AB9" s="896"/>
      <c r="AC9" s="896"/>
      <c r="AD9" s="896"/>
      <c r="AE9" s="896"/>
      <c r="AF9" s="896"/>
      <c r="AG9" s="896"/>
      <c r="AH9" s="896"/>
      <c r="AI9" s="896"/>
      <c r="AJ9" s="896"/>
      <c r="AK9" s="896"/>
      <c r="AL9" s="896"/>
      <c r="AM9" s="896"/>
      <c r="AN9" s="896"/>
    </row>
    <row r="10" customFormat="false" ht="12.75" hidden="false" customHeight="false" outlineLevel="0" collapsed="false">
      <c r="A10" s="892" t="s">
        <v>1026</v>
      </c>
      <c r="B10" s="893" t="s">
        <v>1031</v>
      </c>
      <c r="D10" s="899" t="n">
        <f aca="false">'Transport-OtherRev'!C20+(-D8-D11)+(D8+D11)</f>
        <v>13915</v>
      </c>
      <c r="E10" s="899" t="n">
        <f aca="false">'Transport-OtherRev'!D20+(-E8-E11)+(E8+E11)</f>
        <v>18344</v>
      </c>
      <c r="F10" s="899" t="n">
        <f aca="false">'Transport-OtherRev'!E20+(-F8-F11)+(F8+F11)</f>
        <v>18106</v>
      </c>
      <c r="G10" s="899" t="n">
        <f aca="false">'Transport-OtherRev'!F20+(-G8-G11)+(G8+G11)</f>
        <v>14923</v>
      </c>
      <c r="H10" s="899" t="n">
        <f aca="false">'Transport-OtherRev'!G20+(-H8-H11)+(H8+H11)</f>
        <v>16340</v>
      </c>
      <c r="I10" s="899" t="n">
        <f aca="false">'Transport-OtherRev'!H20+(-I8-I11)+(I8+I11)</f>
        <v>14618</v>
      </c>
      <c r="J10" s="899" t="n">
        <f aca="false">'Transport-OtherRev'!I20+(-J8-J11)+(J8+J11)</f>
        <v>14274</v>
      </c>
      <c r="K10" s="899" t="n">
        <f aca="false">'Transport-OtherRev'!J20+(-K8-K11)+(K8+K11)</f>
        <v>13605</v>
      </c>
      <c r="L10" s="899" t="n">
        <f aca="false">'Transport-OtherRev'!K20+(-L8-L11)+(L8+L11)</f>
        <v>13080</v>
      </c>
      <c r="M10" s="899" t="n">
        <f aca="false">'Transport-OtherRev'!L20+(-M8-M11)+(M8+M11)</f>
        <v>13252</v>
      </c>
      <c r="N10" s="899" t="n">
        <f aca="false">'Transport-OtherRev'!M20+(-N8-N11)+(N8+N11)</f>
        <v>12325</v>
      </c>
      <c r="O10" s="899" t="n">
        <f aca="false">'Transport-OtherRev'!N20+(-O8-O11)+(O8+O11)</f>
        <v>13169</v>
      </c>
      <c r="P10" s="896" t="n">
        <f aca="false">SUM(D10:O10)</f>
        <v>175951</v>
      </c>
      <c r="Q10" s="897" t="n">
        <f aca="false">SUM(D10:K10)</f>
        <v>124125</v>
      </c>
      <c r="R10" s="896" t="n">
        <f aca="false">P10-Q10</f>
        <v>51826</v>
      </c>
      <c r="S10" s="897"/>
      <c r="T10" s="898" t="n">
        <f aca="false">SUM(D10:O10)</f>
        <v>175951</v>
      </c>
      <c r="U10" s="896"/>
      <c r="V10" s="896"/>
      <c r="W10" s="896"/>
      <c r="X10" s="896"/>
      <c r="Y10" s="896"/>
      <c r="Z10" s="896"/>
      <c r="AA10" s="896"/>
      <c r="AB10" s="896"/>
      <c r="AC10" s="896"/>
      <c r="AD10" s="896"/>
      <c r="AE10" s="896"/>
      <c r="AF10" s="896"/>
      <c r="AG10" s="896"/>
      <c r="AH10" s="896"/>
      <c r="AI10" s="896"/>
      <c r="AJ10" s="896"/>
      <c r="AK10" s="896"/>
      <c r="AL10" s="896"/>
      <c r="AM10" s="896"/>
      <c r="AN10" s="896"/>
    </row>
    <row r="11" customFormat="false" ht="12.75" hidden="false" customHeight="false" outlineLevel="0" collapsed="false">
      <c r="A11" s="892" t="s">
        <v>1026</v>
      </c>
      <c r="B11" s="893" t="s">
        <v>1032</v>
      </c>
      <c r="C11" s="894" t="s">
        <v>1033</v>
      </c>
      <c r="D11" s="896" t="n">
        <f aca="false">+'Transport-OtherRev'!C8+'Transport-OtherRev'!C15</f>
        <v>0</v>
      </c>
      <c r="E11" s="896" t="n">
        <f aca="false">+'Transport-OtherRev'!D8+'Transport-OtherRev'!D15</f>
        <v>0</v>
      </c>
      <c r="F11" s="896" t="n">
        <f aca="false">+'Transport-OtherRev'!E8+'Transport-OtherRev'!E15</f>
        <v>0</v>
      </c>
      <c r="G11" s="896" t="n">
        <f aca="false">+'Transport-OtherRev'!F8+'Transport-OtherRev'!F15</f>
        <v>0</v>
      </c>
      <c r="H11" s="896" t="n">
        <f aca="false">+'Transport-OtherRev'!G8+'Transport-OtherRev'!G15</f>
        <v>0</v>
      </c>
      <c r="I11" s="896" t="n">
        <f aca="false">+'Transport-OtherRev'!H8+'Transport-OtherRev'!H15</f>
        <v>0</v>
      </c>
      <c r="J11" s="896" t="n">
        <f aca="false">+'Transport-OtherRev'!I8+'Transport-OtherRev'!I15</f>
        <v>0</v>
      </c>
      <c r="K11" s="896" t="n">
        <f aca="false">+'Transport-OtherRev'!J8+'Transport-OtherRev'!J15</f>
        <v>0</v>
      </c>
      <c r="L11" s="896" t="n">
        <f aca="false">+'Transport-OtherRev'!K8+'Transport-OtherRev'!K15</f>
        <v>0</v>
      </c>
      <c r="M11" s="896" t="n">
        <f aca="false">+'Transport-OtherRev'!L8+'Transport-OtherRev'!L15</f>
        <v>0</v>
      </c>
      <c r="N11" s="896" t="n">
        <f aca="false">+'Transport-OtherRev'!M8+'Transport-OtherRev'!M15</f>
        <v>0</v>
      </c>
      <c r="O11" s="896" t="n">
        <f aca="false">+'Transport-OtherRev'!N8+'Transport-OtherRev'!N15</f>
        <v>0</v>
      </c>
      <c r="P11" s="896" t="n">
        <f aca="false">SUM(D11:O11)</f>
        <v>0</v>
      </c>
      <c r="Q11" s="897" t="n">
        <f aca="false">SUM(D11:K11)</f>
        <v>0</v>
      </c>
      <c r="R11" s="896" t="n">
        <f aca="false">P11-Q11</f>
        <v>0</v>
      </c>
      <c r="S11" s="897"/>
      <c r="T11" s="898" t="n">
        <f aca="false">SUM(D11:O11)</f>
        <v>0</v>
      </c>
      <c r="U11" s="896"/>
      <c r="V11" s="896"/>
      <c r="W11" s="896"/>
      <c r="X11" s="896"/>
      <c r="Y11" s="896"/>
      <c r="Z11" s="896"/>
      <c r="AA11" s="896"/>
      <c r="AB11" s="896"/>
      <c r="AC11" s="896"/>
      <c r="AD11" s="896"/>
      <c r="AE11" s="896"/>
      <c r="AF11" s="896"/>
      <c r="AG11" s="896"/>
      <c r="AH11" s="896"/>
      <c r="AI11" s="896"/>
      <c r="AJ11" s="896"/>
      <c r="AK11" s="896"/>
      <c r="AL11" s="896"/>
      <c r="AM11" s="896"/>
      <c r="AN11" s="896"/>
    </row>
    <row r="12" customFormat="false" ht="12.75" hidden="false" customHeight="false" outlineLevel="0" collapsed="false">
      <c r="A12" s="892" t="s">
        <v>1034</v>
      </c>
      <c r="B12" s="893" t="s">
        <v>1035</v>
      </c>
      <c r="D12" s="896" t="n">
        <f aca="false">SUM('Transport-OtherRev'!C43:C48)</f>
        <v>0</v>
      </c>
      <c r="E12" s="896" t="n">
        <f aca="false">SUM('Transport-OtherRev'!D43:D48)</f>
        <v>0</v>
      </c>
      <c r="F12" s="896" t="n">
        <f aca="false">SUM('Transport-OtherRev'!E43:E48)</f>
        <v>0</v>
      </c>
      <c r="G12" s="896" t="n">
        <f aca="false">SUM('Transport-OtherRev'!F43:F48)</f>
        <v>0</v>
      </c>
      <c r="H12" s="896" t="n">
        <f aca="false">SUM('Transport-OtherRev'!G43:G48)</f>
        <v>0</v>
      </c>
      <c r="I12" s="896" t="n">
        <f aca="false">SUM('Transport-OtherRev'!H43:H48)</f>
        <v>0</v>
      </c>
      <c r="J12" s="896" t="n">
        <f aca="false">SUM('Transport-OtherRev'!I43:I48)</f>
        <v>0</v>
      </c>
      <c r="K12" s="896" t="n">
        <f aca="false">SUM('Transport-OtherRev'!J43:J48)</f>
        <v>0</v>
      </c>
      <c r="L12" s="896" t="n">
        <f aca="false">SUM('Transport-OtherRev'!K43:K48)</f>
        <v>0</v>
      </c>
      <c r="M12" s="896" t="n">
        <f aca="false">SUM('Transport-OtherRev'!L43:L48)</f>
        <v>0</v>
      </c>
      <c r="N12" s="896" t="n">
        <f aca="false">SUM('Transport-OtherRev'!M43:M48)</f>
        <v>0</v>
      </c>
      <c r="O12" s="896" t="n">
        <f aca="false">SUM('Transport-OtherRev'!N43:N48)</f>
        <v>0</v>
      </c>
      <c r="P12" s="896" t="n">
        <f aca="false">SUM(D12:O12)</f>
        <v>0</v>
      </c>
      <c r="Q12" s="897" t="n">
        <f aca="false">SUM(D12:K12)</f>
        <v>0</v>
      </c>
      <c r="R12" s="896" t="n">
        <f aca="false">P12-Q12</f>
        <v>0</v>
      </c>
      <c r="S12" s="897"/>
      <c r="T12" s="898" t="n">
        <f aca="false">SUM(D12:O12)</f>
        <v>0</v>
      </c>
      <c r="U12" s="896"/>
      <c r="V12" s="896"/>
      <c r="W12" s="896"/>
      <c r="X12" s="896"/>
      <c r="Y12" s="896"/>
      <c r="Z12" s="896"/>
      <c r="AA12" s="896"/>
      <c r="AB12" s="896"/>
      <c r="AC12" s="896"/>
      <c r="AD12" s="896"/>
      <c r="AE12" s="896"/>
      <c r="AF12" s="896"/>
      <c r="AG12" s="896"/>
      <c r="AH12" s="896"/>
      <c r="AI12" s="896"/>
      <c r="AJ12" s="896"/>
      <c r="AK12" s="896"/>
      <c r="AL12" s="896"/>
      <c r="AM12" s="896"/>
      <c r="AN12" s="896"/>
    </row>
    <row r="13" customFormat="false" ht="12.75" hidden="false" customHeight="false" outlineLevel="0" collapsed="false">
      <c r="A13" s="892"/>
      <c r="B13" s="893"/>
      <c r="C13" s="894"/>
      <c r="D13" s="895"/>
      <c r="E13" s="895"/>
      <c r="F13" s="895"/>
      <c r="G13" s="895"/>
      <c r="H13" s="895"/>
      <c r="I13" s="895"/>
      <c r="J13" s="895"/>
      <c r="K13" s="895"/>
      <c r="L13" s="895"/>
      <c r="M13" s="895"/>
      <c r="N13" s="895"/>
      <c r="O13" s="895"/>
      <c r="P13" s="896"/>
      <c r="Q13" s="897"/>
      <c r="R13" s="896"/>
      <c r="S13" s="896"/>
      <c r="T13" s="896"/>
      <c r="U13" s="896"/>
      <c r="V13" s="896"/>
      <c r="W13" s="896"/>
      <c r="X13" s="896"/>
      <c r="Y13" s="896"/>
      <c r="Z13" s="896"/>
      <c r="AA13" s="896"/>
      <c r="AB13" s="896"/>
      <c r="AC13" s="896"/>
      <c r="AD13" s="896"/>
      <c r="AE13" s="896"/>
      <c r="AF13" s="896"/>
      <c r="AG13" s="896"/>
      <c r="AH13" s="896"/>
      <c r="AI13" s="896"/>
      <c r="AJ13" s="896"/>
      <c r="AK13" s="896"/>
      <c r="AL13" s="896"/>
      <c r="AM13" s="896"/>
      <c r="AN13" s="896"/>
    </row>
    <row r="14" customFormat="false" ht="12.75" hidden="false" customHeight="false" outlineLevel="0" collapsed="false">
      <c r="A14" s="892" t="s">
        <v>1036</v>
      </c>
      <c r="B14" s="893" t="s">
        <v>1036</v>
      </c>
      <c r="C14" s="894" t="s">
        <v>1028</v>
      </c>
      <c r="D14" s="895" t="n">
        <v>0</v>
      </c>
      <c r="E14" s="895" t="n">
        <v>0</v>
      </c>
      <c r="F14" s="895" t="n">
        <v>0</v>
      </c>
      <c r="G14" s="895" t="n">
        <v>0</v>
      </c>
      <c r="H14" s="895" t="n">
        <v>0</v>
      </c>
      <c r="I14" s="895" t="n">
        <v>0</v>
      </c>
      <c r="J14" s="895" t="n">
        <v>0</v>
      </c>
      <c r="K14" s="895" t="n">
        <v>0</v>
      </c>
      <c r="L14" s="895" t="n">
        <v>0</v>
      </c>
      <c r="M14" s="895" t="n">
        <v>0</v>
      </c>
      <c r="N14" s="895" t="n">
        <v>0</v>
      </c>
      <c r="O14" s="895" t="n">
        <v>0</v>
      </c>
      <c r="P14" s="896" t="n">
        <f aca="false">SUM(D14:O14)</f>
        <v>0</v>
      </c>
      <c r="Q14" s="897" t="n">
        <f aca="false">SUM(D14:K14)</f>
        <v>0</v>
      </c>
      <c r="R14" s="896" t="n">
        <f aca="false">P14-Q14</f>
        <v>0</v>
      </c>
      <c r="S14" s="897"/>
      <c r="T14" s="898" t="n">
        <f aca="false">SUM(D14:O14)</f>
        <v>0</v>
      </c>
      <c r="U14" s="896"/>
      <c r="V14" s="896"/>
      <c r="W14" s="896"/>
      <c r="X14" s="896"/>
      <c r="Y14" s="896"/>
      <c r="Z14" s="896"/>
      <c r="AA14" s="896"/>
      <c r="AB14" s="896"/>
      <c r="AC14" s="896"/>
      <c r="AD14" s="896"/>
      <c r="AE14" s="896"/>
      <c r="AF14" s="896"/>
      <c r="AG14" s="896"/>
      <c r="AH14" s="896"/>
      <c r="AI14" s="896"/>
      <c r="AJ14" s="896"/>
      <c r="AK14" s="896"/>
      <c r="AL14" s="896"/>
      <c r="AM14" s="896"/>
      <c r="AN14" s="896"/>
    </row>
    <row r="15" customFormat="false" ht="12.75" hidden="false" customHeight="false" outlineLevel="0" collapsed="false">
      <c r="A15" s="892" t="s">
        <v>1036</v>
      </c>
      <c r="B15" s="893" t="s">
        <v>1036</v>
      </c>
      <c r="C15" s="894" t="s">
        <v>1028</v>
      </c>
      <c r="D15" s="895" t="n">
        <v>0</v>
      </c>
      <c r="E15" s="895" t="n">
        <v>0</v>
      </c>
      <c r="F15" s="895" t="n">
        <v>0</v>
      </c>
      <c r="G15" s="895" t="n">
        <v>0</v>
      </c>
      <c r="H15" s="895" t="n">
        <v>0</v>
      </c>
      <c r="I15" s="895" t="n">
        <v>0</v>
      </c>
      <c r="J15" s="895" t="n">
        <v>0</v>
      </c>
      <c r="K15" s="895" t="n">
        <v>0</v>
      </c>
      <c r="L15" s="895" t="n">
        <v>0</v>
      </c>
      <c r="M15" s="895" t="n">
        <v>0</v>
      </c>
      <c r="N15" s="895" t="n">
        <v>0</v>
      </c>
      <c r="O15" s="895" t="n">
        <v>0</v>
      </c>
      <c r="P15" s="896" t="n">
        <f aca="false">SUM(D15:O15)</f>
        <v>0</v>
      </c>
      <c r="Q15" s="897" t="n">
        <f aca="false">SUM(D15:K15)</f>
        <v>0</v>
      </c>
      <c r="R15" s="896" t="n">
        <f aca="false">P15-Q15</f>
        <v>0</v>
      </c>
      <c r="S15" s="897"/>
      <c r="T15" s="898" t="n">
        <f aca="false">SUM(D15:O15)</f>
        <v>0</v>
      </c>
      <c r="U15" s="896"/>
      <c r="V15" s="896"/>
      <c r="W15" s="896"/>
      <c r="X15" s="896"/>
      <c r="Y15" s="896"/>
      <c r="Z15" s="896"/>
      <c r="AA15" s="896"/>
      <c r="AB15" s="896"/>
      <c r="AC15" s="896"/>
      <c r="AD15" s="896"/>
      <c r="AE15" s="896"/>
      <c r="AF15" s="896"/>
      <c r="AG15" s="896"/>
      <c r="AH15" s="896"/>
      <c r="AI15" s="896"/>
      <c r="AJ15" s="896"/>
      <c r="AK15" s="896"/>
      <c r="AL15" s="896"/>
      <c r="AM15" s="896"/>
      <c r="AN15" s="896"/>
    </row>
    <row r="16" customFormat="false" ht="12.75" hidden="false" customHeight="false" outlineLevel="0" collapsed="false">
      <c r="A16" s="892" t="s">
        <v>1036</v>
      </c>
      <c r="B16" s="893" t="s">
        <v>1036</v>
      </c>
      <c r="C16" s="894" t="s">
        <v>1028</v>
      </c>
      <c r="D16" s="895" t="n">
        <v>0</v>
      </c>
      <c r="E16" s="895" t="n">
        <v>0</v>
      </c>
      <c r="F16" s="895" t="n">
        <v>0</v>
      </c>
      <c r="G16" s="895" t="n">
        <v>0</v>
      </c>
      <c r="H16" s="895" t="n">
        <v>0</v>
      </c>
      <c r="I16" s="895" t="n">
        <v>0</v>
      </c>
      <c r="J16" s="895" t="n">
        <v>0</v>
      </c>
      <c r="K16" s="895" t="n">
        <v>0</v>
      </c>
      <c r="L16" s="895" t="n">
        <v>0</v>
      </c>
      <c r="M16" s="895" t="n">
        <v>0</v>
      </c>
      <c r="N16" s="895" t="n">
        <v>0</v>
      </c>
      <c r="O16" s="895" t="n">
        <v>0</v>
      </c>
      <c r="P16" s="896" t="n">
        <f aca="false">SUM(D16:O16)</f>
        <v>0</v>
      </c>
      <c r="Q16" s="897" t="n">
        <f aca="false">SUM(D16:K16)</f>
        <v>0</v>
      </c>
      <c r="R16" s="896" t="n">
        <f aca="false">P16-Q16</f>
        <v>0</v>
      </c>
      <c r="S16" s="897"/>
      <c r="T16" s="898" t="n">
        <f aca="false">SUM(D16:O16)</f>
        <v>0</v>
      </c>
      <c r="U16" s="896"/>
      <c r="V16" s="896"/>
      <c r="W16" s="896"/>
      <c r="X16" s="896"/>
      <c r="Y16" s="896"/>
      <c r="Z16" s="896"/>
      <c r="AA16" s="896"/>
      <c r="AB16" s="896"/>
      <c r="AC16" s="896"/>
      <c r="AD16" s="896"/>
      <c r="AE16" s="896"/>
      <c r="AF16" s="896"/>
      <c r="AG16" s="896"/>
      <c r="AH16" s="896"/>
      <c r="AI16" s="896"/>
      <c r="AJ16" s="896"/>
      <c r="AK16" s="896"/>
      <c r="AL16" s="896"/>
      <c r="AM16" s="896"/>
      <c r="AN16" s="896"/>
    </row>
    <row r="17" customFormat="false" ht="12.75" hidden="false" customHeight="false" outlineLevel="0" collapsed="false">
      <c r="A17" s="892" t="s">
        <v>1037</v>
      </c>
      <c r="B17" s="893" t="s">
        <v>1038</v>
      </c>
      <c r="C17" s="894"/>
      <c r="D17" s="900" t="n">
        <f aca="false">-RegAmort!C40</f>
        <v>-30</v>
      </c>
      <c r="E17" s="900" t="n">
        <f aca="false">-RegAmort!D40</f>
        <v>-30</v>
      </c>
      <c r="F17" s="900" t="n">
        <f aca="false">-RegAmort!E40</f>
        <v>-31</v>
      </c>
      <c r="G17" s="900" t="n">
        <f aca="false">-RegAmort!F40</f>
        <v>-30</v>
      </c>
      <c r="H17" s="900" t="n">
        <f aca="false">-RegAmort!G40</f>
        <v>-30</v>
      </c>
      <c r="I17" s="900" t="n">
        <f aca="false">-RegAmort!H40</f>
        <v>-30</v>
      </c>
      <c r="J17" s="900" t="n">
        <f aca="false">-RegAmort!I40</f>
        <v>-30</v>
      </c>
      <c r="K17" s="900" t="n">
        <f aca="false">-RegAmort!J40</f>
        <v>-30</v>
      </c>
      <c r="L17" s="900" t="n">
        <f aca="false">-RegAmort!K40</f>
        <v>-30</v>
      </c>
      <c r="M17" s="900" t="n">
        <f aca="false">-RegAmort!L40</f>
        <v>-30</v>
      </c>
      <c r="N17" s="900" t="n">
        <f aca="false">-RegAmort!M40</f>
        <v>-30</v>
      </c>
      <c r="O17" s="900" t="n">
        <f aca="false">-RegAmort!N40</f>
        <v>-30</v>
      </c>
      <c r="P17" s="896" t="n">
        <f aca="false">SUM(D17:O17)</f>
        <v>-361</v>
      </c>
      <c r="Q17" s="897" t="n">
        <f aca="false">SUM(D17:K17)</f>
        <v>-241</v>
      </c>
      <c r="R17" s="896" t="n">
        <f aca="false">P17-Q17</f>
        <v>-120</v>
      </c>
      <c r="S17" s="897"/>
      <c r="T17" s="898" t="n">
        <f aca="false">SUM(D17:O17)</f>
        <v>-361</v>
      </c>
      <c r="U17" s="896"/>
      <c r="V17" s="896"/>
      <c r="W17" s="896"/>
      <c r="X17" s="896"/>
      <c r="Y17" s="896"/>
      <c r="Z17" s="896"/>
      <c r="AA17" s="896"/>
      <c r="AB17" s="896"/>
      <c r="AC17" s="896"/>
      <c r="AD17" s="896"/>
      <c r="AE17" s="896"/>
      <c r="AF17" s="896"/>
      <c r="AG17" s="896"/>
      <c r="AH17" s="896"/>
      <c r="AI17" s="896"/>
      <c r="AJ17" s="896"/>
      <c r="AK17" s="896"/>
      <c r="AL17" s="896"/>
      <c r="AM17" s="896"/>
      <c r="AN17" s="896"/>
    </row>
    <row r="18" customFormat="false" ht="12.75" hidden="false" customHeight="false" outlineLevel="0" collapsed="false">
      <c r="A18" s="892" t="s">
        <v>822</v>
      </c>
      <c r="B18" s="485" t="s">
        <v>1039</v>
      </c>
      <c r="D18" s="900" t="n">
        <f aca="false">-RegAmort!C41</f>
        <v>-42</v>
      </c>
      <c r="E18" s="900" t="n">
        <f aca="false">-RegAmort!D41</f>
        <v>-42</v>
      </c>
      <c r="F18" s="900" t="n">
        <f aca="false">-RegAmort!E41</f>
        <v>-42</v>
      </c>
      <c r="G18" s="900" t="n">
        <f aca="false">-RegAmort!F41</f>
        <v>-42</v>
      </c>
      <c r="H18" s="900" t="n">
        <f aca="false">-RegAmort!G41</f>
        <v>-42</v>
      </c>
      <c r="I18" s="900" t="n">
        <f aca="false">-RegAmort!H41</f>
        <v>-42</v>
      </c>
      <c r="J18" s="900" t="n">
        <f aca="false">-RegAmort!I41</f>
        <v>-42</v>
      </c>
      <c r="K18" s="900" t="n">
        <f aca="false">-RegAmort!J41</f>
        <v>-43</v>
      </c>
      <c r="L18" s="900" t="n">
        <f aca="false">-RegAmort!K41</f>
        <v>-42</v>
      </c>
      <c r="M18" s="900" t="n">
        <f aca="false">-RegAmort!L41</f>
        <v>-43</v>
      </c>
      <c r="N18" s="900" t="n">
        <f aca="false">-RegAmort!M41</f>
        <v>-43</v>
      </c>
      <c r="O18" s="900" t="n">
        <f aca="false">-RegAmort!N41</f>
        <v>-43</v>
      </c>
      <c r="P18" s="896" t="n">
        <f aca="false">SUM(D18:O18)</f>
        <v>-508</v>
      </c>
      <c r="Q18" s="897" t="n">
        <f aca="false">SUM(D18:K18)</f>
        <v>-337</v>
      </c>
      <c r="R18" s="896" t="n">
        <f aca="false">P18-Q18</f>
        <v>-171</v>
      </c>
      <c r="S18" s="897"/>
      <c r="T18" s="898" t="n">
        <f aca="false">SUM(D18:O18)</f>
        <v>-508</v>
      </c>
      <c r="U18" s="896"/>
      <c r="V18" s="896"/>
      <c r="W18" s="896"/>
      <c r="X18" s="896"/>
      <c r="Y18" s="896"/>
      <c r="Z18" s="896"/>
      <c r="AA18" s="896"/>
      <c r="AB18" s="896"/>
      <c r="AC18" s="896"/>
      <c r="AD18" s="896"/>
      <c r="AE18" s="896"/>
      <c r="AF18" s="896"/>
      <c r="AG18" s="896"/>
      <c r="AH18" s="896"/>
      <c r="AI18" s="896"/>
      <c r="AJ18" s="896"/>
      <c r="AK18" s="896"/>
      <c r="AL18" s="896"/>
      <c r="AM18" s="896"/>
      <c r="AN18" s="896"/>
    </row>
    <row r="19" customFormat="false" ht="12.75" hidden="false" customHeight="false" outlineLevel="0" collapsed="false">
      <c r="A19" s="892" t="s">
        <v>822</v>
      </c>
      <c r="B19" s="485" t="s">
        <v>1040</v>
      </c>
      <c r="D19" s="900" t="n">
        <f aca="false">-RegAmort!C42</f>
        <v>-10</v>
      </c>
      <c r="E19" s="900" t="n">
        <f aca="false">-RegAmort!D42</f>
        <v>-10</v>
      </c>
      <c r="F19" s="900" t="n">
        <f aca="false">-RegAmort!E42</f>
        <v>-10</v>
      </c>
      <c r="G19" s="900" t="n">
        <f aca="false">-RegAmort!F42</f>
        <v>-10</v>
      </c>
      <c r="H19" s="900" t="n">
        <f aca="false">-RegAmort!G42</f>
        <v>-10</v>
      </c>
      <c r="I19" s="900" t="n">
        <f aca="false">-RegAmort!H42</f>
        <v>-10</v>
      </c>
      <c r="J19" s="900" t="n">
        <f aca="false">-RegAmort!I42</f>
        <v>-10</v>
      </c>
      <c r="K19" s="900" t="n">
        <f aca="false">-RegAmort!J42</f>
        <v>-10</v>
      </c>
      <c r="L19" s="900" t="n">
        <f aca="false">-RegAmort!K42</f>
        <v>-11</v>
      </c>
      <c r="M19" s="900" t="n">
        <f aca="false">-RegAmort!L42</f>
        <v>-10</v>
      </c>
      <c r="N19" s="900" t="n">
        <f aca="false">-RegAmort!M42</f>
        <v>-11</v>
      </c>
      <c r="O19" s="900" t="n">
        <f aca="false">-RegAmort!N42</f>
        <v>-10</v>
      </c>
      <c r="P19" s="896" t="n">
        <f aca="false">SUM(D19:O19)</f>
        <v>-122</v>
      </c>
      <c r="Q19" s="897" t="n">
        <f aca="false">SUM(D19:K19)</f>
        <v>-80</v>
      </c>
      <c r="R19" s="896" t="n">
        <f aca="false">P19-Q19</f>
        <v>-42</v>
      </c>
      <c r="S19" s="897"/>
      <c r="T19" s="898" t="n">
        <f aca="false">SUM(D19:O19)</f>
        <v>-122</v>
      </c>
      <c r="U19" s="896"/>
      <c r="V19" s="896"/>
      <c r="W19" s="896"/>
      <c r="X19" s="896"/>
      <c r="Y19" s="896"/>
      <c r="Z19" s="896"/>
      <c r="AA19" s="896"/>
      <c r="AB19" s="896"/>
      <c r="AC19" s="896"/>
      <c r="AD19" s="896"/>
      <c r="AE19" s="896"/>
      <c r="AF19" s="896"/>
      <c r="AG19" s="896"/>
      <c r="AH19" s="896"/>
      <c r="AI19" s="896"/>
      <c r="AJ19" s="896"/>
      <c r="AK19" s="896"/>
      <c r="AL19" s="896"/>
      <c r="AM19" s="896"/>
      <c r="AN19" s="896"/>
    </row>
    <row r="20" customFormat="false" ht="12.75" hidden="false" customHeight="false" outlineLevel="0" collapsed="false">
      <c r="A20" s="892" t="s">
        <v>822</v>
      </c>
      <c r="B20" s="485" t="s">
        <v>1041</v>
      </c>
      <c r="D20" s="900" t="n">
        <f aca="false">-RegAmort!C43</f>
        <v>-31</v>
      </c>
      <c r="E20" s="900" t="n">
        <f aca="false">-RegAmort!D43</f>
        <v>-31</v>
      </c>
      <c r="F20" s="900" t="n">
        <f aca="false">-RegAmort!E43</f>
        <v>-31</v>
      </c>
      <c r="G20" s="900" t="n">
        <f aca="false">-RegAmort!F43</f>
        <v>-31</v>
      </c>
      <c r="H20" s="900" t="n">
        <f aca="false">-RegAmort!G43</f>
        <v>-31</v>
      </c>
      <c r="I20" s="900" t="n">
        <f aca="false">-RegAmort!H43</f>
        <v>-31</v>
      </c>
      <c r="J20" s="900" t="n">
        <f aca="false">-RegAmort!I43</f>
        <v>-31</v>
      </c>
      <c r="K20" s="900" t="n">
        <f aca="false">-RegAmort!J43</f>
        <v>-32</v>
      </c>
      <c r="L20" s="900" t="n">
        <f aca="false">-RegAmort!K43</f>
        <v>-31</v>
      </c>
      <c r="M20" s="900" t="n">
        <f aca="false">-RegAmort!L43</f>
        <v>-32</v>
      </c>
      <c r="N20" s="900" t="n">
        <f aca="false">-RegAmort!M43</f>
        <v>-31</v>
      </c>
      <c r="O20" s="900" t="n">
        <f aca="false">-RegAmort!N43</f>
        <v>-32</v>
      </c>
      <c r="P20" s="896" t="n">
        <f aca="false">SUM(D20:O20)</f>
        <v>-375</v>
      </c>
      <c r="Q20" s="897" t="n">
        <f aca="false">SUM(D20:K20)</f>
        <v>-249</v>
      </c>
      <c r="R20" s="896" t="n">
        <f aca="false">P20-Q20</f>
        <v>-126</v>
      </c>
      <c r="S20" s="897"/>
      <c r="T20" s="898" t="n">
        <f aca="false">SUM(D20:O20)</f>
        <v>-375</v>
      </c>
      <c r="U20" s="896"/>
      <c r="V20" s="896"/>
      <c r="W20" s="896"/>
      <c r="X20" s="896"/>
      <c r="Y20" s="896"/>
      <c r="Z20" s="896"/>
      <c r="AA20" s="896"/>
      <c r="AB20" s="896"/>
      <c r="AC20" s="896"/>
      <c r="AD20" s="896"/>
      <c r="AE20" s="896"/>
      <c r="AF20" s="896"/>
      <c r="AG20" s="896"/>
      <c r="AH20" s="896"/>
      <c r="AI20" s="896"/>
      <c r="AJ20" s="896"/>
      <c r="AK20" s="896"/>
      <c r="AL20" s="896"/>
      <c r="AM20" s="896"/>
      <c r="AN20" s="896"/>
    </row>
    <row r="21" customFormat="false" ht="12.75" hidden="false" customHeight="false" outlineLevel="0" collapsed="false">
      <c r="A21" s="892" t="s">
        <v>822</v>
      </c>
      <c r="B21" s="485" t="s">
        <v>1042</v>
      </c>
      <c r="D21" s="900" t="n">
        <f aca="false">-RegAmort!C44</f>
        <v>-45</v>
      </c>
      <c r="E21" s="900" t="n">
        <f aca="false">-RegAmort!D44</f>
        <v>-45</v>
      </c>
      <c r="F21" s="900" t="n">
        <f aca="false">-RegAmort!E44</f>
        <v>-45</v>
      </c>
      <c r="G21" s="900" t="n">
        <f aca="false">-RegAmort!F44</f>
        <v>-45</v>
      </c>
      <c r="H21" s="900" t="n">
        <f aca="false">-RegAmort!G44</f>
        <v>-45</v>
      </c>
      <c r="I21" s="900" t="n">
        <f aca="false">-RegAmort!H44</f>
        <v>-45</v>
      </c>
      <c r="J21" s="900" t="n">
        <f aca="false">-RegAmort!I44</f>
        <v>-45</v>
      </c>
      <c r="K21" s="900" t="n">
        <f aca="false">-RegAmort!J44</f>
        <v>-45</v>
      </c>
      <c r="L21" s="900" t="n">
        <f aca="false">-RegAmort!K44</f>
        <v>-45</v>
      </c>
      <c r="M21" s="900" t="n">
        <f aca="false">-RegAmort!L44</f>
        <v>-45</v>
      </c>
      <c r="N21" s="900" t="n">
        <f aca="false">-RegAmort!M44</f>
        <v>-44</v>
      </c>
      <c r="O21" s="900" t="n">
        <f aca="false">-RegAmort!N44</f>
        <v>-45</v>
      </c>
      <c r="P21" s="896" t="n">
        <f aca="false">SUM(D21:O21)</f>
        <v>-539</v>
      </c>
      <c r="Q21" s="897" t="n">
        <f aca="false">SUM(D21:K21)</f>
        <v>-360</v>
      </c>
      <c r="R21" s="896" t="n">
        <f aca="false">P21-Q21</f>
        <v>-179</v>
      </c>
      <c r="S21" s="897"/>
      <c r="T21" s="898" t="n">
        <f aca="false">SUM(D21:O21)</f>
        <v>-539</v>
      </c>
      <c r="U21" s="896"/>
      <c r="V21" s="896"/>
      <c r="W21" s="896"/>
      <c r="X21" s="896"/>
      <c r="Y21" s="896"/>
      <c r="Z21" s="896"/>
      <c r="AA21" s="896"/>
      <c r="AB21" s="896"/>
      <c r="AC21" s="896"/>
      <c r="AD21" s="896"/>
      <c r="AE21" s="896"/>
      <c r="AF21" s="896"/>
      <c r="AG21" s="896"/>
      <c r="AH21" s="896"/>
      <c r="AI21" s="896"/>
      <c r="AJ21" s="896"/>
      <c r="AK21" s="896"/>
      <c r="AL21" s="896"/>
      <c r="AM21" s="896"/>
      <c r="AN21" s="896"/>
    </row>
    <row r="22" customFormat="false" ht="12.75" hidden="false" customHeight="false" outlineLevel="0" collapsed="false">
      <c r="A22" s="892" t="s">
        <v>822</v>
      </c>
      <c r="B22" s="485" t="s">
        <v>1043</v>
      </c>
      <c r="D22" s="900" t="n">
        <f aca="false">-RegAmort!C45</f>
        <v>-53</v>
      </c>
      <c r="E22" s="900" t="n">
        <f aca="false">-RegAmort!D45</f>
        <v>-53</v>
      </c>
      <c r="F22" s="900" t="n">
        <f aca="false">-RegAmort!E45</f>
        <v>-53</v>
      </c>
      <c r="G22" s="900" t="n">
        <f aca="false">-RegAmort!F45</f>
        <v>-53</v>
      </c>
      <c r="H22" s="900" t="n">
        <f aca="false">-RegAmort!G45</f>
        <v>-53</v>
      </c>
      <c r="I22" s="900" t="n">
        <f aca="false">-RegAmort!H45</f>
        <v>-53</v>
      </c>
      <c r="J22" s="900" t="n">
        <f aca="false">-RegAmort!I45</f>
        <v>-53</v>
      </c>
      <c r="K22" s="900" t="n">
        <f aca="false">-RegAmort!J45</f>
        <v>-52</v>
      </c>
      <c r="L22" s="900" t="n">
        <f aca="false">-RegAmort!K45</f>
        <v>-53</v>
      </c>
      <c r="M22" s="900" t="n">
        <f aca="false">-RegAmort!L45</f>
        <v>-53</v>
      </c>
      <c r="N22" s="900" t="n">
        <f aca="false">-RegAmort!M45</f>
        <v>-52</v>
      </c>
      <c r="O22" s="900" t="n">
        <f aca="false">-RegAmort!N45</f>
        <v>-53</v>
      </c>
      <c r="P22" s="896" t="n">
        <f aca="false">SUM(D22:O22)</f>
        <v>-634</v>
      </c>
      <c r="Q22" s="897" t="n">
        <f aca="false">SUM(D22:K22)</f>
        <v>-423</v>
      </c>
      <c r="R22" s="896" t="n">
        <f aca="false">P22-Q22</f>
        <v>-211</v>
      </c>
      <c r="S22" s="897"/>
      <c r="T22" s="898" t="n">
        <f aca="false">SUM(D22:O22)</f>
        <v>-634</v>
      </c>
      <c r="U22" s="896"/>
      <c r="V22" s="896"/>
      <c r="W22" s="896"/>
      <c r="X22" s="896"/>
      <c r="Y22" s="896"/>
      <c r="Z22" s="896"/>
      <c r="AA22" s="896"/>
      <c r="AB22" s="896"/>
      <c r="AC22" s="896"/>
      <c r="AD22" s="896"/>
      <c r="AE22" s="896"/>
      <c r="AF22" s="896"/>
      <c r="AG22" s="896"/>
      <c r="AH22" s="896"/>
      <c r="AI22" s="896"/>
      <c r="AJ22" s="896"/>
      <c r="AK22" s="896"/>
      <c r="AL22" s="896"/>
      <c r="AM22" s="896"/>
      <c r="AN22" s="896"/>
    </row>
    <row r="23" customFormat="false" ht="12.75" hidden="false" customHeight="false" outlineLevel="0" collapsed="false">
      <c r="A23" s="892" t="s">
        <v>822</v>
      </c>
      <c r="B23" s="485" t="s">
        <v>1044</v>
      </c>
      <c r="D23" s="900" t="n">
        <f aca="false">-RegAmort!C46</f>
        <v>-11</v>
      </c>
      <c r="E23" s="900" t="n">
        <f aca="false">-RegAmort!D46</f>
        <v>-11</v>
      </c>
      <c r="F23" s="900" t="n">
        <f aca="false">-RegAmort!E46</f>
        <v>-11</v>
      </c>
      <c r="G23" s="900" t="n">
        <f aca="false">-RegAmort!F46</f>
        <v>-11</v>
      </c>
      <c r="H23" s="900" t="n">
        <f aca="false">-RegAmort!G46</f>
        <v>-11</v>
      </c>
      <c r="I23" s="900" t="n">
        <f aca="false">-RegAmort!H46</f>
        <v>-11</v>
      </c>
      <c r="J23" s="900" t="n">
        <f aca="false">-RegAmort!I46</f>
        <v>-11</v>
      </c>
      <c r="K23" s="900" t="n">
        <f aca="false">-RegAmort!J46</f>
        <v>-11</v>
      </c>
      <c r="L23" s="900" t="n">
        <f aca="false">-RegAmort!K46</f>
        <v>-10</v>
      </c>
      <c r="M23" s="900" t="n">
        <f aca="false">-RegAmort!L46</f>
        <v>-11</v>
      </c>
      <c r="N23" s="900" t="n">
        <f aca="false">-RegAmort!M46</f>
        <v>-11</v>
      </c>
      <c r="O23" s="900" t="n">
        <f aca="false">-RegAmort!N46</f>
        <v>-10</v>
      </c>
      <c r="P23" s="896" t="n">
        <f aca="false">SUM(D23:O23)</f>
        <v>-130</v>
      </c>
      <c r="Q23" s="897" t="n">
        <f aca="false">SUM(D23:K23)</f>
        <v>-88</v>
      </c>
      <c r="R23" s="896" t="n">
        <f aca="false">P23-Q23</f>
        <v>-42</v>
      </c>
      <c r="S23" s="897"/>
      <c r="T23" s="898" t="n">
        <f aca="false">SUM(D23:O23)</f>
        <v>-130</v>
      </c>
      <c r="U23" s="896"/>
      <c r="V23" s="896"/>
      <c r="W23" s="896"/>
      <c r="X23" s="896"/>
      <c r="Y23" s="896"/>
      <c r="Z23" s="896"/>
      <c r="AA23" s="896"/>
      <c r="AB23" s="896"/>
      <c r="AC23" s="896"/>
      <c r="AD23" s="896"/>
      <c r="AE23" s="896"/>
      <c r="AF23" s="896"/>
      <c r="AG23" s="896"/>
      <c r="AH23" s="896"/>
      <c r="AI23" s="896"/>
      <c r="AJ23" s="896"/>
      <c r="AK23" s="896"/>
      <c r="AL23" s="896"/>
      <c r="AM23" s="896"/>
      <c r="AN23" s="896"/>
    </row>
    <row r="24" customFormat="false" ht="12.75" hidden="false" customHeight="false" outlineLevel="0" collapsed="false">
      <c r="A24" s="892" t="s">
        <v>822</v>
      </c>
      <c r="B24" s="485" t="s">
        <v>1045</v>
      </c>
      <c r="D24" s="900" t="n">
        <f aca="false">-RegAmort!C47</f>
        <v>-7</v>
      </c>
      <c r="E24" s="900" t="n">
        <f aca="false">-RegAmort!D47</f>
        <v>-7</v>
      </c>
      <c r="F24" s="900" t="n">
        <f aca="false">-RegAmort!E47</f>
        <v>-7</v>
      </c>
      <c r="G24" s="900" t="n">
        <f aca="false">-RegAmort!F47</f>
        <v>-7</v>
      </c>
      <c r="H24" s="900" t="n">
        <f aca="false">-RegAmort!G47</f>
        <v>-7</v>
      </c>
      <c r="I24" s="900" t="n">
        <f aca="false">-RegAmort!H47</f>
        <v>-7</v>
      </c>
      <c r="J24" s="900" t="n">
        <f aca="false">-RegAmort!I47</f>
        <v>-7</v>
      </c>
      <c r="K24" s="900" t="n">
        <f aca="false">-RegAmort!J47</f>
        <v>-7</v>
      </c>
      <c r="L24" s="900" t="n">
        <f aca="false">-RegAmort!K47</f>
        <v>-7</v>
      </c>
      <c r="M24" s="900" t="n">
        <f aca="false">-RegAmort!L47</f>
        <v>-7</v>
      </c>
      <c r="N24" s="900" t="n">
        <f aca="false">-RegAmort!M47</f>
        <v>-7</v>
      </c>
      <c r="O24" s="900" t="n">
        <f aca="false">-RegAmort!N47</f>
        <v>-7</v>
      </c>
      <c r="P24" s="896" t="n">
        <f aca="false">SUM(D24:O24)</f>
        <v>-84</v>
      </c>
      <c r="Q24" s="897" t="n">
        <f aca="false">SUM(D24:K24)</f>
        <v>-56</v>
      </c>
      <c r="R24" s="896" t="n">
        <f aca="false">P24-Q24</f>
        <v>-28</v>
      </c>
      <c r="S24" s="897"/>
      <c r="T24" s="898" t="n">
        <f aca="false">SUM(D24:O24)</f>
        <v>-84</v>
      </c>
      <c r="U24" s="896"/>
      <c r="V24" s="896"/>
      <c r="W24" s="896"/>
      <c r="X24" s="896"/>
      <c r="Y24" s="896"/>
      <c r="Z24" s="896"/>
      <c r="AA24" s="896"/>
      <c r="AB24" s="896"/>
      <c r="AC24" s="896"/>
      <c r="AD24" s="896"/>
      <c r="AE24" s="896"/>
      <c r="AF24" s="896"/>
      <c r="AG24" s="896"/>
      <c r="AH24" s="896"/>
      <c r="AI24" s="896"/>
      <c r="AJ24" s="896"/>
      <c r="AK24" s="896"/>
      <c r="AL24" s="896"/>
      <c r="AM24" s="896"/>
      <c r="AN24" s="896"/>
    </row>
    <row r="25" customFormat="false" ht="12.75" hidden="false" customHeight="false" outlineLevel="0" collapsed="false">
      <c r="A25" s="892" t="s">
        <v>1037</v>
      </c>
      <c r="B25" s="893" t="s">
        <v>1046</v>
      </c>
      <c r="D25" s="896" t="n">
        <f aca="false">-RegAmort!C32</f>
        <v>-10</v>
      </c>
      <c r="E25" s="896" t="n">
        <f aca="false">-RegAmort!D32</f>
        <v>-10</v>
      </c>
      <c r="F25" s="896" t="n">
        <f aca="false">-RegAmort!E32</f>
        <v>-10</v>
      </c>
      <c r="G25" s="896" t="n">
        <f aca="false">-RegAmort!F32</f>
        <v>-10</v>
      </c>
      <c r="H25" s="896" t="n">
        <f aca="false">-RegAmort!G32</f>
        <v>-10</v>
      </c>
      <c r="I25" s="896" t="n">
        <f aca="false">-RegAmort!H32</f>
        <v>-10</v>
      </c>
      <c r="J25" s="896" t="n">
        <f aca="false">-RegAmort!I32</f>
        <v>-10</v>
      </c>
      <c r="K25" s="896" t="n">
        <f aca="false">-RegAmort!J32</f>
        <v>-10</v>
      </c>
      <c r="L25" s="896" t="n">
        <f aca="false">-RegAmort!K32</f>
        <v>-10</v>
      </c>
      <c r="M25" s="896" t="n">
        <f aca="false">-RegAmort!L32</f>
        <v>-10</v>
      </c>
      <c r="N25" s="896" t="n">
        <f aca="false">-RegAmort!M32</f>
        <v>-10</v>
      </c>
      <c r="O25" s="896" t="n">
        <f aca="false">-RegAmort!N32</f>
        <v>-10</v>
      </c>
      <c r="P25" s="896" t="n">
        <f aca="false">SUM(D25:O25)</f>
        <v>-120</v>
      </c>
      <c r="Q25" s="897" t="n">
        <f aca="false">SUM(D25:K25)</f>
        <v>-80</v>
      </c>
      <c r="R25" s="896" t="n">
        <f aca="false">P25-Q25</f>
        <v>-40</v>
      </c>
      <c r="S25" s="897"/>
      <c r="T25" s="898" t="n">
        <f aca="false">SUM(D25:O25)</f>
        <v>-120</v>
      </c>
      <c r="U25" s="896"/>
      <c r="V25" s="896"/>
      <c r="W25" s="896"/>
      <c r="X25" s="896"/>
      <c r="Y25" s="896"/>
      <c r="Z25" s="896"/>
      <c r="AA25" s="896"/>
      <c r="AB25" s="896"/>
      <c r="AC25" s="896"/>
      <c r="AD25" s="896"/>
      <c r="AE25" s="896"/>
      <c r="AF25" s="896"/>
      <c r="AG25" s="896"/>
      <c r="AH25" s="896"/>
      <c r="AI25" s="896"/>
      <c r="AJ25" s="896"/>
      <c r="AK25" s="896"/>
      <c r="AL25" s="896"/>
      <c r="AM25" s="896"/>
      <c r="AN25" s="896"/>
    </row>
    <row r="26" customFormat="false" ht="12.75" hidden="false" customHeight="false" outlineLevel="0" collapsed="false">
      <c r="A26" s="892" t="s">
        <v>822</v>
      </c>
      <c r="B26" s="893" t="s">
        <v>1047</v>
      </c>
      <c r="D26" s="896" t="n">
        <f aca="false">-RegAmort!C33</f>
        <v>-97</v>
      </c>
      <c r="E26" s="896" t="n">
        <f aca="false">-RegAmort!D33</f>
        <v>-97</v>
      </c>
      <c r="F26" s="896" t="n">
        <f aca="false">-RegAmort!E33</f>
        <v>-678</v>
      </c>
      <c r="G26" s="896" t="n">
        <f aca="false">-RegAmort!F33</f>
        <v>0</v>
      </c>
      <c r="H26" s="896" t="n">
        <f aca="false">-RegAmort!G33</f>
        <v>0</v>
      </c>
      <c r="I26" s="896" t="n">
        <f aca="false">-RegAmort!H33</f>
        <v>0</v>
      </c>
      <c r="J26" s="896" t="n">
        <f aca="false">-RegAmort!I33</f>
        <v>0</v>
      </c>
      <c r="K26" s="896" t="n">
        <f aca="false">-RegAmort!J33</f>
        <v>0</v>
      </c>
      <c r="L26" s="896" t="n">
        <f aca="false">-RegAmort!K33</f>
        <v>0</v>
      </c>
      <c r="M26" s="896" t="n">
        <f aca="false">-RegAmort!L33</f>
        <v>-109</v>
      </c>
      <c r="N26" s="896" t="n">
        <f aca="false">-RegAmort!M33</f>
        <v>-109</v>
      </c>
      <c r="O26" s="896" t="n">
        <f aca="false">-RegAmort!N33</f>
        <v>-109</v>
      </c>
      <c r="P26" s="896" t="n">
        <f aca="false">SUM(D26:O26)</f>
        <v>-1199</v>
      </c>
      <c r="Q26" s="897" t="n">
        <f aca="false">SUM(D26:K26)</f>
        <v>-872</v>
      </c>
      <c r="R26" s="896" t="n">
        <f aca="false">P26-Q26</f>
        <v>-327</v>
      </c>
      <c r="S26" s="897"/>
      <c r="T26" s="898" t="n">
        <f aca="false">SUM(D26:O26)</f>
        <v>-1199</v>
      </c>
      <c r="U26" s="896"/>
      <c r="V26" s="896"/>
      <c r="W26" s="896"/>
      <c r="X26" s="896"/>
      <c r="Y26" s="896"/>
      <c r="Z26" s="896"/>
      <c r="AA26" s="896"/>
      <c r="AB26" s="896"/>
      <c r="AC26" s="896"/>
      <c r="AD26" s="896"/>
      <c r="AE26" s="896"/>
      <c r="AF26" s="896"/>
      <c r="AG26" s="896"/>
      <c r="AH26" s="896"/>
      <c r="AI26" s="896"/>
      <c r="AJ26" s="896"/>
      <c r="AK26" s="896"/>
      <c r="AL26" s="896"/>
      <c r="AM26" s="896"/>
      <c r="AN26" s="896"/>
    </row>
    <row r="27" customFormat="false" ht="12.75" hidden="false" customHeight="false" outlineLevel="0" collapsed="false">
      <c r="A27" s="892" t="s">
        <v>1048</v>
      </c>
      <c r="B27" s="893" t="s">
        <v>1049</v>
      </c>
      <c r="D27" s="896" t="n">
        <f aca="false">DeferredTax!R30</f>
        <v>0</v>
      </c>
      <c r="E27" s="896" t="n">
        <f aca="false">DeferredTax!S30</f>
        <v>0</v>
      </c>
      <c r="F27" s="896" t="n">
        <f aca="false">DeferredTax!T30</f>
        <v>0</v>
      </c>
      <c r="G27" s="896" t="n">
        <f aca="false">DeferredTax!U30</f>
        <v>0</v>
      </c>
      <c r="H27" s="896" t="n">
        <f aca="false">DeferredTax!V30</f>
        <v>0</v>
      </c>
      <c r="I27" s="896" t="n">
        <f aca="false">DeferredTax!W30</f>
        <v>0</v>
      </c>
      <c r="J27" s="896" t="n">
        <f aca="false">DeferredTax!X30</f>
        <v>0</v>
      </c>
      <c r="K27" s="896" t="n">
        <f aca="false">DeferredTax!Y30</f>
        <v>0</v>
      </c>
      <c r="L27" s="896" t="n">
        <f aca="false">DeferredTax!Z30</f>
        <v>1308</v>
      </c>
      <c r="M27" s="896" t="n">
        <f aca="false">DeferredTax!AA30</f>
        <v>0</v>
      </c>
      <c r="N27" s="896" t="n">
        <f aca="false">DeferredTax!AB30</f>
        <v>0</v>
      </c>
      <c r="O27" s="896" t="n">
        <f aca="false">DeferredTax!AC30</f>
        <v>0</v>
      </c>
      <c r="P27" s="896" t="n">
        <f aca="false">SUM(D27:O27)</f>
        <v>1308</v>
      </c>
      <c r="Q27" s="897" t="n">
        <f aca="false">SUM(D27:K27)</f>
        <v>0</v>
      </c>
      <c r="R27" s="896" t="n">
        <f aca="false">P27-Q27</f>
        <v>1308</v>
      </c>
      <c r="S27" s="897"/>
      <c r="T27" s="898" t="n">
        <f aca="false">SUM(D27:O27)</f>
        <v>1308</v>
      </c>
      <c r="U27" s="896"/>
      <c r="V27" s="896"/>
      <c r="W27" s="896"/>
      <c r="X27" s="896"/>
      <c r="Y27" s="896"/>
      <c r="Z27" s="896"/>
      <c r="AA27" s="896"/>
      <c r="AB27" s="896"/>
      <c r="AC27" s="896"/>
      <c r="AD27" s="896"/>
      <c r="AE27" s="896"/>
      <c r="AF27" s="896"/>
      <c r="AG27" s="896"/>
      <c r="AH27" s="896"/>
      <c r="AI27" s="896"/>
      <c r="AJ27" s="896"/>
      <c r="AK27" s="896"/>
      <c r="AL27" s="896"/>
      <c r="AM27" s="896"/>
      <c r="AN27" s="896"/>
    </row>
    <row r="28" customFormat="false" ht="12.75" hidden="false" customHeight="false" outlineLevel="0" collapsed="false">
      <c r="A28" s="892" t="s">
        <v>1037</v>
      </c>
      <c r="B28" s="503" t="s">
        <v>1050</v>
      </c>
      <c r="D28" s="896" t="n">
        <f aca="false">-RegAmort!C38</f>
        <v>-107</v>
      </c>
      <c r="E28" s="896" t="n">
        <f aca="false">-RegAmort!D38</f>
        <v>-108</v>
      </c>
      <c r="F28" s="896" t="n">
        <f aca="false">-RegAmort!E38</f>
        <v>-107</v>
      </c>
      <c r="G28" s="896" t="n">
        <f aca="false">-RegAmort!F38</f>
        <v>-107</v>
      </c>
      <c r="H28" s="896" t="n">
        <f aca="false">-RegAmort!G38</f>
        <v>-107</v>
      </c>
      <c r="I28" s="896" t="n">
        <f aca="false">-RegAmort!H38</f>
        <v>-107</v>
      </c>
      <c r="J28" s="896" t="n">
        <f aca="false">-RegAmort!I38</f>
        <v>-107</v>
      </c>
      <c r="K28" s="896" t="n">
        <f aca="false">-RegAmort!J38</f>
        <v>-107</v>
      </c>
      <c r="L28" s="896" t="n">
        <f aca="false">-RegAmort!K38</f>
        <v>-107</v>
      </c>
      <c r="M28" s="896" t="n">
        <f aca="false">-RegAmort!L38</f>
        <v>-107</v>
      </c>
      <c r="N28" s="896" t="n">
        <f aca="false">-RegAmort!M38</f>
        <v>-107</v>
      </c>
      <c r="O28" s="896" t="n">
        <f aca="false">-RegAmort!N38</f>
        <v>-107</v>
      </c>
      <c r="P28" s="896" t="n">
        <f aca="false">SUM(D28:O28)</f>
        <v>-1285</v>
      </c>
      <c r="Q28" s="897" t="n">
        <f aca="false">SUM(D28:K28)</f>
        <v>-857</v>
      </c>
      <c r="R28" s="896" t="n">
        <f aca="false">P28-Q28</f>
        <v>-428</v>
      </c>
      <c r="S28" s="897"/>
      <c r="T28" s="898" t="n">
        <f aca="false">SUM(D28:O28)</f>
        <v>-1285</v>
      </c>
      <c r="U28" s="896"/>
      <c r="V28" s="896"/>
      <c r="W28" s="896"/>
      <c r="X28" s="896"/>
      <c r="Y28" s="896"/>
      <c r="Z28" s="896"/>
      <c r="AA28" s="896"/>
      <c r="AB28" s="896"/>
      <c r="AC28" s="896"/>
      <c r="AD28" s="896"/>
      <c r="AE28" s="896"/>
      <c r="AF28" s="896"/>
      <c r="AG28" s="896"/>
      <c r="AH28" s="896"/>
      <c r="AI28" s="896"/>
      <c r="AJ28" s="896"/>
      <c r="AK28" s="896"/>
      <c r="AL28" s="896"/>
      <c r="AM28" s="896"/>
      <c r="AN28" s="896"/>
    </row>
    <row r="29" customFormat="false" ht="12.75" hidden="false" customHeight="false" outlineLevel="0" collapsed="false">
      <c r="A29" s="892" t="s">
        <v>1036</v>
      </c>
      <c r="B29" s="893" t="s">
        <v>1036</v>
      </c>
      <c r="C29" s="894" t="s">
        <v>1028</v>
      </c>
      <c r="D29" s="895" t="n">
        <v>0</v>
      </c>
      <c r="E29" s="895" t="n">
        <v>0</v>
      </c>
      <c r="F29" s="895" t="n">
        <v>0</v>
      </c>
      <c r="G29" s="895" t="n">
        <v>0</v>
      </c>
      <c r="H29" s="895" t="n">
        <v>0</v>
      </c>
      <c r="I29" s="895" t="n">
        <v>0</v>
      </c>
      <c r="J29" s="895" t="n">
        <v>0</v>
      </c>
      <c r="K29" s="895" t="n">
        <v>0</v>
      </c>
      <c r="L29" s="895" t="n">
        <v>0</v>
      </c>
      <c r="M29" s="895" t="n">
        <v>0</v>
      </c>
      <c r="N29" s="895" t="n">
        <v>0</v>
      </c>
      <c r="O29" s="895" t="n">
        <v>0</v>
      </c>
      <c r="P29" s="896" t="n">
        <f aca="false">SUM(D29:O29)</f>
        <v>0</v>
      </c>
      <c r="Q29" s="897" t="n">
        <f aca="false">SUM(D29:K29)</f>
        <v>0</v>
      </c>
      <c r="R29" s="896" t="n">
        <f aca="false">P29-Q29</f>
        <v>0</v>
      </c>
      <c r="S29" s="0"/>
      <c r="T29" s="898" t="n">
        <f aca="false">SUM(D29:O29)</f>
        <v>0</v>
      </c>
      <c r="U29" s="896"/>
      <c r="V29" s="896"/>
      <c r="W29" s="896"/>
      <c r="X29" s="896"/>
      <c r="Y29" s="896"/>
      <c r="Z29" s="896"/>
      <c r="AA29" s="896"/>
      <c r="AB29" s="896"/>
      <c r="AC29" s="896"/>
      <c r="AD29" s="896"/>
      <c r="AE29" s="896"/>
      <c r="AF29" s="896"/>
      <c r="AG29" s="896"/>
      <c r="AH29" s="896"/>
      <c r="AI29" s="896"/>
      <c r="AJ29" s="896"/>
      <c r="AK29" s="896"/>
      <c r="AL29" s="896"/>
      <c r="AM29" s="896"/>
      <c r="AN29" s="896"/>
    </row>
    <row r="30" customFormat="false" ht="12.75" hidden="false" customHeight="false" outlineLevel="0" collapsed="false">
      <c r="A30" s="892" t="s">
        <v>1037</v>
      </c>
      <c r="B30" s="503" t="s">
        <v>1051</v>
      </c>
      <c r="D30" s="896" t="n">
        <f aca="false">-RegAmort!C39</f>
        <v>-4</v>
      </c>
      <c r="E30" s="896" t="n">
        <f aca="false">-RegAmort!D39</f>
        <v>-4</v>
      </c>
      <c r="F30" s="896" t="n">
        <f aca="false">-RegAmort!E39</f>
        <v>-4</v>
      </c>
      <c r="G30" s="896" t="n">
        <f aca="false">-RegAmort!F39</f>
        <v>-4</v>
      </c>
      <c r="H30" s="896" t="n">
        <f aca="false">-RegAmort!G39</f>
        <v>-4</v>
      </c>
      <c r="I30" s="896" t="n">
        <f aca="false">-RegAmort!H39</f>
        <v>-4</v>
      </c>
      <c r="J30" s="896" t="n">
        <f aca="false">-RegAmort!I39</f>
        <v>-4</v>
      </c>
      <c r="K30" s="896" t="n">
        <f aca="false">-RegAmort!J39</f>
        <v>-4</v>
      </c>
      <c r="L30" s="896" t="n">
        <f aca="false">-RegAmort!K39</f>
        <v>-4</v>
      </c>
      <c r="M30" s="896" t="n">
        <f aca="false">-RegAmort!L39</f>
        <v>-4</v>
      </c>
      <c r="N30" s="896" t="n">
        <f aca="false">-RegAmort!M39</f>
        <v>-4</v>
      </c>
      <c r="O30" s="896" t="n">
        <f aca="false">-RegAmort!N39</f>
        <v>-4</v>
      </c>
      <c r="P30" s="896" t="n">
        <f aca="false">SUM(D30:O30)</f>
        <v>-48</v>
      </c>
      <c r="Q30" s="897" t="n">
        <f aca="false">SUM(D30:K30)</f>
        <v>-32</v>
      </c>
      <c r="R30" s="896" t="n">
        <f aca="false">P30-Q30</f>
        <v>-16</v>
      </c>
      <c r="S30" s="897"/>
      <c r="T30" s="898" t="n">
        <f aca="false">SUM(D30:O30)</f>
        <v>-48</v>
      </c>
      <c r="U30" s="896"/>
      <c r="V30" s="896"/>
      <c r="W30" s="896"/>
      <c r="X30" s="896"/>
      <c r="Y30" s="896"/>
      <c r="Z30" s="896"/>
      <c r="AA30" s="896"/>
      <c r="AB30" s="896"/>
      <c r="AC30" s="896"/>
      <c r="AD30" s="896"/>
      <c r="AE30" s="896"/>
      <c r="AF30" s="896"/>
      <c r="AG30" s="896"/>
      <c r="AH30" s="896"/>
      <c r="AI30" s="896"/>
      <c r="AJ30" s="896"/>
      <c r="AK30" s="896"/>
      <c r="AL30" s="896"/>
      <c r="AM30" s="896"/>
      <c r="AN30" s="896"/>
    </row>
    <row r="31" customFormat="false" ht="12.75" hidden="false" customHeight="false" outlineLevel="0" collapsed="false">
      <c r="A31" s="892" t="s">
        <v>1029</v>
      </c>
      <c r="B31" s="503" t="s">
        <v>1052</v>
      </c>
      <c r="D31" s="896" t="n">
        <f aca="false">-'Fuel-Depr-OtherTax'!C19</f>
        <v>-50</v>
      </c>
      <c r="E31" s="896" t="n">
        <f aca="false">-'Fuel-Depr-OtherTax'!D19</f>
        <v>-50</v>
      </c>
      <c r="F31" s="896" t="n">
        <f aca="false">-'Fuel-Depr-OtherTax'!E19</f>
        <v>-50</v>
      </c>
      <c r="G31" s="896" t="n">
        <f aca="false">-'Fuel-Depr-OtherTax'!F19</f>
        <v>-50</v>
      </c>
      <c r="H31" s="896" t="n">
        <f aca="false">-'Fuel-Depr-OtherTax'!G19</f>
        <v>-50</v>
      </c>
      <c r="I31" s="896" t="n">
        <f aca="false">-'Fuel-Depr-OtherTax'!H19</f>
        <v>-50</v>
      </c>
      <c r="J31" s="896" t="n">
        <f aca="false">-'Fuel-Depr-OtherTax'!I19</f>
        <v>-50</v>
      </c>
      <c r="K31" s="896" t="n">
        <f aca="false">-'Fuel-Depr-OtherTax'!J19</f>
        <v>-50</v>
      </c>
      <c r="L31" s="896" t="n">
        <f aca="false">-'Fuel-Depr-OtherTax'!K19</f>
        <v>-50</v>
      </c>
      <c r="M31" s="896" t="n">
        <f aca="false">-'Fuel-Depr-OtherTax'!L19</f>
        <v>-50</v>
      </c>
      <c r="N31" s="896" t="n">
        <f aca="false">-'Fuel-Depr-OtherTax'!M19</f>
        <v>-50</v>
      </c>
      <c r="O31" s="896" t="n">
        <f aca="false">-'Fuel-Depr-OtherTax'!N19</f>
        <v>-50</v>
      </c>
      <c r="P31" s="896" t="n">
        <f aca="false">SUM(D31:O31)</f>
        <v>-600</v>
      </c>
      <c r="Q31" s="897" t="n">
        <f aca="false">SUM(D31:K31)</f>
        <v>-400</v>
      </c>
      <c r="R31" s="896" t="n">
        <f aca="false">P31-Q31</f>
        <v>-200</v>
      </c>
      <c r="S31" s="897"/>
      <c r="T31" s="898" t="n">
        <f aca="false">SUM(D31:O31)</f>
        <v>-600</v>
      </c>
      <c r="U31" s="896"/>
      <c r="V31" s="896"/>
      <c r="W31" s="896"/>
      <c r="X31" s="896"/>
      <c r="Y31" s="896"/>
      <c r="Z31" s="896"/>
      <c r="AA31" s="896"/>
      <c r="AB31" s="896"/>
      <c r="AC31" s="896"/>
      <c r="AD31" s="896"/>
      <c r="AE31" s="896"/>
      <c r="AF31" s="896"/>
      <c r="AG31" s="896"/>
      <c r="AH31" s="896"/>
      <c r="AI31" s="896"/>
      <c r="AJ31" s="896"/>
      <c r="AK31" s="896"/>
      <c r="AL31" s="896"/>
      <c r="AM31" s="896"/>
      <c r="AN31" s="896"/>
    </row>
    <row r="32" customFormat="false" ht="12.75" hidden="false" customHeight="false" outlineLevel="0" collapsed="false">
      <c r="A32" s="892" t="s">
        <v>1029</v>
      </c>
      <c r="B32" s="893" t="s">
        <v>1053</v>
      </c>
      <c r="D32" s="896" t="n">
        <f aca="false">-'Fuel-Depr-OtherTax'!C20</f>
        <v>-17</v>
      </c>
      <c r="E32" s="896" t="n">
        <f aca="false">-'Fuel-Depr-OtherTax'!D20</f>
        <v>17</v>
      </c>
      <c r="F32" s="896" t="n">
        <f aca="false">-'Fuel-Depr-OtherTax'!E20</f>
        <v>-52</v>
      </c>
      <c r="G32" s="896" t="n">
        <f aca="false">-'Fuel-Depr-OtherTax'!F20</f>
        <v>-17</v>
      </c>
      <c r="H32" s="896" t="n">
        <f aca="false">-'Fuel-Depr-OtherTax'!G20</f>
        <v>-17</v>
      </c>
      <c r="I32" s="896" t="n">
        <f aca="false">-'Fuel-Depr-OtherTax'!H20</f>
        <v>-18</v>
      </c>
      <c r="J32" s="896" t="n">
        <f aca="false">-'Fuel-Depr-OtherTax'!I20</f>
        <v>-17</v>
      </c>
      <c r="K32" s="896" t="n">
        <f aca="false">-'Fuel-Depr-OtherTax'!J20</f>
        <v>-18</v>
      </c>
      <c r="L32" s="896" t="n">
        <f aca="false">-'Fuel-Depr-OtherTax'!K20</f>
        <v>-17</v>
      </c>
      <c r="M32" s="896" t="n">
        <f aca="false">-'Fuel-Depr-OtherTax'!L20</f>
        <v>-17</v>
      </c>
      <c r="N32" s="896" t="n">
        <f aca="false">-'Fuel-Depr-OtherTax'!M20</f>
        <v>-18</v>
      </c>
      <c r="O32" s="896" t="n">
        <f aca="false">-'Fuel-Depr-OtherTax'!N20</f>
        <v>-18</v>
      </c>
      <c r="P32" s="896" t="n">
        <f aca="false">SUM(D32:O32)</f>
        <v>-209</v>
      </c>
      <c r="Q32" s="897" t="n">
        <f aca="false">SUM(D32:K32)</f>
        <v>-139</v>
      </c>
      <c r="R32" s="896" t="n">
        <f aca="false">P32-Q32</f>
        <v>-70</v>
      </c>
      <c r="S32" s="897"/>
      <c r="T32" s="898" t="n">
        <f aca="false">SUM(D32:O32)</f>
        <v>-209</v>
      </c>
      <c r="U32" s="896"/>
      <c r="V32" s="896"/>
      <c r="W32" s="896"/>
      <c r="X32" s="896"/>
      <c r="Y32" s="896"/>
      <c r="Z32" s="896"/>
      <c r="AA32" s="896"/>
      <c r="AB32" s="896"/>
      <c r="AC32" s="896"/>
      <c r="AD32" s="896"/>
      <c r="AE32" s="896"/>
      <c r="AF32" s="896"/>
      <c r="AG32" s="896"/>
      <c r="AH32" s="896"/>
      <c r="AI32" s="896"/>
      <c r="AJ32" s="896"/>
      <c r="AK32" s="896"/>
      <c r="AL32" s="896"/>
      <c r="AM32" s="896"/>
      <c r="AN32" s="896"/>
    </row>
    <row r="33" customFormat="false" ht="12.75" hidden="false" customHeight="false" outlineLevel="0" collapsed="false">
      <c r="A33" s="892" t="s">
        <v>1037</v>
      </c>
      <c r="B33" s="901" t="s">
        <v>1054</v>
      </c>
      <c r="C33" s="0"/>
      <c r="D33" s="896" t="n">
        <f aca="false">-RegAmort!C49</f>
        <v>-7</v>
      </c>
      <c r="E33" s="896" t="n">
        <f aca="false">-RegAmort!D49</f>
        <v>-7</v>
      </c>
      <c r="F33" s="896" t="n">
        <f aca="false">-RegAmort!E49</f>
        <v>-7</v>
      </c>
      <c r="G33" s="896" t="n">
        <f aca="false">-RegAmort!F49</f>
        <v>-7</v>
      </c>
      <c r="H33" s="896" t="n">
        <f aca="false">-RegAmort!G49</f>
        <v>-7</v>
      </c>
      <c r="I33" s="896" t="n">
        <f aca="false">-RegAmort!H49</f>
        <v>-7</v>
      </c>
      <c r="J33" s="896" t="n">
        <f aca="false">-RegAmort!I49</f>
        <v>-7</v>
      </c>
      <c r="K33" s="896" t="n">
        <f aca="false">-RegAmort!J49</f>
        <v>-8</v>
      </c>
      <c r="L33" s="896" t="n">
        <f aca="false">-RegAmort!K49</f>
        <v>-7</v>
      </c>
      <c r="M33" s="896" t="n">
        <f aca="false">-RegAmort!L49</f>
        <v>-8</v>
      </c>
      <c r="N33" s="896" t="n">
        <f aca="false">-RegAmort!M49</f>
        <v>-7</v>
      </c>
      <c r="O33" s="896" t="n">
        <f aca="false">-RegAmort!N49</f>
        <v>-8</v>
      </c>
      <c r="P33" s="896" t="n">
        <f aca="false">SUM(D33:O33)</f>
        <v>-87</v>
      </c>
      <c r="Q33" s="897" t="n">
        <f aca="false">SUM(D33:K33)</f>
        <v>-57</v>
      </c>
      <c r="R33" s="896" t="n">
        <f aca="false">P33-Q33</f>
        <v>-30</v>
      </c>
      <c r="S33" s="897"/>
      <c r="T33" s="898" t="n">
        <f aca="false">SUM(D33:O33)</f>
        <v>-87</v>
      </c>
      <c r="U33" s="896"/>
      <c r="V33" s="896"/>
      <c r="W33" s="896"/>
      <c r="X33" s="896"/>
      <c r="Y33" s="896"/>
      <c r="Z33" s="896"/>
      <c r="AA33" s="896"/>
      <c r="AB33" s="896"/>
      <c r="AC33" s="896"/>
      <c r="AD33" s="896"/>
      <c r="AE33" s="896"/>
      <c r="AF33" s="896"/>
      <c r="AG33" s="896"/>
      <c r="AH33" s="896"/>
      <c r="AI33" s="896"/>
      <c r="AJ33" s="896"/>
      <c r="AK33" s="896"/>
      <c r="AL33" s="896"/>
      <c r="AM33" s="896"/>
      <c r="AN33" s="896"/>
    </row>
    <row r="34" customFormat="false" ht="12.75" hidden="false" customHeight="false" outlineLevel="0" collapsed="false">
      <c r="A34" s="892" t="s">
        <v>822</v>
      </c>
      <c r="B34" s="901" t="s">
        <v>1055</v>
      </c>
      <c r="D34" s="896" t="n">
        <f aca="false">-RegAmort!C50</f>
        <v>-38</v>
      </c>
      <c r="E34" s="896" t="n">
        <f aca="false">-RegAmort!D50</f>
        <v>-38</v>
      </c>
      <c r="F34" s="896" t="n">
        <f aca="false">-RegAmort!E50</f>
        <v>-38</v>
      </c>
      <c r="G34" s="896" t="n">
        <f aca="false">-RegAmort!F50</f>
        <v>-38</v>
      </c>
      <c r="H34" s="896" t="n">
        <f aca="false">-RegAmort!G50</f>
        <v>-38</v>
      </c>
      <c r="I34" s="896" t="n">
        <f aca="false">-RegAmort!H50</f>
        <v>-38</v>
      </c>
      <c r="J34" s="896" t="n">
        <f aca="false">-RegAmort!I50</f>
        <v>-38</v>
      </c>
      <c r="K34" s="896" t="n">
        <f aca="false">-RegAmort!J50</f>
        <v>-38</v>
      </c>
      <c r="L34" s="896" t="n">
        <f aca="false">-RegAmort!K50</f>
        <v>-38</v>
      </c>
      <c r="M34" s="896" t="n">
        <f aca="false">-RegAmort!L50</f>
        <v>-38</v>
      </c>
      <c r="N34" s="896" t="n">
        <f aca="false">-RegAmort!M50</f>
        <v>-38</v>
      </c>
      <c r="O34" s="896" t="n">
        <f aca="false">-RegAmort!N50</f>
        <v>-37</v>
      </c>
      <c r="P34" s="896" t="n">
        <f aca="false">SUM(D34:O34)</f>
        <v>-455</v>
      </c>
      <c r="Q34" s="897" t="n">
        <f aca="false">SUM(D34:K34)</f>
        <v>-304</v>
      </c>
      <c r="R34" s="896" t="n">
        <f aca="false">P34-Q34</f>
        <v>-151</v>
      </c>
      <c r="S34" s="897"/>
      <c r="T34" s="898" t="n">
        <f aca="false">SUM(D34:O34)</f>
        <v>-455</v>
      </c>
      <c r="U34" s="896"/>
      <c r="V34" s="896"/>
      <c r="W34" s="896"/>
      <c r="X34" s="896"/>
      <c r="Y34" s="896"/>
      <c r="Z34" s="896"/>
      <c r="AA34" s="896"/>
      <c r="AB34" s="896"/>
      <c r="AC34" s="896"/>
      <c r="AD34" s="896"/>
      <c r="AE34" s="896"/>
      <c r="AF34" s="896"/>
      <c r="AG34" s="896"/>
      <c r="AH34" s="896"/>
      <c r="AI34" s="896"/>
      <c r="AJ34" s="896"/>
      <c r="AK34" s="896"/>
      <c r="AL34" s="896"/>
      <c r="AM34" s="896"/>
      <c r="AN34" s="896"/>
    </row>
    <row r="35" customFormat="false" ht="12.75" hidden="false" customHeight="false" outlineLevel="0" collapsed="false">
      <c r="A35" s="892" t="s">
        <v>1036</v>
      </c>
      <c r="B35" s="893" t="s">
        <v>1036</v>
      </c>
      <c r="C35" s="894" t="s">
        <v>1028</v>
      </c>
      <c r="D35" s="895" t="n">
        <v>0</v>
      </c>
      <c r="E35" s="895" t="n">
        <v>0</v>
      </c>
      <c r="F35" s="895" t="n">
        <v>0</v>
      </c>
      <c r="G35" s="895" t="n">
        <v>0</v>
      </c>
      <c r="H35" s="895" t="n">
        <v>0</v>
      </c>
      <c r="I35" s="895" t="n">
        <v>0</v>
      </c>
      <c r="J35" s="895" t="n">
        <v>0</v>
      </c>
      <c r="K35" s="895" t="n">
        <v>0</v>
      </c>
      <c r="L35" s="895" t="n">
        <v>0</v>
      </c>
      <c r="M35" s="895" t="n">
        <v>0</v>
      </c>
      <c r="N35" s="895" t="n">
        <v>0</v>
      </c>
      <c r="O35" s="895" t="n">
        <v>0</v>
      </c>
      <c r="P35" s="896" t="n">
        <f aca="false">SUM(D35:O35)</f>
        <v>0</v>
      </c>
      <c r="Q35" s="897" t="n">
        <f aca="false">SUM(D35:K35)</f>
        <v>0</v>
      </c>
      <c r="R35" s="896" t="n">
        <f aca="false">P35-Q35</f>
        <v>0</v>
      </c>
      <c r="S35" s="897"/>
      <c r="T35" s="898" t="n">
        <f aca="false">SUM(D35:O35)</f>
        <v>0</v>
      </c>
      <c r="U35" s="896"/>
      <c r="V35" s="896"/>
      <c r="W35" s="896"/>
      <c r="X35" s="896"/>
      <c r="Y35" s="896"/>
      <c r="Z35" s="896"/>
      <c r="AA35" s="896"/>
      <c r="AB35" s="896"/>
      <c r="AC35" s="896"/>
      <c r="AD35" s="896"/>
      <c r="AE35" s="896"/>
      <c r="AF35" s="896"/>
      <c r="AG35" s="896"/>
      <c r="AH35" s="896"/>
      <c r="AI35" s="896"/>
      <c r="AJ35" s="896"/>
      <c r="AK35" s="896"/>
      <c r="AL35" s="896"/>
      <c r="AM35" s="896"/>
      <c r="AN35" s="896"/>
    </row>
    <row r="36" customFormat="false" ht="12.75" hidden="false" customHeight="false" outlineLevel="0" collapsed="false">
      <c r="A36" s="892"/>
      <c r="B36" s="893"/>
      <c r="D36" s="896"/>
      <c r="E36" s="896"/>
      <c r="F36" s="896"/>
      <c r="G36" s="896"/>
      <c r="H36" s="896"/>
      <c r="I36" s="896"/>
      <c r="J36" s="896"/>
      <c r="K36" s="896"/>
      <c r="L36" s="896"/>
      <c r="M36" s="896"/>
      <c r="N36" s="896"/>
      <c r="O36" s="896"/>
      <c r="P36" s="896"/>
      <c r="Q36" s="897"/>
      <c r="R36" s="896"/>
      <c r="S36" s="897"/>
      <c r="T36" s="896"/>
      <c r="U36" s="896"/>
      <c r="V36" s="896"/>
      <c r="W36" s="896"/>
      <c r="X36" s="896"/>
      <c r="Y36" s="896"/>
      <c r="Z36" s="896"/>
      <c r="AA36" s="896"/>
      <c r="AB36" s="896"/>
      <c r="AC36" s="896"/>
      <c r="AD36" s="896"/>
      <c r="AE36" s="896"/>
      <c r="AF36" s="896"/>
      <c r="AG36" s="896"/>
      <c r="AH36" s="896"/>
      <c r="AI36" s="896"/>
      <c r="AJ36" s="896"/>
      <c r="AK36" s="896"/>
      <c r="AL36" s="896"/>
      <c r="AM36" s="896"/>
      <c r="AN36" s="896"/>
    </row>
    <row r="37" customFormat="false" ht="12.75" hidden="false" customHeight="false" outlineLevel="0" collapsed="false">
      <c r="A37" s="892" t="s">
        <v>1029</v>
      </c>
      <c r="B37" s="893" t="s">
        <v>1056</v>
      </c>
      <c r="D37" s="896" t="n">
        <f aca="false">SUM('Fuel-Depr-OtherTax'!C17:C22)</f>
        <v>1027</v>
      </c>
      <c r="E37" s="896" t="n">
        <f aca="false">SUM('Fuel-Depr-OtherTax'!D17:D22)</f>
        <v>993</v>
      </c>
      <c r="F37" s="896" t="n">
        <f aca="false">SUM('Fuel-Depr-OtherTax'!E17:E22)</f>
        <v>1037</v>
      </c>
      <c r="G37" s="896" t="n">
        <f aca="false">SUM('Fuel-Depr-OtherTax'!F17:F22)</f>
        <v>1049</v>
      </c>
      <c r="H37" s="896" t="n">
        <f aca="false">SUM('Fuel-Depr-OtherTax'!G17:G22)</f>
        <v>1006</v>
      </c>
      <c r="I37" s="896" t="n">
        <f aca="false">SUM('Fuel-Depr-OtherTax'!H17:H22)</f>
        <v>1116</v>
      </c>
      <c r="J37" s="896" t="n">
        <f aca="false">SUM('Fuel-Depr-OtherTax'!I17:I22)</f>
        <v>1054</v>
      </c>
      <c r="K37" s="896" t="n">
        <f aca="false">SUM('Fuel-Depr-OtherTax'!J17:J22)</f>
        <v>1056</v>
      </c>
      <c r="L37" s="896" t="n">
        <f aca="false">SUM('Fuel-Depr-OtherTax'!K17:K22)</f>
        <v>1106</v>
      </c>
      <c r="M37" s="896" t="n">
        <f aca="false">SUM('Fuel-Depr-OtherTax'!L17:L22)</f>
        <v>1206</v>
      </c>
      <c r="N37" s="896" t="n">
        <f aca="false">SUM('Fuel-Depr-OtherTax'!M17:M22)</f>
        <v>1306</v>
      </c>
      <c r="O37" s="896" t="n">
        <f aca="false">SUM('Fuel-Depr-OtherTax'!N17:N22)</f>
        <v>1356</v>
      </c>
      <c r="P37" s="896" t="n">
        <f aca="false">SUM(D37:O37)</f>
        <v>13312</v>
      </c>
      <c r="Q37" s="897" t="n">
        <f aca="false">SUM(D37:K37)</f>
        <v>8338</v>
      </c>
      <c r="R37" s="896" t="n">
        <f aca="false">P37-Q37</f>
        <v>4974</v>
      </c>
      <c r="S37" s="897"/>
      <c r="T37" s="898" t="n">
        <f aca="false">SUM(D37:O37)</f>
        <v>13312</v>
      </c>
      <c r="U37" s="896"/>
      <c r="V37" s="896"/>
      <c r="W37" s="896"/>
      <c r="X37" s="896"/>
      <c r="Y37" s="896"/>
      <c r="Z37" s="896"/>
      <c r="AA37" s="896"/>
      <c r="AB37" s="896"/>
      <c r="AC37" s="896"/>
      <c r="AD37" s="896"/>
      <c r="AE37" s="896"/>
      <c r="AF37" s="896"/>
      <c r="AG37" s="896"/>
      <c r="AH37" s="896"/>
      <c r="AI37" s="896"/>
      <c r="AJ37" s="896"/>
      <c r="AK37" s="896"/>
      <c r="AL37" s="896"/>
      <c r="AM37" s="896"/>
      <c r="AN37" s="896"/>
    </row>
    <row r="38" customFormat="false" ht="12.75" hidden="false" customHeight="false" outlineLevel="0" collapsed="false">
      <c r="A38" s="892" t="s">
        <v>1029</v>
      </c>
      <c r="B38" s="893" t="s">
        <v>1057</v>
      </c>
      <c r="D38" s="896" t="n">
        <f aca="false">-SUM('Fuel-Depr-OtherTax'!C23:C27)</f>
        <v>-594</v>
      </c>
      <c r="E38" s="896" t="n">
        <f aca="false">-SUM('Fuel-Depr-OtherTax'!D23:D27)</f>
        <v>-594</v>
      </c>
      <c r="F38" s="896" t="n">
        <f aca="false">-SUM('Fuel-Depr-OtherTax'!E23:E27)</f>
        <v>-594</v>
      </c>
      <c r="G38" s="896" t="n">
        <f aca="false">-SUM('Fuel-Depr-OtherTax'!F23:F27)</f>
        <v>-594</v>
      </c>
      <c r="H38" s="896" t="n">
        <f aca="false">-SUM('Fuel-Depr-OtherTax'!G23:G27)</f>
        <v>-594</v>
      </c>
      <c r="I38" s="896" t="n">
        <f aca="false">-SUM('Fuel-Depr-OtherTax'!H23:H27)</f>
        <v>-594</v>
      </c>
      <c r="J38" s="896" t="n">
        <f aca="false">-SUM('Fuel-Depr-OtherTax'!I23:I27)</f>
        <v>-594</v>
      </c>
      <c r="K38" s="896" t="n">
        <f aca="false">-SUM('Fuel-Depr-OtherTax'!J23:J27)</f>
        <v>-594</v>
      </c>
      <c r="L38" s="896" t="n">
        <f aca="false">-SUM('Fuel-Depr-OtherTax'!K23:K27)</f>
        <v>-594</v>
      </c>
      <c r="M38" s="896" t="n">
        <f aca="false">-SUM('Fuel-Depr-OtherTax'!L23:L27)</f>
        <v>-594</v>
      </c>
      <c r="N38" s="896" t="n">
        <f aca="false">-SUM('Fuel-Depr-OtherTax'!M23:M27)</f>
        <v>-594</v>
      </c>
      <c r="O38" s="896" t="n">
        <f aca="false">-SUM('Fuel-Depr-OtherTax'!N23:N27)</f>
        <v>-594</v>
      </c>
      <c r="P38" s="896" t="n">
        <f aca="false">SUM(D38:O38)</f>
        <v>-7128</v>
      </c>
      <c r="Q38" s="897" t="n">
        <f aca="false">SUM(D38:K38)</f>
        <v>-4752</v>
      </c>
      <c r="R38" s="896" t="n">
        <f aca="false">P38-Q38</f>
        <v>-2376</v>
      </c>
      <c r="S38" s="897"/>
      <c r="T38" s="898" t="n">
        <f aca="false">SUM(D38:O38)</f>
        <v>-7128</v>
      </c>
      <c r="U38" s="896"/>
      <c r="V38" s="896"/>
      <c r="W38" s="896"/>
      <c r="X38" s="896"/>
      <c r="Y38" s="896"/>
      <c r="Z38" s="896"/>
      <c r="AA38" s="896"/>
      <c r="AB38" s="896"/>
      <c r="AC38" s="896"/>
      <c r="AD38" s="896"/>
      <c r="AE38" s="896"/>
      <c r="AF38" s="896"/>
      <c r="AG38" s="896"/>
      <c r="AH38" s="896"/>
      <c r="AI38" s="896"/>
      <c r="AJ38" s="896"/>
      <c r="AK38" s="896"/>
      <c r="AL38" s="896"/>
      <c r="AM38" s="896"/>
      <c r="AN38" s="896"/>
    </row>
    <row r="39" customFormat="false" ht="12.75" hidden="false" customHeight="false" outlineLevel="0" collapsed="false">
      <c r="A39" s="892" t="s">
        <v>1029</v>
      </c>
      <c r="B39" s="893" t="s">
        <v>1058</v>
      </c>
      <c r="D39" s="896" t="n">
        <f aca="false">'Fuel-Depr-OtherTax'!C29</f>
        <v>1621</v>
      </c>
      <c r="E39" s="896" t="n">
        <f aca="false">'Fuel-Depr-OtherTax'!D29</f>
        <v>1587</v>
      </c>
      <c r="F39" s="896" t="n">
        <f aca="false">'Fuel-Depr-OtherTax'!E29</f>
        <v>1631</v>
      </c>
      <c r="G39" s="896" t="n">
        <f aca="false">'Fuel-Depr-OtherTax'!F29</f>
        <v>1643</v>
      </c>
      <c r="H39" s="896" t="n">
        <f aca="false">'Fuel-Depr-OtherTax'!G29</f>
        <v>1600</v>
      </c>
      <c r="I39" s="896" t="n">
        <f aca="false">'Fuel-Depr-OtherTax'!H29</f>
        <v>1710</v>
      </c>
      <c r="J39" s="896" t="n">
        <f aca="false">'Fuel-Depr-OtherTax'!I29</f>
        <v>1648</v>
      </c>
      <c r="K39" s="896" t="n">
        <f aca="false">'Fuel-Depr-OtherTax'!J29</f>
        <v>1650</v>
      </c>
      <c r="L39" s="896" t="n">
        <f aca="false">'Fuel-Depr-OtherTax'!K29</f>
        <v>1700</v>
      </c>
      <c r="M39" s="896" t="n">
        <f aca="false">'Fuel-Depr-OtherTax'!L29</f>
        <v>1800</v>
      </c>
      <c r="N39" s="896" t="n">
        <f aca="false">'Fuel-Depr-OtherTax'!M29</f>
        <v>1900</v>
      </c>
      <c r="O39" s="896" t="n">
        <f aca="false">'Fuel-Depr-OtherTax'!N29</f>
        <v>1950</v>
      </c>
      <c r="P39" s="896" t="n">
        <f aca="false">SUM(D39:O39)</f>
        <v>20440</v>
      </c>
      <c r="Q39" s="897" t="n">
        <f aca="false">SUM(D39:K39)</f>
        <v>13090</v>
      </c>
      <c r="R39" s="896" t="n">
        <f aca="false">P39-Q39</f>
        <v>7350</v>
      </c>
      <c r="S39" s="897"/>
      <c r="T39" s="898" t="n">
        <f aca="false">SUM(D39:O39)</f>
        <v>20440</v>
      </c>
      <c r="U39" s="896"/>
      <c r="V39" s="896"/>
      <c r="W39" s="896"/>
      <c r="X39" s="896"/>
      <c r="Y39" s="896"/>
      <c r="Z39" s="896"/>
      <c r="AA39" s="896"/>
      <c r="AB39" s="896"/>
      <c r="AC39" s="896"/>
      <c r="AD39" s="896"/>
      <c r="AE39" s="896"/>
      <c r="AF39" s="896"/>
      <c r="AG39" s="896"/>
      <c r="AH39" s="896"/>
      <c r="AI39" s="896"/>
      <c r="AJ39" s="896"/>
      <c r="AK39" s="896"/>
      <c r="AL39" s="896"/>
      <c r="AM39" s="896"/>
      <c r="AN39" s="896"/>
    </row>
    <row r="40" customFormat="false" ht="12.75" hidden="false" customHeight="false" outlineLevel="0" collapsed="false">
      <c r="A40" s="892" t="s">
        <v>1029</v>
      </c>
      <c r="B40" s="893" t="s">
        <v>1059</v>
      </c>
      <c r="D40" s="896" t="n">
        <f aca="false">-SUM('Fuel-Depr-OtherTax'!C37:C46)</f>
        <v>-130</v>
      </c>
      <c r="E40" s="896" t="n">
        <f aca="false">-SUM('Fuel-Depr-OtherTax'!D37:D46)</f>
        <v>-178</v>
      </c>
      <c r="F40" s="896" t="n">
        <f aca="false">-SUM('Fuel-Depr-OtherTax'!E37:E46)</f>
        <v>-90</v>
      </c>
      <c r="G40" s="896" t="n">
        <f aca="false">-SUM('Fuel-Depr-OtherTax'!F37:F46)</f>
        <v>-84</v>
      </c>
      <c r="H40" s="896" t="n">
        <f aca="false">-SUM('Fuel-Depr-OtherTax'!G37:G46)</f>
        <v>-89</v>
      </c>
      <c r="I40" s="896" t="n">
        <f aca="false">-SUM('Fuel-Depr-OtherTax'!H37:H46)</f>
        <v>-88</v>
      </c>
      <c r="J40" s="896" t="n">
        <f aca="false">-SUM('Fuel-Depr-OtherTax'!I37:I46)</f>
        <v>-80</v>
      </c>
      <c r="K40" s="896" t="n">
        <f aca="false">-SUM('Fuel-Depr-OtherTax'!J37:J46)</f>
        <v>-76</v>
      </c>
      <c r="L40" s="896" t="n">
        <f aca="false">-SUM('Fuel-Depr-OtherTax'!K37:K46)</f>
        <v>-94</v>
      </c>
      <c r="M40" s="896" t="n">
        <f aca="false">-SUM('Fuel-Depr-OtherTax'!L37:L46)</f>
        <v>-92</v>
      </c>
      <c r="N40" s="896" t="n">
        <f aca="false">-SUM('Fuel-Depr-OtherTax'!M37:M46)</f>
        <v>-92</v>
      </c>
      <c r="O40" s="896" t="n">
        <f aca="false">-SUM('Fuel-Depr-OtherTax'!N37:N46)</f>
        <v>-92</v>
      </c>
      <c r="P40" s="896" t="n">
        <f aca="false">SUM(D40:O40)</f>
        <v>-1185</v>
      </c>
      <c r="Q40" s="897" t="n">
        <f aca="false">SUM(D40:K40)</f>
        <v>-815</v>
      </c>
      <c r="R40" s="896" t="n">
        <f aca="false">P40-Q40</f>
        <v>-370</v>
      </c>
      <c r="S40" s="897"/>
      <c r="T40" s="898" t="n">
        <f aca="false">SUM(D40:O40)</f>
        <v>-1185</v>
      </c>
      <c r="U40" s="896"/>
      <c r="V40" s="896"/>
      <c r="W40" s="896"/>
      <c r="X40" s="896"/>
      <c r="Y40" s="896"/>
      <c r="Z40" s="896"/>
      <c r="AA40" s="896"/>
      <c r="AB40" s="896"/>
      <c r="AC40" s="896"/>
      <c r="AD40" s="896"/>
      <c r="AE40" s="896"/>
      <c r="AF40" s="896"/>
      <c r="AG40" s="896"/>
      <c r="AH40" s="896"/>
      <c r="AI40" s="896"/>
      <c r="AJ40" s="896"/>
      <c r="AK40" s="896"/>
      <c r="AL40" s="896"/>
      <c r="AM40" s="896"/>
      <c r="AN40" s="896"/>
    </row>
    <row r="41" customFormat="false" ht="12.75" hidden="false" customHeight="false" outlineLevel="0" collapsed="false">
      <c r="A41" s="892" t="s">
        <v>1029</v>
      </c>
      <c r="B41" s="893" t="s">
        <v>1060</v>
      </c>
      <c r="D41" s="896" t="n">
        <f aca="false">'Fuel-Depr-OtherTax'!C51</f>
        <v>956</v>
      </c>
      <c r="E41" s="896" t="n">
        <f aca="false">'Fuel-Depr-OtherTax'!D51</f>
        <v>1007</v>
      </c>
      <c r="F41" s="896" t="n">
        <f aca="false">'Fuel-Depr-OtherTax'!E51</f>
        <v>914</v>
      </c>
      <c r="G41" s="896" t="n">
        <f aca="false">'Fuel-Depr-OtherTax'!F51</f>
        <v>909</v>
      </c>
      <c r="H41" s="896" t="n">
        <f aca="false">'Fuel-Depr-OtherTax'!G51</f>
        <v>913</v>
      </c>
      <c r="I41" s="896" t="n">
        <f aca="false">'Fuel-Depr-OtherTax'!H51</f>
        <v>917</v>
      </c>
      <c r="J41" s="896" t="n">
        <f aca="false">'Fuel-Depr-OtherTax'!I51</f>
        <v>905</v>
      </c>
      <c r="K41" s="896" t="n">
        <f aca="false">'Fuel-Depr-OtherTax'!J51</f>
        <v>901</v>
      </c>
      <c r="L41" s="896" t="n">
        <f aca="false">'Fuel-Depr-OtherTax'!K51</f>
        <v>919</v>
      </c>
      <c r="M41" s="896" t="n">
        <f aca="false">'Fuel-Depr-OtherTax'!L51</f>
        <v>917</v>
      </c>
      <c r="N41" s="896" t="n">
        <f aca="false">'Fuel-Depr-OtherTax'!M51</f>
        <v>917</v>
      </c>
      <c r="O41" s="896" t="n">
        <f aca="false">'Fuel-Depr-OtherTax'!N51</f>
        <v>917</v>
      </c>
      <c r="P41" s="896" t="n">
        <f aca="false">SUM(D41:O41)</f>
        <v>11092</v>
      </c>
      <c r="Q41" s="897" t="n">
        <f aca="false">SUM(D41:K41)</f>
        <v>7422</v>
      </c>
      <c r="R41" s="896" t="n">
        <f aca="false">P41-Q41</f>
        <v>3670</v>
      </c>
      <c r="S41" s="897"/>
      <c r="T41" s="898" t="n">
        <f aca="false">SUM(D41:O41)</f>
        <v>11092</v>
      </c>
      <c r="U41" s="896"/>
      <c r="V41" s="896"/>
      <c r="W41" s="896"/>
      <c r="X41" s="896"/>
      <c r="Y41" s="896"/>
      <c r="Z41" s="896"/>
      <c r="AA41" s="896"/>
      <c r="AB41" s="896"/>
      <c r="AC41" s="896"/>
      <c r="AD41" s="896"/>
      <c r="AE41" s="896"/>
      <c r="AF41" s="896"/>
      <c r="AG41" s="896"/>
      <c r="AH41" s="896"/>
      <c r="AI41" s="896"/>
      <c r="AJ41" s="896"/>
      <c r="AK41" s="896"/>
      <c r="AL41" s="896"/>
      <c r="AM41" s="896"/>
      <c r="AN41" s="896"/>
    </row>
    <row r="42" customFormat="false" ht="12.75" hidden="false" customHeight="false" outlineLevel="0" collapsed="false">
      <c r="A42" s="892"/>
      <c r="D42" s="896"/>
      <c r="E42" s="896"/>
      <c r="F42" s="896"/>
      <c r="G42" s="896"/>
      <c r="H42" s="896"/>
      <c r="I42" s="896"/>
      <c r="J42" s="896"/>
      <c r="K42" s="896"/>
      <c r="L42" s="896"/>
      <c r="M42" s="896"/>
      <c r="N42" s="896"/>
      <c r="O42" s="896"/>
      <c r="P42" s="896"/>
      <c r="Q42" s="897"/>
      <c r="R42" s="896"/>
      <c r="S42" s="897"/>
      <c r="T42" s="896"/>
      <c r="U42" s="896"/>
      <c r="V42" s="896"/>
      <c r="W42" s="896"/>
      <c r="X42" s="896"/>
      <c r="Y42" s="896"/>
      <c r="Z42" s="896"/>
      <c r="AA42" s="896"/>
      <c r="AB42" s="896"/>
      <c r="AC42" s="896"/>
      <c r="AD42" s="896"/>
      <c r="AE42" s="896"/>
      <c r="AF42" s="896"/>
      <c r="AG42" s="896"/>
      <c r="AH42" s="896"/>
      <c r="AI42" s="896"/>
      <c r="AJ42" s="896"/>
      <c r="AK42" s="896"/>
      <c r="AL42" s="896"/>
      <c r="AM42" s="896"/>
      <c r="AN42" s="896"/>
    </row>
    <row r="43" customFormat="false" ht="12.75" hidden="false" customHeight="false" outlineLevel="0" collapsed="false">
      <c r="A43" s="892" t="s">
        <v>1061</v>
      </c>
      <c r="B43" s="893" t="s">
        <v>1062</v>
      </c>
      <c r="C43" s="902"/>
      <c r="D43" s="896" t="n">
        <f aca="false">OtherInc!C10</f>
        <v>0</v>
      </c>
      <c r="E43" s="896" t="n">
        <f aca="false">OtherInc!D10</f>
        <v>0</v>
      </c>
      <c r="F43" s="896" t="n">
        <f aca="false">OtherInc!E10</f>
        <v>0</v>
      </c>
      <c r="G43" s="896" t="n">
        <f aca="false">OtherInc!F10</f>
        <v>0</v>
      </c>
      <c r="H43" s="896" t="n">
        <f aca="false">OtherInc!G10</f>
        <v>0</v>
      </c>
      <c r="I43" s="896" t="n">
        <f aca="false">OtherInc!H10</f>
        <v>0</v>
      </c>
      <c r="J43" s="896" t="n">
        <f aca="false">OtherInc!I10</f>
        <v>0</v>
      </c>
      <c r="K43" s="896" t="n">
        <f aca="false">OtherInc!J10</f>
        <v>0</v>
      </c>
      <c r="L43" s="896" t="n">
        <f aca="false">OtherInc!K10</f>
        <v>0</v>
      </c>
      <c r="M43" s="896" t="n">
        <f aca="false">OtherInc!L10</f>
        <v>0</v>
      </c>
      <c r="N43" s="896" t="n">
        <f aca="false">OtherInc!M10</f>
        <v>0</v>
      </c>
      <c r="O43" s="896" t="n">
        <f aca="false">OtherInc!N10</f>
        <v>0</v>
      </c>
      <c r="P43" s="896" t="n">
        <f aca="false">SUM(D43:O43)</f>
        <v>0</v>
      </c>
      <c r="Q43" s="897" t="n">
        <f aca="false">SUM(D43:K43)</f>
        <v>0</v>
      </c>
      <c r="R43" s="896" t="n">
        <f aca="false">P43-Q43</f>
        <v>0</v>
      </c>
      <c r="S43" s="897"/>
      <c r="T43" s="898" t="n">
        <f aca="false">SUM(D43:O43)</f>
        <v>0</v>
      </c>
      <c r="U43" s="896"/>
      <c r="V43" s="896"/>
      <c r="W43" s="896"/>
      <c r="X43" s="896"/>
      <c r="Y43" s="896"/>
      <c r="Z43" s="896"/>
      <c r="AA43" s="896"/>
      <c r="AB43" s="896"/>
      <c r="AC43" s="896"/>
      <c r="AD43" s="896"/>
      <c r="AE43" s="896"/>
      <c r="AF43" s="896"/>
      <c r="AG43" s="896"/>
      <c r="AH43" s="896"/>
      <c r="AI43" s="896"/>
      <c r="AJ43" s="896"/>
      <c r="AK43" s="896"/>
      <c r="AL43" s="896"/>
      <c r="AM43" s="896"/>
      <c r="AN43" s="896"/>
    </row>
    <row r="44" customFormat="false" ht="12.75" hidden="false" customHeight="false" outlineLevel="0" collapsed="false">
      <c r="A44" s="892" t="s">
        <v>1048</v>
      </c>
      <c r="B44" s="879" t="s">
        <v>1063</v>
      </c>
      <c r="D44" s="896" t="n">
        <f aca="false">-DeferredTax!R123</f>
        <v>-0</v>
      </c>
      <c r="E44" s="896" t="n">
        <f aca="false">-DeferredTax!S123</f>
        <v>-0</v>
      </c>
      <c r="F44" s="896" t="n">
        <f aca="false">-DeferredTax!T123</f>
        <v>-0</v>
      </c>
      <c r="G44" s="896" t="n">
        <f aca="false">-DeferredTax!U123</f>
        <v>-0</v>
      </c>
      <c r="H44" s="896" t="n">
        <f aca="false">-DeferredTax!V123</f>
        <v>-0</v>
      </c>
      <c r="I44" s="896" t="n">
        <f aca="false">-DeferredTax!W123</f>
        <v>-0</v>
      </c>
      <c r="J44" s="896" t="n">
        <f aca="false">-DeferredTax!X123</f>
        <v>-0</v>
      </c>
      <c r="K44" s="896" t="n">
        <f aca="false">-DeferredTax!Y123</f>
        <v>-0</v>
      </c>
      <c r="L44" s="896" t="n">
        <f aca="false">-DeferredTax!Z123</f>
        <v>-0</v>
      </c>
      <c r="M44" s="896" t="n">
        <f aca="false">-DeferredTax!AA123</f>
        <v>-0</v>
      </c>
      <c r="N44" s="896" t="n">
        <f aca="false">-DeferredTax!AB123</f>
        <v>-0</v>
      </c>
      <c r="O44" s="896" t="n">
        <f aca="false">-DeferredTax!AC123</f>
        <v>-0</v>
      </c>
      <c r="P44" s="896" t="n">
        <f aca="false">SUM(D44:O44)</f>
        <v>0</v>
      </c>
      <c r="Q44" s="897" t="n">
        <f aca="false">SUM(D44:K44)</f>
        <v>0</v>
      </c>
      <c r="R44" s="896" t="n">
        <f aca="false">P44-Q44</f>
        <v>0</v>
      </c>
      <c r="S44" s="897"/>
      <c r="T44" s="898" t="n">
        <f aca="false">SUM(D44:O44)</f>
        <v>0</v>
      </c>
      <c r="U44" s="896"/>
      <c r="V44" s="896"/>
      <c r="W44" s="896"/>
      <c r="X44" s="896"/>
      <c r="Y44" s="896"/>
      <c r="Z44" s="896"/>
      <c r="AA44" s="896"/>
      <c r="AB44" s="896"/>
      <c r="AC44" s="896"/>
      <c r="AD44" s="896"/>
      <c r="AE44" s="896"/>
      <c r="AF44" s="896"/>
      <c r="AG44" s="896"/>
      <c r="AH44" s="896"/>
      <c r="AI44" s="896"/>
      <c r="AJ44" s="896"/>
      <c r="AK44" s="896"/>
      <c r="AL44" s="896"/>
      <c r="AM44" s="896"/>
      <c r="AN44" s="896"/>
    </row>
    <row r="45" customFormat="false" ht="12.75" hidden="false" customHeight="false" outlineLevel="0" collapsed="false">
      <c r="A45" s="892" t="s">
        <v>1048</v>
      </c>
      <c r="B45" s="903" t="s">
        <v>1064</v>
      </c>
      <c r="C45" s="902"/>
      <c r="D45" s="896" t="n">
        <f aca="false">-DeferredTax!R127</f>
        <v>0</v>
      </c>
      <c r="E45" s="896" t="n">
        <f aca="false">-DeferredTax!S127</f>
        <v>0</v>
      </c>
      <c r="F45" s="896" t="n">
        <f aca="false">-DeferredTax!T127</f>
        <v>0</v>
      </c>
      <c r="G45" s="896" t="n">
        <f aca="false">-DeferredTax!U127</f>
        <v>0</v>
      </c>
      <c r="H45" s="896" t="n">
        <f aca="false">-DeferredTax!V127</f>
        <v>0</v>
      </c>
      <c r="I45" s="896" t="n">
        <f aca="false">-DeferredTax!W127</f>
        <v>0</v>
      </c>
      <c r="J45" s="896" t="n">
        <f aca="false">-DeferredTax!X127</f>
        <v>0</v>
      </c>
      <c r="K45" s="896" t="n">
        <f aca="false">-DeferredTax!Y127</f>
        <v>0</v>
      </c>
      <c r="L45" s="896" t="n">
        <f aca="false">-DeferredTax!Z127</f>
        <v>0</v>
      </c>
      <c r="M45" s="896" t="n">
        <f aca="false">-DeferredTax!AA127</f>
        <v>0</v>
      </c>
      <c r="N45" s="896" t="n">
        <f aca="false">-DeferredTax!AB127</f>
        <v>0</v>
      </c>
      <c r="O45" s="896" t="n">
        <f aca="false">-DeferredTax!AC127</f>
        <v>0</v>
      </c>
      <c r="P45" s="896" t="n">
        <f aca="false">SUM(D45:O45)</f>
        <v>0</v>
      </c>
      <c r="Q45" s="897" t="n">
        <f aca="false">SUM(D45:K45)</f>
        <v>0</v>
      </c>
      <c r="R45" s="896" t="n">
        <f aca="false">P45-Q45</f>
        <v>0</v>
      </c>
      <c r="S45" s="897"/>
      <c r="T45" s="898" t="n">
        <f aca="false">SUM(D45:O45)</f>
        <v>0</v>
      </c>
      <c r="U45" s="896"/>
      <c r="V45" s="896"/>
      <c r="W45" s="896"/>
      <c r="X45" s="896"/>
      <c r="Y45" s="896"/>
      <c r="Z45" s="896"/>
      <c r="AA45" s="896"/>
      <c r="AB45" s="896"/>
      <c r="AC45" s="896"/>
      <c r="AD45" s="896"/>
      <c r="AE45" s="896"/>
      <c r="AF45" s="896"/>
      <c r="AG45" s="896"/>
      <c r="AH45" s="896"/>
      <c r="AI45" s="896"/>
      <c r="AJ45" s="896"/>
      <c r="AK45" s="896"/>
      <c r="AL45" s="896"/>
      <c r="AM45" s="896"/>
      <c r="AN45" s="896"/>
    </row>
    <row r="46" customFormat="false" ht="12.75" hidden="false" customHeight="false" outlineLevel="0" collapsed="false">
      <c r="A46" s="892" t="s">
        <v>1048</v>
      </c>
      <c r="B46" s="893" t="s">
        <v>1065</v>
      </c>
      <c r="C46" s="904"/>
      <c r="D46" s="896" t="n">
        <f aca="false">-DeferredTax!R125-DeferredTax!R128</f>
        <v>0</v>
      </c>
      <c r="E46" s="896" t="n">
        <f aca="false">-DeferredTax!S125-DeferredTax!S128</f>
        <v>0</v>
      </c>
      <c r="F46" s="896" t="n">
        <f aca="false">-DeferredTax!T125-DeferredTax!T128</f>
        <v>11540</v>
      </c>
      <c r="G46" s="896" t="n">
        <f aca="false">-DeferredTax!U125-DeferredTax!U128</f>
        <v>415</v>
      </c>
      <c r="H46" s="896" t="n">
        <f aca="false">-DeferredTax!V125-DeferredTax!V128</f>
        <v>0</v>
      </c>
      <c r="I46" s="896" t="n">
        <f aca="false">-DeferredTax!W125-DeferredTax!W128</f>
        <v>325</v>
      </c>
      <c r="J46" s="896" t="n">
        <f aca="false">-DeferredTax!X125-DeferredTax!X128</f>
        <v>8</v>
      </c>
      <c r="K46" s="896" t="n">
        <f aca="false">-DeferredTax!Y125-DeferredTax!Y128</f>
        <v>244</v>
      </c>
      <c r="L46" s="896" t="n">
        <f aca="false">-DeferredTax!Z125-DeferredTax!Z128</f>
        <v>-244</v>
      </c>
      <c r="M46" s="896" t="n">
        <f aca="false">-DeferredTax!AA125-DeferredTax!AA128</f>
        <v>0</v>
      </c>
      <c r="N46" s="896" t="n">
        <f aca="false">-DeferredTax!AB125-DeferredTax!AB128</f>
        <v>0</v>
      </c>
      <c r="O46" s="896" t="n">
        <f aca="false">-DeferredTax!AC125-DeferredTax!AC128</f>
        <v>161</v>
      </c>
      <c r="P46" s="896" t="n">
        <f aca="false">SUM(D46:O46)</f>
        <v>12449</v>
      </c>
      <c r="Q46" s="897" t="n">
        <f aca="false">SUM(D46:K46)</f>
        <v>12532</v>
      </c>
      <c r="R46" s="896" t="n">
        <f aca="false">P46-Q46</f>
        <v>-83</v>
      </c>
      <c r="S46" s="897"/>
      <c r="T46" s="898" t="n">
        <f aca="false">SUM(D46:O46)</f>
        <v>12449</v>
      </c>
      <c r="U46" s="896"/>
      <c r="V46" s="896"/>
      <c r="W46" s="896"/>
      <c r="X46" s="896"/>
      <c r="Y46" s="896"/>
      <c r="Z46" s="896"/>
      <c r="AA46" s="896"/>
      <c r="AB46" s="896"/>
      <c r="AC46" s="896"/>
      <c r="AD46" s="896"/>
      <c r="AE46" s="896"/>
      <c r="AF46" s="896"/>
      <c r="AG46" s="896"/>
      <c r="AH46" s="896"/>
      <c r="AI46" s="896"/>
      <c r="AJ46" s="896"/>
      <c r="AK46" s="896"/>
      <c r="AL46" s="896"/>
      <c r="AM46" s="896"/>
      <c r="AN46" s="896"/>
    </row>
    <row r="47" customFormat="false" ht="12.75" hidden="false" customHeight="false" outlineLevel="0" collapsed="false">
      <c r="A47" s="892" t="s">
        <v>1066</v>
      </c>
      <c r="B47" s="893" t="s">
        <v>1067</v>
      </c>
      <c r="D47" s="896" t="n">
        <f aca="false">-IntDeduct!C38</f>
        <v>-0</v>
      </c>
      <c r="E47" s="896" t="n">
        <f aca="false">-IntDeduct!D38</f>
        <v>-0</v>
      </c>
      <c r="F47" s="896" t="n">
        <f aca="false">-IntDeduct!E38</f>
        <v>-0</v>
      </c>
      <c r="G47" s="896" t="n">
        <f aca="false">-IntDeduct!F38</f>
        <v>-0</v>
      </c>
      <c r="H47" s="896" t="n">
        <f aca="false">-IntDeduct!G38</f>
        <v>-0</v>
      </c>
      <c r="I47" s="896" t="n">
        <f aca="false">-IntDeduct!H38</f>
        <v>-0</v>
      </c>
      <c r="J47" s="896" t="n">
        <f aca="false">-IntDeduct!I38</f>
        <v>-0</v>
      </c>
      <c r="K47" s="896" t="n">
        <f aca="false">-IntDeduct!J38</f>
        <v>-0</v>
      </c>
      <c r="L47" s="896" t="n">
        <f aca="false">-IntDeduct!K38</f>
        <v>-0</v>
      </c>
      <c r="M47" s="896" t="n">
        <f aca="false">-IntDeduct!L38</f>
        <v>-0</v>
      </c>
      <c r="N47" s="896" t="n">
        <f aca="false">-IntDeduct!M38</f>
        <v>-0</v>
      </c>
      <c r="O47" s="896" t="n">
        <f aca="false">-IntDeduct!N38</f>
        <v>-0</v>
      </c>
      <c r="P47" s="896" t="n">
        <f aca="false">SUM(D47:O47)</f>
        <v>0</v>
      </c>
      <c r="Q47" s="897" t="n">
        <f aca="false">SUM(D47:K47)</f>
        <v>0</v>
      </c>
      <c r="R47" s="896" t="n">
        <f aca="false">P47-Q47</f>
        <v>0</v>
      </c>
      <c r="S47" s="897"/>
      <c r="T47" s="898" t="n">
        <f aca="false">SUM(D47:O47)</f>
        <v>0</v>
      </c>
      <c r="U47" s="896"/>
      <c r="V47" s="896"/>
      <c r="W47" s="896"/>
      <c r="X47" s="896"/>
      <c r="Y47" s="896"/>
      <c r="Z47" s="896"/>
      <c r="AA47" s="896"/>
      <c r="AB47" s="896"/>
      <c r="AC47" s="896"/>
      <c r="AD47" s="896"/>
      <c r="AE47" s="896"/>
      <c r="AF47" s="896"/>
      <c r="AG47" s="896"/>
      <c r="AH47" s="896"/>
      <c r="AI47" s="896"/>
      <c r="AJ47" s="896"/>
      <c r="AK47" s="896"/>
      <c r="AL47" s="896"/>
      <c r="AM47" s="896"/>
      <c r="AN47" s="896"/>
    </row>
    <row r="48" customFormat="false" ht="12.75" hidden="false" customHeight="false" outlineLevel="0" collapsed="false">
      <c r="A48" s="892" t="s">
        <v>1066</v>
      </c>
      <c r="B48" s="893" t="s">
        <v>1068</v>
      </c>
      <c r="D48" s="896" t="n">
        <f aca="false">-IntDeduct!C39</f>
        <v>-0</v>
      </c>
      <c r="E48" s="896" t="n">
        <f aca="false">-IntDeduct!D39</f>
        <v>-0</v>
      </c>
      <c r="F48" s="896" t="n">
        <f aca="false">-IntDeduct!E39</f>
        <v>-0</v>
      </c>
      <c r="G48" s="896" t="n">
        <f aca="false">-IntDeduct!F39</f>
        <v>-0</v>
      </c>
      <c r="H48" s="896" t="n">
        <f aca="false">-IntDeduct!G39</f>
        <v>-0</v>
      </c>
      <c r="I48" s="896" t="n">
        <f aca="false">-IntDeduct!H39</f>
        <v>-0</v>
      </c>
      <c r="J48" s="896" t="n">
        <f aca="false">-IntDeduct!I39</f>
        <v>-0</v>
      </c>
      <c r="K48" s="896" t="n">
        <f aca="false">-IntDeduct!J39</f>
        <v>-0</v>
      </c>
      <c r="L48" s="896" t="n">
        <f aca="false">-IntDeduct!K39</f>
        <v>-0</v>
      </c>
      <c r="M48" s="896" t="n">
        <f aca="false">-IntDeduct!L39</f>
        <v>-0</v>
      </c>
      <c r="N48" s="896" t="n">
        <f aca="false">-IntDeduct!M39</f>
        <v>-0</v>
      </c>
      <c r="O48" s="896" t="n">
        <f aca="false">-IntDeduct!N39</f>
        <v>-0</v>
      </c>
      <c r="P48" s="896" t="n">
        <f aca="false">SUM(D48:O48)</f>
        <v>0</v>
      </c>
      <c r="Q48" s="897" t="n">
        <f aca="false">SUM(D48:K48)</f>
        <v>0</v>
      </c>
      <c r="R48" s="896" t="n">
        <f aca="false">P48-Q48</f>
        <v>0</v>
      </c>
      <c r="S48" s="897"/>
      <c r="T48" s="898" t="n">
        <f aca="false">SUM(D48:O48)</f>
        <v>0</v>
      </c>
      <c r="U48" s="896"/>
      <c r="V48" s="896"/>
      <c r="W48" s="896"/>
      <c r="X48" s="896"/>
      <c r="Y48" s="896"/>
      <c r="Z48" s="896"/>
      <c r="AA48" s="896"/>
      <c r="AB48" s="896"/>
      <c r="AC48" s="896"/>
      <c r="AD48" s="896"/>
      <c r="AE48" s="896"/>
      <c r="AF48" s="896"/>
      <c r="AG48" s="896"/>
      <c r="AH48" s="896"/>
      <c r="AI48" s="896"/>
      <c r="AJ48" s="896"/>
      <c r="AK48" s="896"/>
      <c r="AL48" s="896"/>
      <c r="AM48" s="896"/>
      <c r="AN48" s="896"/>
    </row>
    <row r="49" customFormat="false" ht="12.75" hidden="false" customHeight="false" outlineLevel="0" collapsed="false">
      <c r="A49" s="892" t="s">
        <v>1066</v>
      </c>
      <c r="B49" s="893" t="s">
        <v>1069</v>
      </c>
      <c r="C49" s="894" t="s">
        <v>1028</v>
      </c>
      <c r="D49" s="895" t="n">
        <v>0</v>
      </c>
      <c r="E49" s="895" t="n">
        <v>0</v>
      </c>
      <c r="F49" s="895" t="n">
        <v>0</v>
      </c>
      <c r="G49" s="895" t="n">
        <v>0</v>
      </c>
      <c r="H49" s="895" t="n">
        <v>0</v>
      </c>
      <c r="I49" s="895" t="n">
        <v>0</v>
      </c>
      <c r="J49" s="895" t="n">
        <v>0</v>
      </c>
      <c r="K49" s="895" t="n">
        <v>0</v>
      </c>
      <c r="L49" s="895" t="n">
        <v>0</v>
      </c>
      <c r="M49" s="895" t="n">
        <v>0</v>
      </c>
      <c r="N49" s="895" t="n">
        <v>0</v>
      </c>
      <c r="O49" s="895" t="n">
        <v>0</v>
      </c>
      <c r="P49" s="896" t="n">
        <f aca="false">SUM(D49:O49)</f>
        <v>0</v>
      </c>
      <c r="Q49" s="897" t="n">
        <f aca="false">SUM(D49:K49)</f>
        <v>0</v>
      </c>
      <c r="R49" s="896" t="n">
        <f aca="false">P49-Q49</f>
        <v>0</v>
      </c>
      <c r="S49" s="897"/>
      <c r="T49" s="898" t="n">
        <f aca="false">SUM(D49:O49)</f>
        <v>0</v>
      </c>
      <c r="U49" s="896"/>
      <c r="V49" s="896"/>
      <c r="W49" s="896"/>
      <c r="X49" s="896"/>
      <c r="Y49" s="896"/>
      <c r="Z49" s="896"/>
      <c r="AA49" s="896"/>
      <c r="AB49" s="896"/>
      <c r="AC49" s="896"/>
      <c r="AD49" s="896"/>
      <c r="AE49" s="896"/>
      <c r="AF49" s="896"/>
      <c r="AG49" s="896"/>
      <c r="AH49" s="896"/>
      <c r="AI49" s="896"/>
      <c r="AJ49" s="896"/>
      <c r="AK49" s="896"/>
      <c r="AL49" s="896"/>
      <c r="AM49" s="896"/>
      <c r="AN49" s="896"/>
    </row>
    <row r="50" customFormat="false" ht="12.75" hidden="false" customHeight="false" outlineLevel="0" collapsed="false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896"/>
      <c r="W50" s="896"/>
      <c r="X50" s="896"/>
      <c r="Y50" s="896"/>
      <c r="Z50" s="896"/>
      <c r="AA50" s="896"/>
      <c r="AB50" s="896"/>
      <c r="AC50" s="896"/>
      <c r="AD50" s="896"/>
      <c r="AE50" s="896"/>
      <c r="AF50" s="896"/>
      <c r="AG50" s="896"/>
      <c r="AH50" s="896"/>
      <c r="AI50" s="896"/>
      <c r="AJ50" s="896"/>
      <c r="AK50" s="896"/>
      <c r="AL50" s="896"/>
      <c r="AM50" s="896"/>
      <c r="AN50" s="896"/>
    </row>
    <row r="51" customFormat="false" ht="12.75" hidden="false" customHeight="false" outlineLevel="0" collapsed="false">
      <c r="A51" s="892" t="s">
        <v>1048</v>
      </c>
      <c r="B51" s="893" t="s">
        <v>1070</v>
      </c>
      <c r="C51" s="902"/>
      <c r="D51" s="896" t="n">
        <f aca="false">-IncomeState!C51-SUM(DeferredTax!R71:R73)-DeferredTax!R79</f>
        <v>-3944</v>
      </c>
      <c r="E51" s="896" t="n">
        <f aca="false">-IncomeState!D51-SUM(DeferredTax!S71:S73)-DeferredTax!S79</f>
        <v>-5194</v>
      </c>
      <c r="F51" s="896" t="n">
        <f aca="false">-IncomeState!E51-SUM(DeferredTax!T71:T73)-DeferredTax!T79</f>
        <v>-6678</v>
      </c>
      <c r="G51" s="896" t="n">
        <f aca="false">-IncomeState!F51-SUM(DeferredTax!U71:U73)-DeferredTax!U79</f>
        <v>-4247</v>
      </c>
      <c r="H51" s="896" t="n">
        <f aca="false">-IncomeState!G51-SUM(DeferredTax!V71:V73)-DeferredTax!V79</f>
        <v>-4424</v>
      </c>
      <c r="I51" s="896" t="n">
        <f aca="false">-IncomeState!H51-SUM(DeferredTax!W71:W73)-DeferredTax!W79</f>
        <v>-3863</v>
      </c>
      <c r="J51" s="896" t="n">
        <f aca="false">-IncomeState!I51-SUM(DeferredTax!X71:X73)-DeferredTax!X79</f>
        <v>-4002</v>
      </c>
      <c r="K51" s="896" t="n">
        <f aca="false">-IncomeState!J51-SUM(DeferredTax!Y71:Y73)-DeferredTax!Y79</f>
        <v>-3862</v>
      </c>
      <c r="L51" s="896" t="n">
        <f aca="false">-IncomeState!K51-SUM(DeferredTax!Z71:Z73)-DeferredTax!Z79</f>
        <v>-3285</v>
      </c>
      <c r="M51" s="896" t="n">
        <f aca="false">-IncomeState!L51-SUM(DeferredTax!AA71:AA73)-DeferredTax!AA79</f>
        <v>-420</v>
      </c>
      <c r="N51" s="896" t="n">
        <f aca="false">-IncomeState!M51-SUM(DeferredTax!AB71:AB73)-DeferredTax!AB79</f>
        <v>-4103</v>
      </c>
      <c r="O51" s="896" t="n">
        <f aca="false">-IncomeState!N51-SUM(DeferredTax!AC71:AC73)-DeferredTax!AC79</f>
        <v>-3723</v>
      </c>
      <c r="P51" s="896" t="n">
        <f aca="false">SUM(D51:O51)</f>
        <v>-47745</v>
      </c>
      <c r="Q51" s="897" t="n">
        <f aca="false">SUM(D51:K51)</f>
        <v>-36214</v>
      </c>
      <c r="R51" s="896" t="n">
        <f aca="false">P51-Q51</f>
        <v>-11531</v>
      </c>
      <c r="S51" s="897"/>
      <c r="T51" s="898" t="n">
        <f aca="false">SUM(D51:O51)</f>
        <v>-47745</v>
      </c>
      <c r="U51" s="896"/>
      <c r="V51" s="896"/>
      <c r="W51" s="896"/>
      <c r="X51" s="896"/>
      <c r="Y51" s="896"/>
      <c r="Z51" s="896"/>
      <c r="AA51" s="896"/>
      <c r="AB51" s="896"/>
      <c r="AC51" s="896"/>
      <c r="AD51" s="896"/>
      <c r="AE51" s="896"/>
      <c r="AF51" s="896"/>
      <c r="AG51" s="896"/>
      <c r="AH51" s="896"/>
      <c r="AI51" s="896"/>
      <c r="AJ51" s="896"/>
      <c r="AK51" s="896"/>
      <c r="AL51" s="896"/>
      <c r="AM51" s="896"/>
      <c r="AN51" s="896"/>
    </row>
    <row r="52" customFormat="false" ht="12.75" hidden="false" customHeight="false" outlineLevel="0" collapsed="false">
      <c r="A52" s="892" t="s">
        <v>1071</v>
      </c>
      <c r="B52" s="893" t="s">
        <v>1072</v>
      </c>
      <c r="D52" s="896" t="n">
        <f aca="false">DeferredTax!R83</f>
        <v>0</v>
      </c>
      <c r="E52" s="896" t="n">
        <f aca="false">DeferredTax!S83</f>
        <v>0</v>
      </c>
      <c r="F52" s="896" t="n">
        <f aca="false">DeferredTax!T83</f>
        <v>0</v>
      </c>
      <c r="G52" s="896" t="n">
        <f aca="false">DeferredTax!U83</f>
        <v>0</v>
      </c>
      <c r="H52" s="896" t="n">
        <f aca="false">DeferredTax!V83</f>
        <v>0</v>
      </c>
      <c r="I52" s="896" t="n">
        <f aca="false">DeferredTax!W83</f>
        <v>0</v>
      </c>
      <c r="J52" s="896" t="n">
        <f aca="false">DeferredTax!X83</f>
        <v>0</v>
      </c>
      <c r="K52" s="896" t="n">
        <f aca="false">DeferredTax!Y83</f>
        <v>0</v>
      </c>
      <c r="L52" s="896" t="n">
        <f aca="false">DeferredTax!Z83</f>
        <v>0</v>
      </c>
      <c r="M52" s="896" t="n">
        <f aca="false">DeferredTax!AA83</f>
        <v>0</v>
      </c>
      <c r="N52" s="896" t="n">
        <f aca="false">DeferredTax!AB83</f>
        <v>0</v>
      </c>
      <c r="O52" s="896" t="n">
        <f aca="false">DeferredTax!AC83</f>
        <v>0</v>
      </c>
      <c r="P52" s="896" t="n">
        <f aca="false">SUM(D52:O52)</f>
        <v>0</v>
      </c>
      <c r="Q52" s="897" t="n">
        <f aca="false">SUM(D52:K52)</f>
        <v>0</v>
      </c>
      <c r="R52" s="896" t="n">
        <f aca="false">P52-Q52</f>
        <v>0</v>
      </c>
      <c r="S52" s="897"/>
      <c r="T52" s="898" t="n">
        <f aca="false">SUM(D52:O52)</f>
        <v>0</v>
      </c>
      <c r="U52" s="896"/>
      <c r="V52" s="896"/>
      <c r="W52" s="896"/>
      <c r="X52" s="896"/>
      <c r="Y52" s="896"/>
      <c r="Z52" s="896"/>
      <c r="AA52" s="896"/>
      <c r="AB52" s="896"/>
      <c r="AC52" s="896"/>
      <c r="AD52" s="896"/>
      <c r="AE52" s="896"/>
      <c r="AF52" s="896"/>
      <c r="AG52" s="896"/>
      <c r="AH52" s="896"/>
      <c r="AI52" s="896"/>
      <c r="AJ52" s="896"/>
      <c r="AK52" s="896"/>
      <c r="AL52" s="896"/>
      <c r="AM52" s="896"/>
      <c r="AN52" s="896"/>
    </row>
    <row r="53" customFormat="false" ht="12.75" hidden="false" customHeight="false" outlineLevel="0" collapsed="false">
      <c r="A53" s="892" t="s">
        <v>1071</v>
      </c>
      <c r="B53" s="893" t="s">
        <v>1073</v>
      </c>
      <c r="D53" s="896" t="n">
        <f aca="false">DeferredTax!R84</f>
        <v>150</v>
      </c>
      <c r="E53" s="896" t="n">
        <f aca="false">DeferredTax!S84</f>
        <v>92</v>
      </c>
      <c r="F53" s="896" t="n">
        <f aca="false">DeferredTax!T84</f>
        <v>-4693</v>
      </c>
      <c r="G53" s="896" t="n">
        <f aca="false">DeferredTax!U84</f>
        <v>802</v>
      </c>
      <c r="H53" s="896" t="n">
        <f aca="false">DeferredTax!V84</f>
        <v>259</v>
      </c>
      <c r="I53" s="896" t="n">
        <f aca="false">DeferredTax!W84</f>
        <v>6</v>
      </c>
      <c r="J53" s="896" t="n">
        <f aca="false">DeferredTax!X84</f>
        <v>256</v>
      </c>
      <c r="K53" s="896" t="n">
        <f aca="false">DeferredTax!Y84</f>
        <v>100</v>
      </c>
      <c r="L53" s="896" t="n">
        <f aca="false">DeferredTax!Z84</f>
        <v>747</v>
      </c>
      <c r="M53" s="896" t="n">
        <f aca="false">DeferredTax!AA84</f>
        <v>3257</v>
      </c>
      <c r="N53" s="896" t="n">
        <f aca="false">DeferredTax!AB84</f>
        <v>-753</v>
      </c>
      <c r="O53" s="896" t="n">
        <f aca="false">DeferredTax!AC84</f>
        <v>-60</v>
      </c>
      <c r="P53" s="896" t="n">
        <f aca="false">SUM(D53:O53)</f>
        <v>163</v>
      </c>
      <c r="Q53" s="897" t="n">
        <f aca="false">SUM(D53:K53)</f>
        <v>-3028</v>
      </c>
      <c r="R53" s="896" t="n">
        <f aca="false">P53-Q53</f>
        <v>3191</v>
      </c>
      <c r="S53" s="897"/>
      <c r="T53" s="898" t="n">
        <f aca="false">SUM(D53:O53)</f>
        <v>163</v>
      </c>
      <c r="U53" s="896"/>
      <c r="V53" s="896"/>
      <c r="W53" s="896"/>
      <c r="X53" s="896"/>
      <c r="Y53" s="896"/>
      <c r="Z53" s="896"/>
      <c r="AA53" s="896"/>
      <c r="AB53" s="896"/>
      <c r="AC53" s="896"/>
      <c r="AD53" s="896"/>
      <c r="AE53" s="896"/>
      <c r="AF53" s="896"/>
      <c r="AG53" s="896"/>
      <c r="AH53" s="896"/>
      <c r="AI53" s="896"/>
      <c r="AJ53" s="896"/>
      <c r="AK53" s="896"/>
      <c r="AL53" s="896"/>
      <c r="AM53" s="896"/>
      <c r="AN53" s="896"/>
    </row>
    <row r="54" customFormat="false" ht="12.75" hidden="false" customHeight="false" outlineLevel="0" collapsed="false">
      <c r="A54" s="892" t="s">
        <v>1071</v>
      </c>
      <c r="B54" s="893" t="s">
        <v>1074</v>
      </c>
      <c r="D54" s="896" t="n">
        <f aca="false">DeferredTax!R81</f>
        <v>150</v>
      </c>
      <c r="E54" s="896" t="n">
        <f aca="false">DeferredTax!S81</f>
        <v>92</v>
      </c>
      <c r="F54" s="896" t="n">
        <f aca="false">DeferredTax!T81</f>
        <v>-4693</v>
      </c>
      <c r="G54" s="896" t="n">
        <f aca="false">DeferredTax!U81</f>
        <v>802</v>
      </c>
      <c r="H54" s="896" t="n">
        <f aca="false">DeferredTax!V81</f>
        <v>259</v>
      </c>
      <c r="I54" s="896" t="n">
        <f aca="false">DeferredTax!W81</f>
        <v>6</v>
      </c>
      <c r="J54" s="896" t="n">
        <f aca="false">DeferredTax!X81</f>
        <v>256</v>
      </c>
      <c r="K54" s="896" t="n">
        <f aca="false">DeferredTax!Y81</f>
        <v>100</v>
      </c>
      <c r="L54" s="896" t="n">
        <f aca="false">DeferredTax!Z81</f>
        <v>747</v>
      </c>
      <c r="M54" s="896" t="n">
        <f aca="false">DeferredTax!AA81</f>
        <v>3257</v>
      </c>
      <c r="N54" s="896" t="n">
        <f aca="false">DeferredTax!AB81</f>
        <v>-753</v>
      </c>
      <c r="O54" s="896" t="n">
        <f aca="false">DeferredTax!AC81</f>
        <v>-60</v>
      </c>
      <c r="P54" s="896" t="n">
        <f aca="false">SUM(D54:O54)</f>
        <v>163</v>
      </c>
      <c r="Q54" s="897" t="n">
        <f aca="false">SUM(D54:K54)</f>
        <v>-3028</v>
      </c>
      <c r="R54" s="896" t="n">
        <f aca="false">P54-Q54</f>
        <v>3191</v>
      </c>
      <c r="S54" s="897"/>
      <c r="T54" s="898" t="n">
        <f aca="false">SUM(D54:O54)</f>
        <v>163</v>
      </c>
      <c r="U54" s="896"/>
      <c r="V54" s="896"/>
      <c r="W54" s="896"/>
      <c r="X54" s="896"/>
      <c r="Y54" s="896"/>
      <c r="Z54" s="896"/>
      <c r="AA54" s="896"/>
      <c r="AB54" s="896"/>
      <c r="AC54" s="896"/>
      <c r="AD54" s="896"/>
      <c r="AE54" s="896"/>
      <c r="AF54" s="896"/>
      <c r="AG54" s="896"/>
      <c r="AH54" s="896"/>
      <c r="AI54" s="896"/>
      <c r="AJ54" s="896"/>
      <c r="AK54" s="896"/>
      <c r="AL54" s="896"/>
      <c r="AM54" s="896"/>
      <c r="AN54" s="896"/>
    </row>
    <row r="55" customFormat="false" ht="12.75" hidden="false" customHeight="false" outlineLevel="0" collapsed="false">
      <c r="A55" s="892" t="s">
        <v>1075</v>
      </c>
      <c r="B55" s="893" t="s">
        <v>1076</v>
      </c>
      <c r="D55" s="896" t="n">
        <f aca="false">IncomeState!C54</f>
        <v>4269</v>
      </c>
      <c r="E55" s="896" t="n">
        <f aca="false">IncomeState!D54</f>
        <v>5462</v>
      </c>
      <c r="F55" s="896" t="n">
        <f aca="false">IncomeState!E54</f>
        <v>2160</v>
      </c>
      <c r="G55" s="896" t="n">
        <f aca="false">IncomeState!F54</f>
        <v>5223</v>
      </c>
      <c r="H55" s="896" t="n">
        <f aca="false">IncomeState!G54</f>
        <v>4858</v>
      </c>
      <c r="I55" s="896" t="n">
        <f aca="false">IncomeState!H54</f>
        <v>4043</v>
      </c>
      <c r="J55" s="896" t="n">
        <f aca="false">IncomeState!I54</f>
        <v>4434</v>
      </c>
      <c r="K55" s="896" t="n">
        <f aca="false">IncomeState!J54</f>
        <v>4137</v>
      </c>
      <c r="L55" s="896" t="n">
        <f aca="false">IncomeState!K54</f>
        <v>4207</v>
      </c>
      <c r="M55" s="896" t="n">
        <f aca="false">IncomeState!L54</f>
        <v>3852</v>
      </c>
      <c r="N55" s="896" t="n">
        <f aca="false">IncomeState!M54</f>
        <v>3525</v>
      </c>
      <c r="O55" s="896" t="n">
        <f aca="false">IncomeState!N54</f>
        <v>3838</v>
      </c>
      <c r="P55" s="896" t="n">
        <f aca="false">SUM(D55:O55)</f>
        <v>50008</v>
      </c>
      <c r="Q55" s="897" t="n">
        <f aca="false">SUM(D55:K55)</f>
        <v>34586</v>
      </c>
      <c r="R55" s="896" t="n">
        <f aca="false">P55-Q55</f>
        <v>15422</v>
      </c>
      <c r="S55" s="897"/>
      <c r="T55" s="898" t="n">
        <f aca="false">SUM(D55:O55)</f>
        <v>50008</v>
      </c>
      <c r="U55" s="896"/>
      <c r="V55" s="896"/>
      <c r="W55" s="896"/>
      <c r="X55" s="896"/>
      <c r="Y55" s="896"/>
      <c r="Z55" s="896"/>
      <c r="AA55" s="896"/>
      <c r="AB55" s="896"/>
      <c r="AC55" s="896"/>
      <c r="AD55" s="896"/>
      <c r="AE55" s="896"/>
      <c r="AF55" s="896"/>
      <c r="AG55" s="896"/>
      <c r="AH55" s="896"/>
      <c r="AI55" s="896"/>
      <c r="AJ55" s="896"/>
      <c r="AK55" s="896"/>
      <c r="AL55" s="896"/>
      <c r="AM55" s="896"/>
      <c r="AN55" s="896"/>
    </row>
    <row r="56" customFormat="false" ht="12.75" hidden="false" customHeight="false" outlineLevel="0" collapsed="false">
      <c r="A56" s="892" t="s">
        <v>1075</v>
      </c>
      <c r="B56" s="893" t="s">
        <v>1077</v>
      </c>
      <c r="D56" s="896" t="n">
        <f aca="false">IncomeState!C56</f>
        <v>6658</v>
      </c>
      <c r="E56" s="896" t="n">
        <f aca="false">IncomeState!D56</f>
        <v>8540</v>
      </c>
      <c r="F56" s="896" t="n">
        <f aca="false">IncomeState!E56</f>
        <v>3341</v>
      </c>
      <c r="G56" s="896" t="n">
        <f aca="false">IncomeState!F56</f>
        <v>8154</v>
      </c>
      <c r="H56" s="896" t="n">
        <f aca="false">IncomeState!G56</f>
        <v>7578</v>
      </c>
      <c r="I56" s="896" t="n">
        <f aca="false">IncomeState!H56</f>
        <v>6296</v>
      </c>
      <c r="J56" s="896" t="n">
        <f aca="false">IncomeState!I56</f>
        <v>6915</v>
      </c>
      <c r="K56" s="896" t="n">
        <f aca="false">IncomeState!J56</f>
        <v>6452</v>
      </c>
      <c r="L56" s="896" t="n">
        <f aca="false">IncomeState!K56</f>
        <v>6558</v>
      </c>
      <c r="M56" s="896" t="n">
        <f aca="false">IncomeState!L56</f>
        <v>5998</v>
      </c>
      <c r="N56" s="896" t="n">
        <f aca="false">IncomeState!M56</f>
        <v>5486</v>
      </c>
      <c r="O56" s="896" t="n">
        <f aca="false">IncomeState!N56</f>
        <v>5977</v>
      </c>
      <c r="P56" s="896" t="n">
        <f aca="false">SUM(D56:O56)</f>
        <v>77953</v>
      </c>
      <c r="Q56" s="897" t="n">
        <f aca="false">SUM(D56:K56)</f>
        <v>53934</v>
      </c>
      <c r="R56" s="896" t="n">
        <f aca="false">P56-Q56</f>
        <v>24019</v>
      </c>
      <c r="S56" s="897"/>
      <c r="T56" s="898" t="n">
        <f aca="false">SUM(D56:O56)</f>
        <v>77953</v>
      </c>
      <c r="U56" s="896"/>
      <c r="V56" s="896"/>
      <c r="W56" s="896"/>
      <c r="X56" s="896"/>
      <c r="Y56" s="896"/>
      <c r="Z56" s="896"/>
      <c r="AA56" s="896"/>
      <c r="AB56" s="896"/>
      <c r="AC56" s="896"/>
      <c r="AD56" s="896"/>
      <c r="AE56" s="896"/>
      <c r="AF56" s="896"/>
      <c r="AG56" s="896"/>
      <c r="AH56" s="896"/>
      <c r="AI56" s="896"/>
      <c r="AJ56" s="896"/>
      <c r="AK56" s="896"/>
      <c r="AL56" s="896"/>
      <c r="AM56" s="896"/>
      <c r="AN56" s="896"/>
    </row>
    <row r="57" customFormat="false" ht="12.75" hidden="false" customHeight="false" outlineLevel="0" collapsed="false">
      <c r="A57" s="894"/>
      <c r="B57" s="879"/>
      <c r="C57" s="894"/>
      <c r="D57" s="895"/>
      <c r="E57" s="895"/>
      <c r="F57" s="895"/>
      <c r="G57" s="895"/>
      <c r="H57" s="895"/>
      <c r="I57" s="895"/>
      <c r="J57" s="895"/>
      <c r="K57" s="895"/>
      <c r="L57" s="895"/>
      <c r="M57" s="895"/>
      <c r="N57" s="895"/>
      <c r="O57" s="895"/>
      <c r="P57" s="896"/>
      <c r="Q57" s="897"/>
      <c r="R57" s="896"/>
      <c r="S57" s="896"/>
      <c r="T57" s="898"/>
      <c r="U57" s="896"/>
      <c r="V57" s="896"/>
      <c r="W57" s="896"/>
      <c r="X57" s="896"/>
      <c r="Y57" s="896"/>
      <c r="Z57" s="896"/>
      <c r="AA57" s="896"/>
      <c r="AB57" s="896"/>
      <c r="AC57" s="896"/>
      <c r="AD57" s="896"/>
      <c r="AE57" s="896"/>
      <c r="AF57" s="896"/>
      <c r="AG57" s="896"/>
      <c r="AH57" s="896"/>
      <c r="AI57" s="896"/>
      <c r="AJ57" s="896"/>
      <c r="AK57" s="896"/>
      <c r="AL57" s="896"/>
      <c r="AM57" s="896"/>
      <c r="AN57" s="896"/>
    </row>
    <row r="58" customFormat="false" ht="12.75" hidden="false" customHeight="false" outlineLevel="0" collapsed="false">
      <c r="A58" s="892" t="s">
        <v>1061</v>
      </c>
      <c r="B58" s="617" t="s">
        <v>1078</v>
      </c>
      <c r="C58" s="894"/>
      <c r="D58" s="900" t="n">
        <f aca="false">OtherInc!C28</f>
        <v>7</v>
      </c>
      <c r="E58" s="900" t="n">
        <f aca="false">OtherInc!D28</f>
        <v>7</v>
      </c>
      <c r="F58" s="900" t="n">
        <f aca="false">OtherInc!E28</f>
        <v>5</v>
      </c>
      <c r="G58" s="900" t="n">
        <f aca="false">OtherInc!F28</f>
        <v>5</v>
      </c>
      <c r="H58" s="900" t="n">
        <f aca="false">OtherInc!G28</f>
        <v>4</v>
      </c>
      <c r="I58" s="900" t="n">
        <f aca="false">OtherInc!H28</f>
        <v>7</v>
      </c>
      <c r="J58" s="900" t="n">
        <f aca="false">OtherInc!I28</f>
        <v>23</v>
      </c>
      <c r="K58" s="900" t="n">
        <f aca="false">OtherInc!J28</f>
        <v>21</v>
      </c>
      <c r="L58" s="900" t="n">
        <f aca="false">OtherInc!K28</f>
        <v>8</v>
      </c>
      <c r="M58" s="900" t="n">
        <f aca="false">OtherInc!L28</f>
        <v>5</v>
      </c>
      <c r="N58" s="900" t="n">
        <f aca="false">OtherInc!M28</f>
        <v>8</v>
      </c>
      <c r="O58" s="900" t="n">
        <f aca="false">OtherInc!N28</f>
        <v>8</v>
      </c>
      <c r="P58" s="896" t="n">
        <f aca="false">SUM(D58:O58)</f>
        <v>108</v>
      </c>
      <c r="Q58" s="897" t="n">
        <f aca="false">SUM(D58:K58)</f>
        <v>79</v>
      </c>
      <c r="R58" s="896" t="n">
        <f aca="false">P58-Q58</f>
        <v>29</v>
      </c>
      <c r="S58" s="896"/>
      <c r="T58" s="898" t="n">
        <f aca="false">SUM(D58:O58)</f>
        <v>108</v>
      </c>
      <c r="U58" s="896"/>
      <c r="V58" s="896"/>
      <c r="W58" s="896"/>
      <c r="X58" s="896"/>
      <c r="Y58" s="896"/>
      <c r="Z58" s="896"/>
      <c r="AA58" s="896"/>
      <c r="AB58" s="896"/>
      <c r="AC58" s="896"/>
      <c r="AD58" s="896"/>
      <c r="AE58" s="896"/>
      <c r="AF58" s="896"/>
      <c r="AG58" s="896"/>
      <c r="AH58" s="896"/>
      <c r="AI58" s="896"/>
      <c r="AJ58" s="896"/>
      <c r="AK58" s="896"/>
      <c r="AL58" s="896"/>
      <c r="AM58" s="896"/>
      <c r="AN58" s="896"/>
    </row>
    <row r="59" customFormat="false" ht="12.75" hidden="false" customHeight="false" outlineLevel="0" collapsed="false">
      <c r="A59" s="892" t="s">
        <v>1061</v>
      </c>
      <c r="B59" s="617" t="s">
        <v>1079</v>
      </c>
      <c r="C59" s="894"/>
      <c r="D59" s="900" t="n">
        <f aca="false">OtherInc!C29</f>
        <v>-7</v>
      </c>
      <c r="E59" s="900" t="n">
        <f aca="false">OtherInc!D29</f>
        <v>-7</v>
      </c>
      <c r="F59" s="900" t="n">
        <f aca="false">OtherInc!E29</f>
        <v>-7</v>
      </c>
      <c r="G59" s="900" t="n">
        <f aca="false">OtherInc!F29</f>
        <v>-8</v>
      </c>
      <c r="H59" s="900" t="n">
        <f aca="false">OtherInc!G29</f>
        <v>-7</v>
      </c>
      <c r="I59" s="900" t="n">
        <f aca="false">OtherInc!H29</f>
        <v>-7</v>
      </c>
      <c r="J59" s="900" t="n">
        <f aca="false">OtherInc!I29</f>
        <v>-7</v>
      </c>
      <c r="K59" s="900" t="n">
        <f aca="false">OtherInc!J29</f>
        <v>-7</v>
      </c>
      <c r="L59" s="900" t="n">
        <f aca="false">OtherInc!K29</f>
        <v>-7</v>
      </c>
      <c r="M59" s="900" t="n">
        <f aca="false">OtherInc!L29</f>
        <v>-7</v>
      </c>
      <c r="N59" s="900" t="n">
        <f aca="false">OtherInc!M29</f>
        <v>-7</v>
      </c>
      <c r="O59" s="900" t="n">
        <f aca="false">OtherInc!N29</f>
        <v>-7</v>
      </c>
      <c r="P59" s="896" t="n">
        <f aca="false">SUM(D59:O59)</f>
        <v>-85</v>
      </c>
      <c r="Q59" s="897" t="n">
        <f aca="false">SUM(D59:K59)</f>
        <v>-57</v>
      </c>
      <c r="R59" s="896" t="n">
        <f aca="false">P59-Q59</f>
        <v>-28</v>
      </c>
      <c r="S59" s="896"/>
      <c r="T59" s="898" t="n">
        <f aca="false">SUM(D59:O59)</f>
        <v>-85</v>
      </c>
      <c r="U59" s="896"/>
      <c r="V59" s="896"/>
      <c r="W59" s="896"/>
      <c r="X59" s="896"/>
      <c r="Y59" s="896"/>
      <c r="Z59" s="896"/>
      <c r="AA59" s="896"/>
      <c r="AB59" s="896"/>
      <c r="AC59" s="896"/>
      <c r="AD59" s="896"/>
      <c r="AE59" s="896"/>
      <c r="AF59" s="896"/>
      <c r="AG59" s="896"/>
      <c r="AH59" s="896"/>
      <c r="AI59" s="896"/>
      <c r="AJ59" s="896"/>
      <c r="AK59" s="896"/>
      <c r="AL59" s="896"/>
      <c r="AM59" s="896"/>
      <c r="AN59" s="896"/>
    </row>
    <row r="60" customFormat="false" ht="12.75" hidden="false" customHeight="false" outlineLevel="0" collapsed="false">
      <c r="A60" s="892" t="s">
        <v>1061</v>
      </c>
      <c r="B60" s="617" t="s">
        <v>1080</v>
      </c>
      <c r="C60" s="894"/>
      <c r="D60" s="896" t="n">
        <f aca="false">OtherInc!C32</f>
        <v>128</v>
      </c>
      <c r="E60" s="896" t="n">
        <f aca="false">OtherInc!D32</f>
        <v>0</v>
      </c>
      <c r="F60" s="896" t="n">
        <f aca="false">OtherInc!E32</f>
        <v>0</v>
      </c>
      <c r="G60" s="896" t="n">
        <f aca="false">OtherInc!F32</f>
        <v>0</v>
      </c>
      <c r="H60" s="896" t="n">
        <f aca="false">OtherInc!G32</f>
        <v>0</v>
      </c>
      <c r="I60" s="896" t="n">
        <f aca="false">OtherInc!H32</f>
        <v>0</v>
      </c>
      <c r="J60" s="896" t="n">
        <f aca="false">OtherInc!I32</f>
        <v>-4</v>
      </c>
      <c r="K60" s="896" t="n">
        <f aca="false">OtherInc!J32</f>
        <v>0</v>
      </c>
      <c r="L60" s="896" t="n">
        <f aca="false">OtherInc!K32</f>
        <v>0</v>
      </c>
      <c r="M60" s="896" t="n">
        <f aca="false">OtherInc!L32</f>
        <v>0</v>
      </c>
      <c r="N60" s="896" t="n">
        <f aca="false">OtherInc!M32</f>
        <v>0</v>
      </c>
      <c r="O60" s="896" t="n">
        <f aca="false">OtherInc!N32</f>
        <v>0</v>
      </c>
      <c r="P60" s="896" t="n">
        <f aca="false">SUM(D60:O60)</f>
        <v>124</v>
      </c>
      <c r="Q60" s="897" t="n">
        <f aca="false">SUM(D60:K60)</f>
        <v>124</v>
      </c>
      <c r="R60" s="896" t="n">
        <f aca="false">P60-Q60</f>
        <v>0</v>
      </c>
      <c r="S60" s="896"/>
      <c r="T60" s="898" t="n">
        <f aca="false">SUM(D60:O60)</f>
        <v>124</v>
      </c>
      <c r="U60" s="896"/>
      <c r="V60" s="896"/>
      <c r="W60" s="896"/>
      <c r="X60" s="896"/>
      <c r="Y60" s="896"/>
      <c r="Z60" s="896"/>
      <c r="AA60" s="896"/>
      <c r="AB60" s="896"/>
      <c r="AC60" s="896"/>
      <c r="AD60" s="896"/>
      <c r="AE60" s="896"/>
      <c r="AF60" s="896"/>
      <c r="AG60" s="896"/>
      <c r="AH60" s="896"/>
      <c r="AI60" s="896"/>
      <c r="AJ60" s="896"/>
      <c r="AK60" s="896"/>
      <c r="AL60" s="896"/>
      <c r="AM60" s="896"/>
      <c r="AN60" s="896"/>
    </row>
    <row r="61" customFormat="false" ht="12.75" hidden="false" customHeight="false" outlineLevel="0" collapsed="false">
      <c r="A61" s="892"/>
      <c r="B61" s="879" t="s">
        <v>791</v>
      </c>
      <c r="C61" s="894" t="s">
        <v>1028</v>
      </c>
      <c r="D61" s="895" t="n">
        <v>0</v>
      </c>
      <c r="E61" s="895" t="n">
        <v>0</v>
      </c>
      <c r="F61" s="895" t="n">
        <v>0</v>
      </c>
      <c r="G61" s="895" t="n">
        <v>0</v>
      </c>
      <c r="H61" s="895" t="n">
        <v>0</v>
      </c>
      <c r="I61" s="895" t="n">
        <v>0</v>
      </c>
      <c r="J61" s="895" t="n">
        <v>0</v>
      </c>
      <c r="K61" s="895" t="n">
        <v>0</v>
      </c>
      <c r="L61" s="895" t="n">
        <v>0</v>
      </c>
      <c r="M61" s="895" t="n">
        <v>0</v>
      </c>
      <c r="N61" s="895" t="n">
        <v>0</v>
      </c>
      <c r="O61" s="895" t="n">
        <v>0</v>
      </c>
      <c r="P61" s="896" t="n">
        <f aca="false">SUM(D61:O61)</f>
        <v>0</v>
      </c>
      <c r="Q61" s="897" t="n">
        <f aca="false">SUM(D61:K61)</f>
        <v>0</v>
      </c>
      <c r="R61" s="896" t="n">
        <f aca="false">P61-Q61</f>
        <v>0</v>
      </c>
      <c r="S61" s="896"/>
      <c r="T61" s="898" t="n">
        <f aca="false">SUM(D61:O61)</f>
        <v>0</v>
      </c>
      <c r="U61" s="897"/>
      <c r="V61" s="897"/>
      <c r="W61" s="896"/>
      <c r="X61" s="896"/>
      <c r="Y61" s="896"/>
      <c r="Z61" s="896"/>
      <c r="AA61" s="896"/>
      <c r="AB61" s="896"/>
      <c r="AC61" s="896"/>
      <c r="AD61" s="896"/>
      <c r="AE61" s="896"/>
      <c r="AF61" s="896"/>
      <c r="AG61" s="896"/>
      <c r="AH61" s="896"/>
      <c r="AI61" s="896"/>
      <c r="AJ61" s="896"/>
      <c r="AK61" s="896"/>
      <c r="AL61" s="896"/>
      <c r="AM61" s="896"/>
      <c r="AN61" s="896"/>
    </row>
    <row r="62" customFormat="false" ht="12.75" hidden="false" customHeight="false" outlineLevel="0" collapsed="false">
      <c r="A62" s="892"/>
      <c r="B62" s="879" t="s">
        <v>791</v>
      </c>
      <c r="C62" s="894" t="s">
        <v>1028</v>
      </c>
      <c r="D62" s="895" t="n">
        <v>0</v>
      </c>
      <c r="E62" s="895" t="n">
        <v>0</v>
      </c>
      <c r="F62" s="895" t="n">
        <v>0</v>
      </c>
      <c r="G62" s="895" t="n">
        <v>0</v>
      </c>
      <c r="H62" s="895" t="n">
        <v>0</v>
      </c>
      <c r="I62" s="895" t="n">
        <v>0</v>
      </c>
      <c r="J62" s="895" t="n">
        <v>0</v>
      </c>
      <c r="K62" s="895" t="n">
        <v>0</v>
      </c>
      <c r="L62" s="895" t="n">
        <v>0</v>
      </c>
      <c r="M62" s="895" t="n">
        <v>0</v>
      </c>
      <c r="N62" s="895" t="n">
        <v>0</v>
      </c>
      <c r="O62" s="895" t="n">
        <v>0</v>
      </c>
      <c r="P62" s="896" t="n">
        <f aca="false">SUM(D62:O62)</f>
        <v>0</v>
      </c>
      <c r="Q62" s="897" t="n">
        <f aca="false">SUM(D62:K62)</f>
        <v>0</v>
      </c>
      <c r="R62" s="896" t="n">
        <f aca="false">P62-Q62</f>
        <v>0</v>
      </c>
      <c r="S62" s="896"/>
      <c r="T62" s="898" t="n">
        <f aca="false">SUM(D62:O62)</f>
        <v>0</v>
      </c>
      <c r="U62" s="896"/>
      <c r="V62" s="896"/>
      <c r="W62" s="896"/>
      <c r="X62" s="896"/>
      <c r="Y62" s="896"/>
      <c r="Z62" s="896"/>
      <c r="AA62" s="896"/>
      <c r="AB62" s="896"/>
      <c r="AC62" s="896"/>
      <c r="AD62" s="896"/>
      <c r="AE62" s="896"/>
      <c r="AF62" s="896"/>
      <c r="AG62" s="896"/>
      <c r="AH62" s="896"/>
      <c r="AI62" s="896"/>
      <c r="AJ62" s="896"/>
      <c r="AK62" s="896"/>
      <c r="AL62" s="896"/>
      <c r="AM62" s="896"/>
      <c r="AN62" s="896"/>
    </row>
    <row r="63" customFormat="false" ht="12.75" hidden="false" customHeight="false" outlineLevel="0" collapsed="false">
      <c r="A63" s="892"/>
      <c r="B63" s="879" t="s">
        <v>791</v>
      </c>
      <c r="C63" s="894" t="s">
        <v>1028</v>
      </c>
      <c r="D63" s="895" t="n">
        <v>0</v>
      </c>
      <c r="E63" s="895" t="n">
        <v>0</v>
      </c>
      <c r="F63" s="895" t="n">
        <v>0</v>
      </c>
      <c r="G63" s="895" t="n">
        <v>0</v>
      </c>
      <c r="H63" s="895" t="n">
        <v>0</v>
      </c>
      <c r="I63" s="895" t="n">
        <v>0</v>
      </c>
      <c r="J63" s="895" t="n">
        <v>0</v>
      </c>
      <c r="K63" s="895" t="n">
        <v>0</v>
      </c>
      <c r="L63" s="895" t="n">
        <v>0</v>
      </c>
      <c r="M63" s="895" t="n">
        <v>0</v>
      </c>
      <c r="N63" s="895" t="n">
        <v>0</v>
      </c>
      <c r="O63" s="895" t="n">
        <v>0</v>
      </c>
      <c r="P63" s="896" t="n">
        <f aca="false">SUM(D63:O63)</f>
        <v>0</v>
      </c>
      <c r="Q63" s="897" t="n">
        <f aca="false">SUM(D63:K63)</f>
        <v>0</v>
      </c>
      <c r="R63" s="896" t="n">
        <f aca="false">P63-Q63</f>
        <v>0</v>
      </c>
      <c r="S63" s="896"/>
      <c r="T63" s="898" t="n">
        <f aca="false">SUM(D63:O63)</f>
        <v>0</v>
      </c>
      <c r="U63" s="896"/>
      <c r="V63" s="896"/>
      <c r="W63" s="896"/>
      <c r="X63" s="896"/>
      <c r="Y63" s="896"/>
      <c r="Z63" s="896"/>
      <c r="AA63" s="896"/>
      <c r="AB63" s="896"/>
      <c r="AC63" s="896"/>
      <c r="AD63" s="896"/>
      <c r="AE63" s="896"/>
      <c r="AF63" s="896"/>
      <c r="AG63" s="896"/>
      <c r="AH63" s="896"/>
      <c r="AI63" s="896"/>
      <c r="AJ63" s="896"/>
      <c r="AK63" s="896"/>
      <c r="AL63" s="896"/>
      <c r="AM63" s="896"/>
      <c r="AN63" s="896"/>
    </row>
    <row r="64" customFormat="false" ht="12.75" hidden="false" customHeight="false" outlineLevel="0" collapsed="false">
      <c r="A64" s="892"/>
      <c r="B64" s="879" t="s">
        <v>791</v>
      </c>
      <c r="C64" s="894" t="s">
        <v>1028</v>
      </c>
      <c r="D64" s="895" t="n">
        <v>0</v>
      </c>
      <c r="E64" s="895" t="n">
        <v>0</v>
      </c>
      <c r="F64" s="895" t="n">
        <v>0</v>
      </c>
      <c r="G64" s="895" t="n">
        <v>0</v>
      </c>
      <c r="H64" s="895" t="n">
        <v>0</v>
      </c>
      <c r="I64" s="895" t="n">
        <v>0</v>
      </c>
      <c r="J64" s="895" t="n">
        <v>0</v>
      </c>
      <c r="K64" s="895" t="n">
        <v>0</v>
      </c>
      <c r="L64" s="895" t="n">
        <v>0</v>
      </c>
      <c r="M64" s="895" t="n">
        <v>0</v>
      </c>
      <c r="N64" s="895" t="n">
        <v>0</v>
      </c>
      <c r="O64" s="895" t="n">
        <v>0</v>
      </c>
      <c r="P64" s="896" t="n">
        <f aca="false">SUM(D64:O64)</f>
        <v>0</v>
      </c>
      <c r="Q64" s="897" t="n">
        <f aca="false">SUM(D64:K64)</f>
        <v>0</v>
      </c>
      <c r="R64" s="896" t="n">
        <f aca="false">P64-Q64</f>
        <v>0</v>
      </c>
      <c r="S64" s="896"/>
      <c r="T64" s="898" t="n">
        <f aca="false">SUM(D64:O64)</f>
        <v>0</v>
      </c>
      <c r="U64" s="896"/>
      <c r="V64" s="896"/>
      <c r="W64" s="896"/>
      <c r="X64" s="896"/>
      <c r="Y64" s="896"/>
      <c r="Z64" s="896"/>
      <c r="AA64" s="896"/>
      <c r="AB64" s="896"/>
      <c r="AC64" s="896"/>
      <c r="AD64" s="896"/>
      <c r="AE64" s="896"/>
      <c r="AF64" s="896"/>
      <c r="AG64" s="896"/>
      <c r="AH64" s="896"/>
      <c r="AI64" s="896"/>
      <c r="AJ64" s="896"/>
      <c r="AK64" s="896"/>
      <c r="AL64" s="896"/>
      <c r="AM64" s="896"/>
      <c r="AN64" s="896"/>
    </row>
    <row r="65" customFormat="false" ht="12.75" hidden="false" customHeight="false" outlineLevel="0" collapsed="false">
      <c r="A65" s="892"/>
      <c r="B65" s="879" t="s">
        <v>791</v>
      </c>
      <c r="C65" s="894" t="s">
        <v>1028</v>
      </c>
      <c r="D65" s="895" t="n">
        <v>0</v>
      </c>
      <c r="E65" s="895" t="n">
        <v>0</v>
      </c>
      <c r="F65" s="895" t="n">
        <v>0</v>
      </c>
      <c r="G65" s="895" t="n">
        <v>0</v>
      </c>
      <c r="H65" s="895" t="n">
        <v>0</v>
      </c>
      <c r="I65" s="895" t="n">
        <v>0</v>
      </c>
      <c r="J65" s="895" t="n">
        <v>0</v>
      </c>
      <c r="K65" s="895" t="n">
        <v>0</v>
      </c>
      <c r="L65" s="895" t="n">
        <v>0</v>
      </c>
      <c r="M65" s="895" t="n">
        <v>0</v>
      </c>
      <c r="N65" s="895" t="n">
        <v>0</v>
      </c>
      <c r="O65" s="895" t="n">
        <v>0</v>
      </c>
      <c r="P65" s="896" t="n">
        <f aca="false">SUM(D65:O65)</f>
        <v>0</v>
      </c>
      <c r="Q65" s="897" t="n">
        <f aca="false">SUM(D65:K65)</f>
        <v>0</v>
      </c>
      <c r="R65" s="896" t="n">
        <f aca="false">P65-Q65</f>
        <v>0</v>
      </c>
      <c r="S65" s="896"/>
      <c r="T65" s="898" t="n">
        <f aca="false">SUM(D65:O65)</f>
        <v>0</v>
      </c>
      <c r="U65" s="896"/>
      <c r="V65" s="896"/>
      <c r="W65" s="896"/>
      <c r="X65" s="896"/>
      <c r="Y65" s="896"/>
      <c r="Z65" s="896"/>
      <c r="AA65" s="896"/>
      <c r="AB65" s="896"/>
      <c r="AC65" s="896"/>
      <c r="AD65" s="896"/>
      <c r="AE65" s="896"/>
      <c r="AF65" s="896"/>
      <c r="AG65" s="896"/>
      <c r="AH65" s="896"/>
      <c r="AI65" s="896"/>
      <c r="AJ65" s="896"/>
      <c r="AK65" s="896"/>
      <c r="AL65" s="896"/>
      <c r="AM65" s="896"/>
      <c r="AN65" s="896"/>
    </row>
    <row r="66" customFormat="false" ht="12.75" hidden="false" customHeight="false" outlineLevel="0" collapsed="false">
      <c r="A66" s="892"/>
      <c r="B66" s="879" t="s">
        <v>791</v>
      </c>
      <c r="C66" s="894" t="s">
        <v>1028</v>
      </c>
      <c r="D66" s="895" t="n">
        <v>0</v>
      </c>
      <c r="E66" s="895" t="n">
        <v>0</v>
      </c>
      <c r="F66" s="895" t="n">
        <v>0</v>
      </c>
      <c r="G66" s="895" t="n">
        <v>0</v>
      </c>
      <c r="H66" s="895" t="n">
        <v>0</v>
      </c>
      <c r="I66" s="895" t="n">
        <v>0</v>
      </c>
      <c r="J66" s="895" t="n">
        <v>0</v>
      </c>
      <c r="K66" s="895" t="n">
        <v>0</v>
      </c>
      <c r="L66" s="895" t="n">
        <v>0</v>
      </c>
      <c r="M66" s="895" t="n">
        <v>0</v>
      </c>
      <c r="N66" s="895" t="n">
        <v>0</v>
      </c>
      <c r="O66" s="895" t="n">
        <v>0</v>
      </c>
      <c r="P66" s="896" t="n">
        <f aca="false">SUM(D66:O66)</f>
        <v>0</v>
      </c>
      <c r="Q66" s="897" t="n">
        <f aca="false">SUM(D66:K66)</f>
        <v>0</v>
      </c>
      <c r="R66" s="896" t="n">
        <f aca="false">P66-Q66</f>
        <v>0</v>
      </c>
      <c r="S66" s="896"/>
      <c r="T66" s="898" t="n">
        <f aca="false">SUM(D66:O66)</f>
        <v>0</v>
      </c>
      <c r="U66" s="896"/>
      <c r="V66" s="896"/>
      <c r="W66" s="896"/>
      <c r="X66" s="896"/>
      <c r="Y66" s="896"/>
      <c r="Z66" s="896"/>
      <c r="AA66" s="896"/>
      <c r="AB66" s="896"/>
      <c r="AC66" s="896"/>
      <c r="AD66" s="896"/>
      <c r="AE66" s="896"/>
      <c r="AF66" s="896"/>
      <c r="AG66" s="896"/>
      <c r="AH66" s="896"/>
      <c r="AI66" s="896"/>
      <c r="AJ66" s="896"/>
      <c r="AK66" s="896"/>
      <c r="AL66" s="896"/>
      <c r="AM66" s="896"/>
      <c r="AN66" s="896"/>
    </row>
    <row r="67" customFormat="false" ht="12.75" hidden="false" customHeight="false" outlineLevel="0" collapsed="false">
      <c r="A67" s="892"/>
      <c r="B67" s="879" t="s">
        <v>791</v>
      </c>
      <c r="C67" s="894" t="s">
        <v>1028</v>
      </c>
      <c r="D67" s="895" t="n">
        <v>0</v>
      </c>
      <c r="E67" s="895" t="n">
        <v>0</v>
      </c>
      <c r="F67" s="895" t="n">
        <v>0</v>
      </c>
      <c r="G67" s="895" t="n">
        <v>0</v>
      </c>
      <c r="H67" s="895" t="n">
        <v>0</v>
      </c>
      <c r="I67" s="895" t="n">
        <v>0</v>
      </c>
      <c r="J67" s="895" t="n">
        <v>0</v>
      </c>
      <c r="K67" s="895" t="n">
        <v>0</v>
      </c>
      <c r="L67" s="895" t="n">
        <v>0</v>
      </c>
      <c r="M67" s="895" t="n">
        <v>0</v>
      </c>
      <c r="N67" s="895" t="n">
        <v>0</v>
      </c>
      <c r="O67" s="895" t="n">
        <v>0</v>
      </c>
      <c r="P67" s="896" t="n">
        <f aca="false">SUM(D67:O67)</f>
        <v>0</v>
      </c>
      <c r="Q67" s="897" t="n">
        <f aca="false">SUM(D67:K67)</f>
        <v>0</v>
      </c>
      <c r="R67" s="896" t="n">
        <f aca="false">P67-Q67</f>
        <v>0</v>
      </c>
      <c r="S67" s="896"/>
      <c r="T67" s="898" t="n">
        <f aca="false">SUM(D67:O67)</f>
        <v>0</v>
      </c>
      <c r="U67" s="896"/>
      <c r="V67" s="896"/>
      <c r="W67" s="896"/>
      <c r="X67" s="896"/>
      <c r="Y67" s="896"/>
      <c r="Z67" s="896"/>
      <c r="AA67" s="896"/>
      <c r="AB67" s="896"/>
      <c r="AC67" s="896"/>
      <c r="AD67" s="896"/>
      <c r="AE67" s="896"/>
      <c r="AF67" s="896"/>
      <c r="AG67" s="896"/>
      <c r="AH67" s="896"/>
      <c r="AI67" s="896"/>
      <c r="AJ67" s="896"/>
      <c r="AK67" s="896"/>
      <c r="AL67" s="896"/>
      <c r="AM67" s="896"/>
      <c r="AN67" s="896"/>
    </row>
    <row r="68" customFormat="false" ht="12.75" hidden="false" customHeight="false" outlineLevel="0" collapsed="false">
      <c r="A68" s="892"/>
      <c r="B68" s="879" t="s">
        <v>791</v>
      </c>
      <c r="C68" s="894" t="s">
        <v>1028</v>
      </c>
      <c r="D68" s="895" t="n">
        <v>0</v>
      </c>
      <c r="E68" s="895" t="n">
        <v>0</v>
      </c>
      <c r="F68" s="895" t="n">
        <v>0</v>
      </c>
      <c r="G68" s="895" t="n">
        <v>0</v>
      </c>
      <c r="H68" s="895" t="n">
        <v>0</v>
      </c>
      <c r="I68" s="895" t="n">
        <v>0</v>
      </c>
      <c r="J68" s="895" t="n">
        <v>0</v>
      </c>
      <c r="K68" s="895" t="n">
        <v>0</v>
      </c>
      <c r="L68" s="895" t="n">
        <v>0</v>
      </c>
      <c r="M68" s="895" t="n">
        <v>0</v>
      </c>
      <c r="N68" s="895" t="n">
        <v>0</v>
      </c>
      <c r="O68" s="895" t="n">
        <v>0</v>
      </c>
      <c r="P68" s="896" t="n">
        <f aca="false">SUM(D68:O68)</f>
        <v>0</v>
      </c>
      <c r="Q68" s="897" t="n">
        <f aca="false">SUM(D68:K68)</f>
        <v>0</v>
      </c>
      <c r="R68" s="896" t="n">
        <f aca="false">P68-Q68</f>
        <v>0</v>
      </c>
      <c r="S68" s="896"/>
      <c r="T68" s="898" t="n">
        <f aca="false">SUM(D68:O68)</f>
        <v>0</v>
      </c>
      <c r="U68" s="896"/>
      <c r="V68" s="896"/>
      <c r="W68" s="896"/>
      <c r="X68" s="896"/>
      <c r="Y68" s="896"/>
      <c r="Z68" s="896"/>
      <c r="AA68" s="896"/>
      <c r="AB68" s="896"/>
      <c r="AC68" s="896"/>
      <c r="AD68" s="896"/>
      <c r="AE68" s="896"/>
      <c r="AF68" s="896"/>
      <c r="AG68" s="896"/>
      <c r="AH68" s="896"/>
      <c r="AI68" s="896"/>
      <c r="AJ68" s="896"/>
      <c r="AK68" s="896"/>
      <c r="AL68" s="896"/>
      <c r="AM68" s="896"/>
      <c r="AN68" s="896"/>
    </row>
    <row r="69" customFormat="false" ht="12.75" hidden="false" customHeight="false" outlineLevel="0" collapsed="false">
      <c r="A69" s="892"/>
      <c r="B69" s="879" t="s">
        <v>791</v>
      </c>
      <c r="C69" s="894" t="s">
        <v>1028</v>
      </c>
      <c r="D69" s="895" t="n">
        <v>0</v>
      </c>
      <c r="E69" s="895" t="n">
        <v>0</v>
      </c>
      <c r="F69" s="895" t="n">
        <v>0</v>
      </c>
      <c r="G69" s="895" t="n">
        <v>0</v>
      </c>
      <c r="H69" s="895" t="n">
        <v>0</v>
      </c>
      <c r="I69" s="895" t="n">
        <v>0</v>
      </c>
      <c r="J69" s="895" t="n">
        <v>0</v>
      </c>
      <c r="K69" s="895" t="n">
        <v>0</v>
      </c>
      <c r="L69" s="895" t="n">
        <v>0</v>
      </c>
      <c r="M69" s="895" t="n">
        <v>0</v>
      </c>
      <c r="N69" s="895" t="n">
        <v>0</v>
      </c>
      <c r="O69" s="895" t="n">
        <v>0</v>
      </c>
      <c r="P69" s="896" t="n">
        <f aca="false">SUM(D69:O69)</f>
        <v>0</v>
      </c>
      <c r="Q69" s="897" t="n">
        <f aca="false">SUM(D69:K69)</f>
        <v>0</v>
      </c>
      <c r="R69" s="896" t="n">
        <f aca="false">P69-Q69</f>
        <v>0</v>
      </c>
      <c r="S69" s="896"/>
      <c r="T69" s="898" t="n">
        <f aca="false">SUM(D69:O69)</f>
        <v>0</v>
      </c>
      <c r="U69" s="896"/>
      <c r="V69" s="896"/>
      <c r="W69" s="896"/>
      <c r="X69" s="896"/>
      <c r="Y69" s="896"/>
      <c r="Z69" s="896"/>
      <c r="AA69" s="896"/>
      <c r="AB69" s="896"/>
      <c r="AC69" s="896"/>
      <c r="AD69" s="896"/>
      <c r="AE69" s="896"/>
      <c r="AF69" s="896"/>
      <c r="AG69" s="896"/>
      <c r="AH69" s="896"/>
      <c r="AI69" s="896"/>
      <c r="AJ69" s="896"/>
      <c r="AK69" s="896"/>
      <c r="AL69" s="896"/>
      <c r="AM69" s="896"/>
      <c r="AN69" s="896"/>
    </row>
    <row r="70" customFormat="false" ht="12.75" hidden="false" customHeight="false" outlineLevel="0" collapsed="false">
      <c r="A70" s="892"/>
      <c r="B70" s="879" t="s">
        <v>791</v>
      </c>
      <c r="C70" s="894" t="s">
        <v>1028</v>
      </c>
      <c r="D70" s="895" t="n">
        <v>0</v>
      </c>
      <c r="E70" s="895" t="n">
        <v>0</v>
      </c>
      <c r="F70" s="895" t="n">
        <v>0</v>
      </c>
      <c r="G70" s="895" t="n">
        <v>0</v>
      </c>
      <c r="H70" s="895" t="n">
        <v>0</v>
      </c>
      <c r="I70" s="895" t="n">
        <v>0</v>
      </c>
      <c r="J70" s="895" t="n">
        <v>0</v>
      </c>
      <c r="K70" s="895" t="n">
        <v>0</v>
      </c>
      <c r="L70" s="895" t="n">
        <v>0</v>
      </c>
      <c r="M70" s="895" t="n">
        <v>0</v>
      </c>
      <c r="N70" s="895" t="n">
        <v>0</v>
      </c>
      <c r="O70" s="895" t="n">
        <v>0</v>
      </c>
      <c r="P70" s="896" t="n">
        <f aca="false">SUM(D70:O70)</f>
        <v>0</v>
      </c>
      <c r="Q70" s="897" t="n">
        <f aca="false">SUM(D70:K70)</f>
        <v>0</v>
      </c>
      <c r="R70" s="896" t="n">
        <f aca="false">P70-Q70</f>
        <v>0</v>
      </c>
      <c r="S70" s="896"/>
      <c r="T70" s="898" t="n">
        <f aca="false">SUM(D70:O70)</f>
        <v>0</v>
      </c>
      <c r="U70" s="896"/>
      <c r="V70" s="896"/>
      <c r="W70" s="896"/>
      <c r="X70" s="896"/>
      <c r="Y70" s="896"/>
      <c r="Z70" s="896"/>
      <c r="AA70" s="896"/>
      <c r="AB70" s="896"/>
      <c r="AC70" s="896"/>
      <c r="AD70" s="896"/>
      <c r="AE70" s="896"/>
      <c r="AF70" s="896"/>
      <c r="AG70" s="896"/>
      <c r="AH70" s="896"/>
      <c r="AI70" s="896"/>
      <c r="AJ70" s="896"/>
      <c r="AK70" s="896"/>
      <c r="AL70" s="896"/>
      <c r="AM70" s="896"/>
      <c r="AN70" s="896"/>
    </row>
    <row r="71" customFormat="false" ht="12.75" hidden="false" customHeight="false" outlineLevel="0" collapsed="false">
      <c r="A71" s="892"/>
      <c r="B71" s="879" t="s">
        <v>791</v>
      </c>
      <c r="C71" s="894" t="s">
        <v>1028</v>
      </c>
      <c r="D71" s="905" t="n">
        <v>0</v>
      </c>
      <c r="E71" s="905" t="n">
        <v>0</v>
      </c>
      <c r="F71" s="905" t="n">
        <v>0</v>
      </c>
      <c r="G71" s="905" t="n">
        <v>0</v>
      </c>
      <c r="H71" s="905" t="n">
        <v>0</v>
      </c>
      <c r="I71" s="905" t="n">
        <v>0</v>
      </c>
      <c r="J71" s="905" t="n">
        <v>0</v>
      </c>
      <c r="K71" s="905" t="n">
        <v>0</v>
      </c>
      <c r="L71" s="905" t="n">
        <v>0</v>
      </c>
      <c r="M71" s="905" t="n">
        <v>0</v>
      </c>
      <c r="N71" s="905" t="n">
        <v>0</v>
      </c>
      <c r="O71" s="905" t="n">
        <v>0</v>
      </c>
      <c r="P71" s="906" t="n">
        <f aca="false">SUM(D71:O71)</f>
        <v>0</v>
      </c>
      <c r="Q71" s="907" t="n">
        <f aca="false">SUM(D71:K71)</f>
        <v>0</v>
      </c>
      <c r="R71" s="906" t="n">
        <f aca="false">P71-Q71</f>
        <v>0</v>
      </c>
      <c r="S71" s="897"/>
      <c r="T71" s="908" t="n">
        <f aca="false">SUM(D71:O71)</f>
        <v>0</v>
      </c>
      <c r="U71" s="896"/>
      <c r="V71" s="896"/>
      <c r="W71" s="896"/>
      <c r="X71" s="896"/>
      <c r="Y71" s="896"/>
      <c r="Z71" s="896"/>
      <c r="AA71" s="896"/>
      <c r="AB71" s="896"/>
      <c r="AC71" s="896"/>
      <c r="AD71" s="896"/>
      <c r="AE71" s="896"/>
      <c r="AF71" s="896"/>
      <c r="AG71" s="896"/>
      <c r="AH71" s="896"/>
      <c r="AI71" s="896"/>
      <c r="AJ71" s="896"/>
      <c r="AK71" s="896"/>
      <c r="AL71" s="896"/>
      <c r="AM71" s="896"/>
      <c r="AN71" s="896"/>
    </row>
    <row r="72" customFormat="false" ht="3.95" hidden="false" customHeight="true" outlineLevel="0" collapsed="false">
      <c r="A72" s="892"/>
      <c r="B72" s="893"/>
      <c r="D72" s="906"/>
      <c r="E72" s="906"/>
      <c r="F72" s="906"/>
      <c r="G72" s="906"/>
      <c r="H72" s="906"/>
      <c r="I72" s="906"/>
      <c r="J72" s="906"/>
      <c r="K72" s="906"/>
      <c r="L72" s="906"/>
      <c r="M72" s="906"/>
      <c r="N72" s="906"/>
      <c r="O72" s="906"/>
      <c r="P72" s="906"/>
      <c r="Q72" s="907"/>
      <c r="R72" s="906"/>
      <c r="S72" s="897"/>
      <c r="T72" s="896"/>
      <c r="U72" s="896"/>
      <c r="V72" s="896"/>
      <c r="W72" s="896"/>
      <c r="X72" s="896"/>
      <c r="Y72" s="896"/>
      <c r="Z72" s="896"/>
      <c r="AA72" s="896"/>
      <c r="AB72" s="896"/>
      <c r="AC72" s="896"/>
      <c r="AD72" s="896"/>
      <c r="AE72" s="896"/>
      <c r="AF72" s="896"/>
      <c r="AG72" s="896"/>
      <c r="AH72" s="896"/>
      <c r="AI72" s="896"/>
      <c r="AJ72" s="896"/>
      <c r="AK72" s="896"/>
      <c r="AL72" s="896"/>
      <c r="AM72" s="896"/>
      <c r="AN72" s="896"/>
    </row>
    <row r="73" customFormat="false" ht="12.75" hidden="false" customHeight="false" outlineLevel="0" collapsed="false">
      <c r="A73" s="892"/>
      <c r="B73" s="909" t="s">
        <v>1081</v>
      </c>
      <c r="C73" s="876"/>
      <c r="D73" s="910" t="n">
        <f aca="false">SUM(D8:D71)</f>
        <v>28535</v>
      </c>
      <c r="E73" s="910" t="n">
        <f aca="false">SUM(E8:E71)</f>
        <v>34291</v>
      </c>
      <c r="F73" s="910" t="n">
        <f aca="false">SUM(F8:F71)</f>
        <v>22699</v>
      </c>
      <c r="G73" s="910" t="n">
        <f aca="false">SUM(G8:G71)</f>
        <v>17867</v>
      </c>
      <c r="H73" s="910" t="n">
        <f aca="false">SUM(H8:H71)</f>
        <v>27568</v>
      </c>
      <c r="I73" s="910" t="n">
        <f aca="false">SUM(I8:I71)</f>
        <v>23657</v>
      </c>
      <c r="J73" s="910" t="n">
        <f aca="false">SUM(J8:J71)</f>
        <v>23428</v>
      </c>
      <c r="K73" s="910" t="n">
        <f aca="false">SUM(K8:K71)</f>
        <v>22756</v>
      </c>
      <c r="L73" s="910" t="n">
        <f aca="false">SUM(L8:L71)</f>
        <v>28646</v>
      </c>
      <c r="M73" s="910" t="n">
        <f aca="false">SUM(M8:M71)</f>
        <v>34604</v>
      </c>
      <c r="N73" s="910" t="n">
        <f aca="false">SUM(N8:N71)</f>
        <v>21418</v>
      </c>
      <c r="O73" s="910" t="n">
        <f aca="false">SUM(O8:O71)</f>
        <v>24843</v>
      </c>
      <c r="P73" s="910" t="n">
        <f aca="false">SUM(P8:P71)</f>
        <v>310312</v>
      </c>
      <c r="Q73" s="910" t="n">
        <f aca="false">SUM(Q8:Q71)</f>
        <v>200801</v>
      </c>
      <c r="R73" s="910" t="n">
        <f aca="false">SUM(R8:R71)</f>
        <v>109511</v>
      </c>
      <c r="S73" s="911"/>
      <c r="T73" s="898" t="n">
        <f aca="false">SUM(D73:O73)</f>
        <v>310312</v>
      </c>
      <c r="U73" s="896"/>
      <c r="V73" s="896"/>
      <c r="W73" s="896"/>
      <c r="X73" s="896"/>
      <c r="Y73" s="896"/>
      <c r="Z73" s="896"/>
      <c r="AA73" s="896"/>
      <c r="AB73" s="896"/>
      <c r="AC73" s="896"/>
      <c r="AD73" s="896"/>
      <c r="AE73" s="896"/>
      <c r="AF73" s="896"/>
      <c r="AG73" s="896"/>
      <c r="AH73" s="896"/>
      <c r="AI73" s="896"/>
      <c r="AJ73" s="896"/>
      <c r="AK73" s="896"/>
      <c r="AL73" s="896"/>
      <c r="AM73" s="896"/>
      <c r="AN73" s="896"/>
    </row>
    <row r="74" customFormat="false" ht="3.95" hidden="false" customHeight="true" outlineLevel="0" collapsed="false">
      <c r="A74" s="876"/>
      <c r="B74" s="0"/>
      <c r="C74" s="0"/>
      <c r="D74" s="0"/>
      <c r="E74" s="0"/>
      <c r="F74" s="0"/>
      <c r="G74" s="0"/>
      <c r="H74" s="0"/>
      <c r="I74" s="0"/>
      <c r="J74" s="0"/>
      <c r="K74" s="0"/>
      <c r="L74" s="0"/>
      <c r="M74" s="0"/>
      <c r="N74" s="0"/>
      <c r="O74" s="0"/>
      <c r="P74" s="0"/>
      <c r="Q74" s="0"/>
      <c r="R74" s="0"/>
      <c r="S74" s="0"/>
      <c r="T74" s="0"/>
      <c r="U74" s="912"/>
      <c r="V74" s="912"/>
      <c r="W74" s="912"/>
      <c r="X74" s="912"/>
      <c r="Y74" s="896"/>
      <c r="Z74" s="896"/>
      <c r="AA74" s="896"/>
      <c r="AB74" s="896"/>
      <c r="AC74" s="896"/>
      <c r="AD74" s="896"/>
      <c r="AE74" s="896"/>
      <c r="AF74" s="896"/>
      <c r="AG74" s="896"/>
      <c r="AH74" s="896"/>
      <c r="AI74" s="896"/>
      <c r="AJ74" s="896"/>
      <c r="AK74" s="896"/>
      <c r="AL74" s="896"/>
      <c r="AM74" s="896"/>
      <c r="AN74" s="896"/>
    </row>
    <row r="75" customFormat="false" ht="12.75" hidden="false" customHeight="false" outlineLevel="0" collapsed="false">
      <c r="A75" s="902"/>
      <c r="D75" s="896"/>
      <c r="E75" s="896"/>
      <c r="F75" s="896"/>
      <c r="G75" s="896"/>
      <c r="H75" s="896"/>
      <c r="I75" s="896"/>
      <c r="J75" s="896"/>
      <c r="K75" s="896"/>
      <c r="L75" s="896"/>
      <c r="M75" s="896"/>
      <c r="N75" s="896"/>
      <c r="O75" s="896"/>
      <c r="P75" s="897" t="n">
        <f aca="false">SUM(D73:O73)</f>
        <v>310312</v>
      </c>
      <c r="Q75" s="897"/>
      <c r="R75" s="896"/>
      <c r="S75" s="896"/>
      <c r="T75" s="896"/>
      <c r="U75" s="896"/>
      <c r="V75" s="896"/>
      <c r="W75" s="896"/>
      <c r="X75" s="896"/>
      <c r="Y75" s="896"/>
      <c r="Z75" s="896"/>
      <c r="AA75" s="896"/>
      <c r="AB75" s="896"/>
      <c r="AC75" s="896"/>
      <c r="AD75" s="896"/>
      <c r="AE75" s="896"/>
      <c r="AF75" s="896"/>
      <c r="AG75" s="896"/>
      <c r="AH75" s="896"/>
      <c r="AI75" s="896"/>
      <c r="AJ75" s="896"/>
      <c r="AK75" s="896"/>
      <c r="AL75" s="896"/>
      <c r="AM75" s="896"/>
      <c r="AN75" s="896"/>
    </row>
    <row r="76" customFormat="false" ht="8.1" hidden="false" customHeight="true" outlineLevel="0" collapsed="false">
      <c r="D76" s="896"/>
      <c r="E76" s="896"/>
      <c r="F76" s="896"/>
      <c r="G76" s="896"/>
      <c r="H76" s="896"/>
      <c r="I76" s="896"/>
      <c r="J76" s="896"/>
      <c r="K76" s="896"/>
      <c r="L76" s="896"/>
      <c r="M76" s="896"/>
      <c r="N76" s="896"/>
      <c r="O76" s="896"/>
      <c r="P76" s="896"/>
      <c r="Q76" s="896"/>
      <c r="R76" s="896"/>
      <c r="S76" s="896"/>
      <c r="T76" s="896"/>
      <c r="U76" s="896"/>
      <c r="V76" s="896"/>
      <c r="W76" s="896"/>
      <c r="X76" s="896"/>
      <c r="Y76" s="896"/>
      <c r="Z76" s="896"/>
      <c r="AA76" s="896"/>
      <c r="AB76" s="896"/>
      <c r="AC76" s="896"/>
      <c r="AD76" s="896"/>
      <c r="AE76" s="896"/>
      <c r="AF76" s="896"/>
      <c r="AG76" s="896"/>
      <c r="AH76" s="896"/>
      <c r="AI76" s="896"/>
      <c r="AJ76" s="896"/>
      <c r="AK76" s="896"/>
      <c r="AL76" s="896"/>
      <c r="AM76" s="896"/>
      <c r="AN76" s="896"/>
    </row>
    <row r="77" customFormat="false" ht="12.75" hidden="false" customHeight="false" outlineLevel="0" collapsed="false">
      <c r="A77" s="902"/>
      <c r="D77" s="896"/>
      <c r="E77" s="896"/>
      <c r="F77" s="896"/>
      <c r="G77" s="896"/>
      <c r="H77" s="896"/>
      <c r="I77" s="896"/>
      <c r="J77" s="896"/>
      <c r="K77" s="896"/>
      <c r="L77" s="896"/>
      <c r="M77" s="896"/>
      <c r="N77" s="896"/>
      <c r="O77" s="896"/>
      <c r="P77" s="896"/>
      <c r="Q77" s="896"/>
      <c r="R77" s="896"/>
      <c r="S77" s="896"/>
      <c r="T77" s="896"/>
      <c r="U77" s="896"/>
      <c r="V77" s="896"/>
      <c r="W77" s="896"/>
      <c r="X77" s="896"/>
      <c r="Y77" s="896"/>
      <c r="Z77" s="896"/>
      <c r="AA77" s="896"/>
      <c r="AB77" s="896"/>
      <c r="AC77" s="896"/>
      <c r="AD77" s="896"/>
      <c r="AE77" s="896"/>
      <c r="AF77" s="896"/>
      <c r="AG77" s="896"/>
      <c r="AH77" s="896"/>
      <c r="AI77" s="896"/>
      <c r="AJ77" s="896"/>
      <c r="AK77" s="896"/>
      <c r="AL77" s="896"/>
      <c r="AM77" s="896"/>
      <c r="AN77" s="896"/>
    </row>
    <row r="78" customFormat="false" ht="12.75" hidden="false" customHeight="false" outlineLevel="0" collapsed="false">
      <c r="A78" s="893"/>
      <c r="D78" s="896"/>
      <c r="E78" s="896"/>
      <c r="F78" s="896"/>
      <c r="G78" s="896"/>
      <c r="H78" s="896"/>
      <c r="I78" s="896"/>
      <c r="J78" s="896"/>
      <c r="K78" s="896"/>
      <c r="L78" s="896"/>
      <c r="M78" s="896"/>
      <c r="N78" s="896"/>
      <c r="O78" s="896"/>
      <c r="P78" s="896"/>
      <c r="Q78" s="896"/>
      <c r="R78" s="896"/>
      <c r="S78" s="896"/>
      <c r="T78" s="896"/>
      <c r="U78" s="896"/>
      <c r="V78" s="896"/>
      <c r="W78" s="896"/>
      <c r="X78" s="896"/>
      <c r="Y78" s="896"/>
      <c r="Z78" s="896"/>
      <c r="AA78" s="896"/>
      <c r="AB78" s="896"/>
      <c r="AC78" s="896"/>
      <c r="AD78" s="896"/>
      <c r="AE78" s="896"/>
      <c r="AF78" s="896"/>
      <c r="AG78" s="896"/>
      <c r="AH78" s="896"/>
      <c r="AI78" s="896"/>
      <c r="AJ78" s="896"/>
      <c r="AK78" s="896"/>
      <c r="AL78" s="896"/>
      <c r="AM78" s="896"/>
      <c r="AN78" s="896"/>
    </row>
    <row r="79" customFormat="false" ht="12.75" hidden="false" customHeight="false" outlineLevel="0" collapsed="false">
      <c r="A79" s="902"/>
      <c r="D79" s="896"/>
      <c r="E79" s="896"/>
      <c r="F79" s="896"/>
      <c r="G79" s="896"/>
      <c r="H79" s="896"/>
      <c r="I79" s="896"/>
      <c r="J79" s="896"/>
      <c r="K79" s="896"/>
      <c r="L79" s="896"/>
      <c r="M79" s="896"/>
      <c r="N79" s="896"/>
      <c r="O79" s="896"/>
      <c r="P79" s="896"/>
      <c r="Q79" s="896"/>
      <c r="R79" s="896"/>
      <c r="S79" s="896"/>
      <c r="T79" s="896"/>
      <c r="U79" s="896"/>
      <c r="V79" s="896"/>
      <c r="W79" s="896"/>
      <c r="X79" s="896"/>
      <c r="Y79" s="896"/>
      <c r="Z79" s="896"/>
      <c r="AA79" s="896"/>
      <c r="AB79" s="896"/>
      <c r="AC79" s="896"/>
      <c r="AD79" s="896"/>
      <c r="AE79" s="896"/>
      <c r="AF79" s="896"/>
      <c r="AG79" s="896"/>
      <c r="AH79" s="896"/>
      <c r="AI79" s="896"/>
      <c r="AJ79" s="896"/>
      <c r="AK79" s="896"/>
      <c r="AL79" s="896"/>
      <c r="AM79" s="896"/>
      <c r="AN79" s="896"/>
    </row>
    <row r="80" customFormat="false" ht="12.75" hidden="false" customHeight="false" outlineLevel="0" collapsed="false">
      <c r="A80" s="902"/>
      <c r="D80" s="896"/>
      <c r="E80" s="896"/>
      <c r="F80" s="896"/>
      <c r="G80" s="896"/>
      <c r="H80" s="896"/>
      <c r="I80" s="896"/>
      <c r="J80" s="896"/>
      <c r="K80" s="896"/>
      <c r="L80" s="896"/>
      <c r="M80" s="896"/>
      <c r="N80" s="896"/>
      <c r="O80" s="896"/>
      <c r="P80" s="896"/>
      <c r="Q80" s="896"/>
      <c r="R80" s="896"/>
      <c r="S80" s="896"/>
      <c r="T80" s="896"/>
      <c r="U80" s="896"/>
      <c r="V80" s="896"/>
      <c r="W80" s="896"/>
      <c r="X80" s="896"/>
      <c r="Y80" s="896"/>
      <c r="Z80" s="896"/>
      <c r="AA80" s="896"/>
      <c r="AB80" s="896"/>
      <c r="AC80" s="896"/>
      <c r="AD80" s="896"/>
      <c r="AE80" s="896"/>
      <c r="AF80" s="896"/>
      <c r="AG80" s="896"/>
      <c r="AH80" s="896"/>
      <c r="AI80" s="896"/>
      <c r="AJ80" s="896"/>
      <c r="AK80" s="896"/>
      <c r="AL80" s="896"/>
      <c r="AM80" s="896"/>
      <c r="AN80" s="896"/>
    </row>
    <row r="81" customFormat="false" ht="12.75" hidden="false" customHeight="false" outlineLevel="0" collapsed="false">
      <c r="A81" s="902"/>
      <c r="D81" s="896"/>
      <c r="E81" s="896"/>
      <c r="F81" s="896"/>
      <c r="G81" s="896"/>
      <c r="H81" s="896"/>
      <c r="I81" s="896"/>
      <c r="J81" s="896"/>
      <c r="K81" s="896"/>
      <c r="L81" s="896"/>
      <c r="M81" s="896"/>
      <c r="N81" s="896"/>
      <c r="O81" s="896"/>
      <c r="P81" s="896"/>
      <c r="Q81" s="896"/>
      <c r="R81" s="896"/>
      <c r="S81" s="896"/>
      <c r="T81" s="896"/>
      <c r="U81" s="896"/>
      <c r="V81" s="896"/>
      <c r="W81" s="896"/>
      <c r="X81" s="896"/>
      <c r="Y81" s="896"/>
      <c r="Z81" s="896"/>
      <c r="AA81" s="896"/>
      <c r="AB81" s="896"/>
      <c r="AC81" s="896"/>
      <c r="AD81" s="896"/>
      <c r="AE81" s="896"/>
      <c r="AF81" s="896"/>
      <c r="AG81" s="896"/>
      <c r="AH81" s="896"/>
      <c r="AI81" s="896"/>
      <c r="AJ81" s="896"/>
      <c r="AK81" s="896"/>
      <c r="AL81" s="896"/>
      <c r="AM81" s="896"/>
      <c r="AN81" s="896"/>
    </row>
    <row r="82" customFormat="false" ht="12.75" hidden="false" customHeight="false" outlineLevel="0" collapsed="false">
      <c r="A82" s="902"/>
      <c r="D82" s="896"/>
      <c r="E82" s="896"/>
      <c r="F82" s="896"/>
      <c r="G82" s="896"/>
      <c r="H82" s="896"/>
      <c r="I82" s="896"/>
      <c r="J82" s="896"/>
      <c r="K82" s="896"/>
      <c r="L82" s="896"/>
      <c r="M82" s="896"/>
      <c r="N82" s="896"/>
      <c r="O82" s="896"/>
      <c r="P82" s="896"/>
      <c r="Q82" s="896"/>
      <c r="R82" s="896"/>
      <c r="S82" s="896"/>
      <c r="T82" s="896"/>
      <c r="U82" s="896"/>
      <c r="V82" s="896"/>
      <c r="W82" s="896"/>
      <c r="X82" s="896"/>
      <c r="Y82" s="896"/>
      <c r="Z82" s="896"/>
      <c r="AA82" s="896"/>
      <c r="AB82" s="896"/>
      <c r="AC82" s="896"/>
      <c r="AD82" s="896"/>
      <c r="AE82" s="896"/>
      <c r="AF82" s="896"/>
      <c r="AG82" s="896"/>
      <c r="AH82" s="896"/>
      <c r="AI82" s="896"/>
      <c r="AJ82" s="896"/>
      <c r="AK82" s="896"/>
      <c r="AL82" s="896"/>
      <c r="AM82" s="896"/>
      <c r="AN82" s="896"/>
    </row>
    <row r="83" customFormat="false" ht="12.75" hidden="false" customHeight="false" outlineLevel="0" collapsed="false">
      <c r="A83" s="902"/>
      <c r="D83" s="896"/>
      <c r="E83" s="896"/>
      <c r="F83" s="896"/>
      <c r="G83" s="896"/>
      <c r="H83" s="896"/>
      <c r="I83" s="896"/>
      <c r="J83" s="896"/>
      <c r="K83" s="896"/>
      <c r="L83" s="896"/>
      <c r="M83" s="896"/>
      <c r="N83" s="896"/>
      <c r="O83" s="896"/>
      <c r="P83" s="896"/>
      <c r="Q83" s="896"/>
      <c r="R83" s="896"/>
      <c r="S83" s="896"/>
      <c r="T83" s="896"/>
      <c r="U83" s="896"/>
      <c r="V83" s="896"/>
      <c r="W83" s="896"/>
      <c r="X83" s="896"/>
      <c r="Y83" s="896"/>
      <c r="Z83" s="896"/>
      <c r="AA83" s="896"/>
      <c r="AB83" s="896"/>
      <c r="AC83" s="896"/>
      <c r="AD83" s="896"/>
      <c r="AE83" s="896"/>
      <c r="AF83" s="896"/>
      <c r="AG83" s="896"/>
      <c r="AH83" s="896"/>
      <c r="AI83" s="896"/>
      <c r="AJ83" s="896"/>
      <c r="AK83" s="896"/>
      <c r="AL83" s="896"/>
      <c r="AM83" s="896"/>
      <c r="AN83" s="896"/>
    </row>
    <row r="84" customFormat="false" ht="12.75" hidden="false" customHeight="false" outlineLevel="0" collapsed="false">
      <c r="A84" s="902"/>
      <c r="D84" s="896"/>
      <c r="E84" s="896"/>
      <c r="F84" s="896"/>
      <c r="G84" s="896"/>
      <c r="H84" s="896"/>
      <c r="I84" s="896"/>
      <c r="J84" s="896"/>
      <c r="K84" s="896"/>
      <c r="L84" s="896"/>
      <c r="M84" s="896"/>
      <c r="N84" s="896"/>
      <c r="O84" s="896"/>
      <c r="P84" s="896"/>
      <c r="Q84" s="896"/>
      <c r="R84" s="896"/>
      <c r="S84" s="896"/>
      <c r="T84" s="896"/>
      <c r="U84" s="896"/>
      <c r="V84" s="896"/>
      <c r="W84" s="896"/>
      <c r="X84" s="896"/>
      <c r="Y84" s="896"/>
      <c r="Z84" s="896"/>
      <c r="AA84" s="896"/>
      <c r="AB84" s="896"/>
      <c r="AC84" s="896"/>
      <c r="AD84" s="896"/>
      <c r="AE84" s="896"/>
      <c r="AF84" s="896"/>
      <c r="AG84" s="896"/>
      <c r="AH84" s="896"/>
      <c r="AI84" s="896"/>
      <c r="AJ84" s="896"/>
      <c r="AK84" s="896"/>
      <c r="AL84" s="896"/>
      <c r="AM84" s="896"/>
      <c r="AN84" s="896"/>
    </row>
    <row r="85" customFormat="false" ht="12.75" hidden="false" customHeight="false" outlineLevel="0" collapsed="false">
      <c r="A85" s="902"/>
      <c r="D85" s="896"/>
      <c r="E85" s="896"/>
      <c r="F85" s="896"/>
      <c r="G85" s="896"/>
      <c r="H85" s="896"/>
      <c r="I85" s="896"/>
      <c r="J85" s="896"/>
      <c r="K85" s="896"/>
      <c r="L85" s="896"/>
      <c r="M85" s="896"/>
      <c r="N85" s="896"/>
      <c r="O85" s="896"/>
      <c r="P85" s="896"/>
      <c r="Q85" s="896"/>
      <c r="R85" s="896"/>
      <c r="S85" s="896"/>
      <c r="T85" s="896"/>
      <c r="U85" s="896"/>
      <c r="V85" s="896"/>
      <c r="W85" s="896"/>
      <c r="X85" s="896"/>
      <c r="Y85" s="896"/>
      <c r="Z85" s="896"/>
      <c r="AA85" s="896"/>
      <c r="AB85" s="896"/>
      <c r="AC85" s="896"/>
      <c r="AD85" s="896"/>
      <c r="AE85" s="896"/>
      <c r="AF85" s="896"/>
      <c r="AG85" s="896"/>
      <c r="AH85" s="896"/>
      <c r="AI85" s="896"/>
      <c r="AJ85" s="896"/>
      <c r="AK85" s="896"/>
      <c r="AL85" s="896"/>
      <c r="AM85" s="896"/>
      <c r="AN85" s="896"/>
    </row>
    <row r="86" customFormat="false" ht="12.75" hidden="false" customHeight="false" outlineLevel="0" collapsed="false">
      <c r="A86" s="902"/>
      <c r="D86" s="896"/>
      <c r="E86" s="896"/>
      <c r="F86" s="896"/>
      <c r="G86" s="896"/>
      <c r="H86" s="896"/>
      <c r="I86" s="896"/>
      <c r="J86" s="896"/>
      <c r="K86" s="896"/>
      <c r="L86" s="896"/>
      <c r="M86" s="896"/>
      <c r="N86" s="896"/>
      <c r="O86" s="896"/>
      <c r="P86" s="896"/>
      <c r="Q86" s="896"/>
      <c r="R86" s="896"/>
      <c r="S86" s="896"/>
      <c r="T86" s="896"/>
      <c r="U86" s="896"/>
      <c r="V86" s="896"/>
      <c r="W86" s="896"/>
      <c r="X86" s="896"/>
      <c r="Y86" s="896"/>
      <c r="Z86" s="896"/>
      <c r="AA86" s="896"/>
      <c r="AB86" s="896"/>
      <c r="AC86" s="896"/>
      <c r="AD86" s="896"/>
      <c r="AE86" s="896"/>
      <c r="AF86" s="896"/>
      <c r="AG86" s="896"/>
      <c r="AH86" s="896"/>
      <c r="AI86" s="896"/>
      <c r="AJ86" s="896"/>
      <c r="AK86" s="896"/>
      <c r="AL86" s="896"/>
      <c r="AM86" s="896"/>
      <c r="AN86" s="896"/>
    </row>
    <row r="87" customFormat="false" ht="12.75" hidden="false" customHeight="false" outlineLevel="0" collapsed="false">
      <c r="A87" s="902"/>
      <c r="D87" s="896"/>
      <c r="E87" s="896"/>
      <c r="F87" s="896"/>
      <c r="G87" s="896"/>
      <c r="H87" s="896"/>
      <c r="I87" s="896"/>
      <c r="J87" s="896"/>
      <c r="K87" s="896"/>
      <c r="L87" s="896"/>
      <c r="M87" s="896"/>
      <c r="N87" s="896"/>
      <c r="O87" s="896"/>
      <c r="P87" s="896"/>
      <c r="Q87" s="896"/>
      <c r="R87" s="896"/>
      <c r="S87" s="896"/>
      <c r="T87" s="896"/>
      <c r="U87" s="896"/>
      <c r="V87" s="896"/>
      <c r="W87" s="896"/>
      <c r="X87" s="896"/>
      <c r="Y87" s="896"/>
      <c r="Z87" s="896"/>
      <c r="AA87" s="896"/>
      <c r="AB87" s="896"/>
      <c r="AC87" s="896"/>
      <c r="AD87" s="896"/>
      <c r="AE87" s="896"/>
      <c r="AF87" s="896"/>
      <c r="AG87" s="896"/>
      <c r="AH87" s="896"/>
      <c r="AI87" s="896"/>
      <c r="AJ87" s="896"/>
      <c r="AK87" s="896"/>
      <c r="AL87" s="896"/>
      <c r="AM87" s="896"/>
      <c r="AN87" s="896"/>
    </row>
    <row r="88" customFormat="false" ht="12.75" hidden="false" customHeight="false" outlineLevel="0" collapsed="false">
      <c r="A88" s="902"/>
      <c r="D88" s="896"/>
      <c r="E88" s="896"/>
      <c r="F88" s="896"/>
      <c r="G88" s="896"/>
      <c r="H88" s="896"/>
      <c r="I88" s="896"/>
      <c r="J88" s="896"/>
      <c r="K88" s="896"/>
      <c r="L88" s="896"/>
      <c r="M88" s="896"/>
      <c r="N88" s="896"/>
      <c r="O88" s="896"/>
      <c r="P88" s="896"/>
      <c r="Q88" s="896"/>
      <c r="R88" s="896"/>
      <c r="S88" s="896"/>
      <c r="T88" s="896"/>
      <c r="U88" s="896"/>
      <c r="V88" s="896"/>
      <c r="W88" s="896"/>
      <c r="X88" s="896"/>
      <c r="Y88" s="896"/>
      <c r="Z88" s="896"/>
      <c r="AA88" s="896"/>
      <c r="AB88" s="896"/>
      <c r="AC88" s="896"/>
      <c r="AD88" s="896"/>
      <c r="AE88" s="896"/>
      <c r="AF88" s="896"/>
      <c r="AG88" s="896"/>
      <c r="AH88" s="896"/>
      <c r="AI88" s="896"/>
      <c r="AJ88" s="896"/>
      <c r="AK88" s="896"/>
      <c r="AL88" s="896"/>
      <c r="AM88" s="896"/>
      <c r="AN88" s="896"/>
    </row>
    <row r="89" customFormat="false" ht="12.75" hidden="false" customHeight="false" outlineLevel="0" collapsed="false">
      <c r="D89" s="896"/>
      <c r="E89" s="896"/>
      <c r="F89" s="896"/>
      <c r="G89" s="896"/>
      <c r="H89" s="896"/>
      <c r="I89" s="896"/>
      <c r="J89" s="896"/>
      <c r="K89" s="896"/>
      <c r="L89" s="896"/>
      <c r="M89" s="896"/>
      <c r="N89" s="896"/>
      <c r="O89" s="896"/>
      <c r="P89" s="896"/>
      <c r="Q89" s="896"/>
      <c r="R89" s="896"/>
      <c r="S89" s="896"/>
      <c r="T89" s="896"/>
      <c r="U89" s="896"/>
      <c r="V89" s="896"/>
      <c r="W89" s="896"/>
      <c r="X89" s="896"/>
      <c r="Y89" s="896"/>
      <c r="Z89" s="896"/>
      <c r="AA89" s="896"/>
      <c r="AB89" s="896"/>
      <c r="AC89" s="896"/>
      <c r="AD89" s="896"/>
      <c r="AE89" s="896"/>
      <c r="AF89" s="896"/>
      <c r="AG89" s="896"/>
      <c r="AH89" s="896"/>
      <c r="AI89" s="896"/>
      <c r="AJ89" s="896"/>
      <c r="AK89" s="896"/>
      <c r="AL89" s="896"/>
      <c r="AM89" s="896"/>
      <c r="AN89" s="896"/>
    </row>
    <row r="90" customFormat="false" ht="12.75" hidden="false" customHeight="false" outlineLevel="0" collapsed="false">
      <c r="D90" s="896"/>
      <c r="E90" s="896"/>
      <c r="F90" s="896"/>
      <c r="G90" s="896"/>
      <c r="H90" s="896"/>
      <c r="I90" s="896"/>
      <c r="J90" s="896"/>
      <c r="K90" s="896"/>
      <c r="L90" s="896"/>
      <c r="M90" s="896"/>
      <c r="N90" s="896"/>
      <c r="O90" s="896"/>
      <c r="P90" s="896"/>
      <c r="Q90" s="896"/>
      <c r="R90" s="896"/>
      <c r="S90" s="896"/>
      <c r="T90" s="896"/>
      <c r="U90" s="896"/>
      <c r="V90" s="896"/>
      <c r="W90" s="896"/>
      <c r="X90" s="896"/>
      <c r="Y90" s="896"/>
      <c r="Z90" s="896"/>
      <c r="AA90" s="896"/>
      <c r="AB90" s="896"/>
      <c r="AC90" s="896"/>
      <c r="AD90" s="896"/>
      <c r="AE90" s="896"/>
      <c r="AF90" s="896"/>
      <c r="AG90" s="896"/>
      <c r="AH90" s="896"/>
      <c r="AI90" s="896"/>
      <c r="AJ90" s="896"/>
      <c r="AK90" s="896"/>
      <c r="AL90" s="896"/>
      <c r="AM90" s="896"/>
      <c r="AN90" s="896"/>
    </row>
    <row r="91" customFormat="false" ht="12.75" hidden="false" customHeight="false" outlineLevel="0" collapsed="false">
      <c r="D91" s="896"/>
      <c r="E91" s="896"/>
      <c r="F91" s="896"/>
      <c r="G91" s="896"/>
      <c r="H91" s="896"/>
      <c r="I91" s="896"/>
      <c r="J91" s="896"/>
      <c r="K91" s="896"/>
      <c r="L91" s="896"/>
      <c r="M91" s="896"/>
      <c r="N91" s="896"/>
      <c r="O91" s="896"/>
      <c r="P91" s="896"/>
      <c r="Q91" s="896"/>
      <c r="R91" s="896"/>
      <c r="S91" s="896"/>
      <c r="T91" s="896"/>
      <c r="U91" s="896"/>
      <c r="V91" s="896"/>
      <c r="W91" s="896"/>
      <c r="X91" s="896"/>
      <c r="Y91" s="896"/>
      <c r="Z91" s="896"/>
      <c r="AA91" s="896"/>
      <c r="AB91" s="896"/>
      <c r="AC91" s="896"/>
      <c r="AD91" s="896"/>
      <c r="AE91" s="896"/>
      <c r="AF91" s="896"/>
      <c r="AG91" s="896"/>
      <c r="AH91" s="896"/>
      <c r="AI91" s="896"/>
      <c r="AJ91" s="896"/>
      <c r="AK91" s="896"/>
      <c r="AL91" s="896"/>
      <c r="AM91" s="896"/>
      <c r="AN91" s="896"/>
    </row>
    <row r="92" customFormat="false" ht="12.75" hidden="false" customHeight="false" outlineLevel="0" collapsed="false">
      <c r="D92" s="896"/>
      <c r="E92" s="896"/>
      <c r="F92" s="896"/>
      <c r="G92" s="896"/>
      <c r="H92" s="896"/>
      <c r="I92" s="896"/>
      <c r="J92" s="896"/>
      <c r="K92" s="896"/>
      <c r="L92" s="896"/>
      <c r="M92" s="896"/>
      <c r="N92" s="896"/>
      <c r="O92" s="896"/>
      <c r="P92" s="896"/>
      <c r="Q92" s="896"/>
      <c r="R92" s="896"/>
      <c r="S92" s="896"/>
      <c r="T92" s="896"/>
      <c r="U92" s="896"/>
      <c r="V92" s="896"/>
      <c r="W92" s="896"/>
      <c r="X92" s="896"/>
      <c r="Y92" s="896"/>
      <c r="Z92" s="896"/>
      <c r="AA92" s="896"/>
      <c r="AB92" s="896"/>
      <c r="AC92" s="896"/>
      <c r="AD92" s="896"/>
      <c r="AE92" s="896"/>
      <c r="AF92" s="896"/>
      <c r="AG92" s="896"/>
      <c r="AH92" s="896"/>
      <c r="AI92" s="896"/>
      <c r="AJ92" s="896"/>
      <c r="AK92" s="896"/>
      <c r="AL92" s="896"/>
      <c r="AM92" s="896"/>
      <c r="AN92" s="896"/>
    </row>
    <row r="93" customFormat="false" ht="12.75" hidden="false" customHeight="false" outlineLevel="0" collapsed="false">
      <c r="D93" s="896"/>
      <c r="E93" s="896"/>
      <c r="F93" s="896"/>
      <c r="G93" s="896"/>
      <c r="H93" s="896"/>
      <c r="I93" s="896"/>
      <c r="J93" s="896"/>
      <c r="K93" s="896"/>
      <c r="L93" s="896"/>
      <c r="M93" s="896"/>
      <c r="N93" s="896"/>
      <c r="O93" s="896"/>
      <c r="P93" s="896"/>
      <c r="Q93" s="896"/>
      <c r="R93" s="896"/>
      <c r="S93" s="896"/>
      <c r="T93" s="896"/>
      <c r="U93" s="896"/>
      <c r="V93" s="896"/>
      <c r="W93" s="896"/>
      <c r="X93" s="896"/>
      <c r="Y93" s="896"/>
      <c r="Z93" s="896"/>
      <c r="AA93" s="896"/>
      <c r="AB93" s="896"/>
      <c r="AC93" s="896"/>
      <c r="AD93" s="896"/>
      <c r="AE93" s="896"/>
      <c r="AF93" s="896"/>
      <c r="AG93" s="896"/>
      <c r="AH93" s="896"/>
      <c r="AI93" s="896"/>
      <c r="AJ93" s="896"/>
      <c r="AK93" s="896"/>
      <c r="AL93" s="896"/>
      <c r="AM93" s="896"/>
      <c r="AN93" s="896"/>
    </row>
    <row r="94" customFormat="false" ht="12.75" hidden="false" customHeight="false" outlineLevel="0" collapsed="false">
      <c r="D94" s="896"/>
      <c r="E94" s="896"/>
      <c r="F94" s="896"/>
      <c r="G94" s="896"/>
      <c r="H94" s="896"/>
      <c r="I94" s="896"/>
      <c r="J94" s="896"/>
      <c r="K94" s="896"/>
      <c r="L94" s="896"/>
      <c r="M94" s="896"/>
      <c r="N94" s="896"/>
      <c r="O94" s="896"/>
      <c r="P94" s="896"/>
      <c r="Q94" s="896"/>
      <c r="R94" s="896"/>
      <c r="S94" s="896"/>
      <c r="T94" s="896"/>
      <c r="U94" s="896"/>
      <c r="V94" s="896"/>
      <c r="W94" s="896"/>
      <c r="X94" s="896"/>
      <c r="Y94" s="896"/>
      <c r="Z94" s="896"/>
      <c r="AA94" s="896"/>
      <c r="AB94" s="896"/>
      <c r="AC94" s="896"/>
      <c r="AD94" s="896"/>
      <c r="AE94" s="896"/>
      <c r="AF94" s="896"/>
      <c r="AG94" s="896"/>
      <c r="AH94" s="896"/>
      <c r="AI94" s="896"/>
      <c r="AJ94" s="896"/>
      <c r="AK94" s="896"/>
      <c r="AL94" s="896"/>
      <c r="AM94" s="896"/>
      <c r="AN94" s="896"/>
    </row>
    <row r="95" customFormat="false" ht="12.75" hidden="false" customHeight="false" outlineLevel="0" collapsed="false">
      <c r="D95" s="896"/>
      <c r="E95" s="896"/>
      <c r="F95" s="896"/>
      <c r="G95" s="896"/>
      <c r="H95" s="896"/>
      <c r="I95" s="896"/>
      <c r="J95" s="896"/>
      <c r="K95" s="896"/>
      <c r="L95" s="896"/>
      <c r="M95" s="896"/>
      <c r="N95" s="896"/>
      <c r="O95" s="896"/>
      <c r="P95" s="896"/>
      <c r="Q95" s="896"/>
      <c r="R95" s="896"/>
      <c r="S95" s="896"/>
      <c r="T95" s="896"/>
      <c r="U95" s="896"/>
      <c r="V95" s="896"/>
      <c r="W95" s="896"/>
      <c r="X95" s="896"/>
      <c r="Y95" s="896"/>
      <c r="Z95" s="896"/>
      <c r="AA95" s="896"/>
      <c r="AB95" s="896"/>
      <c r="AC95" s="896"/>
      <c r="AD95" s="896"/>
      <c r="AE95" s="896"/>
      <c r="AF95" s="896"/>
      <c r="AG95" s="896"/>
      <c r="AH95" s="896"/>
      <c r="AI95" s="896"/>
      <c r="AJ95" s="896"/>
      <c r="AK95" s="896"/>
      <c r="AL95" s="896"/>
      <c r="AM95" s="896"/>
      <c r="AN95" s="896"/>
    </row>
    <row r="96" customFormat="false" ht="12.75" hidden="false" customHeight="false" outlineLevel="0" collapsed="false">
      <c r="D96" s="896"/>
      <c r="E96" s="896"/>
      <c r="F96" s="896"/>
      <c r="G96" s="896"/>
      <c r="H96" s="896"/>
      <c r="I96" s="896"/>
      <c r="J96" s="896"/>
      <c r="K96" s="896"/>
      <c r="L96" s="896"/>
      <c r="M96" s="896"/>
      <c r="N96" s="896"/>
      <c r="O96" s="896"/>
      <c r="P96" s="896"/>
      <c r="Q96" s="896"/>
      <c r="R96" s="896"/>
      <c r="S96" s="896"/>
      <c r="T96" s="896"/>
      <c r="U96" s="896"/>
      <c r="V96" s="896"/>
      <c r="W96" s="896"/>
      <c r="X96" s="896"/>
      <c r="Y96" s="896"/>
      <c r="Z96" s="896"/>
      <c r="AA96" s="896"/>
      <c r="AB96" s="896"/>
      <c r="AC96" s="896"/>
      <c r="AD96" s="896"/>
      <c r="AE96" s="896"/>
      <c r="AF96" s="896"/>
      <c r="AG96" s="896"/>
      <c r="AH96" s="896"/>
      <c r="AI96" s="896"/>
      <c r="AJ96" s="896"/>
      <c r="AK96" s="896"/>
      <c r="AL96" s="896"/>
      <c r="AM96" s="896"/>
      <c r="AN96" s="896"/>
    </row>
    <row r="97" customFormat="false" ht="12.75" hidden="false" customHeight="false" outlineLevel="0" collapsed="false">
      <c r="D97" s="896"/>
      <c r="E97" s="896"/>
      <c r="F97" s="896"/>
      <c r="G97" s="896"/>
      <c r="H97" s="896"/>
      <c r="I97" s="896"/>
      <c r="J97" s="896"/>
      <c r="K97" s="896"/>
      <c r="L97" s="896"/>
      <c r="M97" s="896"/>
      <c r="N97" s="896"/>
      <c r="O97" s="896"/>
      <c r="P97" s="896"/>
      <c r="Q97" s="896"/>
      <c r="R97" s="896"/>
      <c r="S97" s="896"/>
      <c r="T97" s="896"/>
      <c r="U97" s="896"/>
      <c r="V97" s="896"/>
      <c r="W97" s="896"/>
      <c r="X97" s="896"/>
      <c r="Y97" s="896"/>
      <c r="Z97" s="896"/>
      <c r="AA97" s="896"/>
      <c r="AB97" s="896"/>
      <c r="AC97" s="896"/>
      <c r="AD97" s="896"/>
      <c r="AE97" s="896"/>
      <c r="AF97" s="896"/>
      <c r="AG97" s="896"/>
      <c r="AH97" s="896"/>
      <c r="AI97" s="896"/>
      <c r="AJ97" s="896"/>
      <c r="AK97" s="896"/>
      <c r="AL97" s="896"/>
      <c r="AM97" s="896"/>
      <c r="AN97" s="896"/>
    </row>
    <row r="98" customFormat="false" ht="12.75" hidden="false" customHeight="false" outlineLevel="0" collapsed="false">
      <c r="D98" s="896"/>
      <c r="E98" s="896"/>
      <c r="F98" s="896"/>
      <c r="G98" s="896"/>
      <c r="H98" s="896"/>
      <c r="I98" s="896"/>
      <c r="J98" s="896"/>
      <c r="K98" s="896"/>
      <c r="L98" s="896"/>
      <c r="M98" s="896"/>
      <c r="N98" s="896"/>
      <c r="O98" s="896"/>
      <c r="P98" s="896"/>
      <c r="Q98" s="896"/>
      <c r="R98" s="896"/>
      <c r="S98" s="896"/>
      <c r="T98" s="896"/>
      <c r="U98" s="896"/>
      <c r="V98" s="896"/>
      <c r="W98" s="896"/>
      <c r="X98" s="896"/>
      <c r="Y98" s="896"/>
      <c r="Z98" s="896"/>
      <c r="AA98" s="896"/>
      <c r="AB98" s="896"/>
      <c r="AC98" s="896"/>
      <c r="AD98" s="896"/>
      <c r="AE98" s="896"/>
      <c r="AF98" s="896"/>
      <c r="AG98" s="896"/>
      <c r="AH98" s="896"/>
      <c r="AI98" s="896"/>
      <c r="AJ98" s="896"/>
      <c r="AK98" s="896"/>
      <c r="AL98" s="896"/>
      <c r="AM98" s="896"/>
      <c r="AN98" s="896"/>
    </row>
    <row r="99" customFormat="false" ht="12.75" hidden="false" customHeight="false" outlineLevel="0" collapsed="false">
      <c r="D99" s="896"/>
      <c r="E99" s="896"/>
      <c r="F99" s="896"/>
      <c r="G99" s="896"/>
      <c r="H99" s="896"/>
      <c r="I99" s="896"/>
      <c r="J99" s="896"/>
      <c r="K99" s="896"/>
      <c r="L99" s="896"/>
      <c r="M99" s="896"/>
      <c r="N99" s="896"/>
      <c r="O99" s="896"/>
      <c r="P99" s="896"/>
      <c r="Q99" s="896"/>
      <c r="R99" s="896"/>
      <c r="S99" s="896"/>
      <c r="T99" s="896"/>
      <c r="U99" s="896"/>
      <c r="V99" s="896"/>
      <c r="W99" s="896"/>
      <c r="X99" s="896"/>
      <c r="Y99" s="896"/>
      <c r="Z99" s="896"/>
      <c r="AA99" s="896"/>
      <c r="AB99" s="896"/>
      <c r="AC99" s="896"/>
      <c r="AD99" s="896"/>
      <c r="AE99" s="896"/>
      <c r="AF99" s="896"/>
      <c r="AG99" s="896"/>
      <c r="AH99" s="896"/>
      <c r="AI99" s="896"/>
      <c r="AJ99" s="896"/>
      <c r="AK99" s="896"/>
      <c r="AL99" s="896"/>
      <c r="AM99" s="896"/>
      <c r="AN99" s="896"/>
    </row>
    <row r="100" customFormat="false" ht="12.75" hidden="false" customHeight="false" outlineLevel="0" collapsed="false">
      <c r="D100" s="896"/>
      <c r="E100" s="896"/>
      <c r="F100" s="896"/>
      <c r="G100" s="896"/>
      <c r="H100" s="896"/>
      <c r="I100" s="896"/>
      <c r="J100" s="896"/>
      <c r="K100" s="896"/>
      <c r="L100" s="896"/>
      <c r="M100" s="896"/>
      <c r="N100" s="896"/>
      <c r="O100" s="896"/>
      <c r="P100" s="896"/>
      <c r="Q100" s="896"/>
      <c r="R100" s="896"/>
      <c r="S100" s="896"/>
      <c r="T100" s="896"/>
      <c r="U100" s="896"/>
      <c r="V100" s="896"/>
      <c r="W100" s="896"/>
      <c r="X100" s="896"/>
      <c r="Y100" s="896"/>
      <c r="Z100" s="896"/>
      <c r="AA100" s="896"/>
      <c r="AB100" s="896"/>
      <c r="AC100" s="896"/>
      <c r="AD100" s="896"/>
      <c r="AE100" s="896"/>
      <c r="AF100" s="896"/>
      <c r="AG100" s="896"/>
      <c r="AH100" s="896"/>
      <c r="AI100" s="896"/>
      <c r="AJ100" s="896"/>
      <c r="AK100" s="896"/>
      <c r="AL100" s="896"/>
      <c r="AM100" s="896"/>
      <c r="AN100" s="896"/>
    </row>
    <row r="101" customFormat="false" ht="12.75" hidden="false" customHeight="false" outlineLevel="0" collapsed="false">
      <c r="D101" s="896"/>
      <c r="E101" s="896"/>
      <c r="F101" s="896"/>
      <c r="G101" s="896"/>
      <c r="H101" s="896"/>
      <c r="I101" s="896"/>
      <c r="J101" s="896"/>
      <c r="K101" s="896"/>
      <c r="L101" s="896"/>
      <c r="M101" s="896"/>
      <c r="N101" s="896"/>
      <c r="O101" s="896"/>
      <c r="P101" s="896"/>
      <c r="Q101" s="896"/>
      <c r="R101" s="896"/>
      <c r="S101" s="896"/>
      <c r="T101" s="896"/>
      <c r="U101" s="896"/>
      <c r="V101" s="896"/>
      <c r="W101" s="896"/>
      <c r="X101" s="896"/>
      <c r="Y101" s="896"/>
      <c r="Z101" s="896"/>
      <c r="AA101" s="896"/>
      <c r="AB101" s="896"/>
      <c r="AC101" s="896"/>
      <c r="AD101" s="896"/>
      <c r="AE101" s="896"/>
      <c r="AF101" s="896"/>
      <c r="AG101" s="896"/>
      <c r="AH101" s="896"/>
      <c r="AI101" s="896"/>
      <c r="AJ101" s="896"/>
      <c r="AK101" s="896"/>
      <c r="AL101" s="896"/>
      <c r="AM101" s="896"/>
      <c r="AN101" s="896"/>
    </row>
    <row r="102" customFormat="false" ht="12.75" hidden="false" customHeight="false" outlineLevel="0" collapsed="false">
      <c r="D102" s="896"/>
      <c r="E102" s="896"/>
      <c r="F102" s="896"/>
      <c r="G102" s="896"/>
      <c r="H102" s="896"/>
      <c r="I102" s="896"/>
      <c r="J102" s="896"/>
      <c r="K102" s="896"/>
      <c r="L102" s="896"/>
      <c r="M102" s="896"/>
      <c r="N102" s="896"/>
      <c r="O102" s="896"/>
      <c r="P102" s="896"/>
      <c r="Q102" s="896"/>
      <c r="R102" s="896"/>
      <c r="S102" s="896"/>
      <c r="T102" s="896"/>
      <c r="U102" s="896"/>
      <c r="V102" s="896"/>
      <c r="W102" s="896"/>
      <c r="X102" s="896"/>
      <c r="Y102" s="896"/>
      <c r="Z102" s="896"/>
      <c r="AA102" s="896"/>
      <c r="AB102" s="896"/>
      <c r="AC102" s="896"/>
      <c r="AD102" s="896"/>
      <c r="AE102" s="896"/>
      <c r="AF102" s="896"/>
      <c r="AG102" s="896"/>
      <c r="AH102" s="896"/>
      <c r="AI102" s="896"/>
      <c r="AJ102" s="896"/>
      <c r="AK102" s="896"/>
      <c r="AL102" s="896"/>
      <c r="AM102" s="896"/>
      <c r="AN102" s="896"/>
    </row>
    <row r="103" customFormat="false" ht="12.75" hidden="false" customHeight="false" outlineLevel="0" collapsed="false">
      <c r="D103" s="896"/>
      <c r="E103" s="896"/>
      <c r="F103" s="896"/>
      <c r="G103" s="896"/>
      <c r="H103" s="896"/>
      <c r="I103" s="896"/>
      <c r="J103" s="896"/>
      <c r="K103" s="896"/>
      <c r="L103" s="896"/>
      <c r="M103" s="896"/>
      <c r="N103" s="896"/>
      <c r="O103" s="896"/>
      <c r="P103" s="896"/>
      <c r="Q103" s="896"/>
      <c r="R103" s="896"/>
      <c r="S103" s="896"/>
      <c r="T103" s="896"/>
      <c r="U103" s="896"/>
      <c r="V103" s="896"/>
      <c r="W103" s="896"/>
      <c r="X103" s="896"/>
      <c r="Y103" s="896"/>
      <c r="Z103" s="896"/>
      <c r="AA103" s="896"/>
      <c r="AB103" s="896"/>
      <c r="AC103" s="896"/>
      <c r="AD103" s="896"/>
      <c r="AE103" s="896"/>
      <c r="AF103" s="896"/>
      <c r="AG103" s="896"/>
      <c r="AH103" s="896"/>
      <c r="AI103" s="896"/>
      <c r="AJ103" s="896"/>
      <c r="AK103" s="896"/>
      <c r="AL103" s="896"/>
      <c r="AM103" s="896"/>
      <c r="AN103" s="896"/>
    </row>
    <row r="104" customFormat="false" ht="12.75" hidden="false" customHeight="false" outlineLevel="0" collapsed="false">
      <c r="D104" s="896"/>
      <c r="E104" s="896"/>
      <c r="F104" s="896"/>
      <c r="G104" s="896"/>
      <c r="H104" s="896"/>
      <c r="I104" s="896"/>
      <c r="J104" s="896"/>
      <c r="K104" s="896"/>
      <c r="L104" s="896"/>
      <c r="M104" s="896"/>
      <c r="N104" s="896"/>
      <c r="O104" s="896"/>
      <c r="P104" s="896"/>
      <c r="Q104" s="896"/>
      <c r="R104" s="896"/>
      <c r="S104" s="896"/>
      <c r="T104" s="896"/>
      <c r="U104" s="896"/>
      <c r="V104" s="896"/>
      <c r="W104" s="896"/>
      <c r="X104" s="896"/>
      <c r="Y104" s="896"/>
      <c r="Z104" s="896"/>
      <c r="AA104" s="896"/>
      <c r="AB104" s="896"/>
      <c r="AC104" s="896"/>
      <c r="AD104" s="896"/>
      <c r="AE104" s="896"/>
      <c r="AF104" s="896"/>
      <c r="AG104" s="896"/>
      <c r="AH104" s="896"/>
      <c r="AI104" s="896"/>
      <c r="AJ104" s="896"/>
      <c r="AK104" s="896"/>
      <c r="AL104" s="896"/>
      <c r="AM104" s="896"/>
      <c r="AN104" s="896"/>
    </row>
    <row r="105" customFormat="false" ht="12.75" hidden="false" customHeight="false" outlineLevel="0" collapsed="false">
      <c r="D105" s="896"/>
      <c r="E105" s="896"/>
      <c r="F105" s="896"/>
      <c r="G105" s="896"/>
      <c r="H105" s="896"/>
      <c r="I105" s="896"/>
      <c r="J105" s="896"/>
      <c r="K105" s="896"/>
      <c r="L105" s="896"/>
      <c r="M105" s="896"/>
      <c r="N105" s="896"/>
      <c r="O105" s="896"/>
      <c r="P105" s="896"/>
      <c r="Q105" s="896"/>
      <c r="R105" s="896"/>
      <c r="S105" s="896"/>
      <c r="T105" s="896"/>
      <c r="U105" s="896"/>
      <c r="V105" s="896"/>
      <c r="W105" s="896"/>
      <c r="X105" s="896"/>
      <c r="Y105" s="896"/>
      <c r="Z105" s="896"/>
      <c r="AA105" s="896"/>
      <c r="AB105" s="896"/>
      <c r="AC105" s="896"/>
      <c r="AD105" s="896"/>
      <c r="AE105" s="896"/>
      <c r="AF105" s="896"/>
      <c r="AG105" s="896"/>
      <c r="AH105" s="896"/>
      <c r="AI105" s="896"/>
      <c r="AJ105" s="896"/>
      <c r="AK105" s="896"/>
      <c r="AL105" s="896"/>
      <c r="AM105" s="896"/>
      <c r="AN105" s="896"/>
    </row>
    <row r="106" customFormat="false" ht="12.75" hidden="false" customHeight="false" outlineLevel="0" collapsed="false">
      <c r="D106" s="896"/>
      <c r="E106" s="896"/>
      <c r="F106" s="896"/>
      <c r="G106" s="896"/>
      <c r="H106" s="896"/>
      <c r="I106" s="896"/>
      <c r="J106" s="896"/>
      <c r="K106" s="896"/>
      <c r="L106" s="896"/>
      <c r="M106" s="896"/>
      <c r="N106" s="896"/>
      <c r="O106" s="896"/>
      <c r="P106" s="896"/>
      <c r="Q106" s="896"/>
      <c r="R106" s="896"/>
      <c r="S106" s="896"/>
      <c r="T106" s="896"/>
      <c r="U106" s="896"/>
      <c r="V106" s="896"/>
      <c r="W106" s="896"/>
      <c r="X106" s="896"/>
      <c r="Y106" s="896"/>
      <c r="Z106" s="896"/>
      <c r="AA106" s="896"/>
      <c r="AB106" s="896"/>
      <c r="AC106" s="896"/>
      <c r="AD106" s="896"/>
      <c r="AE106" s="896"/>
      <c r="AF106" s="896"/>
      <c r="AG106" s="896"/>
      <c r="AH106" s="896"/>
      <c r="AI106" s="896"/>
      <c r="AJ106" s="896"/>
      <c r="AK106" s="896"/>
      <c r="AL106" s="896"/>
      <c r="AM106" s="896"/>
      <c r="AN106" s="896"/>
    </row>
    <row r="107" customFormat="false" ht="12.75" hidden="false" customHeight="false" outlineLevel="0" collapsed="false">
      <c r="D107" s="896"/>
      <c r="E107" s="896"/>
      <c r="F107" s="896"/>
      <c r="G107" s="896"/>
      <c r="H107" s="896"/>
      <c r="I107" s="896"/>
      <c r="J107" s="896"/>
      <c r="K107" s="896"/>
      <c r="L107" s="896"/>
      <c r="M107" s="896"/>
      <c r="N107" s="896"/>
      <c r="O107" s="896"/>
      <c r="P107" s="896"/>
      <c r="Q107" s="896"/>
      <c r="R107" s="896"/>
      <c r="S107" s="896"/>
      <c r="T107" s="896"/>
      <c r="U107" s="896"/>
      <c r="V107" s="896"/>
      <c r="W107" s="896"/>
      <c r="X107" s="896"/>
      <c r="Y107" s="896"/>
      <c r="Z107" s="896"/>
      <c r="AA107" s="896"/>
      <c r="AB107" s="896"/>
      <c r="AC107" s="896"/>
      <c r="AD107" s="896"/>
      <c r="AE107" s="896"/>
      <c r="AF107" s="896"/>
      <c r="AG107" s="896"/>
      <c r="AH107" s="896"/>
      <c r="AI107" s="896"/>
      <c r="AJ107" s="896"/>
      <c r="AK107" s="896"/>
      <c r="AL107" s="896"/>
      <c r="AM107" s="896"/>
      <c r="AN107" s="896"/>
    </row>
    <row r="108" customFormat="false" ht="12.75" hidden="false" customHeight="false" outlineLevel="0" collapsed="false">
      <c r="D108" s="896"/>
      <c r="E108" s="896"/>
      <c r="F108" s="896"/>
      <c r="G108" s="896"/>
      <c r="H108" s="896"/>
      <c r="I108" s="896"/>
      <c r="J108" s="896"/>
      <c r="K108" s="896"/>
      <c r="L108" s="896"/>
      <c r="M108" s="896"/>
      <c r="N108" s="896"/>
      <c r="O108" s="896"/>
      <c r="P108" s="896"/>
      <c r="Q108" s="896"/>
      <c r="R108" s="896"/>
      <c r="S108" s="896"/>
      <c r="T108" s="896"/>
      <c r="U108" s="896"/>
      <c r="V108" s="896"/>
      <c r="W108" s="896"/>
      <c r="X108" s="896"/>
      <c r="Y108" s="896"/>
      <c r="Z108" s="896"/>
      <c r="AA108" s="896"/>
      <c r="AB108" s="896"/>
      <c r="AC108" s="896"/>
      <c r="AD108" s="896"/>
      <c r="AE108" s="896"/>
      <c r="AF108" s="896"/>
      <c r="AG108" s="896"/>
      <c r="AH108" s="896"/>
      <c r="AI108" s="896"/>
      <c r="AJ108" s="896"/>
      <c r="AK108" s="896"/>
      <c r="AL108" s="896"/>
      <c r="AM108" s="896"/>
      <c r="AN108" s="896"/>
    </row>
    <row r="109" customFormat="false" ht="12.75" hidden="false" customHeight="false" outlineLevel="0" collapsed="false">
      <c r="D109" s="896"/>
      <c r="E109" s="896"/>
      <c r="F109" s="896"/>
      <c r="G109" s="896"/>
      <c r="H109" s="896"/>
      <c r="I109" s="896"/>
      <c r="J109" s="896"/>
      <c r="K109" s="896"/>
      <c r="L109" s="896"/>
      <c r="M109" s="896"/>
      <c r="N109" s="896"/>
      <c r="O109" s="896"/>
      <c r="P109" s="896"/>
      <c r="Q109" s="896"/>
      <c r="R109" s="896"/>
      <c r="S109" s="896"/>
      <c r="T109" s="896"/>
      <c r="U109" s="896"/>
      <c r="V109" s="896"/>
      <c r="W109" s="896"/>
      <c r="X109" s="896"/>
      <c r="Y109" s="896"/>
      <c r="Z109" s="896"/>
      <c r="AA109" s="896"/>
      <c r="AB109" s="896"/>
      <c r="AC109" s="896"/>
      <c r="AD109" s="896"/>
      <c r="AE109" s="896"/>
      <c r="AF109" s="896"/>
      <c r="AG109" s="896"/>
      <c r="AH109" s="896"/>
      <c r="AI109" s="896"/>
      <c r="AJ109" s="896"/>
      <c r="AK109" s="896"/>
      <c r="AL109" s="896"/>
      <c r="AM109" s="896"/>
      <c r="AN109" s="896"/>
    </row>
    <row r="110" customFormat="false" ht="12.75" hidden="false" customHeight="false" outlineLevel="0" collapsed="false">
      <c r="D110" s="896"/>
      <c r="E110" s="896"/>
      <c r="F110" s="896"/>
      <c r="G110" s="896"/>
      <c r="H110" s="896"/>
      <c r="I110" s="896"/>
      <c r="J110" s="896"/>
      <c r="K110" s="896"/>
      <c r="L110" s="896"/>
      <c r="M110" s="896"/>
      <c r="N110" s="896"/>
      <c r="O110" s="896"/>
      <c r="P110" s="896"/>
      <c r="Q110" s="896"/>
      <c r="R110" s="896"/>
      <c r="S110" s="896"/>
      <c r="T110" s="896"/>
      <c r="U110" s="896"/>
      <c r="V110" s="896"/>
      <c r="W110" s="896"/>
      <c r="X110" s="896"/>
      <c r="Y110" s="896"/>
      <c r="Z110" s="896"/>
      <c r="AA110" s="896"/>
      <c r="AB110" s="896"/>
      <c r="AC110" s="896"/>
      <c r="AD110" s="896"/>
      <c r="AE110" s="896"/>
      <c r="AF110" s="896"/>
      <c r="AG110" s="896"/>
      <c r="AH110" s="896"/>
      <c r="AI110" s="896"/>
      <c r="AJ110" s="896"/>
      <c r="AK110" s="896"/>
      <c r="AL110" s="896"/>
      <c r="AM110" s="896"/>
      <c r="AN110" s="896"/>
    </row>
    <row r="111" customFormat="false" ht="12.75" hidden="false" customHeight="false" outlineLevel="0" collapsed="false">
      <c r="D111" s="896"/>
      <c r="E111" s="896"/>
      <c r="F111" s="896"/>
      <c r="G111" s="896"/>
      <c r="H111" s="896"/>
      <c r="I111" s="896"/>
      <c r="J111" s="896"/>
      <c r="K111" s="896"/>
      <c r="L111" s="896"/>
      <c r="M111" s="896"/>
      <c r="N111" s="896"/>
      <c r="O111" s="896"/>
      <c r="P111" s="896"/>
      <c r="Q111" s="896"/>
      <c r="R111" s="896"/>
      <c r="S111" s="896"/>
      <c r="T111" s="896"/>
      <c r="U111" s="896"/>
      <c r="V111" s="896"/>
      <c r="W111" s="896"/>
      <c r="X111" s="896"/>
      <c r="Y111" s="896"/>
      <c r="Z111" s="896"/>
      <c r="AA111" s="896"/>
      <c r="AB111" s="896"/>
      <c r="AC111" s="896"/>
      <c r="AD111" s="896"/>
      <c r="AE111" s="896"/>
      <c r="AF111" s="896"/>
      <c r="AG111" s="896"/>
      <c r="AH111" s="896"/>
      <c r="AI111" s="896"/>
      <c r="AJ111" s="896"/>
      <c r="AK111" s="896"/>
      <c r="AL111" s="896"/>
      <c r="AM111" s="896"/>
      <c r="AN111" s="896"/>
    </row>
    <row r="112" customFormat="false" ht="12.75" hidden="false" customHeight="false" outlineLevel="0" collapsed="false">
      <c r="D112" s="896"/>
      <c r="E112" s="896"/>
      <c r="F112" s="896"/>
      <c r="G112" s="896"/>
      <c r="H112" s="896"/>
      <c r="I112" s="896"/>
      <c r="J112" s="896"/>
      <c r="K112" s="896"/>
      <c r="L112" s="896"/>
      <c r="M112" s="896"/>
      <c r="N112" s="896"/>
      <c r="O112" s="896"/>
      <c r="P112" s="896"/>
      <c r="Q112" s="896"/>
      <c r="R112" s="896"/>
      <c r="S112" s="896"/>
      <c r="T112" s="896"/>
      <c r="U112" s="896"/>
      <c r="V112" s="896"/>
      <c r="W112" s="896"/>
      <c r="X112" s="896"/>
      <c r="Y112" s="896"/>
      <c r="Z112" s="896"/>
      <c r="AA112" s="896"/>
      <c r="AB112" s="896"/>
      <c r="AC112" s="896"/>
      <c r="AD112" s="896"/>
      <c r="AE112" s="896"/>
      <c r="AF112" s="896"/>
      <c r="AG112" s="896"/>
      <c r="AH112" s="896"/>
      <c r="AI112" s="896"/>
      <c r="AJ112" s="896"/>
      <c r="AK112" s="896"/>
      <c r="AL112" s="896"/>
      <c r="AM112" s="896"/>
      <c r="AN112" s="896"/>
    </row>
    <row r="113" customFormat="false" ht="12.75" hidden="false" customHeight="false" outlineLevel="0" collapsed="false">
      <c r="D113" s="896"/>
      <c r="E113" s="896"/>
      <c r="F113" s="896"/>
      <c r="G113" s="896"/>
      <c r="H113" s="896"/>
      <c r="I113" s="896"/>
      <c r="J113" s="896"/>
      <c r="K113" s="896"/>
      <c r="L113" s="896"/>
      <c r="M113" s="896"/>
      <c r="N113" s="896"/>
      <c r="O113" s="896"/>
      <c r="P113" s="896"/>
      <c r="Q113" s="896"/>
      <c r="R113" s="896"/>
      <c r="S113" s="896"/>
      <c r="T113" s="896"/>
      <c r="U113" s="896"/>
      <c r="V113" s="896"/>
      <c r="W113" s="896"/>
      <c r="X113" s="896"/>
      <c r="Y113" s="896"/>
      <c r="Z113" s="896"/>
      <c r="AA113" s="896"/>
      <c r="AB113" s="896"/>
      <c r="AC113" s="896"/>
      <c r="AD113" s="896"/>
      <c r="AE113" s="896"/>
      <c r="AF113" s="896"/>
      <c r="AG113" s="896"/>
      <c r="AH113" s="896"/>
      <c r="AI113" s="896"/>
      <c r="AJ113" s="896"/>
      <c r="AK113" s="896"/>
      <c r="AL113" s="896"/>
      <c r="AM113" s="896"/>
      <c r="AN113" s="896"/>
    </row>
    <row r="114" customFormat="false" ht="12.75" hidden="false" customHeight="false" outlineLevel="0" collapsed="false">
      <c r="D114" s="896"/>
      <c r="E114" s="896"/>
      <c r="F114" s="896"/>
      <c r="G114" s="896"/>
      <c r="H114" s="896"/>
      <c r="I114" s="896"/>
      <c r="J114" s="896"/>
      <c r="K114" s="896"/>
      <c r="L114" s="896"/>
      <c r="M114" s="896"/>
      <c r="N114" s="896"/>
      <c r="O114" s="896"/>
      <c r="P114" s="896"/>
      <c r="Q114" s="896"/>
      <c r="R114" s="896"/>
      <c r="S114" s="896"/>
      <c r="T114" s="896"/>
      <c r="U114" s="896"/>
      <c r="V114" s="896"/>
      <c r="W114" s="896"/>
      <c r="X114" s="896"/>
      <c r="Y114" s="896"/>
      <c r="Z114" s="896"/>
      <c r="AA114" s="896"/>
      <c r="AB114" s="896"/>
      <c r="AC114" s="896"/>
      <c r="AD114" s="896"/>
      <c r="AE114" s="896"/>
      <c r="AF114" s="896"/>
      <c r="AG114" s="896"/>
      <c r="AH114" s="896"/>
      <c r="AI114" s="896"/>
      <c r="AJ114" s="896"/>
      <c r="AK114" s="896"/>
      <c r="AL114" s="896"/>
      <c r="AM114" s="896"/>
      <c r="AN114" s="896"/>
    </row>
    <row r="115" customFormat="false" ht="12.75" hidden="false" customHeight="false" outlineLevel="0" collapsed="false">
      <c r="D115" s="896"/>
      <c r="E115" s="896"/>
      <c r="F115" s="896"/>
      <c r="G115" s="896"/>
      <c r="H115" s="896"/>
      <c r="I115" s="896"/>
      <c r="J115" s="896"/>
      <c r="K115" s="896"/>
      <c r="L115" s="896"/>
      <c r="M115" s="896"/>
      <c r="N115" s="896"/>
      <c r="O115" s="896"/>
      <c r="P115" s="896"/>
      <c r="Q115" s="896"/>
      <c r="R115" s="896"/>
      <c r="S115" s="896"/>
      <c r="T115" s="896"/>
      <c r="U115" s="896"/>
      <c r="V115" s="896"/>
      <c r="W115" s="896"/>
      <c r="X115" s="896"/>
      <c r="Y115" s="896"/>
      <c r="Z115" s="896"/>
      <c r="AA115" s="896"/>
      <c r="AB115" s="896"/>
      <c r="AC115" s="896"/>
      <c r="AD115" s="896"/>
      <c r="AE115" s="896"/>
      <c r="AF115" s="896"/>
      <c r="AG115" s="896"/>
      <c r="AH115" s="896"/>
      <c r="AI115" s="896"/>
      <c r="AJ115" s="896"/>
      <c r="AK115" s="896"/>
      <c r="AL115" s="896"/>
      <c r="AM115" s="896"/>
      <c r="AN115" s="896"/>
    </row>
    <row r="116" customFormat="false" ht="12.75" hidden="false" customHeight="false" outlineLevel="0" collapsed="false">
      <c r="D116" s="896"/>
      <c r="E116" s="896"/>
      <c r="F116" s="896"/>
      <c r="G116" s="896"/>
      <c r="H116" s="896"/>
      <c r="I116" s="896"/>
      <c r="J116" s="896"/>
      <c r="K116" s="896"/>
      <c r="L116" s="896"/>
      <c r="M116" s="896"/>
      <c r="N116" s="896"/>
      <c r="O116" s="896"/>
      <c r="P116" s="896"/>
      <c r="Q116" s="896"/>
      <c r="R116" s="896"/>
      <c r="S116" s="896"/>
      <c r="T116" s="896"/>
      <c r="U116" s="896"/>
      <c r="V116" s="896"/>
      <c r="W116" s="896"/>
      <c r="X116" s="896"/>
      <c r="Y116" s="896"/>
      <c r="Z116" s="896"/>
      <c r="AA116" s="896"/>
      <c r="AB116" s="896"/>
      <c r="AC116" s="896"/>
      <c r="AD116" s="896"/>
      <c r="AE116" s="896"/>
      <c r="AF116" s="896"/>
      <c r="AG116" s="896"/>
      <c r="AH116" s="896"/>
      <c r="AI116" s="896"/>
      <c r="AJ116" s="896"/>
      <c r="AK116" s="896"/>
      <c r="AL116" s="896"/>
      <c r="AM116" s="896"/>
      <c r="AN116" s="896"/>
    </row>
    <row r="117" customFormat="false" ht="12.75" hidden="false" customHeight="false" outlineLevel="0" collapsed="false">
      <c r="D117" s="896"/>
      <c r="E117" s="896"/>
      <c r="F117" s="896"/>
      <c r="G117" s="896"/>
      <c r="H117" s="896"/>
      <c r="I117" s="896"/>
      <c r="J117" s="896"/>
      <c r="K117" s="896"/>
      <c r="L117" s="896"/>
      <c r="M117" s="896"/>
      <c r="N117" s="896"/>
      <c r="O117" s="896"/>
      <c r="P117" s="896"/>
      <c r="Q117" s="896"/>
      <c r="R117" s="896"/>
      <c r="S117" s="896"/>
      <c r="T117" s="896"/>
      <c r="U117" s="896"/>
      <c r="V117" s="896"/>
      <c r="W117" s="896"/>
      <c r="X117" s="896"/>
      <c r="Y117" s="896"/>
      <c r="Z117" s="896"/>
      <c r="AA117" s="896"/>
      <c r="AB117" s="896"/>
      <c r="AC117" s="896"/>
      <c r="AD117" s="896"/>
      <c r="AE117" s="896"/>
      <c r="AF117" s="896"/>
      <c r="AG117" s="896"/>
      <c r="AH117" s="896"/>
      <c r="AI117" s="896"/>
      <c r="AJ117" s="896"/>
      <c r="AK117" s="896"/>
      <c r="AL117" s="896"/>
      <c r="AM117" s="896"/>
      <c r="AN117" s="896"/>
    </row>
    <row r="118" customFormat="false" ht="12.75" hidden="false" customHeight="false" outlineLevel="0" collapsed="false">
      <c r="D118" s="896"/>
      <c r="E118" s="896"/>
      <c r="F118" s="896"/>
      <c r="G118" s="896"/>
      <c r="H118" s="896"/>
      <c r="I118" s="896"/>
      <c r="J118" s="896"/>
      <c r="K118" s="896"/>
      <c r="L118" s="896"/>
      <c r="M118" s="896"/>
      <c r="N118" s="896"/>
      <c r="O118" s="896"/>
      <c r="P118" s="896"/>
      <c r="Q118" s="896"/>
      <c r="R118" s="896"/>
      <c r="S118" s="896"/>
      <c r="T118" s="896"/>
      <c r="U118" s="896"/>
      <c r="V118" s="896"/>
      <c r="W118" s="896"/>
      <c r="X118" s="896"/>
      <c r="Y118" s="896"/>
      <c r="Z118" s="896"/>
      <c r="AA118" s="896"/>
      <c r="AB118" s="896"/>
      <c r="AC118" s="896"/>
      <c r="AD118" s="896"/>
      <c r="AE118" s="896"/>
      <c r="AF118" s="896"/>
      <c r="AG118" s="896"/>
      <c r="AH118" s="896"/>
      <c r="AI118" s="896"/>
      <c r="AJ118" s="896"/>
      <c r="AK118" s="896"/>
      <c r="AL118" s="896"/>
      <c r="AM118" s="896"/>
      <c r="AN118" s="896"/>
    </row>
    <row r="119" customFormat="false" ht="12.75" hidden="false" customHeight="false" outlineLevel="0" collapsed="false">
      <c r="D119" s="896"/>
      <c r="E119" s="896"/>
      <c r="F119" s="896"/>
      <c r="G119" s="896"/>
      <c r="H119" s="896"/>
      <c r="I119" s="896"/>
      <c r="J119" s="896"/>
      <c r="K119" s="896"/>
      <c r="L119" s="896"/>
      <c r="M119" s="896"/>
      <c r="N119" s="896"/>
      <c r="O119" s="896"/>
      <c r="P119" s="896"/>
      <c r="Q119" s="896"/>
      <c r="R119" s="896"/>
      <c r="S119" s="896"/>
      <c r="T119" s="896"/>
      <c r="U119" s="896"/>
      <c r="V119" s="896"/>
      <c r="W119" s="896"/>
      <c r="X119" s="896"/>
      <c r="Y119" s="896"/>
      <c r="Z119" s="896"/>
      <c r="AA119" s="896"/>
      <c r="AB119" s="896"/>
      <c r="AC119" s="896"/>
      <c r="AD119" s="896"/>
      <c r="AE119" s="896"/>
      <c r="AF119" s="896"/>
      <c r="AG119" s="896"/>
      <c r="AH119" s="896"/>
      <c r="AI119" s="896"/>
      <c r="AJ119" s="896"/>
      <c r="AK119" s="896"/>
      <c r="AL119" s="896"/>
      <c r="AM119" s="896"/>
      <c r="AN119" s="896"/>
    </row>
    <row r="120" customFormat="false" ht="12.75" hidden="false" customHeight="false" outlineLevel="0" collapsed="false">
      <c r="D120" s="896"/>
      <c r="E120" s="896"/>
      <c r="F120" s="896"/>
      <c r="G120" s="896"/>
      <c r="H120" s="896"/>
      <c r="I120" s="896"/>
      <c r="J120" s="896"/>
      <c r="K120" s="896"/>
      <c r="L120" s="896"/>
      <c r="M120" s="896"/>
      <c r="N120" s="896"/>
      <c r="O120" s="896"/>
      <c r="P120" s="896"/>
      <c r="Q120" s="896"/>
      <c r="R120" s="896"/>
      <c r="S120" s="896"/>
      <c r="T120" s="896"/>
      <c r="U120" s="896"/>
      <c r="V120" s="896"/>
      <c r="W120" s="896"/>
      <c r="X120" s="896"/>
      <c r="Y120" s="896"/>
      <c r="Z120" s="896"/>
      <c r="AA120" s="896"/>
      <c r="AB120" s="896"/>
      <c r="AC120" s="896"/>
      <c r="AD120" s="896"/>
      <c r="AE120" s="896"/>
      <c r="AF120" s="896"/>
      <c r="AG120" s="896"/>
      <c r="AH120" s="896"/>
      <c r="AI120" s="896"/>
      <c r="AJ120" s="896"/>
      <c r="AK120" s="896"/>
      <c r="AL120" s="896"/>
      <c r="AM120" s="896"/>
      <c r="AN120" s="896"/>
    </row>
    <row r="121" customFormat="false" ht="12.75" hidden="false" customHeight="false" outlineLevel="0" collapsed="false">
      <c r="D121" s="896"/>
      <c r="E121" s="896"/>
      <c r="F121" s="896"/>
      <c r="G121" s="896"/>
      <c r="H121" s="896"/>
      <c r="I121" s="896"/>
      <c r="J121" s="896"/>
      <c r="K121" s="896"/>
      <c r="L121" s="896"/>
      <c r="M121" s="896"/>
      <c r="N121" s="896"/>
      <c r="O121" s="896"/>
      <c r="P121" s="896"/>
      <c r="Q121" s="896"/>
      <c r="R121" s="896"/>
      <c r="S121" s="896"/>
      <c r="T121" s="896"/>
      <c r="U121" s="896"/>
      <c r="V121" s="896"/>
      <c r="W121" s="896"/>
      <c r="X121" s="896"/>
      <c r="Y121" s="896"/>
      <c r="Z121" s="896"/>
      <c r="AA121" s="896"/>
      <c r="AB121" s="896"/>
      <c r="AC121" s="896"/>
      <c r="AD121" s="896"/>
      <c r="AE121" s="896"/>
      <c r="AF121" s="896"/>
      <c r="AG121" s="896"/>
      <c r="AH121" s="896"/>
      <c r="AI121" s="896"/>
      <c r="AJ121" s="896"/>
      <c r="AK121" s="896"/>
      <c r="AL121" s="896"/>
      <c r="AM121" s="896"/>
      <c r="AN121" s="896"/>
    </row>
    <row r="122" customFormat="false" ht="12.75" hidden="false" customHeight="false" outlineLevel="0" collapsed="false">
      <c r="D122" s="896"/>
      <c r="E122" s="896"/>
      <c r="F122" s="896"/>
      <c r="G122" s="896"/>
      <c r="H122" s="896"/>
      <c r="I122" s="896"/>
      <c r="J122" s="896"/>
      <c r="K122" s="896"/>
      <c r="L122" s="896"/>
      <c r="M122" s="896"/>
      <c r="N122" s="896"/>
      <c r="O122" s="896"/>
      <c r="P122" s="896"/>
      <c r="Q122" s="896"/>
      <c r="R122" s="896"/>
      <c r="S122" s="896"/>
      <c r="T122" s="896"/>
      <c r="U122" s="896"/>
      <c r="V122" s="896"/>
      <c r="W122" s="896"/>
      <c r="X122" s="896"/>
      <c r="Y122" s="896"/>
      <c r="Z122" s="896"/>
      <c r="AA122" s="896"/>
      <c r="AB122" s="896"/>
      <c r="AC122" s="896"/>
      <c r="AD122" s="896"/>
      <c r="AE122" s="896"/>
      <c r="AF122" s="896"/>
      <c r="AG122" s="896"/>
      <c r="AH122" s="896"/>
      <c r="AI122" s="896"/>
      <c r="AJ122" s="896"/>
      <c r="AK122" s="896"/>
      <c r="AL122" s="896"/>
      <c r="AM122" s="896"/>
      <c r="AN122" s="896"/>
    </row>
    <row r="123" customFormat="false" ht="12.75" hidden="false" customHeight="false" outlineLevel="0" collapsed="false">
      <c r="D123" s="896"/>
      <c r="E123" s="896"/>
      <c r="F123" s="896"/>
      <c r="G123" s="896"/>
      <c r="H123" s="896"/>
      <c r="I123" s="896"/>
      <c r="J123" s="896"/>
      <c r="K123" s="896"/>
      <c r="L123" s="896"/>
      <c r="M123" s="896"/>
      <c r="N123" s="896"/>
      <c r="O123" s="896"/>
      <c r="P123" s="896"/>
      <c r="Q123" s="896"/>
      <c r="R123" s="896"/>
      <c r="S123" s="896"/>
      <c r="T123" s="896"/>
      <c r="U123" s="896"/>
      <c r="V123" s="896"/>
      <c r="W123" s="896"/>
      <c r="X123" s="896"/>
      <c r="Y123" s="896"/>
      <c r="Z123" s="896"/>
      <c r="AA123" s="896"/>
      <c r="AB123" s="896"/>
      <c r="AC123" s="896"/>
      <c r="AD123" s="896"/>
      <c r="AE123" s="896"/>
      <c r="AF123" s="896"/>
      <c r="AG123" s="896"/>
      <c r="AH123" s="896"/>
      <c r="AI123" s="896"/>
      <c r="AJ123" s="896"/>
      <c r="AK123" s="896"/>
      <c r="AL123" s="896"/>
      <c r="AM123" s="896"/>
      <c r="AN123" s="896"/>
    </row>
    <row r="124" customFormat="false" ht="12.75" hidden="false" customHeight="false" outlineLevel="0" collapsed="false">
      <c r="D124" s="896"/>
      <c r="E124" s="896"/>
      <c r="F124" s="896"/>
      <c r="G124" s="896"/>
      <c r="H124" s="896"/>
      <c r="I124" s="896"/>
      <c r="J124" s="896"/>
      <c r="K124" s="896"/>
      <c r="L124" s="896"/>
      <c r="M124" s="896"/>
      <c r="N124" s="896"/>
      <c r="O124" s="896"/>
      <c r="P124" s="896"/>
      <c r="Q124" s="896"/>
      <c r="R124" s="896"/>
      <c r="S124" s="896"/>
      <c r="T124" s="896"/>
      <c r="U124" s="896"/>
      <c r="V124" s="896"/>
      <c r="W124" s="896"/>
      <c r="X124" s="896"/>
      <c r="Y124" s="896"/>
      <c r="Z124" s="896"/>
      <c r="AA124" s="896"/>
      <c r="AB124" s="896"/>
      <c r="AC124" s="896"/>
      <c r="AD124" s="896"/>
      <c r="AE124" s="896"/>
      <c r="AF124" s="896"/>
      <c r="AG124" s="896"/>
      <c r="AH124" s="896"/>
      <c r="AI124" s="896"/>
      <c r="AJ124" s="896"/>
      <c r="AK124" s="896"/>
      <c r="AL124" s="896"/>
      <c r="AM124" s="896"/>
      <c r="AN124" s="896"/>
    </row>
    <row r="125" customFormat="false" ht="12.75" hidden="false" customHeight="false" outlineLevel="0" collapsed="false">
      <c r="D125" s="896"/>
      <c r="E125" s="896"/>
      <c r="F125" s="896"/>
      <c r="G125" s="896"/>
      <c r="H125" s="896"/>
      <c r="I125" s="896"/>
      <c r="J125" s="896"/>
      <c r="K125" s="896"/>
      <c r="L125" s="896"/>
      <c r="M125" s="896"/>
      <c r="N125" s="896"/>
      <c r="O125" s="896"/>
      <c r="P125" s="896"/>
      <c r="Q125" s="896"/>
      <c r="R125" s="896"/>
      <c r="S125" s="896"/>
      <c r="T125" s="896"/>
      <c r="U125" s="896"/>
      <c r="V125" s="896"/>
      <c r="W125" s="896"/>
      <c r="X125" s="896"/>
      <c r="Y125" s="896"/>
      <c r="Z125" s="896"/>
      <c r="AA125" s="896"/>
      <c r="AB125" s="896"/>
      <c r="AC125" s="896"/>
      <c r="AD125" s="896"/>
      <c r="AE125" s="896"/>
      <c r="AF125" s="896"/>
      <c r="AG125" s="896"/>
      <c r="AH125" s="896"/>
      <c r="AI125" s="896"/>
      <c r="AJ125" s="896"/>
      <c r="AK125" s="896"/>
      <c r="AL125" s="896"/>
      <c r="AM125" s="896"/>
      <c r="AN125" s="896"/>
    </row>
    <row r="126" customFormat="false" ht="12.75" hidden="false" customHeight="false" outlineLevel="0" collapsed="false">
      <c r="D126" s="896"/>
      <c r="E126" s="896"/>
      <c r="F126" s="896"/>
      <c r="G126" s="896"/>
      <c r="H126" s="896"/>
      <c r="I126" s="896"/>
      <c r="J126" s="896"/>
      <c r="K126" s="896"/>
      <c r="L126" s="896"/>
      <c r="M126" s="896"/>
      <c r="N126" s="896"/>
      <c r="O126" s="896"/>
      <c r="P126" s="896"/>
      <c r="Q126" s="896"/>
      <c r="R126" s="896"/>
      <c r="S126" s="896"/>
      <c r="T126" s="896"/>
      <c r="U126" s="896"/>
      <c r="V126" s="896"/>
      <c r="W126" s="896"/>
      <c r="X126" s="896"/>
      <c r="Y126" s="896"/>
      <c r="Z126" s="896"/>
      <c r="AA126" s="896"/>
      <c r="AB126" s="896"/>
      <c r="AC126" s="896"/>
      <c r="AD126" s="896"/>
      <c r="AE126" s="896"/>
      <c r="AF126" s="896"/>
      <c r="AG126" s="896"/>
      <c r="AH126" s="896"/>
      <c r="AI126" s="896"/>
      <c r="AJ126" s="896"/>
      <c r="AK126" s="896"/>
      <c r="AL126" s="896"/>
      <c r="AM126" s="896"/>
      <c r="AN126" s="896"/>
    </row>
    <row r="127" customFormat="false" ht="12.75" hidden="false" customHeight="false" outlineLevel="0" collapsed="false">
      <c r="D127" s="896"/>
      <c r="E127" s="896"/>
      <c r="F127" s="896"/>
      <c r="G127" s="896"/>
      <c r="H127" s="896"/>
      <c r="I127" s="896"/>
      <c r="J127" s="896"/>
      <c r="K127" s="896"/>
      <c r="L127" s="896"/>
      <c r="M127" s="896"/>
      <c r="N127" s="896"/>
      <c r="O127" s="896"/>
      <c r="P127" s="896"/>
      <c r="Q127" s="896"/>
      <c r="R127" s="896"/>
      <c r="S127" s="896"/>
      <c r="T127" s="896"/>
      <c r="U127" s="896"/>
      <c r="V127" s="896"/>
      <c r="W127" s="896"/>
      <c r="X127" s="896"/>
      <c r="Y127" s="896"/>
      <c r="Z127" s="896"/>
      <c r="AA127" s="896"/>
      <c r="AB127" s="896"/>
      <c r="AC127" s="896"/>
      <c r="AD127" s="896"/>
      <c r="AE127" s="896"/>
      <c r="AF127" s="896"/>
      <c r="AG127" s="896"/>
      <c r="AH127" s="896"/>
      <c r="AI127" s="896"/>
      <c r="AJ127" s="896"/>
      <c r="AK127" s="896"/>
      <c r="AL127" s="896"/>
      <c r="AM127" s="896"/>
      <c r="AN127" s="896"/>
    </row>
    <row r="128" customFormat="false" ht="12.75" hidden="false" customHeight="false" outlineLevel="0" collapsed="false">
      <c r="D128" s="896"/>
      <c r="E128" s="896"/>
      <c r="F128" s="896"/>
      <c r="G128" s="896"/>
      <c r="H128" s="896"/>
      <c r="I128" s="896"/>
      <c r="J128" s="896"/>
      <c r="K128" s="896"/>
      <c r="L128" s="896"/>
      <c r="M128" s="896"/>
      <c r="N128" s="896"/>
      <c r="O128" s="896"/>
      <c r="P128" s="896"/>
      <c r="Q128" s="896"/>
      <c r="R128" s="896"/>
      <c r="S128" s="896"/>
      <c r="T128" s="896"/>
      <c r="U128" s="896"/>
      <c r="V128" s="896"/>
      <c r="W128" s="896"/>
      <c r="X128" s="896"/>
      <c r="Y128" s="896"/>
      <c r="Z128" s="896"/>
      <c r="AA128" s="896"/>
      <c r="AB128" s="896"/>
      <c r="AC128" s="896"/>
      <c r="AD128" s="896"/>
      <c r="AE128" s="896"/>
      <c r="AF128" s="896"/>
      <c r="AG128" s="896"/>
      <c r="AH128" s="896"/>
      <c r="AI128" s="896"/>
      <c r="AJ128" s="896"/>
      <c r="AK128" s="896"/>
      <c r="AL128" s="896"/>
      <c r="AM128" s="896"/>
      <c r="AN128" s="896"/>
    </row>
    <row r="129" customFormat="false" ht="12.75" hidden="false" customHeight="false" outlineLevel="0" collapsed="false">
      <c r="D129" s="896"/>
      <c r="E129" s="896"/>
      <c r="F129" s="896"/>
      <c r="G129" s="896"/>
      <c r="H129" s="896"/>
      <c r="I129" s="896"/>
      <c r="J129" s="896"/>
      <c r="K129" s="896"/>
      <c r="L129" s="896"/>
      <c r="M129" s="896"/>
      <c r="N129" s="896"/>
      <c r="O129" s="896"/>
      <c r="P129" s="896"/>
      <c r="Q129" s="896"/>
      <c r="R129" s="896"/>
      <c r="S129" s="896"/>
      <c r="T129" s="896"/>
      <c r="U129" s="896"/>
      <c r="V129" s="896"/>
      <c r="W129" s="896"/>
      <c r="X129" s="896"/>
      <c r="Y129" s="896"/>
      <c r="Z129" s="896"/>
      <c r="AA129" s="896"/>
      <c r="AB129" s="896"/>
      <c r="AC129" s="896"/>
      <c r="AD129" s="896"/>
      <c r="AE129" s="896"/>
      <c r="AF129" s="896"/>
      <c r="AG129" s="896"/>
      <c r="AH129" s="896"/>
      <c r="AI129" s="896"/>
      <c r="AJ129" s="896"/>
      <c r="AK129" s="896"/>
      <c r="AL129" s="896"/>
      <c r="AM129" s="896"/>
      <c r="AN129" s="896"/>
    </row>
    <row r="130" customFormat="false" ht="12.75" hidden="false" customHeight="false" outlineLevel="0" collapsed="false">
      <c r="D130" s="896"/>
      <c r="E130" s="896"/>
      <c r="F130" s="896"/>
      <c r="G130" s="896"/>
      <c r="H130" s="896"/>
      <c r="I130" s="896"/>
      <c r="J130" s="896"/>
      <c r="K130" s="896"/>
      <c r="L130" s="896"/>
      <c r="M130" s="896"/>
      <c r="N130" s="896"/>
      <c r="O130" s="896"/>
      <c r="P130" s="896"/>
      <c r="Q130" s="896"/>
      <c r="R130" s="896"/>
      <c r="S130" s="896"/>
      <c r="T130" s="896"/>
      <c r="U130" s="896"/>
      <c r="V130" s="896"/>
      <c r="W130" s="896"/>
      <c r="X130" s="896"/>
      <c r="Y130" s="896"/>
      <c r="Z130" s="896"/>
      <c r="AA130" s="896"/>
      <c r="AB130" s="896"/>
      <c r="AC130" s="896"/>
      <c r="AD130" s="896"/>
      <c r="AE130" s="896"/>
      <c r="AF130" s="896"/>
      <c r="AG130" s="896"/>
      <c r="AH130" s="896"/>
      <c r="AI130" s="896"/>
      <c r="AJ130" s="896"/>
      <c r="AK130" s="896"/>
      <c r="AL130" s="896"/>
      <c r="AM130" s="896"/>
      <c r="AN130" s="896"/>
    </row>
    <row r="131" customFormat="false" ht="12.75" hidden="false" customHeight="false" outlineLevel="0" collapsed="false">
      <c r="D131" s="896"/>
      <c r="E131" s="896"/>
      <c r="F131" s="896"/>
      <c r="G131" s="896"/>
      <c r="H131" s="896"/>
      <c r="I131" s="896"/>
      <c r="J131" s="896"/>
      <c r="K131" s="896"/>
      <c r="L131" s="896"/>
      <c r="M131" s="896"/>
      <c r="N131" s="896"/>
      <c r="O131" s="896"/>
      <c r="P131" s="896"/>
      <c r="Q131" s="896"/>
      <c r="R131" s="896"/>
      <c r="S131" s="896"/>
      <c r="T131" s="896"/>
      <c r="U131" s="896"/>
      <c r="V131" s="896"/>
      <c r="W131" s="896"/>
      <c r="X131" s="896"/>
      <c r="Y131" s="896"/>
      <c r="Z131" s="896"/>
      <c r="AA131" s="896"/>
      <c r="AB131" s="896"/>
      <c r="AC131" s="896"/>
      <c r="AD131" s="896"/>
      <c r="AE131" s="896"/>
      <c r="AF131" s="896"/>
      <c r="AG131" s="896"/>
      <c r="AH131" s="896"/>
      <c r="AI131" s="896"/>
      <c r="AJ131" s="896"/>
      <c r="AK131" s="896"/>
      <c r="AL131" s="896"/>
      <c r="AM131" s="896"/>
      <c r="AN131" s="896"/>
    </row>
    <row r="132" customFormat="false" ht="12.75" hidden="false" customHeight="false" outlineLevel="0" collapsed="false">
      <c r="D132" s="896"/>
      <c r="E132" s="896"/>
      <c r="F132" s="896"/>
      <c r="G132" s="896"/>
      <c r="H132" s="896"/>
      <c r="I132" s="896"/>
      <c r="J132" s="896"/>
      <c r="K132" s="896"/>
      <c r="L132" s="896"/>
      <c r="M132" s="896"/>
      <c r="N132" s="896"/>
      <c r="O132" s="896"/>
      <c r="P132" s="896"/>
      <c r="Q132" s="896"/>
      <c r="R132" s="896"/>
      <c r="S132" s="896"/>
      <c r="T132" s="896"/>
      <c r="U132" s="896"/>
      <c r="V132" s="896"/>
      <c r="W132" s="896"/>
      <c r="X132" s="896"/>
      <c r="Y132" s="896"/>
      <c r="Z132" s="896"/>
      <c r="AA132" s="896"/>
      <c r="AB132" s="896"/>
      <c r="AC132" s="896"/>
      <c r="AD132" s="896"/>
      <c r="AE132" s="896"/>
      <c r="AF132" s="896"/>
      <c r="AG132" s="896"/>
      <c r="AH132" s="896"/>
      <c r="AI132" s="896"/>
      <c r="AJ132" s="896"/>
      <c r="AK132" s="896"/>
      <c r="AL132" s="896"/>
      <c r="AM132" s="896"/>
      <c r="AN132" s="896"/>
    </row>
    <row r="133" customFormat="false" ht="12.75" hidden="false" customHeight="false" outlineLevel="0" collapsed="false">
      <c r="D133" s="896"/>
      <c r="E133" s="896"/>
      <c r="F133" s="896"/>
      <c r="G133" s="896"/>
      <c r="H133" s="896"/>
      <c r="I133" s="896"/>
      <c r="J133" s="896"/>
      <c r="K133" s="896"/>
      <c r="L133" s="896"/>
      <c r="M133" s="896"/>
      <c r="N133" s="896"/>
      <c r="O133" s="896"/>
      <c r="P133" s="896"/>
      <c r="Q133" s="896"/>
      <c r="R133" s="896"/>
      <c r="S133" s="896"/>
      <c r="T133" s="896"/>
      <c r="U133" s="896"/>
      <c r="V133" s="896"/>
      <c r="W133" s="896"/>
      <c r="X133" s="896"/>
      <c r="Y133" s="896"/>
      <c r="Z133" s="896"/>
      <c r="AA133" s="896"/>
      <c r="AB133" s="896"/>
      <c r="AC133" s="896"/>
      <c r="AD133" s="896"/>
      <c r="AE133" s="896"/>
      <c r="AF133" s="896"/>
      <c r="AG133" s="896"/>
      <c r="AH133" s="896"/>
      <c r="AI133" s="896"/>
      <c r="AJ133" s="896"/>
      <c r="AK133" s="896"/>
      <c r="AL133" s="896"/>
      <c r="AM133" s="896"/>
      <c r="AN133" s="896"/>
    </row>
    <row r="134" customFormat="false" ht="12.75" hidden="false" customHeight="false" outlineLevel="0" collapsed="false">
      <c r="D134" s="896"/>
      <c r="E134" s="896"/>
      <c r="F134" s="896"/>
      <c r="G134" s="896"/>
      <c r="H134" s="896"/>
      <c r="I134" s="896"/>
      <c r="J134" s="896"/>
      <c r="K134" s="896"/>
      <c r="L134" s="896"/>
      <c r="M134" s="896"/>
      <c r="N134" s="896"/>
      <c r="O134" s="896"/>
      <c r="P134" s="896"/>
      <c r="Q134" s="896"/>
      <c r="R134" s="896"/>
      <c r="S134" s="896"/>
      <c r="T134" s="896"/>
      <c r="U134" s="896"/>
      <c r="V134" s="896"/>
      <c r="W134" s="896"/>
      <c r="X134" s="896"/>
      <c r="Y134" s="896"/>
      <c r="Z134" s="896"/>
      <c r="AA134" s="896"/>
      <c r="AB134" s="896"/>
      <c r="AC134" s="896"/>
      <c r="AD134" s="896"/>
      <c r="AE134" s="896"/>
      <c r="AF134" s="896"/>
      <c r="AG134" s="896"/>
      <c r="AH134" s="896"/>
      <c r="AI134" s="896"/>
      <c r="AJ134" s="896"/>
      <c r="AK134" s="896"/>
      <c r="AL134" s="896"/>
      <c r="AM134" s="896"/>
      <c r="AN134" s="896"/>
    </row>
    <row r="135" customFormat="false" ht="12.75" hidden="false" customHeight="false" outlineLevel="0" collapsed="false">
      <c r="D135" s="896"/>
      <c r="E135" s="896"/>
      <c r="F135" s="896"/>
      <c r="G135" s="896"/>
      <c r="H135" s="896"/>
      <c r="I135" s="896"/>
      <c r="J135" s="896"/>
      <c r="K135" s="896"/>
      <c r="L135" s="896"/>
      <c r="M135" s="896"/>
      <c r="N135" s="896"/>
      <c r="O135" s="896"/>
      <c r="P135" s="896"/>
      <c r="Q135" s="896"/>
      <c r="R135" s="896"/>
      <c r="S135" s="896"/>
      <c r="T135" s="896"/>
      <c r="U135" s="896"/>
      <c r="V135" s="896"/>
      <c r="W135" s="896"/>
      <c r="X135" s="896"/>
      <c r="Y135" s="896"/>
      <c r="Z135" s="896"/>
      <c r="AA135" s="896"/>
      <c r="AB135" s="896"/>
      <c r="AC135" s="896"/>
      <c r="AD135" s="896"/>
      <c r="AE135" s="896"/>
      <c r="AF135" s="896"/>
      <c r="AG135" s="896"/>
      <c r="AH135" s="896"/>
      <c r="AI135" s="896"/>
      <c r="AJ135" s="896"/>
      <c r="AK135" s="896"/>
      <c r="AL135" s="896"/>
      <c r="AM135" s="896"/>
      <c r="AN135" s="896"/>
    </row>
    <row r="136" customFormat="false" ht="12.75" hidden="false" customHeight="false" outlineLevel="0" collapsed="false">
      <c r="D136" s="896"/>
      <c r="E136" s="896"/>
      <c r="F136" s="896"/>
      <c r="G136" s="896"/>
      <c r="H136" s="896"/>
      <c r="I136" s="896"/>
      <c r="J136" s="896"/>
      <c r="K136" s="896"/>
      <c r="L136" s="896"/>
      <c r="M136" s="896"/>
      <c r="N136" s="896"/>
      <c r="O136" s="896"/>
      <c r="P136" s="896"/>
      <c r="Q136" s="896"/>
      <c r="R136" s="896"/>
      <c r="S136" s="896"/>
      <c r="T136" s="896"/>
      <c r="U136" s="896"/>
      <c r="V136" s="896"/>
      <c r="W136" s="896"/>
      <c r="X136" s="896"/>
      <c r="Y136" s="896"/>
      <c r="Z136" s="896"/>
      <c r="AA136" s="896"/>
      <c r="AB136" s="896"/>
      <c r="AC136" s="896"/>
      <c r="AD136" s="896"/>
      <c r="AE136" s="896"/>
      <c r="AF136" s="896"/>
      <c r="AG136" s="896"/>
      <c r="AH136" s="896"/>
      <c r="AI136" s="896"/>
      <c r="AJ136" s="896"/>
      <c r="AK136" s="896"/>
      <c r="AL136" s="896"/>
      <c r="AM136" s="896"/>
      <c r="AN136" s="896"/>
    </row>
    <row r="137" customFormat="false" ht="12.75" hidden="false" customHeight="false" outlineLevel="0" collapsed="false">
      <c r="D137" s="896"/>
      <c r="E137" s="896"/>
      <c r="F137" s="896"/>
      <c r="G137" s="896"/>
      <c r="H137" s="896"/>
      <c r="I137" s="896"/>
      <c r="J137" s="896"/>
      <c r="K137" s="896"/>
      <c r="L137" s="896"/>
      <c r="M137" s="896"/>
      <c r="N137" s="896"/>
      <c r="O137" s="896"/>
      <c r="P137" s="896"/>
      <c r="Q137" s="896"/>
      <c r="R137" s="896"/>
      <c r="S137" s="896"/>
      <c r="T137" s="896"/>
      <c r="U137" s="896"/>
      <c r="V137" s="896"/>
      <c r="W137" s="896"/>
      <c r="X137" s="896"/>
      <c r="Y137" s="896"/>
      <c r="Z137" s="896"/>
      <c r="AA137" s="896"/>
      <c r="AB137" s="896"/>
      <c r="AC137" s="896"/>
      <c r="AD137" s="896"/>
      <c r="AE137" s="896"/>
      <c r="AF137" s="896"/>
      <c r="AG137" s="896"/>
      <c r="AH137" s="896"/>
      <c r="AI137" s="896"/>
      <c r="AJ137" s="896"/>
      <c r="AK137" s="896"/>
      <c r="AL137" s="896"/>
      <c r="AM137" s="896"/>
      <c r="AN137" s="896"/>
    </row>
    <row r="138" customFormat="false" ht="12.75" hidden="false" customHeight="false" outlineLevel="0" collapsed="false">
      <c r="D138" s="896"/>
      <c r="E138" s="896"/>
      <c r="F138" s="896"/>
      <c r="G138" s="896"/>
      <c r="H138" s="896"/>
      <c r="I138" s="896"/>
      <c r="J138" s="896"/>
      <c r="K138" s="896"/>
      <c r="L138" s="896"/>
      <c r="M138" s="896"/>
      <c r="N138" s="896"/>
      <c r="O138" s="896"/>
      <c r="P138" s="896"/>
      <c r="Q138" s="896"/>
      <c r="R138" s="896"/>
      <c r="S138" s="896"/>
      <c r="T138" s="896"/>
      <c r="U138" s="896"/>
      <c r="V138" s="896"/>
      <c r="W138" s="896"/>
      <c r="X138" s="896"/>
      <c r="Y138" s="896"/>
      <c r="Z138" s="896"/>
      <c r="AA138" s="896"/>
      <c r="AB138" s="896"/>
      <c r="AC138" s="896"/>
      <c r="AD138" s="896"/>
      <c r="AE138" s="896"/>
      <c r="AF138" s="896"/>
      <c r="AG138" s="896"/>
      <c r="AH138" s="896"/>
      <c r="AI138" s="896"/>
      <c r="AJ138" s="896"/>
      <c r="AK138" s="896"/>
      <c r="AL138" s="896"/>
      <c r="AM138" s="896"/>
      <c r="AN138" s="896"/>
    </row>
    <row r="139" customFormat="false" ht="12.75" hidden="false" customHeight="false" outlineLevel="0" collapsed="false">
      <c r="D139" s="896"/>
      <c r="E139" s="896"/>
      <c r="F139" s="896"/>
      <c r="G139" s="896"/>
      <c r="H139" s="896"/>
      <c r="I139" s="896"/>
      <c r="J139" s="896"/>
      <c r="K139" s="896"/>
      <c r="L139" s="896"/>
      <c r="M139" s="896"/>
      <c r="N139" s="896"/>
      <c r="O139" s="896"/>
      <c r="P139" s="896"/>
      <c r="Q139" s="896"/>
      <c r="R139" s="896"/>
      <c r="S139" s="896"/>
      <c r="T139" s="896"/>
      <c r="U139" s="896"/>
      <c r="V139" s="896"/>
      <c r="W139" s="896"/>
      <c r="X139" s="896"/>
      <c r="Y139" s="896"/>
      <c r="Z139" s="896"/>
      <c r="AA139" s="896"/>
      <c r="AB139" s="896"/>
      <c r="AC139" s="896"/>
      <c r="AD139" s="896"/>
      <c r="AE139" s="896"/>
      <c r="AF139" s="896"/>
      <c r="AG139" s="896"/>
      <c r="AH139" s="896"/>
      <c r="AI139" s="896"/>
      <c r="AJ139" s="896"/>
      <c r="AK139" s="896"/>
      <c r="AL139" s="896"/>
      <c r="AM139" s="896"/>
      <c r="AN139" s="896"/>
    </row>
    <row r="140" customFormat="false" ht="12.75" hidden="false" customHeight="false" outlineLevel="0" collapsed="false">
      <c r="D140" s="896"/>
      <c r="E140" s="896"/>
      <c r="F140" s="896"/>
      <c r="G140" s="896"/>
      <c r="H140" s="896"/>
      <c r="I140" s="896"/>
      <c r="J140" s="896"/>
      <c r="K140" s="896"/>
      <c r="L140" s="896"/>
      <c r="M140" s="896"/>
      <c r="N140" s="896"/>
      <c r="O140" s="896"/>
      <c r="P140" s="896"/>
      <c r="Q140" s="896"/>
      <c r="R140" s="896"/>
      <c r="S140" s="896"/>
      <c r="T140" s="896"/>
      <c r="U140" s="896"/>
      <c r="V140" s="896"/>
      <c r="W140" s="896"/>
      <c r="X140" s="896"/>
      <c r="Y140" s="896"/>
      <c r="Z140" s="896"/>
      <c r="AA140" s="896"/>
      <c r="AB140" s="896"/>
      <c r="AC140" s="896"/>
      <c r="AD140" s="896"/>
      <c r="AE140" s="896"/>
      <c r="AF140" s="896"/>
      <c r="AG140" s="896"/>
      <c r="AH140" s="896"/>
      <c r="AI140" s="896"/>
      <c r="AJ140" s="896"/>
      <c r="AK140" s="896"/>
      <c r="AL140" s="896"/>
      <c r="AM140" s="896"/>
      <c r="AN140" s="896"/>
    </row>
    <row r="141" customFormat="false" ht="12.75" hidden="false" customHeight="false" outlineLevel="0" collapsed="false">
      <c r="D141" s="896"/>
      <c r="E141" s="896"/>
      <c r="F141" s="896"/>
      <c r="G141" s="896"/>
      <c r="H141" s="896"/>
      <c r="I141" s="896"/>
      <c r="J141" s="896"/>
      <c r="K141" s="896"/>
      <c r="L141" s="896"/>
      <c r="M141" s="896"/>
      <c r="N141" s="896"/>
      <c r="O141" s="896"/>
      <c r="P141" s="896"/>
      <c r="Q141" s="896"/>
      <c r="R141" s="896"/>
      <c r="S141" s="896"/>
      <c r="T141" s="896"/>
      <c r="U141" s="896"/>
      <c r="V141" s="896"/>
      <c r="W141" s="896"/>
      <c r="X141" s="896"/>
      <c r="Y141" s="896"/>
      <c r="Z141" s="896"/>
      <c r="AA141" s="896"/>
      <c r="AB141" s="896"/>
      <c r="AC141" s="896"/>
      <c r="AD141" s="896"/>
      <c r="AE141" s="896"/>
      <c r="AF141" s="896"/>
      <c r="AG141" s="896"/>
      <c r="AH141" s="896"/>
      <c r="AI141" s="896"/>
      <c r="AJ141" s="896"/>
      <c r="AK141" s="896"/>
      <c r="AL141" s="896"/>
      <c r="AM141" s="896"/>
      <c r="AN141" s="896"/>
    </row>
    <row r="142" customFormat="false" ht="12.75" hidden="false" customHeight="false" outlineLevel="0" collapsed="false">
      <c r="D142" s="896"/>
      <c r="E142" s="896"/>
      <c r="F142" s="896"/>
      <c r="G142" s="896"/>
      <c r="H142" s="896"/>
      <c r="I142" s="896"/>
      <c r="J142" s="896"/>
      <c r="K142" s="896"/>
      <c r="L142" s="896"/>
      <c r="M142" s="896"/>
      <c r="N142" s="896"/>
      <c r="O142" s="896"/>
      <c r="P142" s="896"/>
      <c r="Q142" s="896"/>
      <c r="R142" s="896"/>
      <c r="S142" s="896"/>
      <c r="T142" s="896"/>
      <c r="U142" s="896"/>
      <c r="V142" s="896"/>
      <c r="W142" s="896"/>
      <c r="X142" s="896"/>
      <c r="Y142" s="896"/>
      <c r="Z142" s="896"/>
      <c r="AA142" s="896"/>
      <c r="AB142" s="896"/>
      <c r="AC142" s="896"/>
      <c r="AD142" s="896"/>
      <c r="AE142" s="896"/>
      <c r="AF142" s="896"/>
      <c r="AG142" s="896"/>
      <c r="AH142" s="896"/>
      <c r="AI142" s="896"/>
      <c r="AJ142" s="896"/>
      <c r="AK142" s="896"/>
      <c r="AL142" s="896"/>
      <c r="AM142" s="896"/>
      <c r="AN142" s="896"/>
    </row>
    <row r="143" customFormat="false" ht="12.75" hidden="false" customHeight="false" outlineLevel="0" collapsed="false">
      <c r="D143" s="896"/>
      <c r="E143" s="896"/>
      <c r="F143" s="896"/>
      <c r="G143" s="896"/>
      <c r="H143" s="896"/>
      <c r="I143" s="896"/>
      <c r="J143" s="896"/>
      <c r="K143" s="896"/>
      <c r="L143" s="896"/>
      <c r="M143" s="896"/>
      <c r="N143" s="896"/>
      <c r="O143" s="896"/>
      <c r="P143" s="896"/>
      <c r="Q143" s="896"/>
      <c r="R143" s="896"/>
      <c r="S143" s="896"/>
      <c r="T143" s="896"/>
      <c r="U143" s="896"/>
      <c r="V143" s="896"/>
      <c r="W143" s="896"/>
      <c r="X143" s="896"/>
      <c r="Y143" s="896"/>
      <c r="Z143" s="896"/>
      <c r="AA143" s="896"/>
      <c r="AB143" s="896"/>
      <c r="AC143" s="896"/>
      <c r="AD143" s="896"/>
      <c r="AE143" s="896"/>
      <c r="AF143" s="896"/>
      <c r="AG143" s="896"/>
      <c r="AH143" s="896"/>
      <c r="AI143" s="896"/>
      <c r="AJ143" s="896"/>
      <c r="AK143" s="896"/>
      <c r="AL143" s="896"/>
      <c r="AM143" s="896"/>
      <c r="AN143" s="896"/>
    </row>
    <row r="144" customFormat="false" ht="12.75" hidden="false" customHeight="false" outlineLevel="0" collapsed="false">
      <c r="D144" s="896"/>
      <c r="E144" s="896"/>
      <c r="F144" s="896"/>
      <c r="G144" s="896"/>
      <c r="H144" s="896"/>
      <c r="I144" s="896"/>
      <c r="J144" s="896"/>
      <c r="K144" s="896"/>
      <c r="L144" s="896"/>
      <c r="M144" s="896"/>
      <c r="N144" s="896"/>
      <c r="O144" s="896"/>
      <c r="P144" s="896"/>
      <c r="Q144" s="896"/>
      <c r="R144" s="896"/>
      <c r="S144" s="896"/>
      <c r="T144" s="896"/>
      <c r="U144" s="896"/>
      <c r="V144" s="896"/>
      <c r="W144" s="896"/>
      <c r="X144" s="896"/>
      <c r="Y144" s="896"/>
      <c r="Z144" s="896"/>
      <c r="AA144" s="896"/>
      <c r="AB144" s="896"/>
      <c r="AC144" s="896"/>
      <c r="AD144" s="896"/>
      <c r="AE144" s="896"/>
      <c r="AF144" s="896"/>
      <c r="AG144" s="896"/>
      <c r="AH144" s="896"/>
      <c r="AI144" s="896"/>
      <c r="AJ144" s="896"/>
      <c r="AK144" s="896"/>
      <c r="AL144" s="896"/>
      <c r="AM144" s="896"/>
      <c r="AN144" s="896"/>
    </row>
    <row r="145" customFormat="false" ht="12.75" hidden="false" customHeight="false" outlineLevel="0" collapsed="false">
      <c r="D145" s="896"/>
      <c r="E145" s="896"/>
      <c r="F145" s="896"/>
      <c r="G145" s="896"/>
      <c r="H145" s="896"/>
      <c r="I145" s="896"/>
      <c r="J145" s="896"/>
      <c r="K145" s="896"/>
      <c r="L145" s="896"/>
      <c r="M145" s="896"/>
      <c r="N145" s="896"/>
      <c r="O145" s="896"/>
      <c r="P145" s="896"/>
      <c r="Q145" s="896"/>
      <c r="R145" s="896"/>
      <c r="S145" s="896"/>
      <c r="T145" s="896"/>
      <c r="U145" s="896"/>
      <c r="V145" s="896"/>
      <c r="W145" s="896"/>
      <c r="X145" s="896"/>
      <c r="Y145" s="896"/>
      <c r="Z145" s="896"/>
      <c r="AA145" s="896"/>
      <c r="AB145" s="896"/>
      <c r="AC145" s="896"/>
      <c r="AD145" s="896"/>
      <c r="AE145" s="896"/>
      <c r="AF145" s="896"/>
      <c r="AG145" s="896"/>
      <c r="AH145" s="896"/>
      <c r="AI145" s="896"/>
      <c r="AJ145" s="896"/>
      <c r="AK145" s="896"/>
      <c r="AL145" s="896"/>
      <c r="AM145" s="896"/>
      <c r="AN145" s="896"/>
    </row>
    <row r="146" customFormat="false" ht="12.75" hidden="false" customHeight="false" outlineLevel="0" collapsed="false">
      <c r="D146" s="896"/>
      <c r="E146" s="896"/>
      <c r="F146" s="896"/>
      <c r="G146" s="896"/>
      <c r="H146" s="896"/>
      <c r="I146" s="896"/>
      <c r="J146" s="896"/>
      <c r="K146" s="896"/>
      <c r="L146" s="896"/>
      <c r="M146" s="896"/>
      <c r="N146" s="896"/>
      <c r="O146" s="896"/>
      <c r="P146" s="896"/>
      <c r="Q146" s="896"/>
      <c r="R146" s="896"/>
      <c r="S146" s="896"/>
      <c r="T146" s="896"/>
      <c r="U146" s="896"/>
      <c r="V146" s="896"/>
      <c r="W146" s="896"/>
      <c r="X146" s="896"/>
      <c r="Y146" s="896"/>
      <c r="Z146" s="896"/>
      <c r="AA146" s="896"/>
      <c r="AB146" s="896"/>
      <c r="AC146" s="896"/>
      <c r="AD146" s="896"/>
      <c r="AE146" s="896"/>
      <c r="AF146" s="896"/>
      <c r="AG146" s="896"/>
      <c r="AH146" s="896"/>
      <c r="AI146" s="896"/>
      <c r="AJ146" s="896"/>
      <c r="AK146" s="896"/>
      <c r="AL146" s="896"/>
      <c r="AM146" s="896"/>
      <c r="AN146" s="896"/>
    </row>
    <row r="147" customFormat="false" ht="12.75" hidden="false" customHeight="false" outlineLevel="0" collapsed="false">
      <c r="D147" s="896"/>
      <c r="E147" s="896"/>
      <c r="F147" s="896"/>
      <c r="G147" s="896"/>
      <c r="H147" s="896"/>
      <c r="I147" s="896"/>
      <c r="J147" s="896"/>
      <c r="K147" s="896"/>
      <c r="L147" s="896"/>
      <c r="M147" s="896"/>
      <c r="N147" s="896"/>
      <c r="O147" s="896"/>
      <c r="P147" s="896"/>
      <c r="Q147" s="896"/>
      <c r="R147" s="896"/>
      <c r="S147" s="896"/>
      <c r="T147" s="896"/>
      <c r="U147" s="896"/>
      <c r="V147" s="896"/>
      <c r="W147" s="896"/>
      <c r="X147" s="896"/>
      <c r="Y147" s="896"/>
      <c r="Z147" s="896"/>
      <c r="AA147" s="896"/>
      <c r="AB147" s="896"/>
      <c r="AC147" s="896"/>
      <c r="AD147" s="896"/>
      <c r="AE147" s="896"/>
      <c r="AF147" s="896"/>
      <c r="AG147" s="896"/>
      <c r="AH147" s="896"/>
      <c r="AI147" s="896"/>
      <c r="AJ147" s="896"/>
      <c r="AK147" s="896"/>
      <c r="AL147" s="896"/>
      <c r="AM147" s="896"/>
      <c r="AN147" s="896"/>
    </row>
    <row r="148" customFormat="false" ht="12.75" hidden="false" customHeight="false" outlineLevel="0" collapsed="false">
      <c r="D148" s="896"/>
      <c r="E148" s="896"/>
      <c r="F148" s="896"/>
      <c r="G148" s="896"/>
      <c r="H148" s="896"/>
      <c r="I148" s="896"/>
      <c r="J148" s="896"/>
      <c r="K148" s="896"/>
      <c r="L148" s="896"/>
      <c r="M148" s="896"/>
      <c r="N148" s="896"/>
      <c r="O148" s="896"/>
      <c r="P148" s="896"/>
      <c r="Q148" s="896"/>
      <c r="R148" s="896"/>
      <c r="S148" s="896"/>
      <c r="T148" s="896"/>
      <c r="U148" s="896"/>
      <c r="V148" s="896"/>
      <c r="W148" s="896"/>
      <c r="X148" s="896"/>
      <c r="Y148" s="896"/>
      <c r="Z148" s="896"/>
      <c r="AA148" s="896"/>
      <c r="AB148" s="896"/>
      <c r="AC148" s="896"/>
      <c r="AD148" s="896"/>
      <c r="AE148" s="896"/>
      <c r="AF148" s="896"/>
      <c r="AG148" s="896"/>
      <c r="AH148" s="896"/>
      <c r="AI148" s="896"/>
      <c r="AJ148" s="896"/>
      <c r="AK148" s="896"/>
      <c r="AL148" s="896"/>
      <c r="AM148" s="896"/>
      <c r="AN148" s="896"/>
    </row>
  </sheetData>
  <mergeCells count="4">
    <mergeCell ref="G1:J1"/>
    <mergeCell ref="G2:J2"/>
    <mergeCell ref="G3:J3"/>
    <mergeCell ref="G4:J4"/>
  </mergeCells>
  <printOptions headings="false" gridLines="false" gridLinesSet="true" horizontalCentered="true" verticalCentered="false"/>
  <pageMargins left="0.25" right="0.2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ymode.CreateCashFlowDataSheetOnly">
                <anchor moveWithCells="true" sizeWithCells="false">
                  <from>
                    <xdr:col>1</xdr:col>
                    <xdr:colOff>572400</xdr:colOff>
                    <xdr:row>2</xdr:row>
                    <xdr:rowOff>95400</xdr:rowOff>
                  </from>
                  <to>
                    <xdr:col>2</xdr:col>
                    <xdr:colOff>-1475280</xdr:colOff>
                    <xdr:row>5</xdr:row>
                    <xdr:rowOff>105120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4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5" topLeftCell="I6" activePane="bottomRight" state="frozen"/>
      <selection pane="topLeft" activeCell="A1" activeCellId="0" sqref="A1"/>
      <selection pane="topRight" activeCell="I1" activeCellId="0" sqref="I1"/>
      <selection pane="bottomLeft" activeCell="A6" activeCellId="0" sqref="A6"/>
      <selection pane="bottomRight" activeCell="J7" activeCellId="0" sqref="J7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157" width="45.7"/>
    <col collapsed="false" customWidth="true" hidden="false" outlineLevel="0" max="2" min="2" style="158" width="8.7"/>
    <col collapsed="false" customWidth="true" hidden="false" outlineLevel="0" max="14" min="3" style="157" width="8.7"/>
    <col collapsed="false" customWidth="true" hidden="false" outlineLevel="0" max="17" min="15" style="157" width="9.7"/>
    <col collapsed="false" customWidth="false" hidden="false" outlineLevel="0" max="20" min="18" style="157" width="10.71"/>
    <col collapsed="false" customWidth="true" hidden="false" outlineLevel="0" max="21" min="21" style="157" width="35.7"/>
    <col collapsed="false" customWidth="false" hidden="false" outlineLevel="0" max="257" min="22" style="157" width="10.71"/>
  </cols>
  <sheetData>
    <row r="1" customFormat="false" ht="12.75" hidden="false" customHeight="false" outlineLevel="0" collapsed="false">
      <c r="A1" s="159" t="str">
        <f aca="true">CELL("FILENAME")</f>
        <v>'file:///mnt/12tb/@roms/datasets/enron/EDRM Enron Email Data Set v2 XML/filtered-attachments/xls/TW3rdCEEM.XLS'#$Sales&amp;Liq-COS</v>
      </c>
      <c r="B1" s="160"/>
      <c r="C1" s="161"/>
      <c r="D1" s="161"/>
      <c r="E1" s="162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</row>
    <row r="2" customFormat="false" ht="12.75" hidden="false" customHeight="false" outlineLevel="0" collapsed="false">
      <c r="A2" s="163" t="s">
        <v>334</v>
      </c>
      <c r="B2" s="160"/>
      <c r="C2" s="164"/>
      <c r="D2" s="165"/>
      <c r="E2" s="165"/>
      <c r="F2" s="165"/>
      <c r="G2" s="166"/>
      <c r="H2" s="165"/>
      <c r="I2" s="162"/>
      <c r="J2" s="162"/>
      <c r="K2" s="162"/>
      <c r="L2" s="162"/>
      <c r="M2" s="162"/>
      <c r="N2" s="162"/>
      <c r="O2" s="167"/>
      <c r="P2" s="167"/>
      <c r="Q2" s="167"/>
    </row>
    <row r="3" customFormat="false" ht="12.75" hidden="false" customHeight="false" outlineLevel="0" collapsed="false">
      <c r="A3" s="168" t="str">
        <f aca="false">IncomeState!A3</f>
        <v>2001 CURRENT ESTIMATE</v>
      </c>
      <c r="B3" s="169" t="n">
        <f aca="true">NOW()</f>
        <v>45926.9584411793</v>
      </c>
      <c r="C3" s="12" t="str">
        <f aca="false">DataBase!C2</f>
        <v>ACT.</v>
      </c>
      <c r="D3" s="12" t="str">
        <f aca="false">DataBase!D2</f>
        <v>ACT.</v>
      </c>
      <c r="E3" s="12" t="str">
        <f aca="false">DataBase!E2</f>
        <v>ACT.</v>
      </c>
      <c r="F3" s="12" t="str">
        <f aca="false">DataBase!F2</f>
        <v>ACT.</v>
      </c>
      <c r="G3" s="12" t="str">
        <f aca="false">DataBase!G2</f>
        <v>ACT.</v>
      </c>
      <c r="H3" s="12" t="str">
        <f aca="false">DataBase!H2</f>
        <v>ACT.</v>
      </c>
      <c r="I3" s="12" t="str">
        <f aca="false">DataBase!I2</f>
        <v>ACT.</v>
      </c>
      <c r="J3" s="12" t="str">
        <f aca="false">DataBase!J2</f>
        <v>ACT.</v>
      </c>
      <c r="K3" s="12" t="str">
        <f aca="false">DataBase!K2</f>
        <v>3rd CE</v>
      </c>
      <c r="L3" s="12" t="str">
        <f aca="false">DataBase!L2</f>
        <v>3rd CE</v>
      </c>
      <c r="M3" s="12" t="str">
        <f aca="false">DataBase!M2</f>
        <v>3rd CE</v>
      </c>
      <c r="N3" s="12" t="str">
        <f aca="false">DataBase!N2</f>
        <v>3rd CE</v>
      </c>
      <c r="O3" s="12" t="str">
        <f aca="false">DataBase!O2</f>
        <v>TOTAL</v>
      </c>
      <c r="P3" s="170" t="str">
        <f aca="false">IncomeState!P6</f>
        <v>AUGUST</v>
      </c>
      <c r="Q3" s="12" t="str">
        <f aca="false">IncomeState!Q6</f>
        <v>ESTIMATE</v>
      </c>
      <c r="S3" s="171"/>
    </row>
    <row r="4" customFormat="false" ht="12.75" hidden="false" customHeight="false" outlineLevel="0" collapsed="false">
      <c r="A4" s="172"/>
      <c r="B4" s="173" t="n">
        <f aca="true">NOW()</f>
        <v>45926.9584411796</v>
      </c>
      <c r="C4" s="174" t="s">
        <v>6</v>
      </c>
      <c r="D4" s="174" t="s">
        <v>7</v>
      </c>
      <c r="E4" s="174" t="s">
        <v>8</v>
      </c>
      <c r="F4" s="174" t="s">
        <v>9</v>
      </c>
      <c r="G4" s="174" t="s">
        <v>10</v>
      </c>
      <c r="H4" s="174" t="s">
        <v>11</v>
      </c>
      <c r="I4" s="174" t="s">
        <v>12</v>
      </c>
      <c r="J4" s="174" t="s">
        <v>13</v>
      </c>
      <c r="K4" s="174" t="s">
        <v>14</v>
      </c>
      <c r="L4" s="174" t="s">
        <v>15</v>
      </c>
      <c r="M4" s="174" t="s">
        <v>16</v>
      </c>
      <c r="N4" s="174" t="s">
        <v>17</v>
      </c>
      <c r="O4" s="23" t="n">
        <f aca="false">IncomeState!O7</f>
        <v>2001</v>
      </c>
      <c r="P4" s="23" t="str">
        <f aca="false">IncomeState!P7</f>
        <v>Y-T-D</v>
      </c>
      <c r="Q4" s="23" t="str">
        <f aca="false">IncomeState!Q7</f>
        <v>R.M.</v>
      </c>
      <c r="S4" s="171"/>
    </row>
    <row r="5" customFormat="false" ht="3.95" hidden="false" customHeight="true" outlineLevel="0" collapsed="false">
      <c r="A5" s="161"/>
      <c r="B5" s="160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61"/>
      <c r="P5" s="175"/>
      <c r="Q5" s="161"/>
      <c r="S5" s="176"/>
    </row>
    <row r="6" customFormat="false" ht="12.75" hidden="false" customHeight="false" outlineLevel="0" collapsed="false">
      <c r="A6" s="177" t="s">
        <v>335</v>
      </c>
      <c r="B6" s="160"/>
      <c r="C6" s="178"/>
      <c r="D6" s="178"/>
      <c r="E6" s="178"/>
      <c r="F6" s="178"/>
      <c r="G6" s="178"/>
      <c r="H6" s="178"/>
      <c r="I6" s="178"/>
      <c r="J6" s="178"/>
      <c r="K6" s="178"/>
      <c r="L6" s="178"/>
      <c r="M6" s="178"/>
      <c r="N6" s="178"/>
      <c r="O6" s="178"/>
      <c r="P6" s="30"/>
      <c r="Q6" s="178"/>
      <c r="R6" s="179"/>
    </row>
    <row r="7" customFormat="false" ht="12.75" hidden="false" customHeight="false" outlineLevel="0" collapsed="false">
      <c r="A7" s="180" t="s">
        <v>336</v>
      </c>
      <c r="B7" s="160"/>
      <c r="C7" s="181" t="n">
        <f aca="false">DataBase!C7+DataBase!C107</f>
        <v>7173</v>
      </c>
      <c r="D7" s="181" t="n">
        <f aca="false">DataBase!D7+DataBase!D107</f>
        <v>5582</v>
      </c>
      <c r="E7" s="181" t="n">
        <f aca="false">DataBase!E7+DataBase!E107</f>
        <v>4818</v>
      </c>
      <c r="F7" s="181" t="n">
        <f aca="false">DataBase!F7+DataBase!F107</f>
        <v>3688</v>
      </c>
      <c r="G7" s="181" t="n">
        <f aca="false">DataBase!G7+DataBase!G107</f>
        <v>2258</v>
      </c>
      <c r="H7" s="181" t="n">
        <f aca="false">DataBase!H7+DataBase!H107</f>
        <v>3206</v>
      </c>
      <c r="I7" s="181" t="n">
        <f aca="false">DataBase!I7+DataBase!I107</f>
        <v>3949</v>
      </c>
      <c r="J7" s="181" t="n">
        <f aca="false">DataBase!J7+DataBase!J107</f>
        <v>3777</v>
      </c>
      <c r="K7" s="181" t="n">
        <f aca="false">DataBase!K7+DataBase!K107</f>
        <v>0</v>
      </c>
      <c r="L7" s="181" t="n">
        <f aca="false">DataBase!L7+DataBase!L107</f>
        <v>0</v>
      </c>
      <c r="M7" s="181" t="n">
        <f aca="false">DataBase!M7+DataBase!M107</f>
        <v>0</v>
      </c>
      <c r="N7" s="181" t="n">
        <f aca="false">DataBase!N7+DataBase!N107</f>
        <v>0</v>
      </c>
      <c r="O7" s="31" t="n">
        <f aca="false">SUM(C7:N7)</f>
        <v>34451</v>
      </c>
      <c r="P7" s="30" t="n">
        <f aca="false">SUM(C7:J7)</f>
        <v>34451</v>
      </c>
      <c r="Q7" s="31" t="n">
        <f aca="false">O7-P7</f>
        <v>0</v>
      </c>
      <c r="R7" s="179"/>
      <c r="S7" s="182"/>
    </row>
    <row r="8" customFormat="false" ht="12.75" hidden="false" customHeight="false" outlineLevel="0" collapsed="false">
      <c r="A8" s="183" t="s">
        <v>337</v>
      </c>
      <c r="B8" s="160"/>
      <c r="C8" s="181" t="n">
        <f aca="false">DataBase!C8+DataBase!C108</f>
        <v>0</v>
      </c>
      <c r="D8" s="181" t="n">
        <f aca="false">DataBase!D8+DataBase!D108</f>
        <v>0</v>
      </c>
      <c r="E8" s="181" t="n">
        <f aca="false">DataBase!E8+DataBase!E108</f>
        <v>0</v>
      </c>
      <c r="F8" s="181" t="n">
        <f aca="false">DataBase!F8+DataBase!F108</f>
        <v>-7815</v>
      </c>
      <c r="G8" s="181" t="n">
        <f aca="false">DataBase!G8+DataBase!G108</f>
        <v>0</v>
      </c>
      <c r="H8" s="181" t="n">
        <f aca="false">DataBase!H8+DataBase!H108</f>
        <v>0</v>
      </c>
      <c r="I8" s="181" t="n">
        <f aca="false">DataBase!I8+DataBase!I108</f>
        <v>0</v>
      </c>
      <c r="J8" s="181" t="n">
        <f aca="false">DataBase!J8+DataBase!J108</f>
        <v>0</v>
      </c>
      <c r="K8" s="181" t="n">
        <f aca="false">DataBase!K8+DataBase!K108</f>
        <v>0</v>
      </c>
      <c r="L8" s="181" t="n">
        <f aca="false">DataBase!L8+DataBase!L108</f>
        <v>0</v>
      </c>
      <c r="M8" s="181" t="n">
        <f aca="false">DataBase!M8+DataBase!M108</f>
        <v>0</v>
      </c>
      <c r="N8" s="181" t="n">
        <f aca="false">DataBase!N8+DataBase!N108</f>
        <v>0</v>
      </c>
      <c r="O8" s="31" t="n">
        <f aca="false">SUM(C8:N8)</f>
        <v>-7815</v>
      </c>
      <c r="P8" s="30" t="n">
        <f aca="false">SUM(C8:J8)</f>
        <v>-7815</v>
      </c>
      <c r="Q8" s="31" t="n">
        <f aca="false">O8-P8</f>
        <v>0</v>
      </c>
      <c r="R8" s="179"/>
      <c r="S8" s="182"/>
    </row>
    <row r="9" customFormat="false" ht="12.75" hidden="false" customHeight="false" outlineLevel="0" collapsed="false">
      <c r="A9" s="180" t="s">
        <v>338</v>
      </c>
      <c r="B9" s="160"/>
      <c r="C9" s="30" t="n">
        <v>0</v>
      </c>
      <c r="D9" s="30" t="n">
        <v>0</v>
      </c>
      <c r="E9" s="30" t="n">
        <v>0</v>
      </c>
      <c r="F9" s="30" t="n">
        <v>0</v>
      </c>
      <c r="G9" s="30" t="n">
        <v>0</v>
      </c>
      <c r="H9" s="30" t="n">
        <v>0</v>
      </c>
      <c r="I9" s="30" t="n">
        <v>0</v>
      </c>
      <c r="J9" s="30" t="n">
        <v>0</v>
      </c>
      <c r="K9" s="30" t="n">
        <v>0</v>
      </c>
      <c r="L9" s="30" t="n">
        <v>0</v>
      </c>
      <c r="M9" s="30" t="n">
        <v>0</v>
      </c>
      <c r="N9" s="30" t="n">
        <v>0</v>
      </c>
      <c r="O9" s="31" t="n">
        <f aca="false">SUM(C9:N9)</f>
        <v>0</v>
      </c>
      <c r="P9" s="30" t="n">
        <f aca="false">SUM(C9:J9)</f>
        <v>0</v>
      </c>
      <c r="Q9" s="31" t="n">
        <f aca="false">O9-P9</f>
        <v>0</v>
      </c>
      <c r="R9" s="179"/>
      <c r="S9" s="182"/>
    </row>
    <row r="10" customFormat="false" ht="12.75" hidden="false" customHeight="false" outlineLevel="0" collapsed="false">
      <c r="A10" s="184" t="s">
        <v>339</v>
      </c>
      <c r="B10" s="160"/>
      <c r="C10" s="185" t="n">
        <v>0</v>
      </c>
      <c r="D10" s="185" t="n">
        <v>0</v>
      </c>
      <c r="E10" s="185" t="n">
        <v>0</v>
      </c>
      <c r="F10" s="185" t="n">
        <v>0</v>
      </c>
      <c r="G10" s="185" t="n">
        <v>0</v>
      </c>
      <c r="H10" s="185" t="n">
        <v>0</v>
      </c>
      <c r="I10" s="185" t="n">
        <v>0</v>
      </c>
      <c r="J10" s="185" t="n">
        <v>0</v>
      </c>
      <c r="K10" s="185" t="n">
        <v>0</v>
      </c>
      <c r="L10" s="185" t="n">
        <v>0</v>
      </c>
      <c r="M10" s="185" t="n">
        <v>0</v>
      </c>
      <c r="N10" s="185" t="n">
        <v>0</v>
      </c>
      <c r="O10" s="186" t="n">
        <f aca="false">SUM(C10:N10)</f>
        <v>0</v>
      </c>
      <c r="P10" s="185" t="n">
        <f aca="false">SUM(C10:J10)</f>
        <v>0</v>
      </c>
      <c r="Q10" s="186" t="n">
        <f aca="false">O10-P10</f>
        <v>0</v>
      </c>
      <c r="R10" s="179"/>
      <c r="S10" s="182"/>
    </row>
    <row r="11" customFormat="false" ht="6" hidden="false" customHeight="true" outlineLevel="0" collapsed="false">
      <c r="A11" s="175"/>
      <c r="B11" s="16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178"/>
      <c r="P11" s="30"/>
      <c r="Q11" s="31"/>
      <c r="R11" s="179"/>
    </row>
    <row r="12" customFormat="false" ht="12.75" hidden="false" customHeight="false" outlineLevel="0" collapsed="false">
      <c r="A12" s="177" t="s">
        <v>340</v>
      </c>
      <c r="B12" s="187"/>
      <c r="C12" s="188" t="n">
        <f aca="false">SUM(C7:C11)</f>
        <v>7173</v>
      </c>
      <c r="D12" s="188" t="n">
        <f aca="false">SUM(D7:D11)</f>
        <v>5582</v>
      </c>
      <c r="E12" s="188" t="n">
        <f aca="false">SUM(E7:E11)</f>
        <v>4818</v>
      </c>
      <c r="F12" s="188" t="n">
        <f aca="false">SUM(F7:F11)</f>
        <v>-4127</v>
      </c>
      <c r="G12" s="188" t="n">
        <f aca="false">SUM(G7:G11)</f>
        <v>2258</v>
      </c>
      <c r="H12" s="188" t="n">
        <f aca="false">SUM(H7:H11)</f>
        <v>3206</v>
      </c>
      <c r="I12" s="188" t="n">
        <f aca="false">SUM(I7:I11)</f>
        <v>3949</v>
      </c>
      <c r="J12" s="188" t="n">
        <f aca="false">SUM(J7:J11)</f>
        <v>3777</v>
      </c>
      <c r="K12" s="188" t="n">
        <f aca="false">SUM(K7:K11)</f>
        <v>0</v>
      </c>
      <c r="L12" s="188" t="n">
        <f aca="false">SUM(L7:L11)</f>
        <v>0</v>
      </c>
      <c r="M12" s="188" t="n">
        <f aca="false">SUM(M7:M11)</f>
        <v>0</v>
      </c>
      <c r="N12" s="188" t="n">
        <f aca="false">SUM(N7:N11)</f>
        <v>0</v>
      </c>
      <c r="O12" s="188" t="n">
        <f aca="false">SUM(O7:O11)</f>
        <v>26636</v>
      </c>
      <c r="P12" s="188" t="n">
        <f aca="false">SUM(P7:P11)</f>
        <v>26636</v>
      </c>
      <c r="Q12" s="188" t="n">
        <f aca="false">SUM(Q7:Q11)</f>
        <v>0</v>
      </c>
      <c r="R12" s="179"/>
      <c r="S12" s="182"/>
    </row>
    <row r="13" customFormat="false" ht="12.75" hidden="false" customHeight="false" outlineLevel="0" collapsed="false">
      <c r="A13" s="189"/>
      <c r="B13" s="16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178"/>
      <c r="P13" s="30"/>
      <c r="Q13" s="31"/>
      <c r="R13" s="179"/>
    </row>
    <row r="14" customFormat="false" ht="12.75" hidden="false" customHeight="false" outlineLevel="0" collapsed="false">
      <c r="A14" s="190" t="s">
        <v>341</v>
      </c>
      <c r="B14" s="191"/>
      <c r="C14" s="52"/>
      <c r="D14" s="192"/>
      <c r="E14" s="192"/>
      <c r="F14" s="192"/>
      <c r="G14" s="192"/>
      <c r="H14" s="192"/>
      <c r="I14" s="192"/>
      <c r="J14" s="192"/>
      <c r="K14" s="192"/>
      <c r="L14" s="192"/>
      <c r="M14" s="192"/>
      <c r="N14" s="192"/>
      <c r="O14" s="192"/>
      <c r="P14" s="192"/>
      <c r="Q14" s="192"/>
      <c r="R14" s="179"/>
    </row>
    <row r="15" customFormat="false" ht="12.75" hidden="false" customHeight="false" outlineLevel="0" collapsed="false">
      <c r="A15" s="193" t="s">
        <v>342</v>
      </c>
      <c r="B15" s="191"/>
      <c r="C15" s="53" t="n">
        <v>0</v>
      </c>
      <c r="D15" s="53" t="n">
        <v>0</v>
      </c>
      <c r="E15" s="194" t="n">
        <f aca="false">200-200</f>
        <v>0</v>
      </c>
      <c r="F15" s="53" t="n">
        <v>0</v>
      </c>
      <c r="G15" s="53" t="n">
        <v>0</v>
      </c>
      <c r="H15" s="53" t="n">
        <v>0</v>
      </c>
      <c r="I15" s="53" t="n">
        <v>0</v>
      </c>
      <c r="J15" s="53" t="n">
        <v>0</v>
      </c>
      <c r="K15" s="53" t="n">
        <v>0</v>
      </c>
      <c r="L15" s="53" t="n">
        <v>0</v>
      </c>
      <c r="M15" s="53" t="n">
        <v>0</v>
      </c>
      <c r="N15" s="53" t="n">
        <v>0</v>
      </c>
      <c r="O15" s="52" t="n">
        <f aca="false">SUM(C15:N15)</f>
        <v>0</v>
      </c>
      <c r="P15" s="30" t="n">
        <f aca="false">SUM(C15:J15)</f>
        <v>0</v>
      </c>
      <c r="Q15" s="52" t="n">
        <f aca="false">O15-P15</f>
        <v>0</v>
      </c>
      <c r="R15" s="179"/>
    </row>
    <row r="16" customFormat="false" ht="12.75" hidden="false" customHeight="false" outlineLevel="0" collapsed="false">
      <c r="A16" s="193" t="s">
        <v>343</v>
      </c>
      <c r="B16" s="191"/>
      <c r="C16" s="53" t="n">
        <f aca="false">0</f>
        <v>0</v>
      </c>
      <c r="D16" s="53" t="n">
        <f aca="false">0</f>
        <v>0</v>
      </c>
      <c r="E16" s="53" t="n">
        <f aca="false">0</f>
        <v>0</v>
      </c>
      <c r="F16" s="53" t="n">
        <f aca="false">0</f>
        <v>0</v>
      </c>
      <c r="G16" s="53" t="n">
        <f aca="false">0</f>
        <v>0</v>
      </c>
      <c r="H16" s="53" t="n">
        <f aca="false">0</f>
        <v>0</v>
      </c>
      <c r="I16" s="53" t="n">
        <f aca="false">0</f>
        <v>0</v>
      </c>
      <c r="J16" s="53" t="n">
        <f aca="false">0</f>
        <v>0</v>
      </c>
      <c r="K16" s="53" t="n">
        <f aca="false">0</f>
        <v>0</v>
      </c>
      <c r="L16" s="53" t="n">
        <f aca="false">0</f>
        <v>0</v>
      </c>
      <c r="M16" s="53" t="n">
        <f aca="false">0</f>
        <v>0</v>
      </c>
      <c r="N16" s="53" t="n">
        <f aca="false">0</f>
        <v>0</v>
      </c>
      <c r="O16" s="52" t="n">
        <f aca="false">SUM(C16:N16)</f>
        <v>0</v>
      </c>
      <c r="P16" s="30" t="n">
        <f aca="false">SUM(C16:J16)</f>
        <v>0</v>
      </c>
      <c r="Q16" s="52" t="n">
        <f aca="false">O16-P16</f>
        <v>0</v>
      </c>
      <c r="R16" s="179"/>
    </row>
    <row r="17" customFormat="false" ht="12.75" hidden="false" customHeight="false" outlineLevel="0" collapsed="false">
      <c r="A17" s="193" t="s">
        <v>343</v>
      </c>
      <c r="B17" s="191"/>
      <c r="C17" s="53" t="n">
        <v>0</v>
      </c>
      <c r="D17" s="53" t="n">
        <v>0</v>
      </c>
      <c r="E17" s="53" t="n">
        <v>0</v>
      </c>
      <c r="F17" s="53" t="n">
        <v>0</v>
      </c>
      <c r="G17" s="53" t="n">
        <v>0</v>
      </c>
      <c r="H17" s="53" t="n">
        <v>0</v>
      </c>
      <c r="I17" s="53" t="n">
        <v>0</v>
      </c>
      <c r="J17" s="53" t="n">
        <v>0</v>
      </c>
      <c r="K17" s="53" t="n">
        <v>0</v>
      </c>
      <c r="L17" s="53" t="n">
        <v>0</v>
      </c>
      <c r="M17" s="53" t="n">
        <v>0</v>
      </c>
      <c r="N17" s="53" t="n">
        <v>0</v>
      </c>
      <c r="O17" s="52" t="n">
        <f aca="false">SUM(C17:N17)</f>
        <v>0</v>
      </c>
      <c r="P17" s="30" t="n">
        <f aca="false">SUM(C17:J17)</f>
        <v>0</v>
      </c>
      <c r="Q17" s="52" t="n">
        <f aca="false">O17-P17</f>
        <v>0</v>
      </c>
      <c r="R17" s="179"/>
    </row>
    <row r="18" customFormat="false" ht="12.75" hidden="false" customHeight="false" outlineLevel="0" collapsed="false">
      <c r="A18" s="184" t="s">
        <v>339</v>
      </c>
      <c r="B18" s="191"/>
      <c r="C18" s="195" t="n">
        <v>0</v>
      </c>
      <c r="D18" s="195" t="n">
        <v>0</v>
      </c>
      <c r="E18" s="195" t="n">
        <v>0</v>
      </c>
      <c r="F18" s="195" t="n">
        <v>0</v>
      </c>
      <c r="G18" s="195" t="n">
        <v>0</v>
      </c>
      <c r="H18" s="195" t="n">
        <v>0</v>
      </c>
      <c r="I18" s="195" t="n">
        <v>0</v>
      </c>
      <c r="J18" s="195" t="n">
        <v>0</v>
      </c>
      <c r="K18" s="195" t="n">
        <v>0</v>
      </c>
      <c r="L18" s="195" t="n">
        <v>0</v>
      </c>
      <c r="M18" s="195" t="n">
        <v>0</v>
      </c>
      <c r="N18" s="195" t="n">
        <v>0</v>
      </c>
      <c r="O18" s="196" t="n">
        <f aca="false">SUM(C18:N18)</f>
        <v>0</v>
      </c>
      <c r="P18" s="185" t="n">
        <f aca="false">SUM(C18:J18)</f>
        <v>0</v>
      </c>
      <c r="Q18" s="196" t="n">
        <f aca="false">O18-P18</f>
        <v>0</v>
      </c>
      <c r="R18" s="179"/>
    </row>
    <row r="19" customFormat="false" ht="6" hidden="false" customHeight="true" outlineLevel="0" collapsed="false">
      <c r="A19" s="197"/>
      <c r="B19" s="191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198"/>
      <c r="P19" s="53"/>
      <c r="Q19" s="198"/>
      <c r="R19" s="179"/>
    </row>
    <row r="20" customFormat="false" ht="12.75" hidden="false" customHeight="false" outlineLevel="0" collapsed="false">
      <c r="A20" s="177" t="s">
        <v>344</v>
      </c>
      <c r="B20" s="199"/>
      <c r="C20" s="188" t="n">
        <f aca="false">SUM(C15:C19)</f>
        <v>0</v>
      </c>
      <c r="D20" s="188" t="n">
        <f aca="false">SUM(D15:D19)</f>
        <v>0</v>
      </c>
      <c r="E20" s="188" t="n">
        <f aca="false">SUM(E15:E19)</f>
        <v>0</v>
      </c>
      <c r="F20" s="188" t="n">
        <f aca="false">SUM(F15:F19)</f>
        <v>0</v>
      </c>
      <c r="G20" s="188" t="n">
        <f aca="false">SUM(G15:G19)</f>
        <v>0</v>
      </c>
      <c r="H20" s="188" t="n">
        <f aca="false">SUM(H15:H19)</f>
        <v>0</v>
      </c>
      <c r="I20" s="188" t="n">
        <f aca="false">SUM(I15:I19)</f>
        <v>0</v>
      </c>
      <c r="J20" s="188" t="n">
        <f aca="false">SUM(J15:J19)</f>
        <v>0</v>
      </c>
      <c r="K20" s="188" t="n">
        <f aca="false">SUM(K15:K19)</f>
        <v>0</v>
      </c>
      <c r="L20" s="188" t="n">
        <f aca="false">SUM(L15:L19)</f>
        <v>0</v>
      </c>
      <c r="M20" s="188" t="n">
        <f aca="false">SUM(M15:M19)</f>
        <v>0</v>
      </c>
      <c r="N20" s="188" t="n">
        <f aca="false">SUM(N15:N19)</f>
        <v>0</v>
      </c>
      <c r="O20" s="188" t="n">
        <f aca="false">SUM(O15:O19)</f>
        <v>0</v>
      </c>
      <c r="P20" s="188" t="n">
        <f aca="false">SUM(P15:P19)</f>
        <v>0</v>
      </c>
      <c r="Q20" s="188" t="n">
        <f aca="false">SUM(Q15:Q19)</f>
        <v>0</v>
      </c>
      <c r="R20" s="179"/>
    </row>
    <row r="21" customFormat="false" ht="12.75" hidden="false" customHeight="false" outlineLevel="0" collapsed="false">
      <c r="A21" s="190"/>
      <c r="B21" s="199"/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0"/>
      <c r="O21" s="200"/>
      <c r="P21" s="200"/>
      <c r="Q21" s="200"/>
      <c r="R21" s="179"/>
    </row>
    <row r="22" customFormat="false" ht="12.75" hidden="false" customHeight="false" outlineLevel="0" collapsed="false">
      <c r="A22" s="177" t="s">
        <v>345</v>
      </c>
      <c r="B22" s="16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178"/>
      <c r="P22" s="30"/>
      <c r="Q22" s="31"/>
      <c r="R22" s="179"/>
    </row>
    <row r="23" customFormat="false" ht="12.75" hidden="false" customHeight="false" outlineLevel="0" collapsed="false">
      <c r="A23" s="180" t="s">
        <v>346</v>
      </c>
      <c r="B23" s="160"/>
      <c r="C23" s="30" t="n">
        <v>0</v>
      </c>
      <c r="D23" s="30" t="n">
        <v>0</v>
      </c>
      <c r="E23" s="30" t="n">
        <v>0</v>
      </c>
      <c r="F23" s="30" t="n">
        <v>0</v>
      </c>
      <c r="G23" s="30" t="n">
        <v>0</v>
      </c>
      <c r="H23" s="30" t="n">
        <v>0</v>
      </c>
      <c r="I23" s="30" t="n">
        <v>0</v>
      </c>
      <c r="J23" s="30" t="n">
        <v>0</v>
      </c>
      <c r="K23" s="30" t="n">
        <v>0</v>
      </c>
      <c r="L23" s="30" t="n">
        <v>0</v>
      </c>
      <c r="M23" s="30" t="n">
        <v>0</v>
      </c>
      <c r="N23" s="30" t="n">
        <v>0</v>
      </c>
      <c r="O23" s="31" t="n">
        <f aca="false">SUM(C23:N23)</f>
        <v>0</v>
      </c>
      <c r="P23" s="30" t="n">
        <f aca="false">SUM(C23:J23)</f>
        <v>0</v>
      </c>
      <c r="Q23" s="31" t="n">
        <f aca="false">O23-P23</f>
        <v>0</v>
      </c>
      <c r="R23" s="179"/>
    </row>
    <row r="24" customFormat="false" ht="12.75" hidden="false" customHeight="false" outlineLevel="0" collapsed="false">
      <c r="A24" s="180" t="s">
        <v>347</v>
      </c>
      <c r="B24" s="160"/>
      <c r="C24" s="30" t="n">
        <v>0</v>
      </c>
      <c r="D24" s="30" t="n">
        <v>0</v>
      </c>
      <c r="E24" s="30" t="n">
        <v>0</v>
      </c>
      <c r="F24" s="30" t="n">
        <v>0</v>
      </c>
      <c r="G24" s="30" t="n">
        <v>0</v>
      </c>
      <c r="H24" s="30" t="n">
        <v>0</v>
      </c>
      <c r="I24" s="30" t="n">
        <v>0</v>
      </c>
      <c r="J24" s="30" t="n">
        <v>0</v>
      </c>
      <c r="K24" s="30" t="n">
        <v>0</v>
      </c>
      <c r="L24" s="30" t="n">
        <v>0</v>
      </c>
      <c r="M24" s="30" t="n">
        <v>0</v>
      </c>
      <c r="N24" s="30" t="n">
        <v>0</v>
      </c>
      <c r="O24" s="31" t="n">
        <f aca="false">SUM(C24:N24)</f>
        <v>0</v>
      </c>
      <c r="P24" s="30" t="n">
        <f aca="false">SUM(C24:J24)</f>
        <v>0</v>
      </c>
      <c r="Q24" s="31" t="n">
        <f aca="false">O24-P24</f>
        <v>0</v>
      </c>
      <c r="R24" s="179"/>
    </row>
    <row r="25" customFormat="false" ht="12.75" hidden="false" customHeight="false" outlineLevel="0" collapsed="false">
      <c r="A25" s="180" t="s">
        <v>343</v>
      </c>
      <c r="B25" s="160"/>
      <c r="C25" s="30" t="n">
        <v>0</v>
      </c>
      <c r="D25" s="30" t="n">
        <v>0</v>
      </c>
      <c r="E25" s="30" t="n">
        <v>0</v>
      </c>
      <c r="F25" s="30" t="n">
        <v>0</v>
      </c>
      <c r="G25" s="30" t="n">
        <v>0</v>
      </c>
      <c r="H25" s="30" t="n">
        <v>0</v>
      </c>
      <c r="I25" s="30" t="n">
        <v>0</v>
      </c>
      <c r="J25" s="30" t="n">
        <v>0</v>
      </c>
      <c r="K25" s="30" t="n">
        <v>0</v>
      </c>
      <c r="L25" s="30" t="n">
        <v>0</v>
      </c>
      <c r="M25" s="30" t="n">
        <v>0</v>
      </c>
      <c r="N25" s="30" t="n">
        <v>0</v>
      </c>
      <c r="O25" s="31" t="n">
        <f aca="false">SUM(C25:N25)</f>
        <v>0</v>
      </c>
      <c r="P25" s="30" t="n">
        <f aca="false">SUM(C25:J25)</f>
        <v>0</v>
      </c>
      <c r="Q25" s="31" t="n">
        <f aca="false">O25-P25</f>
        <v>0</v>
      </c>
      <c r="R25" s="179"/>
    </row>
    <row r="26" customFormat="false" ht="12.75" hidden="false" customHeight="false" outlineLevel="0" collapsed="false">
      <c r="A26" s="180" t="s">
        <v>343</v>
      </c>
      <c r="B26" s="160"/>
      <c r="C26" s="30" t="n">
        <v>0</v>
      </c>
      <c r="D26" s="30" t="n">
        <v>0</v>
      </c>
      <c r="E26" s="30" t="n">
        <v>0</v>
      </c>
      <c r="F26" s="30" t="n">
        <v>0</v>
      </c>
      <c r="G26" s="30" t="n">
        <v>0</v>
      </c>
      <c r="H26" s="30" t="n">
        <v>0</v>
      </c>
      <c r="I26" s="30" t="n">
        <v>0</v>
      </c>
      <c r="J26" s="30" t="n">
        <v>0</v>
      </c>
      <c r="K26" s="30" t="n">
        <v>0</v>
      </c>
      <c r="L26" s="30" t="n">
        <v>0</v>
      </c>
      <c r="M26" s="30" t="n">
        <v>0</v>
      </c>
      <c r="N26" s="30" t="n">
        <v>0</v>
      </c>
      <c r="O26" s="31" t="n">
        <f aca="false">SUM(C26:N26)</f>
        <v>0</v>
      </c>
      <c r="P26" s="30" t="n">
        <f aca="false">SUM(C26:J26)</f>
        <v>0</v>
      </c>
      <c r="Q26" s="31" t="n">
        <f aca="false">O26-P26</f>
        <v>0</v>
      </c>
      <c r="R26" s="179"/>
    </row>
    <row r="27" customFormat="false" ht="12.75" hidden="false" customHeight="false" outlineLevel="0" collapsed="false">
      <c r="A27" s="180" t="s">
        <v>339</v>
      </c>
      <c r="B27" s="160"/>
      <c r="C27" s="185" t="n">
        <v>0</v>
      </c>
      <c r="D27" s="185" t="n">
        <v>0</v>
      </c>
      <c r="E27" s="185" t="n">
        <v>0</v>
      </c>
      <c r="F27" s="185" t="n">
        <v>0</v>
      </c>
      <c r="G27" s="185" t="n">
        <v>0</v>
      </c>
      <c r="H27" s="185" t="n">
        <v>0</v>
      </c>
      <c r="I27" s="185" t="n">
        <v>0</v>
      </c>
      <c r="J27" s="185" t="n">
        <v>0</v>
      </c>
      <c r="K27" s="185" t="n">
        <v>0</v>
      </c>
      <c r="L27" s="185" t="n">
        <v>0</v>
      </c>
      <c r="M27" s="185" t="n">
        <v>0</v>
      </c>
      <c r="N27" s="185" t="n">
        <v>0</v>
      </c>
      <c r="O27" s="186" t="n">
        <f aca="false">SUM(C27:N27)</f>
        <v>0</v>
      </c>
      <c r="P27" s="185" t="n">
        <f aca="false">SUM(C27:J27)</f>
        <v>0</v>
      </c>
      <c r="Q27" s="186" t="n">
        <f aca="false">O27-P27</f>
        <v>0</v>
      </c>
      <c r="R27" s="201"/>
      <c r="S27" s="202"/>
    </row>
    <row r="28" customFormat="false" ht="6" hidden="false" customHeight="true" outlineLevel="0" collapsed="false">
      <c r="A28" s="161"/>
      <c r="B28" s="16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178"/>
      <c r="P28" s="30"/>
      <c r="Q28" s="31"/>
      <c r="R28" s="179"/>
    </row>
    <row r="29" customFormat="false" ht="12.75" hidden="false" customHeight="false" outlineLevel="0" collapsed="false">
      <c r="A29" s="177" t="s">
        <v>348</v>
      </c>
      <c r="B29" s="187"/>
      <c r="C29" s="188" t="n">
        <f aca="false">SUM(C23:C27)</f>
        <v>0</v>
      </c>
      <c r="D29" s="188" t="n">
        <f aca="false">SUM(D23:D27)</f>
        <v>0</v>
      </c>
      <c r="E29" s="188" t="n">
        <f aca="false">SUM(E23:E27)</f>
        <v>0</v>
      </c>
      <c r="F29" s="188" t="n">
        <f aca="false">SUM(F23:F27)</f>
        <v>0</v>
      </c>
      <c r="G29" s="188" t="n">
        <f aca="false">SUM(G23:G27)</f>
        <v>0</v>
      </c>
      <c r="H29" s="188" t="n">
        <f aca="false">SUM(H23:H27)</f>
        <v>0</v>
      </c>
      <c r="I29" s="188" t="n">
        <f aca="false">SUM(I23:I27)</f>
        <v>0</v>
      </c>
      <c r="J29" s="188" t="n">
        <f aca="false">SUM(J23:J27)</f>
        <v>0</v>
      </c>
      <c r="K29" s="188" t="n">
        <f aca="false">SUM(K23:K27)</f>
        <v>0</v>
      </c>
      <c r="L29" s="188" t="n">
        <f aca="false">SUM(L23:L27)</f>
        <v>0</v>
      </c>
      <c r="M29" s="188" t="n">
        <f aca="false">SUM(M23:M27)</f>
        <v>0</v>
      </c>
      <c r="N29" s="188" t="n">
        <f aca="false">SUM(N23:N27)</f>
        <v>0</v>
      </c>
      <c r="O29" s="188" t="n">
        <f aca="false">SUM(O23:O27)</f>
        <v>0</v>
      </c>
      <c r="P29" s="188" t="n">
        <f aca="false">SUM(P23:P27)</f>
        <v>0</v>
      </c>
      <c r="Q29" s="188" t="n">
        <f aca="false">SUM(Q23:Q27)</f>
        <v>0</v>
      </c>
      <c r="R29" s="203"/>
      <c r="S29" s="204"/>
      <c r="T29" s="204"/>
      <c r="U29" s="204"/>
    </row>
    <row r="30" customFormat="false" ht="9" hidden="false" customHeight="true" outlineLevel="0" collapsed="false">
      <c r="A30" s="189"/>
      <c r="B30" s="16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178"/>
      <c r="P30" s="30"/>
      <c r="Q30" s="31"/>
      <c r="R30" s="179"/>
    </row>
    <row r="31" customFormat="false" ht="12.75" hidden="false" customHeight="false" outlineLevel="0" collapsed="false">
      <c r="A31" s="177" t="s">
        <v>349</v>
      </c>
      <c r="B31" s="187"/>
      <c r="C31" s="205" t="n">
        <f aca="false">ROUND(+C12+C20+C29,0)</f>
        <v>7173</v>
      </c>
      <c r="D31" s="205" t="n">
        <f aca="false">ROUND(+D12+D20+D29,0)</f>
        <v>5582</v>
      </c>
      <c r="E31" s="205" t="n">
        <f aca="false">ROUND(+E12+E20+E29,0)</f>
        <v>4818</v>
      </c>
      <c r="F31" s="205" t="n">
        <f aca="false">ROUND(+F12+F20+F29,0)</f>
        <v>-4127</v>
      </c>
      <c r="G31" s="205" t="n">
        <f aca="false">ROUND(+G12+G20+G29,0)</f>
        <v>2258</v>
      </c>
      <c r="H31" s="205" t="n">
        <f aca="false">ROUND(+H12+H20+H29,0)</f>
        <v>3206</v>
      </c>
      <c r="I31" s="205" t="n">
        <f aca="false">ROUND(+I12+I20+I29,0)</f>
        <v>3949</v>
      </c>
      <c r="J31" s="205" t="n">
        <f aca="false">ROUND(+J12+J20+J29,0)</f>
        <v>3777</v>
      </c>
      <c r="K31" s="205" t="n">
        <f aca="false">ROUND(+K12+K20+K29,0)</f>
        <v>0</v>
      </c>
      <c r="L31" s="205" t="n">
        <f aca="false">ROUND(+L12+L20+L29,0)</f>
        <v>0</v>
      </c>
      <c r="M31" s="205" t="n">
        <f aca="false">ROUND(+M12+M20+M29,0)</f>
        <v>0</v>
      </c>
      <c r="N31" s="205" t="n">
        <f aca="false">ROUND(+N12+N20+N29,0)</f>
        <v>0</v>
      </c>
      <c r="O31" s="205" t="n">
        <f aca="false">ROUND(+O12+O20+O29,0)</f>
        <v>26636</v>
      </c>
      <c r="P31" s="205" t="n">
        <f aca="false">ROUND(+P12+P20+P29,0)</f>
        <v>26636</v>
      </c>
      <c r="Q31" s="205" t="n">
        <f aca="false">ROUND(+Q12+Q20+Q29,0)</f>
        <v>0</v>
      </c>
      <c r="R31" s="206"/>
      <c r="S31" s="204"/>
    </row>
    <row r="32" customFormat="false" ht="12.75" hidden="false" customHeight="false" outlineLevel="0" collapsed="false">
      <c r="A32" s="175"/>
      <c r="B32" s="160"/>
      <c r="C32" s="178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178"/>
      <c r="P32" s="31"/>
      <c r="Q32" s="31"/>
      <c r="R32" s="207"/>
    </row>
    <row r="33" customFormat="false" ht="12.75" hidden="false" customHeight="false" outlineLevel="0" collapsed="false">
      <c r="A33" s="208"/>
      <c r="B33" s="209"/>
      <c r="C33" s="208"/>
      <c r="D33" s="208"/>
      <c r="E33" s="208"/>
      <c r="F33" s="208"/>
      <c r="G33" s="208"/>
      <c r="H33" s="208"/>
      <c r="I33" s="208"/>
      <c r="J33" s="208"/>
      <c r="K33" s="208"/>
      <c r="L33" s="208"/>
      <c r="M33" s="208"/>
      <c r="N33" s="208"/>
      <c r="O33" s="210"/>
      <c r="P33" s="208"/>
      <c r="Q33" s="210"/>
    </row>
    <row r="34" customFormat="false" ht="12.75" hidden="false" customHeight="false" outlineLevel="0" collapsed="false">
      <c r="A34" s="211" t="s">
        <v>350</v>
      </c>
      <c r="B34" s="209"/>
      <c r="C34" s="208"/>
      <c r="D34" s="208"/>
      <c r="E34" s="208"/>
      <c r="F34" s="208"/>
      <c r="G34" s="208"/>
      <c r="H34" s="208"/>
      <c r="I34" s="208"/>
      <c r="J34" s="208"/>
      <c r="K34" s="208"/>
      <c r="L34" s="208"/>
      <c r="M34" s="208"/>
      <c r="N34" s="208"/>
      <c r="O34" s="210"/>
      <c r="P34" s="208"/>
      <c r="Q34" s="210"/>
    </row>
    <row r="35" customFormat="false" ht="12.75" hidden="false" customHeight="false" outlineLevel="0" collapsed="false">
      <c r="A35" s="212" t="s">
        <v>351</v>
      </c>
      <c r="B35" s="213"/>
      <c r="C35" s="214" t="n">
        <f aca="false">-DataBase!C9-DataBase!C109</f>
        <v>7411</v>
      </c>
      <c r="D35" s="214" t="n">
        <f aca="false">-DataBase!D9-DataBase!D109</f>
        <v>6470</v>
      </c>
      <c r="E35" s="214" t="n">
        <f aca="false">-DataBase!E9-DataBase!E109</f>
        <v>4990</v>
      </c>
      <c r="F35" s="214" t="n">
        <f aca="false">-DataBase!F9-DataBase!F109</f>
        <v>-18871</v>
      </c>
      <c r="G35" s="214" t="n">
        <f aca="false">-DataBase!G9-DataBase!G109</f>
        <v>-0</v>
      </c>
      <c r="H35" s="214" t="n">
        <f aca="false">-DataBase!H9-DataBase!H109</f>
        <v>-0</v>
      </c>
      <c r="I35" s="214" t="n">
        <f aca="false">-DataBase!I9-DataBase!I109</f>
        <v>-0</v>
      </c>
      <c r="J35" s="214" t="n">
        <f aca="false">-DataBase!J9-DataBase!J109</f>
        <v>-0</v>
      </c>
      <c r="K35" s="214" t="n">
        <f aca="false">-DataBase!K9-DataBase!K109</f>
        <v>-0</v>
      </c>
      <c r="L35" s="214" t="n">
        <f aca="false">-DataBase!L9-DataBase!L109</f>
        <v>-0</v>
      </c>
      <c r="M35" s="214" t="n">
        <f aca="false">-DataBase!M9-DataBase!M109</f>
        <v>-0</v>
      </c>
      <c r="N35" s="214" t="n">
        <f aca="false">-DataBase!N9-DataBase!N109</f>
        <v>-0</v>
      </c>
      <c r="O35" s="39" t="n">
        <f aca="false">SUM(C35:N35)</f>
        <v>0</v>
      </c>
      <c r="P35" s="30" t="n">
        <f aca="false">SUM(C35:J35)</f>
        <v>0</v>
      </c>
      <c r="Q35" s="39" t="n">
        <f aca="false">O35-P35</f>
        <v>0</v>
      </c>
    </row>
    <row r="36" customFormat="false" ht="12.75" hidden="false" customHeight="false" outlineLevel="0" collapsed="false">
      <c r="A36" s="212" t="s">
        <v>352</v>
      </c>
      <c r="B36" s="213"/>
      <c r="C36" s="214" t="n">
        <f aca="false">-DataBase!C10-DataBase!C110</f>
        <v>-0</v>
      </c>
      <c r="D36" s="214" t="n">
        <f aca="false">-DataBase!D10-DataBase!D110</f>
        <v>-0</v>
      </c>
      <c r="E36" s="214" t="n">
        <f aca="false">-DataBase!E10-DataBase!E110</f>
        <v>-0</v>
      </c>
      <c r="F36" s="214" t="n">
        <f aca="false">-DataBase!F10-DataBase!F110</f>
        <v>-0</v>
      </c>
      <c r="G36" s="214" t="n">
        <f aca="false">-DataBase!G10-DataBase!G110</f>
        <v>-0</v>
      </c>
      <c r="H36" s="214" t="n">
        <f aca="false">-DataBase!H10-DataBase!H110</f>
        <v>-0</v>
      </c>
      <c r="I36" s="214" t="n">
        <f aca="false">-DataBase!I10-DataBase!I110</f>
        <v>-0</v>
      </c>
      <c r="J36" s="214" t="n">
        <f aca="false">-DataBase!J10-DataBase!J110</f>
        <v>-0</v>
      </c>
      <c r="K36" s="214" t="n">
        <f aca="false">-DataBase!K10-DataBase!K110</f>
        <v>-0</v>
      </c>
      <c r="L36" s="214" t="n">
        <f aca="false">-DataBase!L10-DataBase!L110</f>
        <v>-0</v>
      </c>
      <c r="M36" s="214" t="n">
        <f aca="false">-DataBase!M10-DataBase!M110</f>
        <v>-0</v>
      </c>
      <c r="N36" s="214" t="n">
        <f aca="false">-DataBase!N10-DataBase!N110</f>
        <v>-0</v>
      </c>
      <c r="O36" s="39" t="n">
        <f aca="false">SUM(C36:N36)</f>
        <v>0</v>
      </c>
      <c r="P36" s="30" t="n">
        <f aca="false">SUM(C36:J36)</f>
        <v>0</v>
      </c>
      <c r="Q36" s="39" t="n">
        <f aca="false">O36-P36</f>
        <v>0</v>
      </c>
    </row>
    <row r="37" customFormat="false" ht="12.75" hidden="false" customHeight="false" outlineLevel="0" collapsed="false">
      <c r="A37" s="212" t="s">
        <v>343</v>
      </c>
      <c r="B37" s="213"/>
      <c r="C37" s="38" t="n">
        <v>0</v>
      </c>
      <c r="D37" s="38" t="n">
        <v>0</v>
      </c>
      <c r="E37" s="38" t="n">
        <v>0</v>
      </c>
      <c r="F37" s="38" t="n">
        <v>0</v>
      </c>
      <c r="G37" s="38" t="n">
        <v>0</v>
      </c>
      <c r="H37" s="38" t="n">
        <v>0</v>
      </c>
      <c r="I37" s="38" t="n">
        <v>0</v>
      </c>
      <c r="J37" s="38" t="n">
        <v>0</v>
      </c>
      <c r="K37" s="38" t="n">
        <v>0</v>
      </c>
      <c r="L37" s="38" t="n">
        <v>0</v>
      </c>
      <c r="M37" s="38" t="n">
        <v>0</v>
      </c>
      <c r="N37" s="38" t="n">
        <v>0</v>
      </c>
      <c r="O37" s="39" t="n">
        <f aca="false">SUM(C37:N37)</f>
        <v>0</v>
      </c>
      <c r="P37" s="30" t="n">
        <f aca="false">SUM(C37:J37)</f>
        <v>0</v>
      </c>
      <c r="Q37" s="39" t="n">
        <f aca="false">O37-P37</f>
        <v>0</v>
      </c>
    </row>
    <row r="38" customFormat="false" ht="12.75" hidden="false" customHeight="false" outlineLevel="0" collapsed="false">
      <c r="A38" s="212" t="s">
        <v>343</v>
      </c>
      <c r="B38" s="213"/>
      <c r="C38" s="38" t="n">
        <v>0</v>
      </c>
      <c r="D38" s="38" t="n">
        <v>0</v>
      </c>
      <c r="E38" s="38" t="n">
        <v>0</v>
      </c>
      <c r="F38" s="38" t="n">
        <v>0</v>
      </c>
      <c r="G38" s="38" t="n">
        <v>0</v>
      </c>
      <c r="H38" s="38" t="n">
        <v>0</v>
      </c>
      <c r="I38" s="38" t="n">
        <v>0</v>
      </c>
      <c r="J38" s="38" t="n">
        <v>0</v>
      </c>
      <c r="K38" s="38" t="n">
        <v>0</v>
      </c>
      <c r="L38" s="38" t="n">
        <v>0</v>
      </c>
      <c r="M38" s="38" t="n">
        <v>0</v>
      </c>
      <c r="N38" s="38" t="n">
        <v>0</v>
      </c>
      <c r="O38" s="39" t="n">
        <f aca="false">SUM(C38:N38)</f>
        <v>0</v>
      </c>
      <c r="P38" s="30" t="n">
        <f aca="false">SUM(C38:J38)</f>
        <v>0</v>
      </c>
      <c r="Q38" s="39" t="n">
        <f aca="false">O38-P38</f>
        <v>0</v>
      </c>
    </row>
    <row r="39" customFormat="false" ht="12.75" hidden="false" customHeight="false" outlineLevel="0" collapsed="false">
      <c r="A39" s="184" t="s">
        <v>339</v>
      </c>
      <c r="B39" s="213"/>
      <c r="C39" s="215" t="n">
        <v>0</v>
      </c>
      <c r="D39" s="215" t="n">
        <v>0</v>
      </c>
      <c r="E39" s="215" t="n">
        <v>0</v>
      </c>
      <c r="F39" s="215" t="n">
        <v>0</v>
      </c>
      <c r="G39" s="215" t="n">
        <v>0</v>
      </c>
      <c r="H39" s="215" t="n">
        <v>0</v>
      </c>
      <c r="I39" s="215" t="n">
        <v>0</v>
      </c>
      <c r="J39" s="215" t="n">
        <v>0</v>
      </c>
      <c r="K39" s="215" t="n">
        <v>0</v>
      </c>
      <c r="L39" s="215" t="n">
        <v>0</v>
      </c>
      <c r="M39" s="215" t="n">
        <v>0</v>
      </c>
      <c r="N39" s="215" t="n">
        <v>0</v>
      </c>
      <c r="O39" s="216" t="n">
        <f aca="false">SUM(C39:N39)</f>
        <v>0</v>
      </c>
      <c r="P39" s="185" t="n">
        <f aca="false">SUM(C39:J39)</f>
        <v>0</v>
      </c>
      <c r="Q39" s="216" t="n">
        <f aca="false">O39-P39</f>
        <v>0</v>
      </c>
    </row>
    <row r="40" customFormat="false" ht="6" hidden="false" customHeight="true" outlineLevel="0" collapsed="false">
      <c r="A40" s="217"/>
      <c r="B40" s="213"/>
      <c r="C40" s="208"/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8"/>
      <c r="O40" s="210"/>
      <c r="P40" s="208"/>
      <c r="Q40" s="210"/>
    </row>
    <row r="41" customFormat="false" ht="12.75" hidden="false" customHeight="false" outlineLevel="0" collapsed="false">
      <c r="A41" s="218" t="s">
        <v>353</v>
      </c>
      <c r="B41" s="213"/>
      <c r="C41" s="219" t="n">
        <f aca="false">SUM(C35:C40)</f>
        <v>7411</v>
      </c>
      <c r="D41" s="219" t="n">
        <f aca="false">SUM(D35:D40)</f>
        <v>6470</v>
      </c>
      <c r="E41" s="219" t="n">
        <f aca="false">SUM(E35:E40)</f>
        <v>4990</v>
      </c>
      <c r="F41" s="219" t="n">
        <f aca="false">SUM(F35:F40)</f>
        <v>-18871</v>
      </c>
      <c r="G41" s="219" t="n">
        <f aca="false">SUM(G35:G40)</f>
        <v>0</v>
      </c>
      <c r="H41" s="219" t="n">
        <f aca="false">SUM(H35:H40)</f>
        <v>0</v>
      </c>
      <c r="I41" s="219" t="n">
        <f aca="false">SUM(I35:I40)</f>
        <v>0</v>
      </c>
      <c r="J41" s="219" t="n">
        <f aca="false">SUM(J35:J40)</f>
        <v>0</v>
      </c>
      <c r="K41" s="219" t="n">
        <f aca="false">SUM(K35:K40)</f>
        <v>0</v>
      </c>
      <c r="L41" s="219" t="n">
        <f aca="false">SUM(L35:L40)</f>
        <v>0</v>
      </c>
      <c r="M41" s="219" t="n">
        <f aca="false">SUM(M35:M40)</f>
        <v>0</v>
      </c>
      <c r="N41" s="219" t="n">
        <f aca="false">SUM(N35:N40)</f>
        <v>0</v>
      </c>
      <c r="O41" s="219" t="n">
        <f aca="false">SUM(O35:O40)</f>
        <v>0</v>
      </c>
      <c r="P41" s="219" t="n">
        <f aca="false">SUM(P35:P40)</f>
        <v>0</v>
      </c>
      <c r="Q41" s="219" t="n">
        <f aca="false">SUM(Q35:Q40)</f>
        <v>0</v>
      </c>
    </row>
  </sheetData>
  <printOptions headings="false" gridLines="false" gridLinesSet="true" horizontalCentered="true" verticalCentered="false"/>
  <pageMargins left="0.5" right="0.5" top="0.5" bottom="0.25" header="0.511811023622047" footer="0.511811023622047"/>
  <pageSetup paperSize="5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ymode.GotoFrontEnd">
                <anchor moveWithCells="true" sizeWithCells="false">
                  <from>
                    <xdr:col>0</xdr:col>
                    <xdr:colOff>31320</xdr:colOff>
                    <xdr:row>2</xdr:row>
                    <xdr:rowOff>9360</xdr:rowOff>
                  </from>
                  <to>
                    <xdr:col>1</xdr:col>
                    <xdr:colOff>-1827720</xdr:colOff>
                    <xdr:row>3</xdr:row>
                    <xdr:rowOff>142920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0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I5" activePane="bottomRight" state="frozen"/>
      <selection pane="topLeft" activeCell="A1" activeCellId="0" sqref="A1"/>
      <selection pane="topRight" activeCell="I1" activeCellId="0" sqref="I1"/>
      <selection pane="bottomLeft" activeCell="A5" activeCellId="0" sqref="A5"/>
      <selection pane="bottomRight" activeCell="J7" activeCellId="0" sqref="J7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220" width="45.7"/>
    <col collapsed="false" customWidth="true" hidden="false" outlineLevel="0" max="2" min="2" style="221" width="8.7"/>
    <col collapsed="false" customWidth="true" hidden="false" outlineLevel="0" max="14" min="3" style="220" width="8.7"/>
    <col collapsed="false" customWidth="true" hidden="false" outlineLevel="0" max="17" min="15" style="220" width="9.7"/>
    <col collapsed="false" customWidth="false" hidden="false" outlineLevel="0" max="257" min="18" style="220" width="10.71"/>
  </cols>
  <sheetData>
    <row r="1" customFormat="false" ht="12.75" hidden="false" customHeight="false" outlineLevel="0" collapsed="false">
      <c r="A1" s="159" t="str">
        <f aca="true">CELL("FILENAME")</f>
        <v>'file:///mnt/12tb/@roms/datasets/enron/EDRM Enron Email Data Set v2 XML/filtered-attachments/xls/TW3rdCEEM.XLS'#$Transport-OtherRev</v>
      </c>
      <c r="B1" s="222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</row>
    <row r="2" customFormat="false" ht="12.75" hidden="false" customHeight="false" outlineLevel="0" collapsed="false">
      <c r="A2" s="7" t="s">
        <v>354</v>
      </c>
      <c r="B2" s="222"/>
      <c r="C2" s="224"/>
      <c r="D2" s="225"/>
      <c r="E2" s="225"/>
      <c r="F2" s="225"/>
      <c r="G2" s="226"/>
      <c r="H2" s="225"/>
      <c r="I2" s="227"/>
      <c r="J2" s="227"/>
      <c r="K2" s="227"/>
      <c r="L2" s="227"/>
      <c r="M2" s="227"/>
      <c r="N2" s="227"/>
      <c r="O2" s="227"/>
      <c r="P2" s="227"/>
      <c r="Q2" s="227"/>
    </row>
    <row r="3" customFormat="false" ht="12.75" hidden="false" customHeight="false" outlineLevel="0" collapsed="false">
      <c r="A3" s="22" t="str">
        <f aca="false">IncomeState!A3</f>
        <v>2001 CURRENT ESTIMATE</v>
      </c>
      <c r="B3" s="228" t="n">
        <f aca="true">NOW()</f>
        <v>45926.95844121</v>
      </c>
      <c r="C3" s="12" t="str">
        <f aca="false">DataBase!C2</f>
        <v>ACT.</v>
      </c>
      <c r="D3" s="12" t="str">
        <f aca="false">DataBase!D2</f>
        <v>ACT.</v>
      </c>
      <c r="E3" s="12" t="s">
        <v>1</v>
      </c>
      <c r="F3" s="12" t="str">
        <f aca="false">DataBase!F2</f>
        <v>ACT.</v>
      </c>
      <c r="G3" s="12" t="str">
        <f aca="false">DataBase!G2</f>
        <v>ACT.</v>
      </c>
      <c r="H3" s="12" t="str">
        <f aca="false">DataBase!H2</f>
        <v>ACT.</v>
      </c>
      <c r="I3" s="12" t="str">
        <f aca="false">DataBase!I2</f>
        <v>ACT.</v>
      </c>
      <c r="J3" s="12" t="str">
        <f aca="false">DataBase!J2</f>
        <v>ACT.</v>
      </c>
      <c r="K3" s="12" t="str">
        <f aca="false">DataBase!K2</f>
        <v>3rd CE</v>
      </c>
      <c r="L3" s="12" t="str">
        <f aca="false">DataBase!L2</f>
        <v>3rd CE</v>
      </c>
      <c r="M3" s="12" t="str">
        <f aca="false">DataBase!M2</f>
        <v>3rd CE</v>
      </c>
      <c r="N3" s="12" t="str">
        <f aca="false">DataBase!N2</f>
        <v>3rd CE</v>
      </c>
      <c r="O3" s="12" t="str">
        <f aca="false">DataBase!O2</f>
        <v>TOTAL</v>
      </c>
      <c r="P3" s="12" t="str">
        <f aca="false">IncomeState!P6</f>
        <v>AUGUST</v>
      </c>
      <c r="Q3" s="12" t="str">
        <f aca="false">IncomeState!Q6</f>
        <v>ESTIMATE</v>
      </c>
    </row>
    <row r="4" customFormat="false" ht="12.75" hidden="false" customHeight="false" outlineLevel="0" collapsed="false">
      <c r="A4" s="229"/>
      <c r="B4" s="230" t="n">
        <f aca="true">NOW()</f>
        <v>45926.9584412103</v>
      </c>
      <c r="C4" s="18" t="s">
        <v>6</v>
      </c>
      <c r="D4" s="18" t="s">
        <v>7</v>
      </c>
      <c r="E4" s="18" t="s">
        <v>8</v>
      </c>
      <c r="F4" s="18" t="s">
        <v>9</v>
      </c>
      <c r="G4" s="18" t="s">
        <v>10</v>
      </c>
      <c r="H4" s="18" t="s">
        <v>11</v>
      </c>
      <c r="I4" s="18" t="s">
        <v>12</v>
      </c>
      <c r="J4" s="18" t="s">
        <v>13</v>
      </c>
      <c r="K4" s="18" t="s">
        <v>14</v>
      </c>
      <c r="L4" s="18" t="s">
        <v>15</v>
      </c>
      <c r="M4" s="18" t="s">
        <v>16</v>
      </c>
      <c r="N4" s="18" t="s">
        <v>17</v>
      </c>
      <c r="O4" s="23" t="n">
        <f aca="false">IncomeState!O7</f>
        <v>2001</v>
      </c>
      <c r="P4" s="23" t="str">
        <f aca="false">IncomeState!P7</f>
        <v>Y-T-D</v>
      </c>
      <c r="Q4" s="23" t="str">
        <f aca="false">IncomeState!Q7</f>
        <v>R.M.</v>
      </c>
    </row>
    <row r="5" customFormat="false" ht="3.95" hidden="false" customHeight="true" outlineLevel="0" collapsed="false">
      <c r="A5" s="223"/>
      <c r="B5" s="222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</row>
    <row r="6" customFormat="false" ht="12.75" hidden="false" customHeight="true" outlineLevel="0" collapsed="false">
      <c r="A6" s="231" t="s">
        <v>355</v>
      </c>
      <c r="B6" s="222"/>
      <c r="C6" s="223"/>
      <c r="D6" s="223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</row>
    <row r="7" customFormat="false" ht="12.75" hidden="false" customHeight="false" outlineLevel="0" collapsed="false">
      <c r="A7" s="40" t="s">
        <v>356</v>
      </c>
      <c r="B7" s="232"/>
      <c r="C7" s="233" t="n">
        <f aca="false">DataBase!C12</f>
        <v>12612</v>
      </c>
      <c r="D7" s="233" t="n">
        <f aca="false">DataBase!D12</f>
        <v>17085</v>
      </c>
      <c r="E7" s="233" t="n">
        <f aca="false">DataBase!E12</f>
        <v>16820</v>
      </c>
      <c r="F7" s="233" t="n">
        <f aca="false">DataBase!F12</f>
        <v>12196</v>
      </c>
      <c r="G7" s="233" t="n">
        <f aca="false">DataBase!G12</f>
        <v>12651</v>
      </c>
      <c r="H7" s="233" t="n">
        <f aca="false">DataBase!H12</f>
        <v>12455</v>
      </c>
      <c r="I7" s="233" t="n">
        <f aca="false">DataBase!I12</f>
        <v>12812</v>
      </c>
      <c r="J7" s="233" t="n">
        <f aca="false">DataBase!J12</f>
        <v>12471</v>
      </c>
      <c r="K7" s="233" t="n">
        <f aca="false">DataBase!K12</f>
        <v>12054</v>
      </c>
      <c r="L7" s="233" t="n">
        <f aca="false">DataBase!L12</f>
        <v>12202</v>
      </c>
      <c r="M7" s="233" t="n">
        <f aca="false">DataBase!M12</f>
        <v>11290</v>
      </c>
      <c r="N7" s="233" t="n">
        <f aca="false">DataBase!N12</f>
        <v>12066</v>
      </c>
      <c r="O7" s="233" t="n">
        <f aca="false">SUM(C7:N7)</f>
        <v>156714</v>
      </c>
      <c r="P7" s="42" t="n">
        <f aca="false">SUM(C7:J7)</f>
        <v>109102</v>
      </c>
      <c r="Q7" s="43" t="n">
        <f aca="false">O7-P7</f>
        <v>47612</v>
      </c>
      <c r="R7" s="234"/>
    </row>
    <row r="8" customFormat="false" ht="12.75" hidden="false" customHeight="false" outlineLevel="0" collapsed="false">
      <c r="A8" s="28" t="s">
        <v>34</v>
      </c>
      <c r="B8" s="235"/>
      <c r="C8" s="233" t="n">
        <f aca="false">DataBase!C13</f>
        <v>0</v>
      </c>
      <c r="D8" s="233" t="n">
        <f aca="false">DataBase!D13</f>
        <v>0</v>
      </c>
      <c r="E8" s="233" t="n">
        <f aca="false">DataBase!E13</f>
        <v>0</v>
      </c>
      <c r="F8" s="233" t="n">
        <f aca="false">DataBase!F13</f>
        <v>0</v>
      </c>
      <c r="G8" s="233" t="n">
        <f aca="false">DataBase!G13</f>
        <v>0</v>
      </c>
      <c r="H8" s="233" t="n">
        <f aca="false">DataBase!H13</f>
        <v>0</v>
      </c>
      <c r="I8" s="233" t="n">
        <f aca="false">DataBase!I13</f>
        <v>0</v>
      </c>
      <c r="J8" s="233" t="n">
        <f aca="false">DataBase!J13</f>
        <v>0</v>
      </c>
      <c r="K8" s="233" t="n">
        <f aca="false">DataBase!K13</f>
        <v>0</v>
      </c>
      <c r="L8" s="233" t="n">
        <f aca="false">DataBase!L13</f>
        <v>0</v>
      </c>
      <c r="M8" s="233" t="n">
        <f aca="false">DataBase!M13</f>
        <v>0</v>
      </c>
      <c r="N8" s="233" t="n">
        <f aca="false">DataBase!N13</f>
        <v>0</v>
      </c>
      <c r="O8" s="233" t="n">
        <f aca="false">SUM(C8:N8)</f>
        <v>0</v>
      </c>
      <c r="P8" s="42" t="n">
        <f aca="false">SUM(C8:J8)</f>
        <v>0</v>
      </c>
      <c r="Q8" s="43" t="n">
        <f aca="false">O8-P8</f>
        <v>0</v>
      </c>
      <c r="R8" s="234"/>
    </row>
    <row r="9" customFormat="false" ht="12.75" hidden="false" customHeight="true" outlineLevel="0" collapsed="false">
      <c r="A9" s="40" t="s">
        <v>35</v>
      </c>
      <c r="B9" s="222"/>
      <c r="C9" s="236" t="n">
        <f aca="false">DataBase!C14</f>
        <v>0</v>
      </c>
      <c r="D9" s="236" t="n">
        <f aca="false">DataBase!D14</f>
        <v>0</v>
      </c>
      <c r="E9" s="236" t="n">
        <f aca="false">DataBase!E14</f>
        <v>0</v>
      </c>
      <c r="F9" s="236" t="n">
        <f aca="false">DataBase!F14</f>
        <v>0</v>
      </c>
      <c r="G9" s="236" t="n">
        <f aca="false">DataBase!G14</f>
        <v>0</v>
      </c>
      <c r="H9" s="236" t="n">
        <f aca="false">DataBase!H14</f>
        <v>0</v>
      </c>
      <c r="I9" s="236" t="n">
        <f aca="false">DataBase!I14</f>
        <v>0</v>
      </c>
      <c r="J9" s="236" t="n">
        <f aca="false">DataBase!J14</f>
        <v>0</v>
      </c>
      <c r="K9" s="236" t="n">
        <f aca="false">DataBase!K14</f>
        <v>0</v>
      </c>
      <c r="L9" s="236" t="n">
        <f aca="false">DataBase!L14</f>
        <v>0</v>
      </c>
      <c r="M9" s="236" t="n">
        <f aca="false">DataBase!M14</f>
        <v>0</v>
      </c>
      <c r="N9" s="236" t="n">
        <f aca="false">DataBase!N14</f>
        <v>0</v>
      </c>
      <c r="O9" s="236" t="n">
        <f aca="false">SUM(C9:N9)</f>
        <v>0</v>
      </c>
      <c r="P9" s="68" t="n">
        <f aca="false">SUM(C9:J9)</f>
        <v>0</v>
      </c>
      <c r="Q9" s="237" t="n">
        <f aca="false">O9-P9</f>
        <v>0</v>
      </c>
      <c r="R9" s="234"/>
    </row>
    <row r="10" customFormat="false" ht="3.95" hidden="false" customHeight="true" outlineLevel="0" collapsed="false">
      <c r="A10" s="238"/>
      <c r="B10" s="222"/>
      <c r="C10" s="236"/>
      <c r="D10" s="236"/>
      <c r="E10" s="236"/>
      <c r="F10" s="236"/>
      <c r="G10" s="236"/>
      <c r="H10" s="236"/>
      <c r="I10" s="236"/>
      <c r="J10" s="236"/>
      <c r="K10" s="236"/>
      <c r="L10" s="236"/>
      <c r="M10" s="236"/>
      <c r="N10" s="236"/>
      <c r="O10" s="237"/>
      <c r="P10" s="68"/>
      <c r="Q10" s="237"/>
      <c r="R10" s="234"/>
    </row>
    <row r="11" customFormat="false" ht="12.75" hidden="false" customHeight="false" outlineLevel="0" collapsed="false">
      <c r="A11" s="239" t="s">
        <v>357</v>
      </c>
      <c r="B11" s="222"/>
      <c r="C11" s="236" t="n">
        <f aca="false">ROUND(SUM(C7:C9),0)</f>
        <v>12612</v>
      </c>
      <c r="D11" s="236" t="n">
        <f aca="false">ROUND(SUM(D7:D9),0)</f>
        <v>17085</v>
      </c>
      <c r="E11" s="236" t="n">
        <f aca="false">ROUND(SUM(E7:E9),0)</f>
        <v>16820</v>
      </c>
      <c r="F11" s="236" t="n">
        <f aca="false">ROUND(SUM(F7:F9),0)</f>
        <v>12196</v>
      </c>
      <c r="G11" s="236" t="n">
        <f aca="false">ROUND(SUM(G7:G9),0)</f>
        <v>12651</v>
      </c>
      <c r="H11" s="236" t="n">
        <f aca="false">ROUND(SUM(H7:H9),0)</f>
        <v>12455</v>
      </c>
      <c r="I11" s="236" t="n">
        <f aca="false">ROUND(SUM(I7:I9),0)</f>
        <v>12812</v>
      </c>
      <c r="J11" s="236" t="n">
        <f aca="false">ROUND(SUM(J7:J9),0)</f>
        <v>12471</v>
      </c>
      <c r="K11" s="236" t="n">
        <f aca="false">ROUND(SUM(K7:K9),0)</f>
        <v>12054</v>
      </c>
      <c r="L11" s="236" t="n">
        <f aca="false">ROUND(SUM(L7:L9),0)</f>
        <v>12202</v>
      </c>
      <c r="M11" s="236" t="n">
        <f aca="false">ROUND(SUM(M7:M9),0)</f>
        <v>11290</v>
      </c>
      <c r="N11" s="236" t="n">
        <f aca="false">ROUND(SUM(N7:N9),0)</f>
        <v>12066</v>
      </c>
      <c r="O11" s="240" t="n">
        <f aca="false">SUM(O7:O9)</f>
        <v>156714</v>
      </c>
      <c r="P11" s="240" t="n">
        <f aca="false">SUM(P7:P9)</f>
        <v>109102</v>
      </c>
      <c r="Q11" s="240" t="n">
        <f aca="false">SUM(Q7:Q9)</f>
        <v>47612</v>
      </c>
      <c r="R11" s="234"/>
    </row>
    <row r="12" customFormat="false" ht="6" hidden="false" customHeight="true" outlineLevel="0" collapsed="false">
      <c r="A12" s="223"/>
      <c r="B12" s="222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2"/>
      <c r="P12" s="242"/>
      <c r="Q12" s="242"/>
      <c r="R12" s="243"/>
    </row>
    <row r="13" customFormat="false" ht="12.75" hidden="false" customHeight="true" outlineLevel="0" collapsed="false">
      <c r="A13" s="231" t="s">
        <v>358</v>
      </c>
      <c r="B13" s="222"/>
      <c r="C13" s="241"/>
      <c r="D13" s="241"/>
      <c r="E13" s="241"/>
      <c r="F13" s="241"/>
      <c r="G13" s="241"/>
      <c r="H13" s="241"/>
      <c r="I13" s="241"/>
      <c r="J13" s="241"/>
      <c r="K13" s="241"/>
      <c r="L13" s="241"/>
      <c r="M13" s="241"/>
      <c r="N13" s="241"/>
      <c r="O13" s="242"/>
      <c r="P13" s="242"/>
      <c r="Q13" s="242"/>
      <c r="R13" s="243"/>
    </row>
    <row r="14" customFormat="false" ht="12.75" hidden="false" customHeight="false" outlineLevel="0" collapsed="false">
      <c r="A14" s="40" t="s">
        <v>359</v>
      </c>
      <c r="B14" s="244"/>
      <c r="C14" s="233" t="n">
        <f aca="false">DataBase!C15</f>
        <v>1303</v>
      </c>
      <c r="D14" s="233" t="n">
        <f aca="false">DataBase!D15</f>
        <v>1259</v>
      </c>
      <c r="E14" s="233" t="n">
        <f aca="false">DataBase!E15</f>
        <v>1286</v>
      </c>
      <c r="F14" s="233" t="n">
        <f aca="false">DataBase!F15</f>
        <v>2727</v>
      </c>
      <c r="G14" s="233" t="n">
        <f aca="false">DataBase!G15</f>
        <v>3689</v>
      </c>
      <c r="H14" s="233" t="n">
        <f aca="false">DataBase!H15</f>
        <v>2163</v>
      </c>
      <c r="I14" s="233" t="n">
        <f aca="false">DataBase!I15</f>
        <v>1462</v>
      </c>
      <c r="J14" s="233" t="n">
        <f aca="false">DataBase!J15</f>
        <v>1134</v>
      </c>
      <c r="K14" s="233" t="n">
        <f aca="false">DataBase!K15</f>
        <v>1026</v>
      </c>
      <c r="L14" s="233" t="n">
        <f aca="false">DataBase!L15</f>
        <v>1050</v>
      </c>
      <c r="M14" s="233" t="n">
        <f aca="false">DataBase!M15</f>
        <v>1035</v>
      </c>
      <c r="N14" s="233" t="n">
        <f aca="false">DataBase!N15</f>
        <v>1103</v>
      </c>
      <c r="O14" s="233" t="n">
        <f aca="false">SUM(C14:N14)</f>
        <v>19237</v>
      </c>
      <c r="P14" s="42" t="n">
        <f aca="false">SUM(C14:J14)</f>
        <v>15023</v>
      </c>
      <c r="Q14" s="43" t="n">
        <f aca="false">O14-P14</f>
        <v>4214</v>
      </c>
      <c r="R14" s="234"/>
    </row>
    <row r="15" customFormat="false" ht="12.75" hidden="false" customHeight="false" outlineLevel="0" collapsed="false">
      <c r="A15" s="28" t="s">
        <v>34</v>
      </c>
      <c r="B15" s="235"/>
      <c r="C15" s="233" t="n">
        <f aca="false">DataBase!C16</f>
        <v>0</v>
      </c>
      <c r="D15" s="233" t="n">
        <f aca="false">DataBase!D16</f>
        <v>0</v>
      </c>
      <c r="E15" s="233" t="n">
        <f aca="false">DataBase!E16</f>
        <v>0</v>
      </c>
      <c r="F15" s="233" t="n">
        <f aca="false">DataBase!F16</f>
        <v>0</v>
      </c>
      <c r="G15" s="233" t="n">
        <f aca="false">DataBase!G16</f>
        <v>0</v>
      </c>
      <c r="H15" s="233" t="n">
        <f aca="false">DataBase!H16</f>
        <v>0</v>
      </c>
      <c r="I15" s="233" t="n">
        <f aca="false">DataBase!I16</f>
        <v>0</v>
      </c>
      <c r="J15" s="233" t="n">
        <f aca="false">DataBase!J16</f>
        <v>0</v>
      </c>
      <c r="K15" s="233" t="n">
        <f aca="false">DataBase!K16</f>
        <v>0</v>
      </c>
      <c r="L15" s="233" t="n">
        <f aca="false">DataBase!L16</f>
        <v>0</v>
      </c>
      <c r="M15" s="233" t="n">
        <f aca="false">DataBase!M16</f>
        <v>0</v>
      </c>
      <c r="N15" s="233" t="n">
        <f aca="false">DataBase!N16</f>
        <v>0</v>
      </c>
      <c r="O15" s="233" t="n">
        <f aca="false">SUM(C15:N15)</f>
        <v>0</v>
      </c>
      <c r="P15" s="42" t="n">
        <f aca="false">SUM(C15:J15)</f>
        <v>0</v>
      </c>
      <c r="Q15" s="43" t="n">
        <f aca="false">O15-P15</f>
        <v>0</v>
      </c>
      <c r="R15" s="245"/>
      <c r="S15" s="246"/>
      <c r="T15" s="246"/>
      <c r="U15" s="246"/>
      <c r="V15" s="246"/>
    </row>
    <row r="16" customFormat="false" ht="12.75" hidden="false" customHeight="false" outlineLevel="0" collapsed="false">
      <c r="A16" s="40" t="s">
        <v>35</v>
      </c>
      <c r="B16" s="244"/>
      <c r="C16" s="236" t="n">
        <f aca="false">DataBase!C17</f>
        <v>0</v>
      </c>
      <c r="D16" s="236" t="n">
        <f aca="false">DataBase!D17</f>
        <v>0</v>
      </c>
      <c r="E16" s="236" t="n">
        <f aca="false">DataBase!E17</f>
        <v>0</v>
      </c>
      <c r="F16" s="236" t="n">
        <f aca="false">DataBase!F17</f>
        <v>0</v>
      </c>
      <c r="G16" s="236" t="n">
        <f aca="false">DataBase!G17</f>
        <v>0</v>
      </c>
      <c r="H16" s="236" t="n">
        <f aca="false">DataBase!H17</f>
        <v>0</v>
      </c>
      <c r="I16" s="236" t="n">
        <f aca="false">DataBase!I17</f>
        <v>0</v>
      </c>
      <c r="J16" s="236" t="n">
        <f aca="false">DataBase!J17</f>
        <v>0</v>
      </c>
      <c r="K16" s="236" t="n">
        <f aca="false">DataBase!K17</f>
        <v>0</v>
      </c>
      <c r="L16" s="236" t="n">
        <f aca="false">DataBase!L17</f>
        <v>0</v>
      </c>
      <c r="M16" s="236" t="n">
        <f aca="false">DataBase!M17</f>
        <v>0</v>
      </c>
      <c r="N16" s="236" t="n">
        <f aca="false">DataBase!N17</f>
        <v>0</v>
      </c>
      <c r="O16" s="236" t="n">
        <f aca="false">SUM(C16:N16)</f>
        <v>0</v>
      </c>
      <c r="P16" s="68" t="n">
        <f aca="false">SUM(C16:J16)</f>
        <v>0</v>
      </c>
      <c r="Q16" s="240" t="n">
        <v>0</v>
      </c>
      <c r="R16" s="245"/>
      <c r="S16" s="246"/>
      <c r="T16" s="246"/>
      <c r="U16" s="246"/>
      <c r="V16" s="246"/>
    </row>
    <row r="17" customFormat="false" ht="3.95" hidden="false" customHeight="true" outlineLevel="0" collapsed="false">
      <c r="A17" s="238"/>
      <c r="B17" s="244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7"/>
      <c r="P17" s="68"/>
      <c r="Q17" s="240"/>
      <c r="R17" s="245"/>
      <c r="S17" s="246"/>
      <c r="T17" s="246"/>
      <c r="U17" s="246"/>
      <c r="V17" s="246"/>
    </row>
    <row r="18" customFormat="false" ht="12.75" hidden="false" customHeight="false" outlineLevel="0" collapsed="false">
      <c r="A18" s="239" t="s">
        <v>360</v>
      </c>
      <c r="B18" s="244"/>
      <c r="C18" s="236" t="n">
        <f aca="false">ROUND(SUM(C14:C16),0)</f>
        <v>1303</v>
      </c>
      <c r="D18" s="236" t="n">
        <f aca="false">ROUND(SUM(D14:D16),0)</f>
        <v>1259</v>
      </c>
      <c r="E18" s="236" t="n">
        <f aca="false">ROUND(SUM(E14:E16),0)</f>
        <v>1286</v>
      </c>
      <c r="F18" s="236" t="n">
        <f aca="false">ROUND(SUM(F14:F16),0)</f>
        <v>2727</v>
      </c>
      <c r="G18" s="236" t="n">
        <f aca="false">ROUND(SUM(G14:G16),0)</f>
        <v>3689</v>
      </c>
      <c r="H18" s="236" t="n">
        <f aca="false">ROUND(SUM(H14:H16),0)</f>
        <v>2163</v>
      </c>
      <c r="I18" s="236" t="n">
        <f aca="false">ROUND(SUM(I14:I16),0)</f>
        <v>1462</v>
      </c>
      <c r="J18" s="236" t="n">
        <f aca="false">ROUND(SUM(J14:J16),0)</f>
        <v>1134</v>
      </c>
      <c r="K18" s="236" t="n">
        <f aca="false">ROUND(SUM(K14:K16),0)</f>
        <v>1026</v>
      </c>
      <c r="L18" s="236" t="n">
        <f aca="false">ROUND(SUM(L14:L16),0)</f>
        <v>1050</v>
      </c>
      <c r="M18" s="236" t="n">
        <f aca="false">ROUND(SUM(M14:M16),0)</f>
        <v>1035</v>
      </c>
      <c r="N18" s="236" t="n">
        <f aca="false">ROUND(SUM(N14:N16),0)</f>
        <v>1103</v>
      </c>
      <c r="O18" s="240" t="n">
        <f aca="false">SUM(O14:O16)</f>
        <v>19237</v>
      </c>
      <c r="P18" s="240" t="n">
        <f aca="false">SUM(P14:P16)</f>
        <v>15023</v>
      </c>
      <c r="Q18" s="240" t="n">
        <f aca="false">SUM(Q14:Q16)</f>
        <v>4214</v>
      </c>
      <c r="R18" s="245"/>
      <c r="S18" s="246"/>
      <c r="T18" s="246"/>
      <c r="U18" s="246"/>
      <c r="V18" s="246"/>
    </row>
    <row r="19" customFormat="false" ht="6" hidden="false" customHeight="true" outlineLevel="0" collapsed="false">
      <c r="A19" s="223"/>
      <c r="B19" s="222"/>
      <c r="C19" s="247"/>
      <c r="D19" s="247"/>
      <c r="E19" s="247"/>
      <c r="F19" s="247"/>
      <c r="G19" s="247"/>
      <c r="H19" s="247"/>
      <c r="I19" s="247"/>
      <c r="J19" s="247"/>
      <c r="K19" s="247"/>
      <c r="L19" s="247"/>
      <c r="M19" s="247"/>
      <c r="N19" s="247"/>
      <c r="O19" s="248"/>
      <c r="P19" s="248"/>
      <c r="Q19" s="248"/>
      <c r="R19" s="243"/>
    </row>
    <row r="20" customFormat="false" ht="12.75" hidden="false" customHeight="false" outlineLevel="0" collapsed="false">
      <c r="A20" s="239" t="s">
        <v>361</v>
      </c>
      <c r="B20" s="249"/>
      <c r="C20" s="250" t="n">
        <f aca="false">ROUND(C11+C18,0)</f>
        <v>13915</v>
      </c>
      <c r="D20" s="250" t="n">
        <f aca="false">ROUND(D11+D18,0)</f>
        <v>18344</v>
      </c>
      <c r="E20" s="250" t="n">
        <f aca="false">ROUND(E11+E18,0)</f>
        <v>18106</v>
      </c>
      <c r="F20" s="250" t="n">
        <f aca="false">ROUND(F11+F18,0)</f>
        <v>14923</v>
      </c>
      <c r="G20" s="250" t="n">
        <f aca="false">ROUND(G11+G18,0)</f>
        <v>16340</v>
      </c>
      <c r="H20" s="250" t="n">
        <f aca="false">ROUND(H11+H18,0)</f>
        <v>14618</v>
      </c>
      <c r="I20" s="250" t="n">
        <f aca="false">ROUND(I11+I18,0)</f>
        <v>14274</v>
      </c>
      <c r="J20" s="250" t="n">
        <f aca="false">ROUND(J11+J18,0)</f>
        <v>13605</v>
      </c>
      <c r="K20" s="250" t="n">
        <f aca="false">ROUND(K11+K18,0)</f>
        <v>13080</v>
      </c>
      <c r="L20" s="250" t="n">
        <f aca="false">ROUND(L11+L18,0)</f>
        <v>13252</v>
      </c>
      <c r="M20" s="250" t="n">
        <f aca="false">ROUND(M11+M18,0)</f>
        <v>12325</v>
      </c>
      <c r="N20" s="250" t="n">
        <f aca="false">ROUND(N11+N18,0)</f>
        <v>13169</v>
      </c>
      <c r="O20" s="251" t="n">
        <f aca="false">ROUND(O11+O18,0)</f>
        <v>175951</v>
      </c>
      <c r="P20" s="251" t="n">
        <f aca="false">ROUND(P11+P18,0)</f>
        <v>124125</v>
      </c>
      <c r="Q20" s="251" t="n">
        <f aca="false">ROUND(Q11+Q18,0)</f>
        <v>51826</v>
      </c>
      <c r="R20" s="252"/>
    </row>
    <row r="21" customFormat="false" ht="3.95" hidden="false" customHeight="true" outlineLevel="0" collapsed="false">
      <c r="A21" s="223"/>
      <c r="B21" s="222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43"/>
      <c r="P21" s="42"/>
      <c r="Q21" s="43"/>
      <c r="R21" s="252"/>
    </row>
    <row r="22" customFormat="false" ht="8.1" hidden="false" customHeight="true" outlineLevel="0" collapsed="false">
      <c r="A22" s="253"/>
      <c r="B22" s="244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43"/>
      <c r="P22" s="42"/>
      <c r="Q22" s="43"/>
      <c r="R22" s="252"/>
    </row>
    <row r="23" customFormat="false" ht="12.75" hidden="false" customHeight="false" outlineLevel="0" collapsed="false">
      <c r="A23" s="254" t="s">
        <v>362</v>
      </c>
      <c r="B23" s="222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3"/>
      <c r="P23" s="43"/>
      <c r="Q23" s="43"/>
      <c r="R23" s="252"/>
    </row>
    <row r="24" customFormat="false" ht="12" hidden="false" customHeight="true" outlineLevel="0" collapsed="false">
      <c r="A24" s="255" t="s">
        <v>363</v>
      </c>
      <c r="B24" s="256" t="s">
        <v>364</v>
      </c>
      <c r="C24" s="257" t="n">
        <f aca="false">DataBase!C24</f>
        <v>-12</v>
      </c>
      <c r="D24" s="257" t="n">
        <f aca="false">DataBase!D24</f>
        <v>-13</v>
      </c>
      <c r="E24" s="257" t="n">
        <f aca="false">DataBase!E24</f>
        <v>-12</v>
      </c>
      <c r="F24" s="257" t="n">
        <f aca="false">DataBase!F24</f>
        <v>-13</v>
      </c>
      <c r="G24" s="257" t="n">
        <f aca="false">DataBase!G24</f>
        <v>-12</v>
      </c>
      <c r="H24" s="257" t="n">
        <f aca="false">DataBase!H24</f>
        <v>-13</v>
      </c>
      <c r="I24" s="257" t="n">
        <f aca="false">DataBase!I24</f>
        <v>-13</v>
      </c>
      <c r="J24" s="257" t="n">
        <f aca="false">DataBase!J24</f>
        <v>-12</v>
      </c>
      <c r="K24" s="257" t="n">
        <f aca="false">DataBase!K24</f>
        <v>-13</v>
      </c>
      <c r="L24" s="257" t="n">
        <f aca="false">DataBase!L24</f>
        <v>-12</v>
      </c>
      <c r="M24" s="257" t="n">
        <f aca="false">DataBase!M24</f>
        <v>-13</v>
      </c>
      <c r="N24" s="257" t="n">
        <f aca="false">DataBase!N24</f>
        <v>-12</v>
      </c>
      <c r="O24" s="258" t="n">
        <f aca="false">SUM(C24:N24)</f>
        <v>-150</v>
      </c>
      <c r="P24" s="42" t="n">
        <f aca="false">SUM(C24:J24)</f>
        <v>-100</v>
      </c>
      <c r="Q24" s="258" t="n">
        <f aca="false">O24-P24</f>
        <v>-50</v>
      </c>
      <c r="R24" s="259"/>
      <c r="S24" s="260"/>
      <c r="T24" s="260"/>
    </row>
    <row r="25" customFormat="false" ht="12" hidden="false" customHeight="true" outlineLevel="0" collapsed="false">
      <c r="A25" s="238" t="s">
        <v>365</v>
      </c>
      <c r="B25" s="235"/>
      <c r="C25" s="257" t="n">
        <f aca="false">DataBase!C25</f>
        <v>-17</v>
      </c>
      <c r="D25" s="257" t="n">
        <f aca="false">DataBase!D25</f>
        <v>-17</v>
      </c>
      <c r="E25" s="257" t="n">
        <f aca="false">DataBase!E25</f>
        <v>-16</v>
      </c>
      <c r="F25" s="257" t="n">
        <f aca="false">DataBase!F25</f>
        <v>-16</v>
      </c>
      <c r="G25" s="257" t="n">
        <f aca="false">DataBase!G25</f>
        <v>-15</v>
      </c>
      <c r="H25" s="257" t="n">
        <f aca="false">DataBase!H25</f>
        <v>-14</v>
      </c>
      <c r="I25" s="257" t="n">
        <f aca="false">DataBase!I25</f>
        <v>-15</v>
      </c>
      <c r="J25" s="257" t="n">
        <f aca="false">DataBase!J25</f>
        <v>-15</v>
      </c>
      <c r="K25" s="257" t="n">
        <f aca="false">DataBase!K25</f>
        <v>-15</v>
      </c>
      <c r="L25" s="257" t="n">
        <f aca="false">DataBase!L25</f>
        <v>-15</v>
      </c>
      <c r="M25" s="257" t="n">
        <f aca="false">DataBase!M25</f>
        <v>-15</v>
      </c>
      <c r="N25" s="257" t="n">
        <f aca="false">DataBase!N25</f>
        <v>-15</v>
      </c>
      <c r="O25" s="43" t="n">
        <f aca="false">SUM(C25:N25)</f>
        <v>-185</v>
      </c>
      <c r="P25" s="42" t="n">
        <f aca="false">SUM(C25:J25)</f>
        <v>-125</v>
      </c>
      <c r="Q25" s="43" t="n">
        <f aca="false">O25-P25</f>
        <v>-60</v>
      </c>
      <c r="R25" s="252"/>
    </row>
    <row r="26" customFormat="false" ht="12" hidden="false" customHeight="true" outlineLevel="0" collapsed="false">
      <c r="A26" s="238" t="s">
        <v>366</v>
      </c>
      <c r="B26" s="235"/>
      <c r="C26" s="257" t="n">
        <f aca="false">DataBase!C26</f>
        <v>0</v>
      </c>
      <c r="D26" s="257" t="n">
        <f aca="false">DataBase!D26</f>
        <v>0</v>
      </c>
      <c r="E26" s="257" t="n">
        <f aca="false">DataBase!E26</f>
        <v>0</v>
      </c>
      <c r="F26" s="257" t="n">
        <f aca="false">DataBase!F26</f>
        <v>0</v>
      </c>
      <c r="G26" s="257" t="n">
        <f aca="false">DataBase!G26</f>
        <v>0</v>
      </c>
      <c r="H26" s="257" t="n">
        <f aca="false">DataBase!H26</f>
        <v>0</v>
      </c>
      <c r="I26" s="257" t="n">
        <f aca="false">DataBase!I26</f>
        <v>-142</v>
      </c>
      <c r="J26" s="257" t="n">
        <f aca="false">DataBase!J26</f>
        <v>0</v>
      </c>
      <c r="K26" s="257" t="n">
        <f aca="false">DataBase!K26</f>
        <v>0</v>
      </c>
      <c r="L26" s="257" t="n">
        <f aca="false">DataBase!L26</f>
        <v>0</v>
      </c>
      <c r="M26" s="257" t="n">
        <f aca="false">DataBase!M26</f>
        <v>0</v>
      </c>
      <c r="N26" s="257" t="n">
        <f aca="false">DataBase!N26</f>
        <v>0</v>
      </c>
      <c r="O26" s="43" t="n">
        <f aca="false">SUM(C26:N26)</f>
        <v>-142</v>
      </c>
      <c r="P26" s="42" t="n">
        <f aca="false">SUM(C26:J26)</f>
        <v>-142</v>
      </c>
      <c r="Q26" s="43" t="n">
        <f aca="false">O26-P26</f>
        <v>0</v>
      </c>
      <c r="R26" s="252"/>
    </row>
    <row r="27" customFormat="false" ht="12" hidden="false" customHeight="true" outlineLevel="0" collapsed="false">
      <c r="A27" s="28" t="s">
        <v>367</v>
      </c>
      <c r="B27" s="235"/>
      <c r="C27" s="261" t="n">
        <f aca="false">DataBase!C21</f>
        <v>0</v>
      </c>
      <c r="D27" s="261" t="n">
        <f aca="false">DataBase!D21</f>
        <v>0</v>
      </c>
      <c r="E27" s="261" t="n">
        <f aca="false">DataBase!E21</f>
        <v>0</v>
      </c>
      <c r="F27" s="261" t="n">
        <f aca="false">DataBase!F21</f>
        <v>0</v>
      </c>
      <c r="G27" s="261" t="n">
        <f aca="false">DataBase!G21</f>
        <v>0</v>
      </c>
      <c r="H27" s="261" t="n">
        <f aca="false">DataBase!H21</f>
        <v>0</v>
      </c>
      <c r="I27" s="261" t="n">
        <f aca="false">DataBase!I21</f>
        <v>0</v>
      </c>
      <c r="J27" s="261" t="n">
        <f aca="false">DataBase!J21</f>
        <v>0</v>
      </c>
      <c r="K27" s="261" t="n">
        <f aca="false">DataBase!K21</f>
        <v>0</v>
      </c>
      <c r="L27" s="261" t="n">
        <f aca="false">DataBase!L21</f>
        <v>0</v>
      </c>
      <c r="M27" s="261" t="n">
        <f aca="false">DataBase!M21</f>
        <v>0</v>
      </c>
      <c r="N27" s="261" t="n">
        <f aca="false">DataBase!N21</f>
        <v>0</v>
      </c>
      <c r="O27" s="43" t="n">
        <f aca="false">SUM(C27:N27)</f>
        <v>0</v>
      </c>
      <c r="P27" s="42" t="n">
        <f aca="false">SUM(C27:J27)</f>
        <v>0</v>
      </c>
      <c r="Q27" s="43" t="n">
        <f aca="false">O27-P27</f>
        <v>0</v>
      </c>
      <c r="R27" s="252"/>
    </row>
    <row r="28" customFormat="false" ht="12" hidden="false" customHeight="true" outlineLevel="0" collapsed="false">
      <c r="A28" s="28" t="s">
        <v>368</v>
      </c>
      <c r="B28" s="235"/>
      <c r="C28" s="261" t="n">
        <f aca="false">DataBase!C22</f>
        <v>0</v>
      </c>
      <c r="D28" s="261" t="n">
        <f aca="false">DataBase!D22</f>
        <v>0</v>
      </c>
      <c r="E28" s="261" t="n">
        <f aca="false">DataBase!E22</f>
        <v>0</v>
      </c>
      <c r="F28" s="261" t="n">
        <f aca="false">DataBase!F22</f>
        <v>0</v>
      </c>
      <c r="G28" s="261" t="n">
        <f aca="false">DataBase!G22</f>
        <v>0</v>
      </c>
      <c r="H28" s="261" t="n">
        <f aca="false">DataBase!H22</f>
        <v>0</v>
      </c>
      <c r="I28" s="261" t="n">
        <f aca="false">DataBase!I22</f>
        <v>0</v>
      </c>
      <c r="J28" s="261" t="n">
        <f aca="false">DataBase!J22</f>
        <v>0</v>
      </c>
      <c r="K28" s="261" t="n">
        <f aca="false">DataBase!K22</f>
        <v>0</v>
      </c>
      <c r="L28" s="261" t="n">
        <f aca="false">DataBase!L22</f>
        <v>0</v>
      </c>
      <c r="M28" s="261" t="n">
        <f aca="false">DataBase!M22</f>
        <v>0</v>
      </c>
      <c r="N28" s="261" t="n">
        <f aca="false">DataBase!N22</f>
        <v>0</v>
      </c>
      <c r="O28" s="43" t="n">
        <f aca="false">SUM(C28:N28)</f>
        <v>0</v>
      </c>
      <c r="P28" s="42" t="n">
        <f aca="false">SUM(C28:J28)</f>
        <v>0</v>
      </c>
      <c r="Q28" s="43" t="n">
        <f aca="false">O28-P28</f>
        <v>0</v>
      </c>
      <c r="R28" s="252"/>
    </row>
    <row r="29" customFormat="false" ht="12" hidden="false" customHeight="true" outlineLevel="0" collapsed="false">
      <c r="A29" s="28" t="s">
        <v>369</v>
      </c>
      <c r="B29" s="235"/>
      <c r="C29" s="261" t="n">
        <f aca="false">DataBase!C23</f>
        <v>0</v>
      </c>
      <c r="D29" s="261" t="n">
        <f aca="false">DataBase!D23</f>
        <v>0</v>
      </c>
      <c r="E29" s="261" t="n">
        <f aca="false">DataBase!E23</f>
        <v>0</v>
      </c>
      <c r="F29" s="261" t="n">
        <f aca="false">DataBase!F23</f>
        <v>0</v>
      </c>
      <c r="G29" s="261" t="n">
        <f aca="false">DataBase!G23</f>
        <v>0</v>
      </c>
      <c r="H29" s="261" t="n">
        <f aca="false">DataBase!H23</f>
        <v>0</v>
      </c>
      <c r="I29" s="261" t="n">
        <f aca="false">DataBase!I23</f>
        <v>0</v>
      </c>
      <c r="J29" s="261" t="n">
        <f aca="false">DataBase!J23</f>
        <v>0</v>
      </c>
      <c r="K29" s="261" t="n">
        <f aca="false">DataBase!K23</f>
        <v>0</v>
      </c>
      <c r="L29" s="261" t="n">
        <f aca="false">DataBase!L23</f>
        <v>0</v>
      </c>
      <c r="M29" s="261" t="n">
        <f aca="false">DataBase!M23</f>
        <v>0</v>
      </c>
      <c r="N29" s="261" t="n">
        <f aca="false">DataBase!N23</f>
        <v>0</v>
      </c>
      <c r="O29" s="43" t="n">
        <f aca="false">SUM(C29:N29)</f>
        <v>0</v>
      </c>
      <c r="P29" s="42" t="n">
        <f aca="false">SUM(C29:J29)</f>
        <v>0</v>
      </c>
      <c r="Q29" s="43" t="n">
        <f aca="false">O29-P29</f>
        <v>0</v>
      </c>
      <c r="R29" s="252"/>
    </row>
    <row r="30" customFormat="false" ht="12.75" hidden="false" customHeight="false" outlineLevel="0" collapsed="false">
      <c r="A30" s="238" t="s">
        <v>370</v>
      </c>
      <c r="B30" s="262" t="s">
        <v>364</v>
      </c>
      <c r="C30" s="261" t="n">
        <f aca="false">DataBase!C18</f>
        <v>0</v>
      </c>
      <c r="D30" s="261" t="n">
        <f aca="false">DataBase!D18</f>
        <v>0</v>
      </c>
      <c r="E30" s="261" t="n">
        <f aca="false">DataBase!E18</f>
        <v>0</v>
      </c>
      <c r="F30" s="261" t="n">
        <f aca="false">DataBase!F18</f>
        <v>0</v>
      </c>
      <c r="G30" s="261" t="n">
        <f aca="false">DataBase!G18</f>
        <v>0</v>
      </c>
      <c r="H30" s="261" t="n">
        <f aca="false">DataBase!H18</f>
        <v>0</v>
      </c>
      <c r="I30" s="261" t="n">
        <f aca="false">DataBase!I18</f>
        <v>0</v>
      </c>
      <c r="J30" s="261" t="n">
        <f aca="false">DataBase!J18</f>
        <v>0</v>
      </c>
      <c r="K30" s="261" t="n">
        <f aca="false">DataBase!K18</f>
        <v>0</v>
      </c>
      <c r="L30" s="261" t="n">
        <f aca="false">DataBase!L18</f>
        <v>0</v>
      </c>
      <c r="M30" s="261" t="n">
        <f aca="false">DataBase!M18</f>
        <v>0</v>
      </c>
      <c r="N30" s="261" t="n">
        <f aca="false">DataBase!N18</f>
        <v>0</v>
      </c>
      <c r="O30" s="43" t="n">
        <f aca="false">SUM(C30:N30)</f>
        <v>0</v>
      </c>
      <c r="P30" s="42" t="n">
        <f aca="false">SUM(C30:J30)</f>
        <v>0</v>
      </c>
      <c r="Q30" s="43" t="n">
        <f aca="false">O30-P30</f>
        <v>0</v>
      </c>
      <c r="R30" s="243"/>
    </row>
    <row r="31" customFormat="false" ht="12.75" hidden="false" customHeight="false" outlineLevel="0" collapsed="false">
      <c r="A31" s="263" t="s">
        <v>371</v>
      </c>
      <c r="B31" s="262" t="s">
        <v>364</v>
      </c>
      <c r="C31" s="261" t="n">
        <f aca="false">DataBase!C19</f>
        <v>0</v>
      </c>
      <c r="D31" s="261" t="n">
        <f aca="false">DataBase!D19</f>
        <v>0</v>
      </c>
      <c r="E31" s="261" t="n">
        <f aca="false">DataBase!E19</f>
        <v>-9342</v>
      </c>
      <c r="F31" s="261" t="n">
        <f aca="false">DataBase!F19</f>
        <v>-367</v>
      </c>
      <c r="G31" s="261" t="n">
        <f aca="false">DataBase!G19</f>
        <v>0</v>
      </c>
      <c r="H31" s="261" t="n">
        <f aca="false">DataBase!H19</f>
        <v>-325</v>
      </c>
      <c r="I31" s="261" t="n">
        <f aca="false">DataBase!I19</f>
        <v>-8</v>
      </c>
      <c r="J31" s="261" t="n">
        <f aca="false">DataBase!J19</f>
        <v>0</v>
      </c>
      <c r="K31" s="261" t="n">
        <f aca="false">DataBase!K19</f>
        <v>0</v>
      </c>
      <c r="L31" s="261" t="n">
        <f aca="false">DataBase!L19</f>
        <v>0</v>
      </c>
      <c r="M31" s="261" t="n">
        <f aca="false">DataBase!M19</f>
        <v>0</v>
      </c>
      <c r="N31" s="261" t="n">
        <f aca="false">DataBase!N19</f>
        <v>0</v>
      </c>
      <c r="O31" s="43" t="n">
        <f aca="false">SUM(C31:N31)</f>
        <v>-10042</v>
      </c>
      <c r="P31" s="42" t="n">
        <f aca="false">SUM(C31:J31)</f>
        <v>-10042</v>
      </c>
      <c r="Q31" s="43" t="n">
        <f aca="false">O31-P31</f>
        <v>0</v>
      </c>
      <c r="R31" s="243"/>
    </row>
    <row r="32" customFormat="false" ht="12.75" hidden="false" customHeight="false" outlineLevel="0" collapsed="false">
      <c r="A32" s="263" t="s">
        <v>372</v>
      </c>
      <c r="B32" s="262" t="s">
        <v>364</v>
      </c>
      <c r="C32" s="261" t="n">
        <f aca="false">DataBase!C20</f>
        <v>0</v>
      </c>
      <c r="D32" s="261" t="n">
        <f aca="false">DataBase!D20</f>
        <v>0</v>
      </c>
      <c r="E32" s="261" t="n">
        <f aca="false">DataBase!E20</f>
        <v>-2198</v>
      </c>
      <c r="F32" s="261" t="n">
        <f aca="false">DataBase!F20</f>
        <v>-48</v>
      </c>
      <c r="G32" s="261" t="n">
        <f aca="false">DataBase!G20</f>
        <v>0</v>
      </c>
      <c r="H32" s="261" t="n">
        <f aca="false">DataBase!H20</f>
        <v>0</v>
      </c>
      <c r="I32" s="261" t="n">
        <f aca="false">DataBase!I20</f>
        <v>0</v>
      </c>
      <c r="J32" s="261" t="n">
        <f aca="false">DataBase!J20</f>
        <v>-244</v>
      </c>
      <c r="K32" s="261" t="n">
        <f aca="false">DataBase!K20</f>
        <v>244</v>
      </c>
      <c r="L32" s="261" t="n">
        <f aca="false">DataBase!L20</f>
        <v>0</v>
      </c>
      <c r="M32" s="261" t="n">
        <f aca="false">DataBase!M20</f>
        <v>0</v>
      </c>
      <c r="N32" s="261" t="n">
        <f aca="false">DataBase!N20</f>
        <v>-161</v>
      </c>
      <c r="O32" s="43" t="n">
        <f aca="false">SUM(C32:N32)</f>
        <v>-2407</v>
      </c>
      <c r="P32" s="42" t="n">
        <f aca="false">SUM(C32:J32)</f>
        <v>-2490</v>
      </c>
      <c r="Q32" s="43" t="n">
        <f aca="false">O32-P32</f>
        <v>83</v>
      </c>
      <c r="R32" s="243"/>
    </row>
    <row r="33" customFormat="false" ht="12" hidden="false" customHeight="true" outlineLevel="0" collapsed="false">
      <c r="A33" s="263" t="s">
        <v>373</v>
      </c>
      <c r="B33" s="222"/>
      <c r="C33" s="261" t="n">
        <f aca="false">DataBase!C27</f>
        <v>0</v>
      </c>
      <c r="D33" s="261" t="n">
        <f aca="false">DataBase!D27</f>
        <v>0</v>
      </c>
      <c r="E33" s="261" t="n">
        <f aca="false">DataBase!E27</f>
        <v>2198</v>
      </c>
      <c r="F33" s="261" t="n">
        <f aca="false">DataBase!F27</f>
        <v>48</v>
      </c>
      <c r="G33" s="261" t="n">
        <f aca="false">DataBase!G27</f>
        <v>0</v>
      </c>
      <c r="H33" s="261" t="n">
        <f aca="false">DataBase!H27</f>
        <v>0</v>
      </c>
      <c r="I33" s="261" t="n">
        <f aca="false">DataBase!I27</f>
        <v>0</v>
      </c>
      <c r="J33" s="261" t="n">
        <f aca="false">DataBase!J27</f>
        <v>244</v>
      </c>
      <c r="K33" s="261" t="n">
        <f aca="false">DataBase!K27</f>
        <v>-244</v>
      </c>
      <c r="L33" s="261" t="n">
        <f aca="false">DataBase!L27</f>
        <v>0</v>
      </c>
      <c r="M33" s="261" t="n">
        <f aca="false">DataBase!M27</f>
        <v>0</v>
      </c>
      <c r="N33" s="261" t="n">
        <f aca="false">DataBase!N27</f>
        <v>161</v>
      </c>
      <c r="O33" s="43" t="n">
        <f aca="false">SUM(C33:N33)</f>
        <v>2407</v>
      </c>
      <c r="P33" s="42" t="n">
        <f aca="false">SUM(C33:J33)</f>
        <v>2490</v>
      </c>
      <c r="Q33" s="43" t="n">
        <f aca="false">O33-P33</f>
        <v>-83</v>
      </c>
      <c r="R33" s="252"/>
    </row>
    <row r="34" customFormat="false" ht="12" hidden="false" customHeight="true" outlineLevel="0" collapsed="false">
      <c r="A34" s="28" t="s">
        <v>374</v>
      </c>
      <c r="B34" s="222"/>
      <c r="C34" s="261" t="n">
        <f aca="false">DataBase!C28</f>
        <v>0</v>
      </c>
      <c r="D34" s="261" t="n">
        <f aca="false">DataBase!D28</f>
        <v>0</v>
      </c>
      <c r="E34" s="261" t="n">
        <f aca="false">DataBase!E28</f>
        <v>0</v>
      </c>
      <c r="F34" s="261" t="n">
        <f aca="false">DataBase!F28</f>
        <v>0</v>
      </c>
      <c r="G34" s="261" t="n">
        <f aca="false">DataBase!G28</f>
        <v>0</v>
      </c>
      <c r="H34" s="261" t="n">
        <f aca="false">DataBase!H28</f>
        <v>0</v>
      </c>
      <c r="I34" s="261" t="n">
        <f aca="false">DataBase!I28</f>
        <v>0</v>
      </c>
      <c r="J34" s="261" t="n">
        <f aca="false">DataBase!J28</f>
        <v>0</v>
      </c>
      <c r="K34" s="261" t="n">
        <f aca="false">DataBase!K28</f>
        <v>0</v>
      </c>
      <c r="L34" s="261" t="n">
        <f aca="false">DataBase!L28</f>
        <v>0</v>
      </c>
      <c r="M34" s="261" t="n">
        <f aca="false">DataBase!M28</f>
        <v>0</v>
      </c>
      <c r="N34" s="261" t="n">
        <f aca="false">DataBase!N28</f>
        <v>0</v>
      </c>
      <c r="O34" s="43" t="n">
        <f aca="false">SUM(C34:N34)</f>
        <v>0</v>
      </c>
      <c r="P34" s="42" t="n">
        <f aca="false">SUM(C34:J34)</f>
        <v>0</v>
      </c>
      <c r="Q34" s="43" t="n">
        <f aca="false">O34-P34</f>
        <v>0</v>
      </c>
      <c r="R34" s="252"/>
    </row>
    <row r="35" customFormat="false" ht="12" hidden="false" customHeight="true" outlineLevel="0" collapsed="false">
      <c r="A35" s="184" t="s">
        <v>339</v>
      </c>
      <c r="B35" s="222"/>
      <c r="C35" s="68" t="n">
        <v>0</v>
      </c>
      <c r="D35" s="68" t="n">
        <v>0</v>
      </c>
      <c r="E35" s="68" t="n">
        <v>0</v>
      </c>
      <c r="F35" s="68" t="n">
        <v>0</v>
      </c>
      <c r="G35" s="68" t="n">
        <v>0</v>
      </c>
      <c r="H35" s="68" t="n">
        <v>0</v>
      </c>
      <c r="I35" s="68" t="n">
        <v>0</v>
      </c>
      <c r="J35" s="68" t="n">
        <v>0</v>
      </c>
      <c r="K35" s="68" t="n">
        <v>0</v>
      </c>
      <c r="L35" s="68" t="n">
        <v>0</v>
      </c>
      <c r="M35" s="68" t="n">
        <v>0</v>
      </c>
      <c r="N35" s="68" t="n">
        <v>0</v>
      </c>
      <c r="O35" s="237" t="n">
        <f aca="false">SUM(C35:N35)</f>
        <v>0</v>
      </c>
      <c r="P35" s="68" t="n">
        <f aca="false">SUM(C35:J35)</f>
        <v>0</v>
      </c>
      <c r="Q35" s="237" t="n">
        <f aca="false">O35-P35</f>
        <v>0</v>
      </c>
      <c r="R35" s="252"/>
    </row>
    <row r="36" customFormat="false" ht="3.95" hidden="false" customHeight="true" outlineLevel="0" collapsed="false">
      <c r="A36" s="223"/>
      <c r="B36" s="222"/>
      <c r="C36" s="248"/>
      <c r="D36" s="248"/>
      <c r="E36" s="248"/>
      <c r="F36" s="248"/>
      <c r="G36" s="248"/>
      <c r="H36" s="248"/>
      <c r="I36" s="248"/>
      <c r="J36" s="248"/>
      <c r="K36" s="248"/>
      <c r="L36" s="248"/>
      <c r="M36" s="248"/>
      <c r="N36" s="248"/>
      <c r="O36" s="248"/>
      <c r="P36" s="248"/>
      <c r="Q36" s="248"/>
      <c r="R36" s="243"/>
    </row>
    <row r="37" customFormat="false" ht="12.75" hidden="false" customHeight="true" outlineLevel="0" collapsed="false">
      <c r="A37" s="239" t="s">
        <v>375</v>
      </c>
      <c r="B37" s="249"/>
      <c r="C37" s="251" t="n">
        <f aca="false">ROUND(SUM(C24:C36),0)</f>
        <v>-29</v>
      </c>
      <c r="D37" s="251" t="n">
        <f aca="false">ROUND(SUM(D24:D36),0)</f>
        <v>-30</v>
      </c>
      <c r="E37" s="251" t="n">
        <f aca="false">ROUND(SUM(E24:E36),0)</f>
        <v>-9370</v>
      </c>
      <c r="F37" s="251" t="n">
        <f aca="false">ROUND(SUM(F24:F36),0)</f>
        <v>-396</v>
      </c>
      <c r="G37" s="251" t="n">
        <f aca="false">ROUND(SUM(G24:G36),0)</f>
        <v>-27</v>
      </c>
      <c r="H37" s="251" t="n">
        <f aca="false">ROUND(SUM(H24:H36),0)</f>
        <v>-352</v>
      </c>
      <c r="I37" s="251" t="n">
        <f aca="false">ROUND(SUM(I24:I36),0)</f>
        <v>-178</v>
      </c>
      <c r="J37" s="251" t="n">
        <f aca="false">ROUND(SUM(J24:J36),0)</f>
        <v>-27</v>
      </c>
      <c r="K37" s="251" t="n">
        <f aca="false">ROUND(SUM(K24:K36),0)</f>
        <v>-28</v>
      </c>
      <c r="L37" s="251" t="n">
        <f aca="false">ROUND(SUM(L24:L36),0)</f>
        <v>-27</v>
      </c>
      <c r="M37" s="251" t="n">
        <f aca="false">ROUND(SUM(M24:M36),0)</f>
        <v>-28</v>
      </c>
      <c r="N37" s="251" t="n">
        <f aca="false">ROUND(SUM(N24:N36),0)</f>
        <v>-27</v>
      </c>
      <c r="O37" s="251" t="n">
        <f aca="false">SUM(O24:O35)</f>
        <v>-10519</v>
      </c>
      <c r="P37" s="251" t="n">
        <f aca="false">SUM(P24:P35)</f>
        <v>-10409</v>
      </c>
      <c r="Q37" s="251" t="n">
        <f aca="false">SUM(Q24:Q35)</f>
        <v>-110</v>
      </c>
      <c r="R37" s="252"/>
      <c r="S37" s="264"/>
    </row>
    <row r="38" customFormat="false" ht="8.1" hidden="false" customHeight="true" outlineLevel="0" collapsed="false">
      <c r="A38" s="253"/>
      <c r="B38" s="244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3"/>
      <c r="P38" s="42"/>
      <c r="Q38" s="43"/>
      <c r="R38" s="252"/>
    </row>
    <row r="39" customFormat="false" ht="12.75" hidden="false" customHeight="true" outlineLevel="0" collapsed="false">
      <c r="A39" s="239" t="s">
        <v>376</v>
      </c>
      <c r="B39" s="265"/>
      <c r="C39" s="266" t="n">
        <f aca="false">ROUND(+C20+C37,0)</f>
        <v>13886</v>
      </c>
      <c r="D39" s="266" t="n">
        <f aca="false">ROUND(+D20+D37,0)</f>
        <v>18314</v>
      </c>
      <c r="E39" s="266" t="n">
        <f aca="false">ROUND(+E20+E37,0)</f>
        <v>8736</v>
      </c>
      <c r="F39" s="266" t="n">
        <f aca="false">ROUND(+F20+F37,0)</f>
        <v>14527</v>
      </c>
      <c r="G39" s="266" t="n">
        <f aca="false">ROUND(+G20+G37,0)</f>
        <v>16313</v>
      </c>
      <c r="H39" s="266" t="n">
        <f aca="false">ROUND(+H20+H37,0)</f>
        <v>14266</v>
      </c>
      <c r="I39" s="266" t="n">
        <f aca="false">ROUND(+I20+I37,0)</f>
        <v>14096</v>
      </c>
      <c r="J39" s="266" t="n">
        <f aca="false">ROUND(+J20+J37,0)</f>
        <v>13578</v>
      </c>
      <c r="K39" s="266" t="n">
        <f aca="false">ROUND(+K20+K37,0)</f>
        <v>13052</v>
      </c>
      <c r="L39" s="266" t="n">
        <f aca="false">ROUND(+L20+L37,0)</f>
        <v>13225</v>
      </c>
      <c r="M39" s="266" t="n">
        <f aca="false">ROUND(+M20+M37,0)</f>
        <v>12297</v>
      </c>
      <c r="N39" s="266" t="n">
        <f aca="false">ROUND(+N20+N37,0)</f>
        <v>13142</v>
      </c>
      <c r="O39" s="266" t="n">
        <f aca="false">ROUND(+O20+O37,0)</f>
        <v>165432</v>
      </c>
      <c r="P39" s="266" t="n">
        <f aca="false">ROUND(+P20+P37,0)</f>
        <v>113716</v>
      </c>
      <c r="Q39" s="266" t="n">
        <f aca="false">ROUND(+Q20+Q37,0)</f>
        <v>51716</v>
      </c>
      <c r="R39" s="252"/>
    </row>
    <row r="42" customFormat="false" ht="12.75" hidden="false" customHeight="false" outlineLevel="0" collapsed="false">
      <c r="A42" s="190" t="s">
        <v>377</v>
      </c>
      <c r="B42" s="267"/>
      <c r="C42" s="268"/>
      <c r="D42" s="268"/>
      <c r="E42" s="268"/>
      <c r="F42" s="268"/>
      <c r="G42" s="268"/>
      <c r="H42" s="268"/>
      <c r="I42" s="268"/>
      <c r="J42" s="268"/>
      <c r="K42" s="268"/>
      <c r="L42" s="268"/>
      <c r="M42" s="268"/>
      <c r="N42" s="268"/>
      <c r="O42" s="268"/>
      <c r="P42" s="268"/>
      <c r="Q42" s="268"/>
    </row>
    <row r="43" customFormat="false" ht="12.75" hidden="false" customHeight="false" outlineLevel="0" collapsed="false">
      <c r="A43" s="193" t="s">
        <v>378</v>
      </c>
      <c r="B43" s="269" t="s">
        <v>379</v>
      </c>
      <c r="C43" s="270" t="n">
        <f aca="false">DataBase!C35</f>
        <v>0</v>
      </c>
      <c r="D43" s="270" t="n">
        <f aca="false">DataBase!D35</f>
        <v>0</v>
      </c>
      <c r="E43" s="270" t="n">
        <f aca="false">DataBase!E35</f>
        <v>0</v>
      </c>
      <c r="F43" s="270" t="n">
        <f aca="false">DataBase!F35</f>
        <v>0</v>
      </c>
      <c r="G43" s="270" t="n">
        <f aca="false">DataBase!G35</f>
        <v>0</v>
      </c>
      <c r="H43" s="270" t="n">
        <f aca="false">DataBase!H35</f>
        <v>0</v>
      </c>
      <c r="I43" s="270" t="n">
        <f aca="false">DataBase!I35</f>
        <v>0</v>
      </c>
      <c r="J43" s="270" t="n">
        <f aca="false">DataBase!J35</f>
        <v>0</v>
      </c>
      <c r="K43" s="270" t="n">
        <f aca="false">DataBase!K35</f>
        <v>0</v>
      </c>
      <c r="L43" s="270" t="n">
        <f aca="false">DataBase!L35</f>
        <v>0</v>
      </c>
      <c r="M43" s="270" t="n">
        <f aca="false">DataBase!M35</f>
        <v>0</v>
      </c>
      <c r="N43" s="270" t="n">
        <f aca="false">DataBase!N35</f>
        <v>0</v>
      </c>
      <c r="O43" s="51" t="n">
        <f aca="false">SUM(C43:N43)</f>
        <v>0</v>
      </c>
      <c r="P43" s="42" t="n">
        <f aca="false">SUM(C43:J43)</f>
        <v>0</v>
      </c>
      <c r="Q43" s="52" t="n">
        <f aca="false">O43-P43</f>
        <v>0</v>
      </c>
    </row>
    <row r="44" customFormat="false" ht="12.75" hidden="false" customHeight="false" outlineLevel="0" collapsed="false">
      <c r="A44" s="193" t="s">
        <v>380</v>
      </c>
      <c r="B44" s="269" t="s">
        <v>379</v>
      </c>
      <c r="C44" s="270" t="n">
        <f aca="false">DataBase!C36</f>
        <v>0</v>
      </c>
      <c r="D44" s="270" t="n">
        <f aca="false">DataBase!D36</f>
        <v>0</v>
      </c>
      <c r="E44" s="270" t="n">
        <f aca="false">DataBase!E36</f>
        <v>0</v>
      </c>
      <c r="F44" s="270" t="n">
        <f aca="false">DataBase!F36</f>
        <v>0</v>
      </c>
      <c r="G44" s="270" t="n">
        <f aca="false">DataBase!G36</f>
        <v>0</v>
      </c>
      <c r="H44" s="270" t="n">
        <f aca="false">DataBase!H36</f>
        <v>0</v>
      </c>
      <c r="I44" s="270" t="n">
        <f aca="false">DataBase!I36</f>
        <v>0</v>
      </c>
      <c r="J44" s="270" t="n">
        <f aca="false">DataBase!J36</f>
        <v>0</v>
      </c>
      <c r="K44" s="270" t="n">
        <f aca="false">DataBase!K36</f>
        <v>0</v>
      </c>
      <c r="L44" s="270" t="n">
        <f aca="false">DataBase!L36</f>
        <v>0</v>
      </c>
      <c r="M44" s="270" t="n">
        <f aca="false">DataBase!M36</f>
        <v>0</v>
      </c>
      <c r="N44" s="270" t="n">
        <f aca="false">DataBase!N36</f>
        <v>0</v>
      </c>
      <c r="O44" s="51" t="n">
        <f aca="false">SUM(C44:N44)</f>
        <v>0</v>
      </c>
      <c r="P44" s="42" t="n">
        <f aca="false">SUM(C44:J44)</f>
        <v>0</v>
      </c>
      <c r="Q44" s="52" t="n">
        <f aca="false">O44-P44</f>
        <v>0</v>
      </c>
    </row>
    <row r="45" customFormat="false" ht="12.75" hidden="false" customHeight="false" outlineLevel="0" collapsed="false">
      <c r="A45" s="184" t="s">
        <v>381</v>
      </c>
      <c r="B45" s="269" t="s">
        <v>379</v>
      </c>
      <c r="C45" s="270" t="n">
        <f aca="false">DataBase!C37</f>
        <v>0</v>
      </c>
      <c r="D45" s="270" t="n">
        <f aca="false">DataBase!D37</f>
        <v>0</v>
      </c>
      <c r="E45" s="270" t="n">
        <f aca="false">DataBase!E37</f>
        <v>0</v>
      </c>
      <c r="F45" s="270" t="n">
        <f aca="false">DataBase!F37</f>
        <v>0</v>
      </c>
      <c r="G45" s="270" t="n">
        <f aca="false">DataBase!G37</f>
        <v>0</v>
      </c>
      <c r="H45" s="270" t="n">
        <f aca="false">DataBase!H37</f>
        <v>0</v>
      </c>
      <c r="I45" s="270" t="n">
        <f aca="false">DataBase!I37</f>
        <v>0</v>
      </c>
      <c r="J45" s="270" t="n">
        <f aca="false">DataBase!J37</f>
        <v>0</v>
      </c>
      <c r="K45" s="270" t="n">
        <f aca="false">DataBase!K37</f>
        <v>0</v>
      </c>
      <c r="L45" s="270" t="n">
        <f aca="false">DataBase!L37</f>
        <v>0</v>
      </c>
      <c r="M45" s="270" t="n">
        <f aca="false">DataBase!M37</f>
        <v>0</v>
      </c>
      <c r="N45" s="270" t="n">
        <f aca="false">DataBase!N37</f>
        <v>0</v>
      </c>
      <c r="O45" s="51" t="n">
        <f aca="false">SUM(C45:N45)</f>
        <v>0</v>
      </c>
      <c r="P45" s="42" t="n">
        <f aca="false">SUM(C45:J45)</f>
        <v>0</v>
      </c>
      <c r="Q45" s="52" t="n">
        <f aca="false">O45-P45</f>
        <v>0</v>
      </c>
    </row>
    <row r="46" customFormat="false" ht="12.75" hidden="false" customHeight="false" outlineLevel="0" collapsed="false">
      <c r="A46" s="184" t="s">
        <v>382</v>
      </c>
      <c r="B46" s="269" t="s">
        <v>379</v>
      </c>
      <c r="C46" s="270" t="n">
        <f aca="false">DataBase!C38</f>
        <v>0</v>
      </c>
      <c r="D46" s="270" t="n">
        <f aca="false">DataBase!D38</f>
        <v>0</v>
      </c>
      <c r="E46" s="270" t="n">
        <f aca="false">DataBase!E38</f>
        <v>0</v>
      </c>
      <c r="F46" s="270" t="n">
        <f aca="false">DataBase!F38</f>
        <v>0</v>
      </c>
      <c r="G46" s="270" t="n">
        <f aca="false">DataBase!G38</f>
        <v>0</v>
      </c>
      <c r="H46" s="270" t="n">
        <f aca="false">DataBase!H38</f>
        <v>0</v>
      </c>
      <c r="I46" s="270" t="n">
        <f aca="false">DataBase!I38</f>
        <v>0</v>
      </c>
      <c r="J46" s="270" t="n">
        <f aca="false">DataBase!J38</f>
        <v>0</v>
      </c>
      <c r="K46" s="270" t="n">
        <f aca="false">DataBase!K38</f>
        <v>0</v>
      </c>
      <c r="L46" s="270" t="n">
        <f aca="false">DataBase!L38</f>
        <v>0</v>
      </c>
      <c r="M46" s="270" t="n">
        <f aca="false">DataBase!M38</f>
        <v>0</v>
      </c>
      <c r="N46" s="270" t="n">
        <f aca="false">DataBase!N38</f>
        <v>0</v>
      </c>
      <c r="O46" s="51" t="n">
        <f aca="false">SUM(C46:N46)</f>
        <v>0</v>
      </c>
      <c r="P46" s="42" t="n">
        <f aca="false">SUM(C46:J46)</f>
        <v>0</v>
      </c>
      <c r="Q46" s="52" t="n">
        <f aca="false">O46-P46</f>
        <v>0</v>
      </c>
    </row>
    <row r="47" customFormat="false" ht="12.75" hidden="false" customHeight="false" outlineLevel="0" collapsed="false">
      <c r="A47" s="193" t="s">
        <v>374</v>
      </c>
      <c r="B47" s="269" t="s">
        <v>379</v>
      </c>
      <c r="C47" s="270" t="n">
        <f aca="false">DataBase!C39</f>
        <v>0</v>
      </c>
      <c r="D47" s="270" t="n">
        <f aca="false">DataBase!D39</f>
        <v>0</v>
      </c>
      <c r="E47" s="270" t="n">
        <f aca="false">DataBase!E39</f>
        <v>0</v>
      </c>
      <c r="F47" s="270" t="n">
        <f aca="false">DataBase!F39</f>
        <v>0</v>
      </c>
      <c r="G47" s="270" t="n">
        <f aca="false">DataBase!G39</f>
        <v>0</v>
      </c>
      <c r="H47" s="270" t="n">
        <f aca="false">DataBase!H39</f>
        <v>0</v>
      </c>
      <c r="I47" s="270" t="n">
        <f aca="false">DataBase!I39</f>
        <v>0</v>
      </c>
      <c r="J47" s="270" t="n">
        <f aca="false">DataBase!J39</f>
        <v>0</v>
      </c>
      <c r="K47" s="270" t="n">
        <f aca="false">DataBase!K39</f>
        <v>0</v>
      </c>
      <c r="L47" s="270" t="n">
        <f aca="false">DataBase!L39</f>
        <v>0</v>
      </c>
      <c r="M47" s="270" t="n">
        <f aca="false">DataBase!M39</f>
        <v>0</v>
      </c>
      <c r="N47" s="270" t="n">
        <f aca="false">DataBase!N39</f>
        <v>0</v>
      </c>
      <c r="O47" s="51" t="n">
        <f aca="false">SUM(C47:N47)</f>
        <v>0</v>
      </c>
      <c r="P47" s="42" t="n">
        <f aca="false">SUM(C47:J47)</f>
        <v>0</v>
      </c>
      <c r="Q47" s="52" t="n">
        <f aca="false">O47-P47</f>
        <v>0</v>
      </c>
    </row>
    <row r="48" customFormat="false" ht="12.75" hidden="false" customHeight="false" outlineLevel="0" collapsed="false">
      <c r="A48" s="193" t="s">
        <v>383</v>
      </c>
      <c r="B48" s="269" t="s">
        <v>379</v>
      </c>
      <c r="C48" s="270" t="n">
        <f aca="false">DataBase!C40</f>
        <v>0</v>
      </c>
      <c r="D48" s="270" t="n">
        <f aca="false">DataBase!D40</f>
        <v>0</v>
      </c>
      <c r="E48" s="270" t="n">
        <f aca="false">DataBase!E40</f>
        <v>0</v>
      </c>
      <c r="F48" s="270" t="n">
        <f aca="false">DataBase!F40</f>
        <v>0</v>
      </c>
      <c r="G48" s="270" t="n">
        <f aca="false">DataBase!G40</f>
        <v>0</v>
      </c>
      <c r="H48" s="270" t="n">
        <f aca="false">DataBase!H40</f>
        <v>0</v>
      </c>
      <c r="I48" s="270" t="n">
        <f aca="false">DataBase!I40</f>
        <v>0</v>
      </c>
      <c r="J48" s="270" t="n">
        <f aca="false">DataBase!J40</f>
        <v>0</v>
      </c>
      <c r="K48" s="270" t="n">
        <f aca="false">DataBase!K40</f>
        <v>0</v>
      </c>
      <c r="L48" s="270" t="n">
        <f aca="false">DataBase!L40</f>
        <v>0</v>
      </c>
      <c r="M48" s="270" t="n">
        <f aca="false">DataBase!M40</f>
        <v>0</v>
      </c>
      <c r="N48" s="270" t="n">
        <f aca="false">DataBase!N40</f>
        <v>0</v>
      </c>
      <c r="O48" s="51" t="n">
        <f aca="false">SUM(C48:N48)</f>
        <v>0</v>
      </c>
      <c r="P48" s="42" t="n">
        <f aca="false">SUM(C48:J48)</f>
        <v>0</v>
      </c>
      <c r="Q48" s="52" t="n">
        <f aca="false">O48-P48</f>
        <v>0</v>
      </c>
    </row>
    <row r="49" customFormat="false" ht="6" hidden="false" customHeight="true" outlineLevel="0" collapsed="false">
      <c r="A49" s="193"/>
      <c r="B49" s="269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1"/>
      <c r="P49" s="53"/>
      <c r="Q49" s="52"/>
    </row>
    <row r="50" customFormat="false" ht="12.75" hidden="false" customHeight="false" outlineLevel="0" collapsed="false">
      <c r="A50" s="193" t="s">
        <v>384</v>
      </c>
      <c r="B50" s="271" t="s">
        <v>385</v>
      </c>
      <c r="C50" s="270" t="n">
        <f aca="false">DataBase!C42</f>
        <v>0</v>
      </c>
      <c r="D50" s="270" t="n">
        <f aca="false">DataBase!D42</f>
        <v>0</v>
      </c>
      <c r="E50" s="270" t="n">
        <f aca="false">DataBase!E42</f>
        <v>0</v>
      </c>
      <c r="F50" s="270" t="n">
        <f aca="false">DataBase!F42</f>
        <v>0</v>
      </c>
      <c r="G50" s="270" t="n">
        <f aca="false">DataBase!G42</f>
        <v>0</v>
      </c>
      <c r="H50" s="270" t="n">
        <f aca="false">DataBase!H42</f>
        <v>0</v>
      </c>
      <c r="I50" s="270" t="n">
        <f aca="false">DataBase!I42</f>
        <v>0</v>
      </c>
      <c r="J50" s="270" t="n">
        <f aca="false">DataBase!J42</f>
        <v>0</v>
      </c>
      <c r="K50" s="270" t="n">
        <f aca="false">DataBase!K42</f>
        <v>0</v>
      </c>
      <c r="L50" s="270" t="n">
        <f aca="false">DataBase!L42</f>
        <v>0</v>
      </c>
      <c r="M50" s="270" t="n">
        <f aca="false">DataBase!M42</f>
        <v>0</v>
      </c>
      <c r="N50" s="270" t="n">
        <f aca="false">DataBase!N42</f>
        <v>0</v>
      </c>
      <c r="O50" s="51" t="n">
        <f aca="false">SUM(C50:N50)</f>
        <v>0</v>
      </c>
      <c r="P50" s="42" t="n">
        <f aca="false">SUM(C50:J50)</f>
        <v>0</v>
      </c>
      <c r="Q50" s="52" t="n">
        <f aca="false">O50-P50</f>
        <v>0</v>
      </c>
    </row>
    <row r="51" customFormat="false" ht="12.75" hidden="false" customHeight="false" outlineLevel="0" collapsed="false">
      <c r="A51" s="193" t="s">
        <v>386</v>
      </c>
      <c r="B51" s="271" t="s">
        <v>385</v>
      </c>
      <c r="C51" s="270" t="n">
        <f aca="false">DataBase!C43</f>
        <v>0</v>
      </c>
      <c r="D51" s="270" t="n">
        <f aca="false">DataBase!D43</f>
        <v>0</v>
      </c>
      <c r="E51" s="270" t="n">
        <f aca="false">DataBase!E43</f>
        <v>0</v>
      </c>
      <c r="F51" s="270" t="n">
        <f aca="false">DataBase!F43</f>
        <v>0</v>
      </c>
      <c r="G51" s="270" t="n">
        <f aca="false">DataBase!G43</f>
        <v>0</v>
      </c>
      <c r="H51" s="270" t="n">
        <f aca="false">DataBase!H43</f>
        <v>0</v>
      </c>
      <c r="I51" s="270" t="n">
        <f aca="false">DataBase!I43</f>
        <v>0</v>
      </c>
      <c r="J51" s="270" t="n">
        <f aca="false">DataBase!J43</f>
        <v>0</v>
      </c>
      <c r="K51" s="270" t="n">
        <f aca="false">DataBase!K43</f>
        <v>0</v>
      </c>
      <c r="L51" s="270" t="n">
        <f aca="false">DataBase!L43</f>
        <v>0</v>
      </c>
      <c r="M51" s="270" t="n">
        <f aca="false">DataBase!M43</f>
        <v>0</v>
      </c>
      <c r="N51" s="270" t="n">
        <f aca="false">DataBase!N43</f>
        <v>0</v>
      </c>
      <c r="O51" s="52" t="n">
        <f aca="false">SUM(C51:N51)</f>
        <v>0</v>
      </c>
      <c r="P51" s="42" t="n">
        <f aca="false">SUM(C51:J51)</f>
        <v>0</v>
      </c>
      <c r="Q51" s="52" t="n">
        <f aca="false">O51-P51</f>
        <v>0</v>
      </c>
    </row>
    <row r="52" customFormat="false" ht="12.75" hidden="false" customHeight="false" outlineLevel="0" collapsed="false">
      <c r="A52" s="193" t="s">
        <v>387</v>
      </c>
      <c r="B52" s="271" t="s">
        <v>385</v>
      </c>
      <c r="C52" s="270" t="n">
        <f aca="false">DataBase!C44</f>
        <v>23</v>
      </c>
      <c r="D52" s="270" t="n">
        <f aca="false">DataBase!D44</f>
        <v>24</v>
      </c>
      <c r="E52" s="270" t="n">
        <f aca="false">DataBase!E44</f>
        <v>25</v>
      </c>
      <c r="F52" s="270" t="n">
        <f aca="false">DataBase!F44</f>
        <v>23</v>
      </c>
      <c r="G52" s="270" t="n">
        <f aca="false">DataBase!G44</f>
        <v>24</v>
      </c>
      <c r="H52" s="270" t="n">
        <f aca="false">DataBase!H44</f>
        <v>24</v>
      </c>
      <c r="I52" s="270" t="n">
        <f aca="false">DataBase!I44</f>
        <v>23</v>
      </c>
      <c r="J52" s="270" t="n">
        <f aca="false">DataBase!J44</f>
        <v>24</v>
      </c>
      <c r="K52" s="270" t="n">
        <f aca="false">DataBase!K44</f>
        <v>23</v>
      </c>
      <c r="L52" s="270" t="n">
        <f aca="false">DataBase!L44</f>
        <v>23</v>
      </c>
      <c r="M52" s="270" t="n">
        <f aca="false">DataBase!M44</f>
        <v>23</v>
      </c>
      <c r="N52" s="270" t="n">
        <f aca="false">DataBase!N44</f>
        <v>23</v>
      </c>
      <c r="O52" s="52" t="n">
        <f aca="false">SUM(C52:N52)</f>
        <v>282</v>
      </c>
      <c r="P52" s="42" t="n">
        <f aca="false">SUM(C52:J52)</f>
        <v>190</v>
      </c>
      <c r="Q52" s="52" t="n">
        <f aca="false">O52-P52</f>
        <v>92</v>
      </c>
    </row>
    <row r="53" customFormat="false" ht="12.75" hidden="false" customHeight="false" outlineLevel="0" collapsed="false">
      <c r="A53" s="193" t="s">
        <v>388</v>
      </c>
      <c r="B53" s="271" t="s">
        <v>385</v>
      </c>
      <c r="C53" s="270" t="n">
        <f aca="false">DataBase!C45</f>
        <v>0</v>
      </c>
      <c r="D53" s="270" t="n">
        <f aca="false">DataBase!D45</f>
        <v>0</v>
      </c>
      <c r="E53" s="270" t="n">
        <f aca="false">DataBase!E45</f>
        <v>0</v>
      </c>
      <c r="F53" s="270" t="n">
        <f aca="false">DataBase!F45</f>
        <v>0</v>
      </c>
      <c r="G53" s="270" t="n">
        <f aca="false">DataBase!G45</f>
        <v>54</v>
      </c>
      <c r="H53" s="270" t="n">
        <f aca="false">DataBase!H45</f>
        <v>0</v>
      </c>
      <c r="I53" s="270" t="n">
        <f aca="false">DataBase!I45</f>
        <v>0</v>
      </c>
      <c r="J53" s="270" t="n">
        <f aca="false">DataBase!J45</f>
        <v>0</v>
      </c>
      <c r="K53" s="270" t="n">
        <f aca="false">DataBase!K45</f>
        <v>0</v>
      </c>
      <c r="L53" s="270" t="n">
        <f aca="false">DataBase!L45</f>
        <v>0</v>
      </c>
      <c r="M53" s="270" t="n">
        <f aca="false">DataBase!M45</f>
        <v>0</v>
      </c>
      <c r="N53" s="270" t="n">
        <f aca="false">DataBase!N45</f>
        <v>0</v>
      </c>
      <c r="O53" s="52" t="n">
        <f aca="false">SUM(C53:N53)</f>
        <v>54</v>
      </c>
      <c r="P53" s="42" t="n">
        <f aca="false">SUM(C53:J53)</f>
        <v>54</v>
      </c>
      <c r="Q53" s="52" t="n">
        <f aca="false">O53-P53</f>
        <v>0</v>
      </c>
    </row>
    <row r="54" customFormat="false" ht="12.75" hidden="false" customHeight="false" outlineLevel="0" collapsed="false">
      <c r="A54" s="193" t="s">
        <v>343</v>
      </c>
      <c r="B54" s="272"/>
      <c r="C54" s="270" t="n">
        <f aca="false">DataBase!C46</f>
        <v>0</v>
      </c>
      <c r="D54" s="270" t="n">
        <f aca="false">DataBase!D46</f>
        <v>0</v>
      </c>
      <c r="E54" s="270" t="n">
        <f aca="false">DataBase!E46</f>
        <v>0</v>
      </c>
      <c r="F54" s="270" t="n">
        <f aca="false">DataBase!F46</f>
        <v>0</v>
      </c>
      <c r="G54" s="270" t="n">
        <f aca="false">DataBase!G46</f>
        <v>0</v>
      </c>
      <c r="H54" s="270" t="n">
        <f aca="false">DataBase!H46</f>
        <v>0</v>
      </c>
      <c r="I54" s="270" t="n">
        <f aca="false">DataBase!I46</f>
        <v>0</v>
      </c>
      <c r="J54" s="270" t="n">
        <f aca="false">DataBase!J46</f>
        <v>0</v>
      </c>
      <c r="K54" s="270" t="n">
        <f aca="false">DataBase!K46</f>
        <v>0</v>
      </c>
      <c r="L54" s="270" t="n">
        <f aca="false">DataBase!L46</f>
        <v>0</v>
      </c>
      <c r="M54" s="270" t="n">
        <f aca="false">DataBase!M46</f>
        <v>0</v>
      </c>
      <c r="N54" s="270" t="n">
        <f aca="false">DataBase!N46</f>
        <v>0</v>
      </c>
      <c r="O54" s="52" t="n">
        <f aca="false">SUM(C54:N54)</f>
        <v>0</v>
      </c>
      <c r="P54" s="42" t="n">
        <f aca="false">SUM(C54:J54)</f>
        <v>0</v>
      </c>
      <c r="Q54" s="52" t="n">
        <f aca="false">O54-P54</f>
        <v>0</v>
      </c>
    </row>
    <row r="55" customFormat="false" ht="12.75" hidden="false" customHeight="false" outlineLevel="0" collapsed="false">
      <c r="A55" s="193" t="s">
        <v>343</v>
      </c>
      <c r="B55" s="272"/>
      <c r="C55" s="270" t="n">
        <f aca="false">DataBase!C47</f>
        <v>0</v>
      </c>
      <c r="D55" s="270" t="n">
        <f aca="false">DataBase!D47</f>
        <v>0</v>
      </c>
      <c r="E55" s="270" t="n">
        <f aca="false">DataBase!E47</f>
        <v>0</v>
      </c>
      <c r="F55" s="270" t="n">
        <f aca="false">DataBase!F47</f>
        <v>0</v>
      </c>
      <c r="G55" s="270" t="n">
        <f aca="false">DataBase!G47</f>
        <v>0</v>
      </c>
      <c r="H55" s="270" t="n">
        <f aca="false">DataBase!H47</f>
        <v>0</v>
      </c>
      <c r="I55" s="270" t="n">
        <f aca="false">DataBase!I47</f>
        <v>0</v>
      </c>
      <c r="J55" s="270" t="n">
        <f aca="false">DataBase!J47</f>
        <v>0</v>
      </c>
      <c r="K55" s="270" t="n">
        <f aca="false">DataBase!K47</f>
        <v>0</v>
      </c>
      <c r="L55" s="270" t="n">
        <f aca="false">DataBase!L47</f>
        <v>0</v>
      </c>
      <c r="M55" s="270" t="n">
        <f aca="false">DataBase!M47</f>
        <v>0</v>
      </c>
      <c r="N55" s="270" t="n">
        <f aca="false">DataBase!N47</f>
        <v>0</v>
      </c>
      <c r="O55" s="52" t="n">
        <f aca="false">SUM(C55:N55)</f>
        <v>0</v>
      </c>
      <c r="P55" s="42" t="n">
        <f aca="false">SUM(C55:J55)</f>
        <v>0</v>
      </c>
      <c r="Q55" s="52" t="n">
        <f aca="false">O55-P55</f>
        <v>0</v>
      </c>
    </row>
    <row r="56" customFormat="false" ht="12.75" hidden="false" customHeight="false" outlineLevel="0" collapsed="false">
      <c r="A56" s="184" t="s">
        <v>339</v>
      </c>
      <c r="B56" s="272"/>
      <c r="C56" s="195" t="n">
        <v>0</v>
      </c>
      <c r="D56" s="195" t="n">
        <v>0</v>
      </c>
      <c r="E56" s="195" t="n">
        <f aca="false">0</f>
        <v>0</v>
      </c>
      <c r="F56" s="195" t="n">
        <f aca="false">0</f>
        <v>0</v>
      </c>
      <c r="G56" s="195" t="n">
        <v>0</v>
      </c>
      <c r="H56" s="195" t="n">
        <v>0</v>
      </c>
      <c r="I56" s="195" t="n">
        <v>0</v>
      </c>
      <c r="J56" s="195" t="n">
        <v>0</v>
      </c>
      <c r="K56" s="195" t="n">
        <v>0</v>
      </c>
      <c r="L56" s="195" t="n">
        <v>0</v>
      </c>
      <c r="M56" s="195" t="n">
        <v>0</v>
      </c>
      <c r="N56" s="195" t="n">
        <v>0</v>
      </c>
      <c r="O56" s="196" t="n">
        <f aca="false">SUM(C56:N56)</f>
        <v>0</v>
      </c>
      <c r="P56" s="68" t="n">
        <f aca="false">SUM(C56:J56)</f>
        <v>0</v>
      </c>
      <c r="Q56" s="196" t="n">
        <f aca="false">O56-P56</f>
        <v>0</v>
      </c>
    </row>
    <row r="57" customFormat="false" ht="6" hidden="false" customHeight="true" outlineLevel="0" collapsed="false">
      <c r="A57" s="197"/>
      <c r="B57" s="272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2"/>
      <c r="P57" s="53"/>
      <c r="Q57" s="52"/>
    </row>
    <row r="58" customFormat="false" ht="12.75" hidden="false" customHeight="false" outlineLevel="0" collapsed="false">
      <c r="A58" s="273" t="s">
        <v>389</v>
      </c>
      <c r="B58" s="274"/>
      <c r="C58" s="200" t="n">
        <f aca="false">SUM(C43:C57)</f>
        <v>23</v>
      </c>
      <c r="D58" s="200" t="n">
        <f aca="false">SUM(D43:D57)</f>
        <v>24</v>
      </c>
      <c r="E58" s="200" t="n">
        <f aca="false">SUM(E43:E57)</f>
        <v>25</v>
      </c>
      <c r="F58" s="200" t="n">
        <f aca="false">SUM(F43:F57)</f>
        <v>23</v>
      </c>
      <c r="G58" s="200" t="n">
        <f aca="false">SUM(G43:G57)</f>
        <v>78</v>
      </c>
      <c r="H58" s="200" t="n">
        <f aca="false">SUM(H43:H57)</f>
        <v>24</v>
      </c>
      <c r="I58" s="200" t="n">
        <f aca="false">SUM(I43:I57)</f>
        <v>23</v>
      </c>
      <c r="J58" s="200" t="n">
        <f aca="false">SUM(J43:J57)</f>
        <v>24</v>
      </c>
      <c r="K58" s="200" t="n">
        <f aca="false">SUM(K43:K57)</f>
        <v>23</v>
      </c>
      <c r="L58" s="200" t="n">
        <f aca="false">SUM(L43:L57)</f>
        <v>23</v>
      </c>
      <c r="M58" s="200" t="n">
        <f aca="false">SUM(M43:M57)</f>
        <v>23</v>
      </c>
      <c r="N58" s="200" t="n">
        <f aca="false">SUM(N43:N57)</f>
        <v>23</v>
      </c>
      <c r="O58" s="200" t="n">
        <f aca="false">SUM(O43:O57)</f>
        <v>336</v>
      </c>
      <c r="P58" s="200" t="n">
        <f aca="false">SUM(P43:P57)</f>
        <v>244</v>
      </c>
      <c r="Q58" s="200" t="n">
        <f aca="false">SUM(Q43:Q57)</f>
        <v>92</v>
      </c>
    </row>
    <row r="59" customFormat="false" ht="12.75" hidden="false" customHeight="false" outlineLevel="0" collapsed="false">
      <c r="A59" s="275"/>
      <c r="B59" s="191"/>
      <c r="C59" s="200"/>
      <c r="D59" s="198"/>
      <c r="E59" s="198"/>
      <c r="F59" s="198"/>
      <c r="G59" s="198"/>
      <c r="H59" s="198"/>
      <c r="I59" s="198"/>
      <c r="J59" s="198"/>
      <c r="K59" s="198"/>
      <c r="L59" s="198"/>
      <c r="M59" s="198"/>
      <c r="N59" s="198"/>
      <c r="O59" s="198"/>
      <c r="P59" s="198"/>
      <c r="Q59" s="198"/>
    </row>
    <row r="60" customFormat="false" ht="12.75" hidden="false" customHeight="false" outlineLevel="0" collapsed="false">
      <c r="A60" s="275"/>
      <c r="B60" s="191"/>
      <c r="C60" s="200"/>
      <c r="D60" s="198"/>
      <c r="E60" s="198"/>
      <c r="F60" s="198"/>
      <c r="G60" s="198"/>
      <c r="H60" s="198"/>
      <c r="I60" s="198"/>
      <c r="J60" s="198"/>
      <c r="K60" s="198"/>
      <c r="L60" s="198"/>
      <c r="M60" s="198"/>
      <c r="N60" s="198"/>
      <c r="O60" s="198"/>
      <c r="P60" s="198"/>
      <c r="Q60" s="198"/>
    </row>
    <row r="61" customFormat="false" ht="12.75" hidden="false" customHeight="false" outlineLevel="0" collapsed="false">
      <c r="A61" s="275"/>
      <c r="B61" s="276"/>
      <c r="C61" s="277"/>
      <c r="D61" s="277"/>
      <c r="E61" s="277"/>
      <c r="F61" s="277"/>
      <c r="G61" s="277"/>
      <c r="H61" s="277"/>
      <c r="I61" s="277"/>
      <c r="J61" s="277"/>
      <c r="K61" s="277"/>
      <c r="L61" s="277"/>
      <c r="M61" s="277"/>
      <c r="N61" s="277"/>
      <c r="O61" s="277"/>
      <c r="P61" s="277"/>
      <c r="Q61" s="277"/>
    </row>
    <row r="62" customFormat="false" ht="15" hidden="false" customHeight="false" outlineLevel="0" collapsed="false">
      <c r="A62" s="278" t="s">
        <v>390</v>
      </c>
      <c r="B62" s="276"/>
      <c r="C62" s="279"/>
      <c r="D62" s="279"/>
      <c r="E62" s="279"/>
      <c r="F62" s="279"/>
      <c r="G62" s="280"/>
      <c r="H62" s="279"/>
      <c r="I62" s="279"/>
      <c r="J62" s="279"/>
      <c r="K62" s="279"/>
      <c r="L62" s="279"/>
      <c r="M62" s="279"/>
      <c r="N62" s="279"/>
      <c r="O62" s="279"/>
      <c r="P62" s="281"/>
      <c r="Q62" s="277"/>
    </row>
    <row r="63" customFormat="false" ht="15" hidden="false" customHeight="false" outlineLevel="0" collapsed="false">
      <c r="A63" s="278" t="s">
        <v>391</v>
      </c>
      <c r="B63" s="276"/>
      <c r="C63" s="279"/>
      <c r="D63" s="279"/>
      <c r="E63" s="279"/>
      <c r="F63" s="279"/>
      <c r="G63" s="279"/>
      <c r="H63" s="279"/>
      <c r="I63" s="279"/>
      <c r="J63" s="279"/>
      <c r="K63" s="279"/>
      <c r="L63" s="279"/>
      <c r="M63" s="279"/>
      <c r="N63" s="279"/>
      <c r="O63" s="279"/>
      <c r="P63" s="281"/>
      <c r="Q63" s="277"/>
    </row>
    <row r="64" customFormat="false" ht="15" hidden="false" customHeight="false" outlineLevel="0" collapsed="false">
      <c r="A64" s="282" t="str">
        <f aca="false">A3</f>
        <v>2001 CURRENT ESTIMATE</v>
      </c>
      <c r="B64" s="283" t="n">
        <f aca="true">NOW()</f>
        <v>45926.9584412172</v>
      </c>
      <c r="C64" s="284" t="str">
        <f aca="false">C3</f>
        <v>ACT.</v>
      </c>
      <c r="D64" s="284" t="str">
        <f aca="false">D3</f>
        <v>ACT.</v>
      </c>
      <c r="E64" s="284" t="str">
        <f aca="false">E3</f>
        <v>ACT.</v>
      </c>
      <c r="F64" s="284" t="str">
        <f aca="false">F3</f>
        <v>ACT.</v>
      </c>
      <c r="G64" s="284" t="str">
        <f aca="false">G3</f>
        <v>ACT.</v>
      </c>
      <c r="H64" s="284" t="str">
        <f aca="false">H3</f>
        <v>ACT.</v>
      </c>
      <c r="I64" s="284" t="str">
        <f aca="false">I3</f>
        <v>ACT.</v>
      </c>
      <c r="J64" s="284" t="str">
        <f aca="false">J3</f>
        <v>ACT.</v>
      </c>
      <c r="K64" s="284" t="str">
        <f aca="false">K3</f>
        <v>3rd CE</v>
      </c>
      <c r="L64" s="284" t="str">
        <f aca="false">L3</f>
        <v>3rd CE</v>
      </c>
      <c r="M64" s="284" t="str">
        <f aca="false">M3</f>
        <v>3rd CE</v>
      </c>
      <c r="N64" s="284" t="str">
        <f aca="false">N3</f>
        <v>3rd CE</v>
      </c>
      <c r="O64" s="284" t="str">
        <f aca="false">O3</f>
        <v>TOTAL</v>
      </c>
      <c r="P64" s="285"/>
      <c r="Q64" s="277"/>
    </row>
    <row r="65" customFormat="false" ht="15" hidden="false" customHeight="false" outlineLevel="0" collapsed="false">
      <c r="A65" s="286"/>
      <c r="B65" s="287" t="n">
        <f aca="true">NOW()</f>
        <v>45926.9584412174</v>
      </c>
      <c r="C65" s="288" t="str">
        <f aca="false">C4</f>
        <v>JAN</v>
      </c>
      <c r="D65" s="288" t="str">
        <f aca="false">D4</f>
        <v>FEB</v>
      </c>
      <c r="E65" s="288" t="str">
        <f aca="false">E4</f>
        <v>MAR</v>
      </c>
      <c r="F65" s="288" t="str">
        <f aca="false">F4</f>
        <v>APR</v>
      </c>
      <c r="G65" s="288" t="str">
        <f aca="false">G4</f>
        <v>MAY</v>
      </c>
      <c r="H65" s="288" t="str">
        <f aca="false">H4</f>
        <v>JUN</v>
      </c>
      <c r="I65" s="288" t="str">
        <f aca="false">I4</f>
        <v>JUL</v>
      </c>
      <c r="J65" s="288" t="str">
        <f aca="false">J4</f>
        <v>AUG</v>
      </c>
      <c r="K65" s="288" t="str">
        <f aca="false">K4</f>
        <v>SEP</v>
      </c>
      <c r="L65" s="288" t="str">
        <f aca="false">L4</f>
        <v>OCT</v>
      </c>
      <c r="M65" s="288" t="str">
        <f aca="false">M4</f>
        <v>NOV</v>
      </c>
      <c r="N65" s="288" t="str">
        <f aca="false">N4</f>
        <v>DEC</v>
      </c>
      <c r="O65" s="288" t="n">
        <f aca="false">O4</f>
        <v>2001</v>
      </c>
      <c r="P65" s="281"/>
      <c r="Q65" s="277"/>
    </row>
    <row r="66" customFormat="false" ht="6" hidden="false" customHeight="true" outlineLevel="0" collapsed="false">
      <c r="A66" s="275"/>
      <c r="B66" s="276"/>
      <c r="C66" s="289"/>
      <c r="D66" s="289"/>
      <c r="E66" s="289"/>
      <c r="F66" s="289"/>
      <c r="G66" s="289"/>
      <c r="H66" s="289"/>
      <c r="I66" s="289"/>
      <c r="J66" s="289"/>
      <c r="K66" s="289"/>
      <c r="L66" s="289"/>
      <c r="M66" s="289"/>
      <c r="N66" s="289"/>
      <c r="O66" s="289"/>
      <c r="P66" s="281"/>
      <c r="Q66" s="277"/>
    </row>
    <row r="67" customFormat="false" ht="12.75" hidden="false" customHeight="true" outlineLevel="0" collapsed="false">
      <c r="A67" s="273" t="s">
        <v>392</v>
      </c>
      <c r="B67" s="276"/>
      <c r="C67" s="277"/>
      <c r="D67" s="277"/>
      <c r="E67" s="277"/>
      <c r="F67" s="277"/>
      <c r="G67" s="277"/>
      <c r="H67" s="277"/>
      <c r="I67" s="277"/>
      <c r="J67" s="277"/>
      <c r="K67" s="277"/>
      <c r="L67" s="277"/>
      <c r="M67" s="277"/>
      <c r="N67" s="277"/>
      <c r="O67" s="277"/>
      <c r="P67" s="281"/>
      <c r="Q67" s="277"/>
    </row>
    <row r="68" customFormat="false" ht="12.75" hidden="false" customHeight="true" outlineLevel="0" collapsed="false">
      <c r="A68" s="184" t="s">
        <v>393</v>
      </c>
      <c r="B68" s="276"/>
      <c r="C68" s="290" t="n">
        <v>0</v>
      </c>
      <c r="D68" s="290" t="n">
        <v>0</v>
      </c>
      <c r="E68" s="290" t="n">
        <v>0</v>
      </c>
      <c r="F68" s="290" t="n">
        <v>0</v>
      </c>
      <c r="G68" s="290" t="n">
        <v>0</v>
      </c>
      <c r="H68" s="290" t="n">
        <v>0</v>
      </c>
      <c r="I68" s="290" t="n">
        <v>0</v>
      </c>
      <c r="J68" s="290" t="n">
        <v>0</v>
      </c>
      <c r="K68" s="290" t="n">
        <v>0</v>
      </c>
      <c r="L68" s="290" t="n">
        <v>0</v>
      </c>
      <c r="M68" s="290" t="n">
        <v>0</v>
      </c>
      <c r="N68" s="290" t="n">
        <v>0</v>
      </c>
      <c r="O68" s="52" t="n">
        <f aca="false">SUM(C68:N68)</f>
        <v>0</v>
      </c>
      <c r="P68" s="281"/>
      <c r="Q68" s="277"/>
    </row>
    <row r="69" customFormat="false" ht="12.75" hidden="false" customHeight="true" outlineLevel="0" collapsed="false">
      <c r="A69" s="184" t="s">
        <v>394</v>
      </c>
      <c r="B69" s="276"/>
      <c r="C69" s="290" t="n">
        <v>0</v>
      </c>
      <c r="D69" s="290" t="n">
        <v>0</v>
      </c>
      <c r="E69" s="290" t="n">
        <v>0</v>
      </c>
      <c r="F69" s="290" t="n">
        <v>0</v>
      </c>
      <c r="G69" s="290" t="n">
        <v>0</v>
      </c>
      <c r="H69" s="290" t="n">
        <v>0</v>
      </c>
      <c r="I69" s="290" t="n">
        <v>0</v>
      </c>
      <c r="J69" s="290" t="n">
        <v>0</v>
      </c>
      <c r="K69" s="290" t="n">
        <v>0</v>
      </c>
      <c r="L69" s="290" t="n">
        <v>0</v>
      </c>
      <c r="M69" s="290" t="n">
        <v>0</v>
      </c>
      <c r="N69" s="290" t="n">
        <v>0</v>
      </c>
      <c r="O69" s="52" t="n">
        <f aca="false">SUM(C69:N69)</f>
        <v>0</v>
      </c>
      <c r="P69" s="281"/>
      <c r="Q69" s="277"/>
    </row>
    <row r="70" customFormat="false" ht="12.75" hidden="false" customHeight="true" outlineLevel="0" collapsed="false">
      <c r="A70" s="184" t="s">
        <v>395</v>
      </c>
      <c r="B70" s="276"/>
      <c r="C70" s="291" t="n">
        <v>0</v>
      </c>
      <c r="D70" s="291" t="n">
        <v>0</v>
      </c>
      <c r="E70" s="291" t="n">
        <v>0</v>
      </c>
      <c r="F70" s="291" t="n">
        <v>0</v>
      </c>
      <c r="G70" s="291" t="n">
        <v>0</v>
      </c>
      <c r="H70" s="291" t="n">
        <v>0</v>
      </c>
      <c r="I70" s="291" t="n">
        <v>0</v>
      </c>
      <c r="J70" s="291" t="n">
        <v>0</v>
      </c>
      <c r="K70" s="291" t="n">
        <v>0</v>
      </c>
      <c r="L70" s="291" t="n">
        <v>0</v>
      </c>
      <c r="M70" s="291" t="n">
        <v>0</v>
      </c>
      <c r="N70" s="291" t="n">
        <v>0</v>
      </c>
      <c r="O70" s="196" t="n">
        <f aca="false">SUM(C70:N70)</f>
        <v>0</v>
      </c>
      <c r="P70" s="281"/>
      <c r="Q70" s="277"/>
    </row>
    <row r="71" customFormat="false" ht="6" hidden="false" customHeight="true" outlineLevel="0" collapsed="false">
      <c r="A71" s="275"/>
      <c r="B71" s="276"/>
      <c r="C71" s="277"/>
      <c r="D71" s="277"/>
      <c r="E71" s="277"/>
      <c r="F71" s="277"/>
      <c r="G71" s="277"/>
      <c r="H71" s="277"/>
      <c r="I71" s="277"/>
      <c r="J71" s="277"/>
      <c r="K71" s="277"/>
      <c r="L71" s="277"/>
      <c r="M71" s="277"/>
      <c r="N71" s="277"/>
      <c r="O71" s="277"/>
      <c r="P71" s="281"/>
      <c r="Q71" s="277"/>
    </row>
    <row r="72" customFormat="false" ht="12.75" hidden="false" customHeight="true" outlineLevel="0" collapsed="false">
      <c r="A72" s="184" t="s">
        <v>396</v>
      </c>
      <c r="B72" s="276"/>
      <c r="C72" s="52" t="n">
        <f aca="false">C68+C69+C70</f>
        <v>0</v>
      </c>
      <c r="D72" s="52" t="n">
        <f aca="false">D68+D69+D70</f>
        <v>0</v>
      </c>
      <c r="E72" s="52" t="n">
        <f aca="false">E68+E69+E70</f>
        <v>0</v>
      </c>
      <c r="F72" s="52" t="n">
        <f aca="false">F68+F69+F70</f>
        <v>0</v>
      </c>
      <c r="G72" s="52" t="n">
        <f aca="false">G68+G69+G70</f>
        <v>0</v>
      </c>
      <c r="H72" s="52" t="n">
        <f aca="false">H68+H69+H70</f>
        <v>0</v>
      </c>
      <c r="I72" s="52" t="n">
        <f aca="false">I68+I69+I70</f>
        <v>0</v>
      </c>
      <c r="J72" s="52" t="n">
        <f aca="false">J68+J69+J70</f>
        <v>0</v>
      </c>
      <c r="K72" s="52" t="n">
        <f aca="false">K68+K69+K70</f>
        <v>0</v>
      </c>
      <c r="L72" s="52" t="n">
        <f aca="false">L68+L69+L70</f>
        <v>0</v>
      </c>
      <c r="M72" s="52" t="n">
        <f aca="false">M68+M69+M70</f>
        <v>0</v>
      </c>
      <c r="N72" s="52" t="n">
        <f aca="false">N68+N69+N70</f>
        <v>0</v>
      </c>
      <c r="O72" s="52" t="n">
        <f aca="false">SUM(C72:N72)</f>
        <v>0</v>
      </c>
      <c r="P72" s="281"/>
      <c r="Q72" s="277"/>
    </row>
    <row r="73" customFormat="false" ht="6" hidden="false" customHeight="true" outlineLevel="0" collapsed="false">
      <c r="A73" s="275"/>
      <c r="B73" s="276"/>
      <c r="C73" s="277"/>
      <c r="D73" s="277"/>
      <c r="E73" s="277"/>
      <c r="F73" s="277"/>
      <c r="G73" s="277"/>
      <c r="H73" s="277"/>
      <c r="I73" s="277"/>
      <c r="J73" s="277"/>
      <c r="K73" s="277"/>
      <c r="L73" s="277"/>
      <c r="M73" s="277"/>
      <c r="N73" s="277"/>
      <c r="O73" s="277"/>
      <c r="P73" s="281"/>
      <c r="Q73" s="277"/>
    </row>
    <row r="74" customFormat="false" ht="12.75" hidden="false" customHeight="true" outlineLevel="0" collapsed="false">
      <c r="A74" s="184" t="s">
        <v>397</v>
      </c>
      <c r="B74" s="276"/>
      <c r="C74" s="292" t="e">
        <f aca="false">C76/C72</f>
        <v>#DIV/0!</v>
      </c>
      <c r="D74" s="292" t="e">
        <f aca="false">D76/D72</f>
        <v>#DIV/0!</v>
      </c>
      <c r="E74" s="292" t="e">
        <f aca="false">E76/E72</f>
        <v>#DIV/0!</v>
      </c>
      <c r="F74" s="292" t="e">
        <f aca="false">F76/F72</f>
        <v>#DIV/0!</v>
      </c>
      <c r="G74" s="292" t="e">
        <f aca="false">G76/G72</f>
        <v>#DIV/0!</v>
      </c>
      <c r="H74" s="292" t="e">
        <f aca="false">H76/H72</f>
        <v>#DIV/0!</v>
      </c>
      <c r="I74" s="292" t="e">
        <f aca="false">I76/I72</f>
        <v>#DIV/0!</v>
      </c>
      <c r="J74" s="292" t="e">
        <f aca="false">J76/J72</f>
        <v>#DIV/0!</v>
      </c>
      <c r="K74" s="292" t="e">
        <f aca="false">K76/K72</f>
        <v>#DIV/0!</v>
      </c>
      <c r="L74" s="292" t="e">
        <f aca="false">L76/L72</f>
        <v>#DIV/0!</v>
      </c>
      <c r="M74" s="292" t="e">
        <f aca="false">M76/M72</f>
        <v>#DIV/0!</v>
      </c>
      <c r="N74" s="292" t="e">
        <f aca="false">N76/N72</f>
        <v>#DIV/0!</v>
      </c>
      <c r="O74" s="292" t="e">
        <f aca="false">O76/O72</f>
        <v>#DIV/0!</v>
      </c>
      <c r="P74" s="281"/>
      <c r="Q74" s="277"/>
    </row>
    <row r="75" customFormat="false" ht="6" hidden="false" customHeight="true" outlineLevel="0" collapsed="false">
      <c r="A75" s="275"/>
      <c r="B75" s="276"/>
      <c r="C75" s="277"/>
      <c r="D75" s="277"/>
      <c r="E75" s="277"/>
      <c r="F75" s="277"/>
      <c r="G75" s="277"/>
      <c r="H75" s="277"/>
      <c r="I75" s="277"/>
      <c r="J75" s="277"/>
      <c r="K75" s="277"/>
      <c r="L75" s="277"/>
      <c r="M75" s="277"/>
      <c r="N75" s="277"/>
      <c r="O75" s="277"/>
      <c r="P75" s="281"/>
      <c r="Q75" s="277"/>
    </row>
    <row r="76" customFormat="false" ht="12.75" hidden="false" customHeight="true" outlineLevel="0" collapsed="false">
      <c r="A76" s="273" t="s">
        <v>398</v>
      </c>
      <c r="B76" s="293"/>
      <c r="C76" s="294" t="n">
        <v>0</v>
      </c>
      <c r="D76" s="294" t="n">
        <v>0</v>
      </c>
      <c r="E76" s="294" t="n">
        <v>0</v>
      </c>
      <c r="F76" s="294" t="n">
        <v>0</v>
      </c>
      <c r="G76" s="294" t="n">
        <v>0</v>
      </c>
      <c r="H76" s="294" t="n">
        <v>0</v>
      </c>
      <c r="I76" s="294" t="n">
        <v>0</v>
      </c>
      <c r="J76" s="294" t="n">
        <v>0</v>
      </c>
      <c r="K76" s="294" t="n">
        <v>0</v>
      </c>
      <c r="L76" s="294" t="n">
        <v>0</v>
      </c>
      <c r="M76" s="294" t="n">
        <v>0</v>
      </c>
      <c r="N76" s="294" t="n">
        <v>0</v>
      </c>
      <c r="O76" s="295" t="n">
        <f aca="false">SUM(C76:N76)</f>
        <v>0</v>
      </c>
      <c r="P76" s="281"/>
      <c r="Q76" s="277"/>
    </row>
    <row r="77" customFormat="false" ht="6" hidden="false" customHeight="true" outlineLevel="0" collapsed="false">
      <c r="A77" s="275"/>
      <c r="B77" s="276"/>
      <c r="C77" s="275"/>
      <c r="D77" s="275"/>
      <c r="E77" s="275"/>
      <c r="F77" s="275"/>
      <c r="G77" s="275"/>
      <c r="H77" s="275"/>
      <c r="I77" s="275"/>
      <c r="J77" s="275"/>
      <c r="K77" s="275"/>
      <c r="L77" s="275"/>
      <c r="M77" s="275"/>
      <c r="N77" s="275"/>
      <c r="O77" s="277"/>
      <c r="P77" s="281"/>
      <c r="Q77" s="277"/>
    </row>
    <row r="78" customFormat="false" ht="12.75" hidden="false" customHeight="true" outlineLevel="0" collapsed="false">
      <c r="A78" s="273" t="s">
        <v>399</v>
      </c>
      <c r="B78" s="293"/>
      <c r="C78" s="296" t="n">
        <v>0</v>
      </c>
      <c r="D78" s="296" t="n">
        <v>0</v>
      </c>
      <c r="E78" s="296" t="n">
        <v>0</v>
      </c>
      <c r="F78" s="296" t="n">
        <v>0</v>
      </c>
      <c r="G78" s="296" t="n">
        <v>0</v>
      </c>
      <c r="H78" s="296" t="n">
        <v>0</v>
      </c>
      <c r="I78" s="296" t="n">
        <v>0</v>
      </c>
      <c r="J78" s="296" t="n">
        <v>0</v>
      </c>
      <c r="K78" s="296" t="n">
        <v>0</v>
      </c>
      <c r="L78" s="296" t="n">
        <v>0</v>
      </c>
      <c r="M78" s="296" t="n">
        <v>0</v>
      </c>
      <c r="N78" s="296" t="n">
        <v>0</v>
      </c>
      <c r="O78" s="297" t="n">
        <f aca="false">SUM(C78:N78)</f>
        <v>0</v>
      </c>
      <c r="P78" s="281"/>
      <c r="Q78" s="277"/>
    </row>
    <row r="79" customFormat="false" ht="6" hidden="false" customHeight="true" outlineLevel="0" collapsed="false">
      <c r="A79" s="275"/>
      <c r="B79" s="276"/>
      <c r="C79" s="277"/>
      <c r="D79" s="277"/>
      <c r="E79" s="277"/>
      <c r="F79" s="277"/>
      <c r="G79" s="277"/>
      <c r="H79" s="277"/>
      <c r="I79" s="277"/>
      <c r="J79" s="277"/>
      <c r="K79" s="277"/>
      <c r="L79" s="277"/>
      <c r="M79" s="277"/>
      <c r="N79" s="277"/>
      <c r="O79" s="277"/>
      <c r="P79" s="281"/>
      <c r="Q79" s="277"/>
    </row>
    <row r="80" customFormat="false" ht="12.75" hidden="false" customHeight="true" outlineLevel="0" collapsed="false">
      <c r="A80" s="184" t="s">
        <v>400</v>
      </c>
      <c r="B80" s="276"/>
      <c r="C80" s="52" t="n">
        <f aca="false">C76-C78</f>
        <v>0</v>
      </c>
      <c r="D80" s="52" t="n">
        <f aca="false">D76-D78</f>
        <v>0</v>
      </c>
      <c r="E80" s="52" t="n">
        <f aca="false">E76-E78</f>
        <v>0</v>
      </c>
      <c r="F80" s="52" t="n">
        <f aca="false">F76-F78</f>
        <v>0</v>
      </c>
      <c r="G80" s="52" t="n">
        <f aca="false">G76-G78</f>
        <v>0</v>
      </c>
      <c r="H80" s="52" t="n">
        <f aca="false">H76-H78</f>
        <v>0</v>
      </c>
      <c r="I80" s="52" t="n">
        <f aca="false">I76-I78</f>
        <v>0</v>
      </c>
      <c r="J80" s="52" t="n">
        <f aca="false">J76-J78</f>
        <v>0</v>
      </c>
      <c r="K80" s="52" t="n">
        <f aca="false">K76-K78</f>
        <v>0</v>
      </c>
      <c r="L80" s="52" t="n">
        <f aca="false">L76-L78</f>
        <v>0</v>
      </c>
      <c r="M80" s="52" t="n">
        <f aca="false">M76-M78</f>
        <v>0</v>
      </c>
      <c r="N80" s="52" t="n">
        <f aca="false">N76-N78</f>
        <v>0</v>
      </c>
      <c r="O80" s="52" t="n">
        <f aca="false">SUM(C80:N80)</f>
        <v>0</v>
      </c>
      <c r="P80" s="281"/>
      <c r="Q80" s="277"/>
    </row>
    <row r="81" customFormat="false" ht="12.75" hidden="false" customHeight="true" outlineLevel="0" collapsed="false">
      <c r="A81" s="184" t="s">
        <v>401</v>
      </c>
      <c r="B81" s="276"/>
      <c r="C81" s="53" t="n">
        <v>0</v>
      </c>
      <c r="D81" s="53" t="n">
        <v>0</v>
      </c>
      <c r="E81" s="53" t="n">
        <v>0</v>
      </c>
      <c r="F81" s="53" t="n">
        <v>0</v>
      </c>
      <c r="G81" s="53" t="n">
        <v>0</v>
      </c>
      <c r="H81" s="53" t="n">
        <v>0</v>
      </c>
      <c r="I81" s="53" t="n">
        <v>0</v>
      </c>
      <c r="J81" s="53" t="n">
        <v>0</v>
      </c>
      <c r="K81" s="53" t="n">
        <v>0</v>
      </c>
      <c r="L81" s="53" t="n">
        <v>0</v>
      </c>
      <c r="M81" s="53" t="n">
        <v>0</v>
      </c>
      <c r="N81" s="53" t="n">
        <v>0</v>
      </c>
      <c r="O81" s="52" t="n">
        <f aca="false">SUM(C81:N81)</f>
        <v>0</v>
      </c>
      <c r="P81" s="281"/>
      <c r="Q81" s="277"/>
    </row>
    <row r="82" customFormat="false" ht="12.75" hidden="false" customHeight="true" outlineLevel="0" collapsed="false">
      <c r="A82" s="193" t="s">
        <v>343</v>
      </c>
      <c r="B82" s="276"/>
      <c r="C82" s="53" t="n">
        <v>0</v>
      </c>
      <c r="D82" s="53" t="n">
        <v>0</v>
      </c>
      <c r="E82" s="53" t="n">
        <v>0</v>
      </c>
      <c r="F82" s="53" t="n">
        <v>0</v>
      </c>
      <c r="G82" s="53" t="n">
        <v>0</v>
      </c>
      <c r="H82" s="53" t="n">
        <v>0</v>
      </c>
      <c r="I82" s="53" t="n">
        <v>0</v>
      </c>
      <c r="J82" s="53" t="n">
        <v>0</v>
      </c>
      <c r="K82" s="53" t="n">
        <v>0</v>
      </c>
      <c r="L82" s="53" t="n">
        <v>0</v>
      </c>
      <c r="M82" s="53" t="n">
        <v>0</v>
      </c>
      <c r="N82" s="53" t="n">
        <v>0</v>
      </c>
      <c r="O82" s="52" t="n">
        <f aca="false">SUM(C82:N82)</f>
        <v>0</v>
      </c>
      <c r="P82" s="281"/>
      <c r="Q82" s="277"/>
    </row>
    <row r="83" customFormat="false" ht="12.75" hidden="false" customHeight="true" outlineLevel="0" collapsed="false">
      <c r="A83" s="184" t="s">
        <v>402</v>
      </c>
      <c r="B83" s="276"/>
      <c r="C83" s="195" t="n">
        <v>0</v>
      </c>
      <c r="D83" s="195" t="n">
        <v>0</v>
      </c>
      <c r="E83" s="195" t="n">
        <v>0</v>
      </c>
      <c r="F83" s="195" t="n">
        <v>0</v>
      </c>
      <c r="G83" s="195" t="n">
        <v>0</v>
      </c>
      <c r="H83" s="195" t="n">
        <v>0</v>
      </c>
      <c r="I83" s="195" t="n">
        <v>0</v>
      </c>
      <c r="J83" s="195" t="n">
        <v>0</v>
      </c>
      <c r="K83" s="195" t="n">
        <v>0</v>
      </c>
      <c r="L83" s="195" t="n">
        <v>0</v>
      </c>
      <c r="M83" s="195" t="n">
        <v>0</v>
      </c>
      <c r="N83" s="195" t="n">
        <v>0</v>
      </c>
      <c r="O83" s="196" t="n">
        <f aca="false">SUM(C83:N83)</f>
        <v>0</v>
      </c>
      <c r="P83" s="281"/>
      <c r="Q83" s="277"/>
    </row>
    <row r="84" customFormat="false" ht="6" hidden="false" customHeight="true" outlineLevel="0" collapsed="false">
      <c r="A84" s="275"/>
      <c r="B84" s="276"/>
      <c r="C84" s="277"/>
      <c r="D84" s="277"/>
      <c r="E84" s="277"/>
      <c r="F84" s="277"/>
      <c r="G84" s="277"/>
      <c r="H84" s="277"/>
      <c r="I84" s="277"/>
      <c r="J84" s="277"/>
      <c r="K84" s="277"/>
      <c r="L84" s="277"/>
      <c r="M84" s="277"/>
      <c r="N84" s="277"/>
      <c r="O84" s="277"/>
      <c r="P84" s="281"/>
      <c r="Q84" s="277"/>
    </row>
    <row r="85" customFormat="false" ht="12.75" hidden="false" customHeight="true" outlineLevel="0" collapsed="false">
      <c r="A85" s="190" t="s">
        <v>403</v>
      </c>
      <c r="B85" s="293"/>
      <c r="C85" s="295" t="n">
        <f aca="false">SUM(C80:C83)</f>
        <v>0</v>
      </c>
      <c r="D85" s="295" t="n">
        <f aca="false">SUM(D80:D83)</f>
        <v>0</v>
      </c>
      <c r="E85" s="295" t="n">
        <f aca="false">SUM(E80:E83)</f>
        <v>0</v>
      </c>
      <c r="F85" s="295" t="n">
        <f aca="false">SUM(F80:F83)</f>
        <v>0</v>
      </c>
      <c r="G85" s="295" t="n">
        <f aca="false">SUM(G80:G83)</f>
        <v>0</v>
      </c>
      <c r="H85" s="295" t="n">
        <f aca="false">SUM(H80:H83)</f>
        <v>0</v>
      </c>
      <c r="I85" s="295" t="n">
        <f aca="false">SUM(I80:I83)</f>
        <v>0</v>
      </c>
      <c r="J85" s="295" t="n">
        <f aca="false">SUM(J80:J83)</f>
        <v>0</v>
      </c>
      <c r="K85" s="295" t="n">
        <f aca="false">SUM(K80:K83)</f>
        <v>0</v>
      </c>
      <c r="L85" s="295" t="n">
        <f aca="false">SUM(L80:L83)</f>
        <v>0</v>
      </c>
      <c r="M85" s="295" t="n">
        <f aca="false">SUM(M80:M83)</f>
        <v>0</v>
      </c>
      <c r="N85" s="295" t="n">
        <f aca="false">SUM(N80:N83)</f>
        <v>0</v>
      </c>
      <c r="O85" s="295" t="n">
        <f aca="false">SUM(C85:N85)</f>
        <v>0</v>
      </c>
      <c r="P85" s="281"/>
      <c r="Q85" s="277"/>
    </row>
    <row r="86" customFormat="false" ht="6" hidden="false" customHeight="true" outlineLevel="0" collapsed="false">
      <c r="A86" s="275"/>
      <c r="B86" s="276"/>
      <c r="C86" s="277"/>
      <c r="D86" s="277"/>
      <c r="E86" s="277"/>
      <c r="F86" s="277"/>
      <c r="G86" s="277"/>
      <c r="H86" s="277"/>
      <c r="I86" s="277"/>
      <c r="J86" s="277"/>
      <c r="K86" s="277"/>
      <c r="L86" s="277"/>
      <c r="M86" s="277"/>
      <c r="N86" s="277"/>
      <c r="O86" s="277"/>
      <c r="P86" s="281"/>
      <c r="Q86" s="277"/>
    </row>
    <row r="87" customFormat="false" ht="12.75" hidden="false" customHeight="true" outlineLevel="0" collapsed="false">
      <c r="A87" s="273" t="s">
        <v>404</v>
      </c>
      <c r="B87" s="293"/>
      <c r="C87" s="295" t="n">
        <f aca="false">-1*C85</f>
        <v>-0</v>
      </c>
      <c r="D87" s="295" t="n">
        <f aca="false">-1*D85</f>
        <v>-0</v>
      </c>
      <c r="E87" s="295" t="n">
        <f aca="false">-1*E85</f>
        <v>-0</v>
      </c>
      <c r="F87" s="295" t="n">
        <f aca="false">-1*F85</f>
        <v>-0</v>
      </c>
      <c r="G87" s="295" t="n">
        <f aca="false">-1*G85</f>
        <v>-0</v>
      </c>
      <c r="H87" s="295" t="n">
        <f aca="false">-1*H85</f>
        <v>-0</v>
      </c>
      <c r="I87" s="295" t="n">
        <f aca="false">-1*I85</f>
        <v>-0</v>
      </c>
      <c r="J87" s="295" t="n">
        <f aca="false">-1*J85</f>
        <v>-0</v>
      </c>
      <c r="K87" s="295" t="n">
        <f aca="false">-1*K85</f>
        <v>-0</v>
      </c>
      <c r="L87" s="295" t="n">
        <f aca="false">-1*L85</f>
        <v>-0</v>
      </c>
      <c r="M87" s="295" t="n">
        <f aca="false">-1*M85</f>
        <v>-0</v>
      </c>
      <c r="N87" s="295" t="n">
        <f aca="false">-1*N85</f>
        <v>-0</v>
      </c>
      <c r="O87" s="295" t="n">
        <f aca="false">SUM(C87:N87)</f>
        <v>0</v>
      </c>
      <c r="P87" s="281"/>
      <c r="Q87" s="277"/>
    </row>
    <row r="88" customFormat="false" ht="12.75" hidden="false" customHeight="true" outlineLevel="0" collapsed="false">
      <c r="A88" s="275"/>
      <c r="B88" s="276"/>
      <c r="C88" s="277"/>
      <c r="D88" s="277"/>
      <c r="E88" s="277"/>
      <c r="F88" s="277"/>
      <c r="G88" s="277"/>
      <c r="H88" s="277"/>
      <c r="I88" s="277"/>
      <c r="J88" s="277"/>
      <c r="K88" s="277"/>
      <c r="L88" s="277"/>
      <c r="M88" s="277"/>
      <c r="N88" s="277"/>
      <c r="O88" s="277"/>
      <c r="P88" s="281"/>
      <c r="Q88" s="277"/>
    </row>
    <row r="89" customFormat="false" ht="12.75" hidden="false" customHeight="true" outlineLevel="0" collapsed="false">
      <c r="A89" s="298"/>
      <c r="B89" s="299"/>
      <c r="C89" s="300"/>
      <c r="D89" s="300"/>
      <c r="E89" s="300"/>
      <c r="F89" s="300"/>
      <c r="G89" s="300"/>
      <c r="H89" s="300"/>
      <c r="I89" s="300"/>
      <c r="J89" s="300"/>
      <c r="K89" s="300"/>
      <c r="L89" s="300"/>
      <c r="M89" s="300"/>
      <c r="N89" s="300"/>
      <c r="O89" s="300"/>
      <c r="P89" s="281"/>
      <c r="Q89" s="277"/>
    </row>
    <row r="90" customFormat="false" ht="12.75" hidden="false" customHeight="true" outlineLevel="0" collapsed="false">
      <c r="A90" s="275"/>
      <c r="B90" s="276"/>
      <c r="C90" s="277"/>
      <c r="D90" s="277"/>
      <c r="E90" s="277"/>
      <c r="F90" s="277"/>
      <c r="G90" s="277"/>
      <c r="H90" s="277"/>
      <c r="I90" s="277"/>
      <c r="J90" s="277"/>
      <c r="K90" s="277"/>
      <c r="L90" s="277"/>
      <c r="M90" s="277"/>
      <c r="N90" s="277"/>
      <c r="O90" s="277"/>
      <c r="P90" s="281"/>
      <c r="Q90" s="277"/>
    </row>
    <row r="91" customFormat="false" ht="12.75" hidden="false" customHeight="true" outlineLevel="0" collapsed="false">
      <c r="A91" s="301" t="s">
        <v>405</v>
      </c>
      <c r="B91" s="302" t="s">
        <v>406</v>
      </c>
      <c r="C91" s="279"/>
      <c r="D91" s="279"/>
      <c r="E91" s="279"/>
      <c r="F91" s="279"/>
      <c r="G91" s="279"/>
      <c r="H91" s="279"/>
      <c r="I91" s="279"/>
      <c r="J91" s="279"/>
      <c r="K91" s="279"/>
      <c r="L91" s="279"/>
      <c r="M91" s="279"/>
      <c r="N91" s="279"/>
      <c r="O91" s="279"/>
      <c r="P91" s="281"/>
      <c r="Q91" s="277"/>
    </row>
    <row r="92" customFormat="false" ht="6" hidden="false" customHeight="true" outlineLevel="0" collapsed="false">
      <c r="A92" s="275"/>
      <c r="B92" s="276"/>
      <c r="C92" s="277"/>
      <c r="D92" s="277"/>
      <c r="E92" s="277"/>
      <c r="F92" s="277"/>
      <c r="G92" s="277"/>
      <c r="H92" s="277"/>
      <c r="I92" s="277"/>
      <c r="J92" s="277"/>
      <c r="K92" s="277"/>
      <c r="L92" s="277"/>
      <c r="M92" s="277"/>
      <c r="N92" s="277"/>
      <c r="O92" s="277"/>
      <c r="P92" s="281"/>
      <c r="Q92" s="277"/>
    </row>
    <row r="93" customFormat="false" ht="12.75" hidden="false" customHeight="true" outlineLevel="0" collapsed="false">
      <c r="A93" s="273" t="s">
        <v>407</v>
      </c>
      <c r="B93" s="276"/>
      <c r="C93" s="52" t="n">
        <f aca="false">B100</f>
        <v>0</v>
      </c>
      <c r="D93" s="52" t="n">
        <f aca="false">C100</f>
        <v>0</v>
      </c>
      <c r="E93" s="52" t="n">
        <f aca="false">D100</f>
        <v>0</v>
      </c>
      <c r="F93" s="52" t="n">
        <f aca="false">E100</f>
        <v>0</v>
      </c>
      <c r="G93" s="52" t="n">
        <f aca="false">F100</f>
        <v>0</v>
      </c>
      <c r="H93" s="52" t="n">
        <f aca="false">G100</f>
        <v>0</v>
      </c>
      <c r="I93" s="52" t="n">
        <f aca="false">H100</f>
        <v>0</v>
      </c>
      <c r="J93" s="52" t="n">
        <f aca="false">I100</f>
        <v>0</v>
      </c>
      <c r="K93" s="52" t="n">
        <f aca="false">J100</f>
        <v>0</v>
      </c>
      <c r="L93" s="52" t="n">
        <f aca="false">K100</f>
        <v>0</v>
      </c>
      <c r="M93" s="52" t="n">
        <f aca="false">L100</f>
        <v>0</v>
      </c>
      <c r="N93" s="52" t="n">
        <f aca="false">M100</f>
        <v>0</v>
      </c>
      <c r="O93" s="277"/>
      <c r="P93" s="281"/>
      <c r="Q93" s="277"/>
    </row>
    <row r="94" customFormat="false" ht="6" hidden="false" customHeight="true" outlineLevel="0" collapsed="false">
      <c r="A94" s="275"/>
      <c r="B94" s="276"/>
      <c r="C94" s="277"/>
      <c r="D94" s="277"/>
      <c r="E94" s="277"/>
      <c r="F94" s="277"/>
      <c r="G94" s="277"/>
      <c r="H94" s="277"/>
      <c r="I94" s="277"/>
      <c r="J94" s="277"/>
      <c r="K94" s="277"/>
      <c r="L94" s="277"/>
      <c r="M94" s="277"/>
      <c r="N94" s="277"/>
      <c r="O94" s="277"/>
      <c r="P94" s="281"/>
      <c r="Q94" s="277"/>
    </row>
    <row r="95" customFormat="false" ht="15" hidden="false" customHeight="true" outlineLevel="0" collapsed="false">
      <c r="A95" s="193" t="s">
        <v>408</v>
      </c>
      <c r="B95" s="276"/>
      <c r="C95" s="53" t="n">
        <v>0</v>
      </c>
      <c r="D95" s="53" t="n">
        <v>0</v>
      </c>
      <c r="E95" s="53" t="n">
        <v>0</v>
      </c>
      <c r="F95" s="53" t="n">
        <v>0</v>
      </c>
      <c r="G95" s="53" t="n">
        <v>0</v>
      </c>
      <c r="H95" s="53" t="n">
        <v>0</v>
      </c>
      <c r="I95" s="53" t="n">
        <v>0</v>
      </c>
      <c r="J95" s="53" t="n">
        <v>0</v>
      </c>
      <c r="K95" s="53" t="n">
        <v>0</v>
      </c>
      <c r="L95" s="53" t="n">
        <v>0</v>
      </c>
      <c r="M95" s="53" t="n">
        <v>0</v>
      </c>
      <c r="N95" s="53" t="n">
        <v>0</v>
      </c>
      <c r="O95" s="52" t="n">
        <f aca="false">SUM(C95:N95)</f>
        <v>0</v>
      </c>
      <c r="P95" s="281"/>
      <c r="Q95" s="277"/>
    </row>
    <row r="96" customFormat="false" ht="15" hidden="false" customHeight="true" outlineLevel="0" collapsed="false">
      <c r="A96" s="184" t="s">
        <v>409</v>
      </c>
      <c r="B96" s="276"/>
      <c r="C96" s="52" t="n">
        <f aca="false">C87</f>
        <v>-0</v>
      </c>
      <c r="D96" s="52" t="n">
        <f aca="false">D87</f>
        <v>-0</v>
      </c>
      <c r="E96" s="52" t="n">
        <f aca="false">E87</f>
        <v>-0</v>
      </c>
      <c r="F96" s="52" t="n">
        <f aca="false">F87</f>
        <v>-0</v>
      </c>
      <c r="G96" s="52" t="n">
        <f aca="false">G87</f>
        <v>-0</v>
      </c>
      <c r="H96" s="52" t="n">
        <f aca="false">H87</f>
        <v>-0</v>
      </c>
      <c r="I96" s="52" t="n">
        <f aca="false">I87</f>
        <v>-0</v>
      </c>
      <c r="J96" s="52" t="n">
        <f aca="false">J87</f>
        <v>-0</v>
      </c>
      <c r="K96" s="52" t="n">
        <f aca="false">K87</f>
        <v>-0</v>
      </c>
      <c r="L96" s="52" t="n">
        <f aca="false">L87</f>
        <v>-0</v>
      </c>
      <c r="M96" s="52" t="n">
        <f aca="false">M87</f>
        <v>-0</v>
      </c>
      <c r="N96" s="52" t="n">
        <f aca="false">N87</f>
        <v>-0</v>
      </c>
      <c r="O96" s="52" t="n">
        <f aca="false">SUM(C96:N96)</f>
        <v>0</v>
      </c>
      <c r="P96" s="281"/>
      <c r="Q96" s="277"/>
    </row>
    <row r="97" customFormat="false" ht="15" hidden="false" customHeight="true" outlineLevel="0" collapsed="false">
      <c r="A97" s="193" t="s">
        <v>410</v>
      </c>
      <c r="B97" s="276"/>
      <c r="C97" s="53" t="n">
        <v>0</v>
      </c>
      <c r="D97" s="53" t="n">
        <v>0</v>
      </c>
      <c r="E97" s="53" t="n">
        <v>0</v>
      </c>
      <c r="F97" s="53" t="n">
        <v>0</v>
      </c>
      <c r="G97" s="53" t="n">
        <v>0</v>
      </c>
      <c r="H97" s="53" t="n">
        <v>0</v>
      </c>
      <c r="I97" s="53" t="n">
        <v>0</v>
      </c>
      <c r="J97" s="53" t="n">
        <v>0</v>
      </c>
      <c r="K97" s="53" t="n">
        <v>0</v>
      </c>
      <c r="L97" s="53" t="n">
        <v>0</v>
      </c>
      <c r="M97" s="53" t="n">
        <v>0</v>
      </c>
      <c r="N97" s="53" t="n">
        <v>0</v>
      </c>
      <c r="O97" s="52" t="n">
        <f aca="false">SUM(C97:N97)</f>
        <v>0</v>
      </c>
      <c r="P97" s="281"/>
      <c r="Q97" s="277"/>
    </row>
    <row r="98" customFormat="false" ht="15" hidden="false" customHeight="true" outlineLevel="0" collapsed="false">
      <c r="A98" s="184" t="s">
        <v>411</v>
      </c>
      <c r="B98" s="276"/>
      <c r="C98" s="196" t="n">
        <f aca="false">C105</f>
        <v>0</v>
      </c>
      <c r="D98" s="196" t="n">
        <f aca="false">D105</f>
        <v>0</v>
      </c>
      <c r="E98" s="196" t="n">
        <f aca="false">E105</f>
        <v>0</v>
      </c>
      <c r="F98" s="196" t="n">
        <f aca="false">F105</f>
        <v>0</v>
      </c>
      <c r="G98" s="196" t="n">
        <f aca="false">G105</f>
        <v>0</v>
      </c>
      <c r="H98" s="196" t="n">
        <f aca="false">H105</f>
        <v>0</v>
      </c>
      <c r="I98" s="196" t="n">
        <f aca="false">I105</f>
        <v>0</v>
      </c>
      <c r="J98" s="196" t="n">
        <f aca="false">J105</f>
        <v>0</v>
      </c>
      <c r="K98" s="196" t="n">
        <f aca="false">K105</f>
        <v>0</v>
      </c>
      <c r="L98" s="196" t="n">
        <f aca="false">L105</f>
        <v>0</v>
      </c>
      <c r="M98" s="196" t="n">
        <f aca="false">M105</f>
        <v>0</v>
      </c>
      <c r="N98" s="196" t="n">
        <f aca="false">N105</f>
        <v>0</v>
      </c>
      <c r="O98" s="52" t="n">
        <f aca="false">SUM(C98:N98)</f>
        <v>0</v>
      </c>
      <c r="P98" s="281"/>
      <c r="Q98" s="277"/>
    </row>
    <row r="99" customFormat="false" ht="6" hidden="false" customHeight="true" outlineLevel="0" collapsed="false">
      <c r="A99" s="275"/>
      <c r="B99" s="276"/>
      <c r="C99" s="277"/>
      <c r="D99" s="277"/>
      <c r="E99" s="277"/>
      <c r="F99" s="277"/>
      <c r="G99" s="277"/>
      <c r="H99" s="277"/>
      <c r="I99" s="277"/>
      <c r="J99" s="277"/>
      <c r="K99" s="277"/>
      <c r="L99" s="277"/>
      <c r="M99" s="277"/>
      <c r="N99" s="277"/>
      <c r="O99" s="277"/>
      <c r="P99" s="281"/>
      <c r="Q99" s="277"/>
    </row>
    <row r="100" customFormat="false" ht="12.75" hidden="false" customHeight="true" outlineLevel="0" collapsed="false">
      <c r="A100" s="273" t="s">
        <v>412</v>
      </c>
      <c r="B100" s="303" t="n">
        <v>0</v>
      </c>
      <c r="C100" s="297" t="n">
        <f aca="false">SUM(C93:C98)</f>
        <v>0</v>
      </c>
      <c r="D100" s="297" t="n">
        <f aca="false">SUM(D93:D98)</f>
        <v>0</v>
      </c>
      <c r="E100" s="297" t="n">
        <f aca="false">SUM(E93:E98)</f>
        <v>0</v>
      </c>
      <c r="F100" s="297" t="n">
        <f aca="false">SUM(F93:F98)</f>
        <v>0</v>
      </c>
      <c r="G100" s="297" t="n">
        <f aca="false">SUM(G93:G98)</f>
        <v>0</v>
      </c>
      <c r="H100" s="297" t="n">
        <f aca="false">SUM(H93:H98)</f>
        <v>0</v>
      </c>
      <c r="I100" s="297" t="n">
        <f aca="false">SUM(I93:I98)</f>
        <v>0</v>
      </c>
      <c r="J100" s="297" t="n">
        <f aca="false">SUM(J93:J98)</f>
        <v>0</v>
      </c>
      <c r="K100" s="297" t="n">
        <f aca="false">SUM(K93:K98)</f>
        <v>0</v>
      </c>
      <c r="L100" s="297" t="n">
        <f aca="false">SUM(L93:L98)</f>
        <v>0</v>
      </c>
      <c r="M100" s="297" t="n">
        <f aca="false">SUM(M93:M98)</f>
        <v>0</v>
      </c>
      <c r="N100" s="297" t="n">
        <f aca="false">SUM(N93:N98)</f>
        <v>0</v>
      </c>
      <c r="O100" s="297"/>
      <c r="P100" s="281"/>
      <c r="Q100" s="277"/>
    </row>
    <row r="101" customFormat="false" ht="12.75" hidden="false" customHeight="true" outlineLevel="0" collapsed="false">
      <c r="A101" s="275"/>
      <c r="B101" s="276"/>
      <c r="C101" s="277"/>
      <c r="D101" s="277"/>
      <c r="E101" s="277"/>
      <c r="F101" s="277"/>
      <c r="G101" s="277"/>
      <c r="H101" s="277"/>
      <c r="I101" s="277"/>
      <c r="J101" s="277"/>
      <c r="K101" s="277"/>
      <c r="L101" s="277"/>
      <c r="M101" s="277"/>
      <c r="N101" s="277"/>
      <c r="O101" s="277"/>
      <c r="P101" s="281"/>
      <c r="Q101" s="277"/>
    </row>
    <row r="102" customFormat="false" ht="12.75" hidden="false" customHeight="true" outlineLevel="0" collapsed="false">
      <c r="A102" s="184" t="s">
        <v>413</v>
      </c>
      <c r="B102" s="276"/>
      <c r="C102" s="304" t="n">
        <v>0</v>
      </c>
      <c r="D102" s="304" t="n">
        <v>0</v>
      </c>
      <c r="E102" s="304" t="n">
        <v>0</v>
      </c>
      <c r="F102" s="304" t="n">
        <v>0</v>
      </c>
      <c r="G102" s="304" t="n">
        <v>0</v>
      </c>
      <c r="H102" s="304" t="n">
        <v>0</v>
      </c>
      <c r="I102" s="304" t="n">
        <v>0</v>
      </c>
      <c r="J102" s="304" t="n">
        <v>0</v>
      </c>
      <c r="K102" s="304" t="n">
        <v>0</v>
      </c>
      <c r="L102" s="304" t="n">
        <v>0</v>
      </c>
      <c r="M102" s="304" t="n">
        <v>0</v>
      </c>
      <c r="N102" s="304" t="n">
        <v>0</v>
      </c>
      <c r="O102" s="277"/>
      <c r="P102" s="281"/>
      <c r="Q102" s="277"/>
    </row>
    <row r="103" customFormat="false" ht="12.75" hidden="false" customHeight="true" outlineLevel="0" collapsed="false">
      <c r="A103" s="184" t="s">
        <v>414</v>
      </c>
      <c r="B103" s="276"/>
      <c r="C103" s="305" t="n">
        <f aca="false">ROUND((C102/365)*31,4)</f>
        <v>0</v>
      </c>
      <c r="D103" s="305" t="n">
        <f aca="false">ROUND((D102/365)*28,4)</f>
        <v>0</v>
      </c>
      <c r="E103" s="305" t="n">
        <f aca="false">ROUND((E102/365)*31,4)</f>
        <v>0</v>
      </c>
      <c r="F103" s="305" t="n">
        <f aca="false">ROUND((F102/365)*30,4)</f>
        <v>0</v>
      </c>
      <c r="G103" s="305" t="n">
        <f aca="false">ROUND((G102/365)*31,4)</f>
        <v>0</v>
      </c>
      <c r="H103" s="305" t="n">
        <f aca="false">ROUND((H102/365)*30,4)</f>
        <v>0</v>
      </c>
      <c r="I103" s="305" t="n">
        <f aca="false">ROUND((I102/365)*31,4)</f>
        <v>0</v>
      </c>
      <c r="J103" s="305" t="n">
        <f aca="false">ROUND((J102/365)*31,4)</f>
        <v>0</v>
      </c>
      <c r="K103" s="305" t="n">
        <f aca="false">ROUND((K102/365)*30,4)</f>
        <v>0</v>
      </c>
      <c r="L103" s="305" t="n">
        <f aca="false">ROUND((L102/365)*31,4)</f>
        <v>0</v>
      </c>
      <c r="M103" s="305" t="n">
        <f aca="false">ROUND((M102/365)*30,4)</f>
        <v>0</v>
      </c>
      <c r="N103" s="305" t="n">
        <f aca="false">ROUND((N102/365)*31,4)</f>
        <v>0</v>
      </c>
      <c r="O103" s="277"/>
      <c r="P103" s="281"/>
      <c r="Q103" s="277"/>
    </row>
    <row r="104" customFormat="false" ht="12.75" hidden="false" customHeight="true" outlineLevel="0" collapsed="false">
      <c r="A104" s="275"/>
      <c r="B104" s="276"/>
      <c r="C104" s="277"/>
      <c r="D104" s="277"/>
      <c r="E104" s="277"/>
      <c r="F104" s="277"/>
      <c r="G104" s="277"/>
      <c r="H104" s="277"/>
      <c r="I104" s="277"/>
      <c r="J104" s="277"/>
      <c r="K104" s="277"/>
      <c r="L104" s="277"/>
      <c r="M104" s="277"/>
      <c r="N104" s="277"/>
      <c r="O104" s="277"/>
      <c r="P104" s="281"/>
      <c r="Q104" s="277"/>
    </row>
    <row r="105" customFormat="false" ht="12.75" hidden="false" customHeight="true" outlineLevel="0" collapsed="false">
      <c r="A105" s="273" t="s">
        <v>415</v>
      </c>
      <c r="B105" s="293"/>
      <c r="C105" s="295" t="n">
        <f aca="false">ROUND(B100*C103,0)</f>
        <v>0</v>
      </c>
      <c r="D105" s="295" t="n">
        <f aca="false">ROUND(C100*D103,0)</f>
        <v>0</v>
      </c>
      <c r="E105" s="295" t="n">
        <f aca="false">ROUND(D100*E103,0)</f>
        <v>0</v>
      </c>
      <c r="F105" s="295" t="n">
        <f aca="false">ROUND(E100*F103,0)</f>
        <v>0</v>
      </c>
      <c r="G105" s="295" t="n">
        <f aca="false">ROUND(F100*G103,0)</f>
        <v>0</v>
      </c>
      <c r="H105" s="295" t="n">
        <f aca="false">ROUND(G100*H103,0)</f>
        <v>0</v>
      </c>
      <c r="I105" s="295" t="n">
        <f aca="false">ROUND(H100*I103,0)</f>
        <v>0</v>
      </c>
      <c r="J105" s="295" t="n">
        <f aca="false">ROUND(I100*J103,0)</f>
        <v>0</v>
      </c>
      <c r="K105" s="295" t="n">
        <f aca="false">ROUND(J100*K103,0)</f>
        <v>0</v>
      </c>
      <c r="L105" s="295" t="n">
        <f aca="false">ROUND(K100*L103,0)</f>
        <v>0</v>
      </c>
      <c r="M105" s="295" t="n">
        <f aca="false">ROUND(L100*M103,0)</f>
        <v>0</v>
      </c>
      <c r="N105" s="295" t="n">
        <f aca="false">ROUND(M100*N103,0)</f>
        <v>0</v>
      </c>
      <c r="O105" s="295" t="n">
        <f aca="false">SUM(C105:N105)</f>
        <v>0</v>
      </c>
      <c r="P105" s="281"/>
      <c r="Q105" s="277"/>
    </row>
    <row r="106" customFormat="false" ht="6" hidden="false" customHeight="true" outlineLevel="0" collapsed="false">
      <c r="A106" s="275"/>
      <c r="B106" s="276"/>
      <c r="C106" s="277"/>
      <c r="D106" s="277"/>
      <c r="E106" s="277"/>
      <c r="F106" s="277"/>
      <c r="G106" s="277"/>
      <c r="H106" s="277"/>
      <c r="I106" s="277"/>
      <c r="J106" s="277"/>
      <c r="K106" s="277"/>
      <c r="L106" s="277"/>
      <c r="M106" s="277"/>
      <c r="N106" s="277"/>
      <c r="O106" s="277"/>
      <c r="P106" s="281"/>
      <c r="Q106" s="277"/>
    </row>
    <row r="107" customFormat="false" ht="12.75" hidden="false" customHeight="true" outlineLevel="0" collapsed="false">
      <c r="A107" s="273" t="s">
        <v>416</v>
      </c>
      <c r="B107" s="276"/>
      <c r="C107" s="52" t="n">
        <f aca="false">C105</f>
        <v>0</v>
      </c>
      <c r="D107" s="52" t="n">
        <f aca="false">D105+C107</f>
        <v>0</v>
      </c>
      <c r="E107" s="52" t="n">
        <f aca="false">E105+D107</f>
        <v>0</v>
      </c>
      <c r="F107" s="52" t="n">
        <f aca="false">F105+E107</f>
        <v>0</v>
      </c>
      <c r="G107" s="52" t="n">
        <f aca="false">G105+F107</f>
        <v>0</v>
      </c>
      <c r="H107" s="52" t="n">
        <f aca="false">H105+G107</f>
        <v>0</v>
      </c>
      <c r="I107" s="52" t="n">
        <f aca="false">I105+H107</f>
        <v>0</v>
      </c>
      <c r="J107" s="52" t="n">
        <f aca="false">J105+I107</f>
        <v>0</v>
      </c>
      <c r="K107" s="52" t="n">
        <f aca="false">K105+J107</f>
        <v>0</v>
      </c>
      <c r="L107" s="52" t="n">
        <f aca="false">L105+K107</f>
        <v>0</v>
      </c>
      <c r="M107" s="52" t="n">
        <f aca="false">M105+L107</f>
        <v>0</v>
      </c>
      <c r="N107" s="52" t="n">
        <f aca="false">N105+M107</f>
        <v>0</v>
      </c>
      <c r="O107" s="277"/>
      <c r="P107" s="281"/>
      <c r="Q107" s="277"/>
    </row>
    <row r="108" customFormat="false" ht="15" hidden="false" customHeight="false" outlineLevel="0" collapsed="false">
      <c r="A108" s="306"/>
      <c r="B108" s="307"/>
      <c r="C108" s="277"/>
      <c r="D108" s="277"/>
      <c r="E108" s="277"/>
      <c r="F108" s="277"/>
      <c r="G108" s="277"/>
      <c r="H108" s="277"/>
      <c r="I108" s="277"/>
      <c r="J108" s="277"/>
      <c r="K108" s="277"/>
      <c r="L108" s="277"/>
      <c r="M108" s="277"/>
      <c r="N108" s="277"/>
      <c r="O108" s="277"/>
      <c r="P108" s="281"/>
      <c r="Q108" s="277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R12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5" topLeftCell="I6" activePane="bottomRight" state="frozen"/>
      <selection pane="topLeft" activeCell="A1" activeCellId="0" sqref="A1"/>
      <selection pane="topRight" activeCell="I1" activeCellId="0" sqref="I1"/>
      <selection pane="bottomLeft" activeCell="A6" activeCellId="0" sqref="A6"/>
      <selection pane="bottomRight" activeCell="J7" activeCellId="0" sqref="J7"/>
    </sheetView>
  </sheetViews>
  <sheetFormatPr defaultColWidth="9.70703125" defaultRowHeight="12.75" customHeight="true" zeroHeight="false" outlineLevelRow="0" outlineLevelCol="0"/>
  <cols>
    <col collapsed="false" customWidth="true" hidden="false" outlineLevel="0" max="1" min="1" style="308" width="45.7"/>
    <col collapsed="false" customWidth="true" hidden="false" outlineLevel="0" max="2" min="2" style="309" width="8.7"/>
    <col collapsed="false" customWidth="true" hidden="false" outlineLevel="0" max="14" min="3" style="308" width="8.7"/>
    <col collapsed="false" customWidth="false" hidden="false" outlineLevel="0" max="22" min="15" style="308" width="9.7"/>
    <col collapsed="false" customWidth="true" hidden="false" outlineLevel="0" max="23" min="23" style="308" width="3.7"/>
    <col collapsed="false" customWidth="false" hidden="false" outlineLevel="0" max="257" min="24" style="308" width="9.7"/>
  </cols>
  <sheetData>
    <row r="1" customFormat="false" ht="12.75" hidden="false" customHeight="true" outlineLevel="0" collapsed="false">
      <c r="A1" s="159" t="str">
        <f aca="true">CELL("FILENAME")</f>
        <v>'file:///mnt/12tb/@roms/datasets/enron/EDRM Enron Email Data Set v2 XML/filtered-attachments/xls/TW3rdCEEM.XLS'#$O&amp;M</v>
      </c>
      <c r="B1" s="310"/>
      <c r="C1" s="311"/>
      <c r="D1" s="311"/>
      <c r="E1" s="311"/>
      <c r="F1" s="311"/>
      <c r="G1" s="311"/>
      <c r="H1" s="311"/>
      <c r="I1" s="311"/>
      <c r="J1" s="311"/>
      <c r="K1" s="312" t="s">
        <v>417</v>
      </c>
      <c r="L1" s="312"/>
      <c r="M1" s="312"/>
      <c r="N1" s="312"/>
      <c r="O1" s="312"/>
      <c r="P1" s="312"/>
      <c r="Q1" s="312"/>
      <c r="R1" s="313"/>
      <c r="S1" s="314"/>
      <c r="T1" s="313"/>
      <c r="U1" s="313"/>
      <c r="V1" s="313"/>
      <c r="W1" s="313"/>
      <c r="X1" s="313"/>
      <c r="Y1" s="313"/>
      <c r="Z1" s="313"/>
      <c r="AA1" s="313"/>
      <c r="AB1" s="313"/>
      <c r="AC1" s="313"/>
      <c r="AD1" s="313"/>
      <c r="AE1" s="313"/>
      <c r="AF1" s="313"/>
      <c r="AG1" s="313"/>
      <c r="AH1" s="313"/>
      <c r="AI1" s="313"/>
      <c r="AJ1" s="313"/>
      <c r="AK1" s="313"/>
      <c r="AL1" s="313"/>
      <c r="AM1" s="313"/>
      <c r="AN1" s="313"/>
      <c r="AO1" s="313"/>
      <c r="AP1" s="313"/>
      <c r="AQ1" s="313"/>
      <c r="AR1" s="313"/>
      <c r="AS1" s="313"/>
      <c r="AT1" s="313"/>
      <c r="AU1" s="313"/>
      <c r="AV1" s="313"/>
      <c r="AW1" s="313"/>
      <c r="AX1" s="313"/>
      <c r="AY1" s="313"/>
      <c r="AZ1" s="313"/>
      <c r="BA1" s="313"/>
      <c r="BB1" s="313"/>
      <c r="BC1" s="313"/>
      <c r="BD1" s="313"/>
      <c r="BE1" s="313"/>
      <c r="BF1" s="313"/>
      <c r="BG1" s="313"/>
      <c r="BH1" s="313"/>
      <c r="BI1" s="313"/>
      <c r="BJ1" s="313"/>
      <c r="BK1" s="313"/>
      <c r="BL1" s="313"/>
      <c r="BM1" s="313"/>
      <c r="BN1" s="313"/>
      <c r="BO1" s="313"/>
      <c r="BP1" s="313"/>
      <c r="BQ1" s="313"/>
      <c r="BR1" s="313"/>
    </row>
    <row r="2" customFormat="false" ht="12.75" hidden="false" customHeight="true" outlineLevel="0" collapsed="false">
      <c r="A2" s="315" t="s">
        <v>418</v>
      </c>
      <c r="B2" s="310"/>
      <c r="C2" s="316"/>
      <c r="D2" s="316"/>
      <c r="E2" s="316"/>
      <c r="F2" s="316"/>
      <c r="G2" s="317"/>
      <c r="H2" s="316"/>
      <c r="I2" s="316"/>
      <c r="J2" s="316"/>
      <c r="K2" s="316"/>
      <c r="L2" s="316"/>
      <c r="M2" s="316"/>
      <c r="N2" s="318"/>
      <c r="O2" s="319"/>
      <c r="P2" s="316"/>
      <c r="Q2" s="320"/>
      <c r="R2" s="313"/>
      <c r="S2" s="314"/>
      <c r="T2" s="313"/>
      <c r="U2" s="313"/>
      <c r="V2" s="313"/>
      <c r="W2" s="313"/>
      <c r="X2" s="313"/>
      <c r="Y2" s="313"/>
      <c r="Z2" s="313"/>
      <c r="AA2" s="313"/>
      <c r="AB2" s="313"/>
      <c r="AC2" s="313"/>
      <c r="AD2" s="313"/>
      <c r="AE2" s="313"/>
      <c r="AF2" s="313"/>
      <c r="AG2" s="313"/>
      <c r="AH2" s="313"/>
      <c r="AI2" s="313"/>
      <c r="AJ2" s="313"/>
      <c r="AK2" s="313"/>
      <c r="AL2" s="313"/>
      <c r="AM2" s="313"/>
      <c r="AN2" s="313"/>
      <c r="AO2" s="313"/>
      <c r="AP2" s="313"/>
      <c r="AQ2" s="313"/>
      <c r="AR2" s="313"/>
      <c r="AS2" s="313"/>
      <c r="AT2" s="313"/>
      <c r="AU2" s="313"/>
      <c r="AV2" s="313"/>
      <c r="AW2" s="313"/>
      <c r="AX2" s="313"/>
      <c r="AY2" s="313"/>
      <c r="AZ2" s="313"/>
      <c r="BA2" s="313"/>
      <c r="BB2" s="313"/>
      <c r="BC2" s="313"/>
      <c r="BD2" s="313"/>
      <c r="BE2" s="313"/>
      <c r="BF2" s="313"/>
      <c r="BG2" s="313"/>
      <c r="BH2" s="313"/>
      <c r="BI2" s="313"/>
      <c r="BJ2" s="313"/>
      <c r="BK2" s="313"/>
      <c r="BL2" s="313"/>
      <c r="BM2" s="313"/>
      <c r="BN2" s="313"/>
      <c r="BO2" s="313"/>
      <c r="BP2" s="313"/>
      <c r="BQ2" s="313"/>
      <c r="BR2" s="313"/>
    </row>
    <row r="3" customFormat="false" ht="12.75" hidden="false" customHeight="true" outlineLevel="0" collapsed="false">
      <c r="A3" s="22" t="str">
        <f aca="false">IncomeState!A3</f>
        <v>2001 CURRENT ESTIMATE</v>
      </c>
      <c r="B3" s="321" t="n">
        <f aca="true">NOW()</f>
        <v>45926.9584412408</v>
      </c>
      <c r="C3" s="322" t="str">
        <f aca="false">DataBase!C2</f>
        <v>ACT.</v>
      </c>
      <c r="D3" s="322" t="str">
        <f aca="false">DataBase!D2</f>
        <v>ACT.</v>
      </c>
      <c r="E3" s="322" t="s">
        <v>1</v>
      </c>
      <c r="F3" s="322" t="str">
        <f aca="false">DataBase!F2</f>
        <v>ACT.</v>
      </c>
      <c r="G3" s="322" t="str">
        <f aca="false">DataBase!G2</f>
        <v>ACT.</v>
      </c>
      <c r="H3" s="322" t="str">
        <f aca="false">DataBase!H2</f>
        <v>ACT.</v>
      </c>
      <c r="I3" s="322" t="str">
        <f aca="false">DataBase!I2</f>
        <v>ACT.</v>
      </c>
      <c r="J3" s="322" t="str">
        <f aca="false">DataBase!J2</f>
        <v>ACT.</v>
      </c>
      <c r="K3" s="322" t="str">
        <f aca="false">DataBase!K2</f>
        <v>3rd CE</v>
      </c>
      <c r="L3" s="322" t="str">
        <f aca="false">DataBase!L2</f>
        <v>3rd CE</v>
      </c>
      <c r="M3" s="322" t="str">
        <f aca="false">DataBase!M2</f>
        <v>3rd CE</v>
      </c>
      <c r="N3" s="322" t="str">
        <f aca="false">DataBase!N2</f>
        <v>3rd CE</v>
      </c>
      <c r="O3" s="322" t="str">
        <f aca="false">DataBase!O2</f>
        <v>TOTAL</v>
      </c>
      <c r="P3" s="322" t="str">
        <f aca="false">IncomeState!P6</f>
        <v>AUGUST</v>
      </c>
      <c r="Q3" s="322" t="str">
        <f aca="false">IncomeState!Q6</f>
        <v>ESTIMATE</v>
      </c>
      <c r="R3" s="313"/>
      <c r="S3" s="11" t="s">
        <v>20</v>
      </c>
      <c r="T3" s="11" t="s">
        <v>21</v>
      </c>
      <c r="U3" s="11" t="s">
        <v>22</v>
      </c>
      <c r="V3" s="11" t="s">
        <v>23</v>
      </c>
      <c r="W3" s="313"/>
      <c r="X3" s="313"/>
      <c r="Y3" s="313"/>
      <c r="Z3" s="313"/>
      <c r="AA3" s="313"/>
      <c r="AB3" s="313"/>
      <c r="AC3" s="313"/>
      <c r="AD3" s="313"/>
      <c r="AE3" s="313"/>
      <c r="AF3" s="313"/>
      <c r="AG3" s="313"/>
      <c r="AH3" s="313"/>
      <c r="AI3" s="313"/>
      <c r="AJ3" s="313"/>
      <c r="AK3" s="313"/>
      <c r="AL3" s="313"/>
      <c r="AM3" s="313"/>
      <c r="AN3" s="313"/>
      <c r="AO3" s="313"/>
      <c r="AP3" s="313"/>
      <c r="AQ3" s="313"/>
      <c r="AR3" s="313"/>
      <c r="AS3" s="313"/>
      <c r="AT3" s="313"/>
      <c r="AU3" s="313"/>
      <c r="AV3" s="313"/>
      <c r="AW3" s="313"/>
      <c r="AX3" s="313"/>
      <c r="AY3" s="313"/>
      <c r="AZ3" s="313"/>
      <c r="BA3" s="313"/>
      <c r="BB3" s="313"/>
      <c r="BC3" s="313"/>
      <c r="BD3" s="313"/>
      <c r="BE3" s="313"/>
      <c r="BF3" s="313"/>
      <c r="BG3" s="313"/>
      <c r="BH3" s="313"/>
      <c r="BI3" s="313"/>
      <c r="BJ3" s="313"/>
      <c r="BK3" s="313"/>
      <c r="BL3" s="313"/>
      <c r="BM3" s="313"/>
      <c r="BN3" s="313"/>
      <c r="BO3" s="313"/>
      <c r="BP3" s="313"/>
      <c r="BQ3" s="313"/>
      <c r="BR3" s="313"/>
    </row>
    <row r="4" customFormat="false" ht="12" hidden="false" customHeight="true" outlineLevel="0" collapsed="false">
      <c r="A4" s="323"/>
      <c r="B4" s="324" t="n">
        <f aca="true">NOW()</f>
        <v>45926.9584412411</v>
      </c>
      <c r="C4" s="325" t="s">
        <v>6</v>
      </c>
      <c r="D4" s="325" t="s">
        <v>7</v>
      </c>
      <c r="E4" s="325" t="s">
        <v>8</v>
      </c>
      <c r="F4" s="325" t="s">
        <v>9</v>
      </c>
      <c r="G4" s="325" t="s">
        <v>10</v>
      </c>
      <c r="H4" s="325" t="s">
        <v>11</v>
      </c>
      <c r="I4" s="325" t="s">
        <v>12</v>
      </c>
      <c r="J4" s="325" t="s">
        <v>13</v>
      </c>
      <c r="K4" s="325" t="s">
        <v>14</v>
      </c>
      <c r="L4" s="325" t="s">
        <v>15</v>
      </c>
      <c r="M4" s="325" t="s">
        <v>16</v>
      </c>
      <c r="N4" s="325" t="s">
        <v>17</v>
      </c>
      <c r="O4" s="326" t="n">
        <f aca="false">IncomeState!O7</f>
        <v>2001</v>
      </c>
      <c r="P4" s="326" t="str">
        <f aca="false">IncomeState!P7</f>
        <v>Y-T-D</v>
      </c>
      <c r="Q4" s="326" t="str">
        <f aca="false">IncomeState!Q7</f>
        <v>R.M.</v>
      </c>
      <c r="R4" s="313"/>
      <c r="S4" s="327" t="s">
        <v>419</v>
      </c>
      <c r="T4" s="327" t="s">
        <v>419</v>
      </c>
      <c r="U4" s="327" t="s">
        <v>419</v>
      </c>
      <c r="V4" s="327" t="s">
        <v>419</v>
      </c>
      <c r="W4" s="313"/>
      <c r="X4" s="327" t="s">
        <v>420</v>
      </c>
      <c r="Y4" s="313"/>
      <c r="Z4" s="313"/>
      <c r="AA4" s="313"/>
      <c r="AB4" s="313"/>
      <c r="AC4" s="313"/>
      <c r="AD4" s="313"/>
      <c r="AE4" s="313"/>
      <c r="AF4" s="313"/>
      <c r="AG4" s="313"/>
      <c r="AH4" s="313"/>
      <c r="AI4" s="313"/>
      <c r="AJ4" s="313"/>
      <c r="AK4" s="313"/>
      <c r="AL4" s="313"/>
      <c r="AM4" s="313"/>
      <c r="AN4" s="313"/>
      <c r="AO4" s="313"/>
      <c r="AP4" s="313"/>
      <c r="AQ4" s="313"/>
      <c r="AR4" s="313"/>
      <c r="AS4" s="313"/>
      <c r="AT4" s="313"/>
      <c r="AU4" s="313"/>
      <c r="AV4" s="313"/>
      <c r="AW4" s="313"/>
      <c r="AX4" s="313"/>
      <c r="AY4" s="313"/>
      <c r="AZ4" s="313"/>
      <c r="BA4" s="313"/>
      <c r="BB4" s="313"/>
      <c r="BC4" s="313"/>
      <c r="BD4" s="313"/>
      <c r="BE4" s="313"/>
      <c r="BF4" s="313"/>
      <c r="BG4" s="313"/>
      <c r="BH4" s="313"/>
      <c r="BI4" s="313"/>
      <c r="BJ4" s="313"/>
      <c r="BK4" s="313"/>
      <c r="BL4" s="313"/>
      <c r="BM4" s="313"/>
      <c r="BN4" s="313"/>
      <c r="BO4" s="313"/>
      <c r="BP4" s="313"/>
      <c r="BQ4" s="313"/>
      <c r="BR4" s="313"/>
    </row>
    <row r="5" customFormat="false" ht="3.95" hidden="false" customHeight="true" outlineLevel="0" collapsed="false">
      <c r="A5" s="328"/>
      <c r="B5" s="310"/>
      <c r="C5" s="311"/>
      <c r="D5" s="311"/>
      <c r="E5" s="311"/>
      <c r="F5" s="311"/>
      <c r="G5" s="311"/>
      <c r="H5" s="311"/>
      <c r="I5" s="311"/>
      <c r="J5" s="311"/>
      <c r="K5" s="311"/>
      <c r="L5" s="311"/>
      <c r="M5" s="311"/>
      <c r="N5" s="311"/>
      <c r="O5" s="311"/>
      <c r="P5" s="311"/>
      <c r="Q5" s="311"/>
      <c r="R5" s="313"/>
      <c r="S5" s="313"/>
      <c r="T5" s="313"/>
      <c r="U5" s="313"/>
      <c r="V5" s="313"/>
      <c r="W5" s="313"/>
      <c r="X5" s="313"/>
      <c r="Y5" s="313"/>
      <c r="Z5" s="313"/>
      <c r="AA5" s="313"/>
      <c r="AB5" s="313"/>
      <c r="AC5" s="313"/>
      <c r="AD5" s="313"/>
      <c r="AE5" s="313"/>
      <c r="AF5" s="313"/>
      <c r="AG5" s="313"/>
      <c r="AH5" s="313"/>
      <c r="AI5" s="313"/>
      <c r="AJ5" s="313"/>
      <c r="AK5" s="313"/>
      <c r="AL5" s="313"/>
      <c r="AM5" s="313"/>
      <c r="AN5" s="313"/>
      <c r="AO5" s="313"/>
      <c r="AP5" s="313"/>
      <c r="AQ5" s="313"/>
      <c r="AR5" s="313"/>
      <c r="AS5" s="313"/>
      <c r="AT5" s="313"/>
      <c r="AU5" s="313"/>
      <c r="AV5" s="313"/>
      <c r="AW5" s="313"/>
      <c r="AX5" s="313"/>
      <c r="AY5" s="313"/>
      <c r="AZ5" s="313"/>
      <c r="BA5" s="313"/>
      <c r="BB5" s="313"/>
      <c r="BC5" s="313"/>
      <c r="BD5" s="313"/>
      <c r="BE5" s="313"/>
      <c r="BF5" s="313"/>
      <c r="BG5" s="313"/>
      <c r="BH5" s="313"/>
      <c r="BI5" s="313"/>
      <c r="BJ5" s="313"/>
      <c r="BK5" s="313"/>
      <c r="BL5" s="313"/>
      <c r="BM5" s="313"/>
      <c r="BN5" s="313"/>
      <c r="BO5" s="313"/>
      <c r="BP5" s="313"/>
      <c r="BQ5" s="313"/>
      <c r="BR5" s="313"/>
    </row>
    <row r="6" customFormat="false" ht="12.75" hidden="false" customHeight="true" outlineLevel="0" collapsed="false">
      <c r="A6" s="329" t="s">
        <v>421</v>
      </c>
      <c r="B6" s="310"/>
      <c r="C6" s="311"/>
      <c r="D6" s="311"/>
      <c r="E6" s="311"/>
      <c r="F6" s="311"/>
      <c r="G6" s="311"/>
      <c r="H6" s="311"/>
      <c r="I6" s="311"/>
      <c r="J6" s="311"/>
      <c r="K6" s="311"/>
      <c r="L6" s="311"/>
      <c r="M6" s="311"/>
      <c r="N6" s="311"/>
      <c r="O6" s="311"/>
      <c r="P6" s="311"/>
      <c r="Q6" s="330"/>
      <c r="R6" s="313"/>
      <c r="S6" s="313"/>
      <c r="T6" s="331"/>
      <c r="U6" s="313"/>
      <c r="V6" s="331"/>
      <c r="W6" s="313"/>
      <c r="X6" s="331"/>
      <c r="Y6" s="313"/>
      <c r="Z6" s="331"/>
      <c r="AA6" s="313"/>
      <c r="AB6" s="313"/>
      <c r="AC6" s="313"/>
      <c r="AD6" s="313"/>
      <c r="AE6" s="313"/>
      <c r="AF6" s="313"/>
      <c r="AG6" s="313"/>
      <c r="AH6" s="313"/>
      <c r="AI6" s="313"/>
      <c r="AJ6" s="313"/>
      <c r="AK6" s="313"/>
      <c r="AL6" s="313"/>
      <c r="AM6" s="313"/>
      <c r="AN6" s="313"/>
      <c r="AO6" s="313"/>
      <c r="AP6" s="313"/>
      <c r="AQ6" s="313"/>
      <c r="AR6" s="313"/>
      <c r="AS6" s="313"/>
      <c r="AT6" s="313"/>
      <c r="AU6" s="313"/>
      <c r="AV6" s="313"/>
      <c r="AW6" s="313"/>
      <c r="AX6" s="313"/>
      <c r="AY6" s="313"/>
      <c r="AZ6" s="313"/>
      <c r="BA6" s="313"/>
      <c r="BB6" s="313"/>
      <c r="BC6" s="313"/>
      <c r="BD6" s="313"/>
      <c r="BE6" s="313"/>
      <c r="BF6" s="313"/>
      <c r="BG6" s="313"/>
      <c r="BH6" s="313"/>
      <c r="BI6" s="313"/>
      <c r="BJ6" s="313"/>
      <c r="BK6" s="313"/>
      <c r="BL6" s="313"/>
      <c r="BM6" s="313"/>
      <c r="BN6" s="313"/>
      <c r="BO6" s="313"/>
      <c r="BP6" s="313"/>
      <c r="BQ6" s="313"/>
      <c r="BR6" s="313"/>
    </row>
    <row r="7" customFormat="false" ht="12.75" hidden="false" customHeight="true" outlineLevel="0" collapsed="false">
      <c r="A7" s="332" t="s">
        <v>422</v>
      </c>
      <c r="B7" s="310"/>
      <c r="C7" s="107" t="n">
        <f aca="false">-DataBase!C93-C8</f>
        <v>157</v>
      </c>
      <c r="D7" s="107" t="n">
        <f aca="false">-DataBase!D93-D8</f>
        <v>168</v>
      </c>
      <c r="E7" s="107" t="n">
        <f aca="false">-DataBase!E93-E8</f>
        <v>326</v>
      </c>
      <c r="F7" s="107" t="n">
        <f aca="false">-DataBase!F93-F8</f>
        <v>312</v>
      </c>
      <c r="G7" s="107" t="n">
        <f aca="false">-DataBase!G93-G8</f>
        <v>157</v>
      </c>
      <c r="H7" s="107" t="n">
        <f aca="false">-DataBase!H93-H8</f>
        <v>228</v>
      </c>
      <c r="I7" s="107" t="n">
        <f aca="false">-DataBase!I93-I8</f>
        <v>30</v>
      </c>
      <c r="J7" s="107" t="n">
        <f aca="false">-DataBase!J93-J8</f>
        <v>109</v>
      </c>
      <c r="K7" s="107" t="n">
        <f aca="false">-DataBase!K93-K8</f>
        <v>167</v>
      </c>
      <c r="L7" s="107" t="n">
        <f aca="false">-DataBase!L93-L8</f>
        <v>160</v>
      </c>
      <c r="M7" s="107" t="n">
        <f aca="false">-DataBase!M93-M8</f>
        <v>159</v>
      </c>
      <c r="N7" s="107" t="n">
        <f aca="false">-DataBase!N93-N8</f>
        <v>620</v>
      </c>
      <c r="O7" s="75" t="n">
        <f aca="false">SUM(C7:N7)</f>
        <v>2593</v>
      </c>
      <c r="P7" s="333" t="n">
        <f aca="false">SUM(C7:J7)</f>
        <v>1487</v>
      </c>
      <c r="Q7" s="75" t="n">
        <f aca="false">O7-P7</f>
        <v>1106</v>
      </c>
      <c r="R7" s="313"/>
      <c r="S7" s="334" t="n">
        <f aca="false">SUM(C7:E7)</f>
        <v>651</v>
      </c>
      <c r="T7" s="334" t="n">
        <f aca="false">SUM(F7:H7)</f>
        <v>697</v>
      </c>
      <c r="U7" s="334" t="n">
        <f aca="false">SUM(I7:K7)</f>
        <v>306</v>
      </c>
      <c r="V7" s="334" t="n">
        <f aca="false">SUM(L7:N7)</f>
        <v>939</v>
      </c>
      <c r="W7" s="335"/>
      <c r="X7" s="336" t="n">
        <f aca="false">SUM(S7:V7)</f>
        <v>2593</v>
      </c>
      <c r="Y7" s="313"/>
      <c r="Z7" s="313"/>
      <c r="AA7" s="313"/>
      <c r="AB7" s="313"/>
      <c r="AC7" s="313"/>
      <c r="AD7" s="313"/>
      <c r="AE7" s="313"/>
      <c r="AF7" s="313"/>
      <c r="AG7" s="313"/>
      <c r="AH7" s="313"/>
      <c r="AI7" s="313"/>
      <c r="AJ7" s="313"/>
      <c r="AK7" s="313"/>
      <c r="AL7" s="313"/>
      <c r="AM7" s="313"/>
      <c r="AN7" s="313"/>
      <c r="AO7" s="313"/>
      <c r="AP7" s="313"/>
      <c r="AQ7" s="313"/>
      <c r="AR7" s="313"/>
      <c r="AS7" s="313"/>
      <c r="AT7" s="313"/>
      <c r="AU7" s="313"/>
      <c r="AV7" s="313"/>
      <c r="AW7" s="313"/>
      <c r="AX7" s="313"/>
      <c r="AY7" s="313"/>
      <c r="AZ7" s="313"/>
      <c r="BA7" s="313"/>
      <c r="BB7" s="313"/>
      <c r="BC7" s="313"/>
      <c r="BD7" s="313"/>
      <c r="BE7" s="313"/>
      <c r="BF7" s="313"/>
      <c r="BG7" s="313"/>
      <c r="BH7" s="313"/>
      <c r="BI7" s="313"/>
      <c r="BJ7" s="313"/>
      <c r="BK7" s="313"/>
      <c r="BL7" s="313"/>
      <c r="BM7" s="313"/>
      <c r="BN7" s="313"/>
      <c r="BO7" s="313"/>
      <c r="BP7" s="313"/>
      <c r="BQ7" s="313"/>
      <c r="BR7" s="313"/>
    </row>
    <row r="8" customFormat="false" ht="12.75" hidden="false" customHeight="true" outlineLevel="0" collapsed="false">
      <c r="A8" s="337" t="s">
        <v>423</v>
      </c>
      <c r="B8" s="310"/>
      <c r="C8" s="56" t="n">
        <v>0</v>
      </c>
      <c r="D8" s="56" t="n">
        <v>0</v>
      </c>
      <c r="E8" s="56" t="n">
        <v>0</v>
      </c>
      <c r="F8" s="56" t="n">
        <v>0</v>
      </c>
      <c r="G8" s="56" t="n">
        <v>0</v>
      </c>
      <c r="H8" s="56" t="n">
        <v>0</v>
      </c>
      <c r="I8" s="56" t="n">
        <v>0</v>
      </c>
      <c r="J8" s="56" t="n">
        <v>0</v>
      </c>
      <c r="K8" s="56" t="n">
        <v>0</v>
      </c>
      <c r="L8" s="56" t="n">
        <v>0</v>
      </c>
      <c r="M8" s="56" t="n">
        <v>0</v>
      </c>
      <c r="N8" s="56" t="n">
        <v>0</v>
      </c>
      <c r="O8" s="75" t="n">
        <f aca="false">SUM(C8:N8)</f>
        <v>0</v>
      </c>
      <c r="P8" s="333" t="n">
        <f aca="false">SUM(C8:J8)</f>
        <v>0</v>
      </c>
      <c r="Q8" s="75" t="n">
        <f aca="false">O8-P8</f>
        <v>0</v>
      </c>
      <c r="R8" s="313"/>
      <c r="S8" s="334" t="n">
        <f aca="false">SUM(C8:E8)</f>
        <v>0</v>
      </c>
      <c r="T8" s="334" t="n">
        <f aca="false">SUM(F8:H8)</f>
        <v>0</v>
      </c>
      <c r="U8" s="334" t="n">
        <f aca="false">SUM(I8:K8)</f>
        <v>0</v>
      </c>
      <c r="V8" s="334" t="n">
        <f aca="false">SUM(L8:N8)</f>
        <v>0</v>
      </c>
      <c r="W8" s="338"/>
      <c r="X8" s="336" t="n">
        <f aca="false">SUM(S8:V8)</f>
        <v>0</v>
      </c>
      <c r="Y8" s="313"/>
      <c r="Z8" s="313"/>
      <c r="AA8" s="313"/>
      <c r="AB8" s="313"/>
      <c r="AC8" s="313"/>
      <c r="AD8" s="313"/>
      <c r="AE8" s="313"/>
      <c r="AF8" s="313"/>
      <c r="AG8" s="313"/>
      <c r="AH8" s="313"/>
      <c r="AI8" s="313"/>
      <c r="AJ8" s="313"/>
      <c r="AK8" s="313"/>
      <c r="AL8" s="313"/>
      <c r="AM8" s="313"/>
      <c r="AN8" s="313"/>
      <c r="AO8" s="313"/>
      <c r="AP8" s="313"/>
      <c r="AQ8" s="313"/>
      <c r="AR8" s="313"/>
      <c r="AS8" s="313"/>
      <c r="AT8" s="313"/>
      <c r="AU8" s="313"/>
      <c r="AV8" s="313"/>
      <c r="AW8" s="313"/>
      <c r="AX8" s="313"/>
      <c r="AY8" s="313"/>
      <c r="AZ8" s="313"/>
      <c r="BA8" s="313"/>
      <c r="BB8" s="313"/>
      <c r="BC8" s="313"/>
      <c r="BD8" s="313"/>
      <c r="BE8" s="313"/>
      <c r="BF8" s="313"/>
      <c r="BG8" s="313"/>
      <c r="BH8" s="313"/>
      <c r="BI8" s="313"/>
      <c r="BJ8" s="313"/>
      <c r="BK8" s="313"/>
      <c r="BL8" s="313"/>
      <c r="BM8" s="313"/>
      <c r="BN8" s="313"/>
      <c r="BO8" s="313"/>
      <c r="BP8" s="313"/>
      <c r="BQ8" s="313"/>
      <c r="BR8" s="313"/>
    </row>
    <row r="9" customFormat="false" ht="12.75" hidden="false" customHeight="true" outlineLevel="0" collapsed="false">
      <c r="A9" s="339" t="s">
        <v>424</v>
      </c>
      <c r="B9" s="310"/>
      <c r="C9" s="107" t="n">
        <f aca="false">-DataBase!C142-C10</f>
        <v>119</v>
      </c>
      <c r="D9" s="107" t="n">
        <f aca="false">-DataBase!D142-D10</f>
        <v>131</v>
      </c>
      <c r="E9" s="107" t="n">
        <f aca="false">-DataBase!E142-E10</f>
        <v>141</v>
      </c>
      <c r="F9" s="107" t="n">
        <f aca="false">-DataBase!F142-F10</f>
        <v>132</v>
      </c>
      <c r="G9" s="107" t="n">
        <f aca="false">-DataBase!G142-G10</f>
        <v>130</v>
      </c>
      <c r="H9" s="107" t="n">
        <f aca="false">-DataBase!H142-H10</f>
        <v>125</v>
      </c>
      <c r="I9" s="107" t="n">
        <f aca="false">-DataBase!I142-I10</f>
        <v>133</v>
      </c>
      <c r="J9" s="107" t="n">
        <f aca="false">-DataBase!J142-J10</f>
        <v>123</v>
      </c>
      <c r="K9" s="107" t="n">
        <f aca="false">-DataBase!K142-K10</f>
        <v>196</v>
      </c>
      <c r="L9" s="107" t="n">
        <f aca="false">-DataBase!L142-L10</f>
        <v>146</v>
      </c>
      <c r="M9" s="107" t="n">
        <f aca="false">-DataBase!M142-M10</f>
        <v>206</v>
      </c>
      <c r="N9" s="107" t="n">
        <f aca="false">-DataBase!N142-N10</f>
        <v>169</v>
      </c>
      <c r="O9" s="75" t="n">
        <f aca="false">SUM(C9:N9)</f>
        <v>1751</v>
      </c>
      <c r="P9" s="333" t="n">
        <f aca="false">SUM(C9:J9)</f>
        <v>1034</v>
      </c>
      <c r="Q9" s="75" t="n">
        <f aca="false">O9-P9</f>
        <v>717</v>
      </c>
      <c r="R9" s="313"/>
      <c r="S9" s="334" t="n">
        <f aca="false">SUM(C9:E9)</f>
        <v>391</v>
      </c>
      <c r="T9" s="334" t="n">
        <f aca="false">SUM(F9:H9)</f>
        <v>387</v>
      </c>
      <c r="U9" s="334" t="n">
        <f aca="false">SUM(I9:K9)</f>
        <v>452</v>
      </c>
      <c r="V9" s="334" t="n">
        <f aca="false">SUM(L9:N9)</f>
        <v>521</v>
      </c>
      <c r="W9" s="335"/>
      <c r="X9" s="336" t="n">
        <f aca="false">SUM(S9:V9)</f>
        <v>1751</v>
      </c>
      <c r="Y9" s="313"/>
      <c r="Z9" s="313"/>
      <c r="AA9" s="313"/>
      <c r="AB9" s="313"/>
      <c r="AC9" s="313"/>
      <c r="AD9" s="313"/>
      <c r="AE9" s="313"/>
      <c r="AF9" s="313"/>
      <c r="AG9" s="313"/>
      <c r="AH9" s="313"/>
      <c r="AI9" s="313"/>
      <c r="AJ9" s="313"/>
      <c r="AK9" s="313"/>
      <c r="AL9" s="313"/>
      <c r="AM9" s="313"/>
      <c r="AN9" s="313"/>
      <c r="AO9" s="313"/>
      <c r="AP9" s="313"/>
      <c r="AQ9" s="313"/>
      <c r="AR9" s="313"/>
      <c r="AS9" s="313"/>
      <c r="AT9" s="313"/>
      <c r="AU9" s="313"/>
      <c r="AV9" s="313"/>
      <c r="AW9" s="313"/>
      <c r="AX9" s="313"/>
      <c r="AY9" s="313"/>
      <c r="AZ9" s="313"/>
      <c r="BA9" s="313"/>
      <c r="BB9" s="313"/>
      <c r="BC9" s="313"/>
      <c r="BD9" s="313"/>
      <c r="BE9" s="313"/>
      <c r="BF9" s="313"/>
      <c r="BG9" s="313"/>
      <c r="BH9" s="313"/>
      <c r="BI9" s="313"/>
      <c r="BJ9" s="313"/>
      <c r="BK9" s="313"/>
      <c r="BL9" s="313"/>
      <c r="BM9" s="313"/>
      <c r="BN9" s="313"/>
      <c r="BO9" s="313"/>
      <c r="BP9" s="313"/>
      <c r="BQ9" s="313"/>
      <c r="BR9" s="313"/>
    </row>
    <row r="10" customFormat="false" ht="12.75" hidden="false" customHeight="true" outlineLevel="0" collapsed="false">
      <c r="A10" s="337" t="s">
        <v>423</v>
      </c>
      <c r="B10" s="310"/>
      <c r="C10" s="56" t="n">
        <v>0</v>
      </c>
      <c r="D10" s="56" t="n">
        <v>0</v>
      </c>
      <c r="E10" s="56" t="n">
        <v>0</v>
      </c>
      <c r="F10" s="56" t="n">
        <v>0</v>
      </c>
      <c r="G10" s="56" t="n">
        <v>0</v>
      </c>
      <c r="H10" s="56" t="n">
        <v>0</v>
      </c>
      <c r="I10" s="56" t="n">
        <v>0</v>
      </c>
      <c r="J10" s="56" t="n">
        <v>0</v>
      </c>
      <c r="K10" s="56" t="n">
        <v>0</v>
      </c>
      <c r="L10" s="56" t="n">
        <v>0</v>
      </c>
      <c r="M10" s="56" t="n">
        <v>0</v>
      </c>
      <c r="N10" s="56" t="n">
        <v>0</v>
      </c>
      <c r="O10" s="75" t="n">
        <f aca="false">SUM(C10:N10)</f>
        <v>0</v>
      </c>
      <c r="P10" s="333" t="n">
        <f aca="false">SUM(C10:J10)</f>
        <v>0</v>
      </c>
      <c r="Q10" s="75" t="n">
        <f aca="false">O10-P10</f>
        <v>0</v>
      </c>
      <c r="R10" s="313"/>
      <c r="S10" s="334" t="n">
        <f aca="false">SUM(C10:E10)</f>
        <v>0</v>
      </c>
      <c r="T10" s="334" t="n">
        <f aca="false">SUM(F10:H10)</f>
        <v>0</v>
      </c>
      <c r="U10" s="334" t="n">
        <f aca="false">SUM(I10:K10)</f>
        <v>0</v>
      </c>
      <c r="V10" s="334" t="n">
        <f aca="false">SUM(L10:N10)</f>
        <v>0</v>
      </c>
      <c r="W10" s="338"/>
      <c r="X10" s="336" t="n">
        <f aca="false">SUM(S10:V10)</f>
        <v>0</v>
      </c>
      <c r="Y10" s="313"/>
      <c r="Z10" s="313"/>
      <c r="AA10" s="313"/>
      <c r="AB10" s="313"/>
      <c r="AC10" s="313"/>
      <c r="AD10" s="313"/>
      <c r="AE10" s="313"/>
      <c r="AF10" s="313"/>
      <c r="AG10" s="313"/>
      <c r="AH10" s="313"/>
      <c r="AI10" s="313"/>
      <c r="AJ10" s="313"/>
      <c r="AK10" s="313"/>
      <c r="AL10" s="313"/>
      <c r="AM10" s="313"/>
      <c r="AN10" s="313"/>
      <c r="AO10" s="313"/>
      <c r="AP10" s="313"/>
      <c r="AQ10" s="313"/>
      <c r="AR10" s="313"/>
      <c r="AS10" s="313"/>
      <c r="AT10" s="313"/>
      <c r="AU10" s="313"/>
      <c r="AV10" s="313"/>
      <c r="AW10" s="313"/>
      <c r="AX10" s="313"/>
      <c r="AY10" s="313"/>
      <c r="AZ10" s="313"/>
      <c r="BA10" s="313"/>
      <c r="BB10" s="313"/>
      <c r="BC10" s="313"/>
      <c r="BD10" s="313"/>
      <c r="BE10" s="313"/>
      <c r="BF10" s="313"/>
      <c r="BG10" s="313"/>
      <c r="BH10" s="313"/>
      <c r="BI10" s="313"/>
      <c r="BJ10" s="313"/>
      <c r="BK10" s="313"/>
      <c r="BL10" s="313"/>
      <c r="BM10" s="313"/>
      <c r="BN10" s="313"/>
      <c r="BO10" s="313"/>
      <c r="BP10" s="313"/>
      <c r="BQ10" s="313"/>
      <c r="BR10" s="313"/>
    </row>
    <row r="11" customFormat="false" ht="12.75" hidden="false" customHeight="true" outlineLevel="0" collapsed="false">
      <c r="A11" s="339" t="s">
        <v>425</v>
      </c>
      <c r="B11" s="310"/>
      <c r="C11" s="107" t="n">
        <f aca="false">-DataBase!C170-SUM(C12:C14)</f>
        <v>1870</v>
      </c>
      <c r="D11" s="107" t="n">
        <f aca="false">-DataBase!D170-SUM(D12:D14)</f>
        <v>2099</v>
      </c>
      <c r="E11" s="107" t="n">
        <f aca="false">-DataBase!E170-SUM(E12:E14)</f>
        <v>2611</v>
      </c>
      <c r="F11" s="107" t="n">
        <f aca="false">-DataBase!F170-SUM(F12:F14)</f>
        <v>1806</v>
      </c>
      <c r="G11" s="107" t="n">
        <f aca="false">-DataBase!G170-SUM(G12:G14)</f>
        <v>2795</v>
      </c>
      <c r="H11" s="107" t="n">
        <f aca="false">-DataBase!H170-SUM(H12:H14)</f>
        <v>2490</v>
      </c>
      <c r="I11" s="107" t="n">
        <f aca="false">-DataBase!I170-SUM(I12:I14)</f>
        <v>2181</v>
      </c>
      <c r="J11" s="107" t="n">
        <f aca="false">-DataBase!J170-SUM(J12:J14)</f>
        <v>2478</v>
      </c>
      <c r="K11" s="107" t="n">
        <f aca="false">-DataBase!K170-SUM(K12:K14)</f>
        <v>1132</v>
      </c>
      <c r="L11" s="107" t="n">
        <f aca="false">-DataBase!L170-SUM(L12:L14)</f>
        <v>1748</v>
      </c>
      <c r="M11" s="107" t="n">
        <f aca="false">-DataBase!M170-SUM(M12:M14)</f>
        <v>1688</v>
      </c>
      <c r="N11" s="107" t="n">
        <f aca="false">-DataBase!N170-SUM(N12:N14)</f>
        <v>827</v>
      </c>
      <c r="O11" s="75" t="n">
        <f aca="false">SUM(C11:N11)</f>
        <v>23725</v>
      </c>
      <c r="P11" s="333" t="n">
        <f aca="false">SUM(C11:J11)</f>
        <v>18330</v>
      </c>
      <c r="Q11" s="75" t="n">
        <f aca="false">O11-P11</f>
        <v>5395</v>
      </c>
      <c r="R11" s="313"/>
      <c r="S11" s="334" t="n">
        <f aca="false">SUM(C11:E11)</f>
        <v>6580</v>
      </c>
      <c r="T11" s="334" t="n">
        <f aca="false">SUM(F11:H11)</f>
        <v>7091</v>
      </c>
      <c r="U11" s="334" t="n">
        <f aca="false">SUM(I11:K11)</f>
        <v>5791</v>
      </c>
      <c r="V11" s="334" t="n">
        <f aca="false">SUM(L11:N11)</f>
        <v>4263</v>
      </c>
      <c r="W11" s="338"/>
      <c r="X11" s="336" t="n">
        <f aca="false">SUM(S11:V11)</f>
        <v>23725</v>
      </c>
      <c r="Y11" s="313"/>
      <c r="Z11" s="313"/>
      <c r="AA11" s="313"/>
      <c r="AB11" s="313"/>
      <c r="AC11" s="313"/>
      <c r="AD11" s="313"/>
      <c r="AE11" s="313"/>
      <c r="AF11" s="313"/>
      <c r="AG11" s="313"/>
      <c r="AH11" s="313"/>
      <c r="AI11" s="313"/>
      <c r="AJ11" s="313"/>
      <c r="AK11" s="313"/>
      <c r="AL11" s="313"/>
      <c r="AM11" s="313"/>
      <c r="AN11" s="313"/>
      <c r="AO11" s="313"/>
      <c r="AP11" s="313"/>
      <c r="AQ11" s="313"/>
      <c r="AR11" s="313"/>
      <c r="AS11" s="313"/>
      <c r="AT11" s="313"/>
      <c r="AU11" s="313"/>
      <c r="AV11" s="313"/>
      <c r="AW11" s="313"/>
      <c r="AX11" s="313"/>
      <c r="AY11" s="313"/>
      <c r="AZ11" s="313"/>
      <c r="BA11" s="313"/>
      <c r="BB11" s="313"/>
      <c r="BC11" s="313"/>
      <c r="BD11" s="313"/>
      <c r="BE11" s="313"/>
      <c r="BF11" s="313"/>
      <c r="BG11" s="313"/>
      <c r="BH11" s="313"/>
      <c r="BI11" s="313"/>
      <c r="BJ11" s="313"/>
      <c r="BK11" s="313"/>
      <c r="BL11" s="313"/>
      <c r="BM11" s="313"/>
      <c r="BN11" s="313"/>
      <c r="BO11" s="313"/>
      <c r="BP11" s="313"/>
      <c r="BQ11" s="313"/>
      <c r="BR11" s="313"/>
    </row>
    <row r="12" customFormat="false" ht="12.75" hidden="false" customHeight="true" outlineLevel="0" collapsed="false">
      <c r="A12" s="340" t="s">
        <v>423</v>
      </c>
      <c r="B12" s="341"/>
      <c r="C12" s="56" t="n">
        <v>0</v>
      </c>
      <c r="D12" s="56" t="n">
        <v>0</v>
      </c>
      <c r="E12" s="56" t="n">
        <v>0</v>
      </c>
      <c r="F12" s="56" t="n">
        <v>0</v>
      </c>
      <c r="G12" s="56" t="n">
        <v>0</v>
      </c>
      <c r="H12" s="56" t="n">
        <v>0</v>
      </c>
      <c r="I12" s="56" t="n">
        <v>0</v>
      </c>
      <c r="J12" s="56" t="n">
        <v>0</v>
      </c>
      <c r="K12" s="56" t="n">
        <v>0</v>
      </c>
      <c r="L12" s="56" t="n">
        <v>0</v>
      </c>
      <c r="M12" s="56" t="n">
        <v>0</v>
      </c>
      <c r="N12" s="56" t="n">
        <v>0</v>
      </c>
      <c r="O12" s="75" t="n">
        <f aca="false">SUM(C12:N12)</f>
        <v>0</v>
      </c>
      <c r="P12" s="333" t="n">
        <f aca="false">SUM(C12:J12)</f>
        <v>0</v>
      </c>
      <c r="Q12" s="75" t="n">
        <f aca="false">O12-P12</f>
        <v>0</v>
      </c>
      <c r="R12" s="313"/>
      <c r="S12" s="334" t="n">
        <f aca="false">SUM(C12:E12)</f>
        <v>0</v>
      </c>
      <c r="T12" s="334" t="n">
        <f aca="false">SUM(F12:H12)</f>
        <v>0</v>
      </c>
      <c r="U12" s="334" t="n">
        <f aca="false">SUM(I12:K12)</f>
        <v>0</v>
      </c>
      <c r="V12" s="334" t="n">
        <f aca="false">SUM(L12:N12)</f>
        <v>0</v>
      </c>
      <c r="W12" s="338"/>
      <c r="X12" s="336" t="n">
        <f aca="false">SUM(S12:V12)</f>
        <v>0</v>
      </c>
      <c r="Y12" s="313"/>
      <c r="Z12" s="313"/>
      <c r="AA12" s="313"/>
      <c r="AB12" s="313"/>
      <c r="AC12" s="313"/>
      <c r="AD12" s="313"/>
      <c r="AE12" s="313"/>
      <c r="AF12" s="313"/>
      <c r="AG12" s="313"/>
      <c r="AH12" s="313"/>
      <c r="AI12" s="313"/>
      <c r="AJ12" s="313"/>
      <c r="AK12" s="313"/>
      <c r="AL12" s="313"/>
      <c r="AM12" s="313"/>
      <c r="AN12" s="313"/>
      <c r="AO12" s="313"/>
      <c r="AP12" s="313"/>
      <c r="AQ12" s="313"/>
      <c r="AR12" s="313"/>
      <c r="AS12" s="313"/>
      <c r="AT12" s="313"/>
      <c r="AU12" s="313"/>
      <c r="AV12" s="313"/>
      <c r="AW12" s="313"/>
      <c r="AX12" s="313"/>
      <c r="AY12" s="313"/>
      <c r="AZ12" s="313"/>
      <c r="BA12" s="313"/>
      <c r="BB12" s="313"/>
      <c r="BC12" s="313"/>
      <c r="BD12" s="313"/>
      <c r="BE12" s="313"/>
      <c r="BF12" s="313"/>
      <c r="BG12" s="313"/>
      <c r="BH12" s="313"/>
      <c r="BI12" s="313"/>
      <c r="BJ12" s="313"/>
      <c r="BK12" s="313"/>
      <c r="BL12" s="313"/>
      <c r="BM12" s="313"/>
      <c r="BN12" s="313"/>
      <c r="BO12" s="313"/>
      <c r="BP12" s="313"/>
      <c r="BQ12" s="313"/>
      <c r="BR12" s="313"/>
    </row>
    <row r="13" customFormat="false" ht="12.75" hidden="false" customHeight="true" outlineLevel="0" collapsed="false">
      <c r="A13" s="340" t="s">
        <v>423</v>
      </c>
      <c r="B13" s="310"/>
      <c r="C13" s="56" t="n">
        <v>0</v>
      </c>
      <c r="D13" s="56" t="n">
        <v>0</v>
      </c>
      <c r="E13" s="56" t="n">
        <v>0</v>
      </c>
      <c r="F13" s="56" t="n">
        <v>0</v>
      </c>
      <c r="G13" s="56" t="n">
        <v>0</v>
      </c>
      <c r="H13" s="56" t="n">
        <v>0</v>
      </c>
      <c r="I13" s="56" t="n">
        <v>0</v>
      </c>
      <c r="J13" s="56" t="n">
        <v>0</v>
      </c>
      <c r="K13" s="56" t="n">
        <v>0</v>
      </c>
      <c r="L13" s="56" t="n">
        <v>0</v>
      </c>
      <c r="M13" s="56" t="n">
        <v>0</v>
      </c>
      <c r="N13" s="56" t="n">
        <v>0</v>
      </c>
      <c r="O13" s="75" t="n">
        <f aca="false">SUM(C13:N13)</f>
        <v>0</v>
      </c>
      <c r="P13" s="333" t="n">
        <f aca="false">SUM(C13:J13)</f>
        <v>0</v>
      </c>
      <c r="Q13" s="75" t="n">
        <f aca="false">O13-P13</f>
        <v>0</v>
      </c>
      <c r="R13" s="313"/>
      <c r="S13" s="334" t="n">
        <f aca="false">SUM(C13:E13)</f>
        <v>0</v>
      </c>
      <c r="T13" s="334" t="n">
        <f aca="false">SUM(F13:H13)</f>
        <v>0</v>
      </c>
      <c r="U13" s="334" t="n">
        <f aca="false">SUM(I13:K13)</f>
        <v>0</v>
      </c>
      <c r="V13" s="334" t="n">
        <f aca="false">SUM(L13:N13)</f>
        <v>0</v>
      </c>
      <c r="W13" s="338"/>
      <c r="X13" s="336" t="n">
        <f aca="false">SUM(S13:V13)</f>
        <v>0</v>
      </c>
      <c r="Y13" s="313"/>
      <c r="Z13" s="313"/>
      <c r="AA13" s="313"/>
      <c r="AB13" s="313"/>
      <c r="AC13" s="313"/>
      <c r="AD13" s="313"/>
      <c r="AE13" s="313"/>
      <c r="AF13" s="313"/>
      <c r="AG13" s="313"/>
      <c r="AH13" s="313"/>
      <c r="AI13" s="313"/>
      <c r="AJ13" s="313"/>
      <c r="AK13" s="313"/>
      <c r="AL13" s="313"/>
      <c r="AM13" s="313"/>
      <c r="AN13" s="313"/>
      <c r="AO13" s="313"/>
      <c r="AP13" s="313"/>
      <c r="AQ13" s="313"/>
      <c r="AR13" s="313"/>
      <c r="AS13" s="313"/>
      <c r="AT13" s="313"/>
      <c r="AU13" s="313"/>
      <c r="AV13" s="313"/>
      <c r="AW13" s="313"/>
      <c r="AX13" s="313"/>
      <c r="AY13" s="313"/>
      <c r="AZ13" s="313"/>
      <c r="BA13" s="313"/>
      <c r="BB13" s="313"/>
      <c r="BC13" s="313"/>
      <c r="BD13" s="313"/>
      <c r="BE13" s="313"/>
      <c r="BF13" s="313"/>
      <c r="BG13" s="313"/>
      <c r="BH13" s="313"/>
      <c r="BI13" s="313"/>
      <c r="BJ13" s="313"/>
      <c r="BK13" s="313"/>
      <c r="BL13" s="313"/>
      <c r="BM13" s="313"/>
      <c r="BN13" s="313"/>
      <c r="BO13" s="313"/>
      <c r="BP13" s="313"/>
      <c r="BQ13" s="313"/>
      <c r="BR13" s="313"/>
    </row>
    <row r="14" customFormat="false" ht="12.75" hidden="false" customHeight="true" outlineLevel="0" collapsed="false">
      <c r="A14" s="340" t="s">
        <v>423</v>
      </c>
      <c r="B14" s="342"/>
      <c r="C14" s="56" t="n">
        <v>0</v>
      </c>
      <c r="D14" s="56" t="n">
        <v>0</v>
      </c>
      <c r="E14" s="56" t="n">
        <v>0</v>
      </c>
      <c r="F14" s="56" t="n">
        <v>0</v>
      </c>
      <c r="G14" s="56" t="n">
        <v>0</v>
      </c>
      <c r="H14" s="56" t="n">
        <v>0</v>
      </c>
      <c r="I14" s="56" t="n">
        <v>0</v>
      </c>
      <c r="J14" s="56" t="n">
        <v>0</v>
      </c>
      <c r="K14" s="56" t="n">
        <v>0</v>
      </c>
      <c r="L14" s="56" t="n">
        <v>0</v>
      </c>
      <c r="M14" s="56" t="n">
        <v>0</v>
      </c>
      <c r="N14" s="56" t="n">
        <v>0</v>
      </c>
      <c r="O14" s="75" t="n">
        <f aca="false">SUM(C14:N14)</f>
        <v>0</v>
      </c>
      <c r="P14" s="333" t="n">
        <f aca="false">SUM(C14:J14)</f>
        <v>0</v>
      </c>
      <c r="Q14" s="75" t="n">
        <f aca="false">O14-P14</f>
        <v>0</v>
      </c>
      <c r="R14" s="313"/>
      <c r="S14" s="334" t="n">
        <f aca="false">SUM(C14:E14)</f>
        <v>0</v>
      </c>
      <c r="T14" s="334" t="n">
        <f aca="false">SUM(F14:H14)</f>
        <v>0</v>
      </c>
      <c r="U14" s="334" t="n">
        <f aca="false">SUM(I14:K14)</f>
        <v>0</v>
      </c>
      <c r="V14" s="334" t="n">
        <f aca="false">SUM(L14:N14)</f>
        <v>0</v>
      </c>
      <c r="W14" s="335"/>
      <c r="X14" s="336" t="n">
        <f aca="false">SUM(S14:V14)</f>
        <v>0</v>
      </c>
      <c r="Y14" s="313"/>
      <c r="Z14" s="313"/>
      <c r="AA14" s="313"/>
      <c r="AB14" s="313"/>
      <c r="AC14" s="313"/>
      <c r="AD14" s="313"/>
      <c r="AE14" s="313"/>
      <c r="AF14" s="313"/>
      <c r="AG14" s="313"/>
      <c r="AH14" s="313"/>
      <c r="AI14" s="313"/>
      <c r="AJ14" s="313"/>
      <c r="AK14" s="313"/>
      <c r="AL14" s="313"/>
      <c r="AM14" s="313"/>
      <c r="AN14" s="313"/>
      <c r="AO14" s="313"/>
      <c r="AP14" s="313"/>
      <c r="AQ14" s="313"/>
      <c r="AR14" s="313"/>
      <c r="AS14" s="313"/>
      <c r="AT14" s="313"/>
      <c r="AU14" s="313"/>
      <c r="AV14" s="313"/>
      <c r="AW14" s="313"/>
      <c r="AX14" s="313"/>
      <c r="AY14" s="313"/>
      <c r="AZ14" s="313"/>
      <c r="BA14" s="313"/>
      <c r="BB14" s="313"/>
      <c r="BC14" s="313"/>
      <c r="BD14" s="313"/>
      <c r="BE14" s="313"/>
      <c r="BF14" s="313"/>
      <c r="BG14" s="313"/>
      <c r="BH14" s="313"/>
      <c r="BI14" s="313"/>
      <c r="BJ14" s="313"/>
      <c r="BK14" s="313"/>
      <c r="BL14" s="313"/>
      <c r="BM14" s="313"/>
      <c r="BN14" s="313"/>
      <c r="BO14" s="313"/>
      <c r="BP14" s="313"/>
      <c r="BQ14" s="313"/>
      <c r="BR14" s="313"/>
    </row>
    <row r="15" customFormat="false" ht="12.75" hidden="false" customHeight="true" outlineLevel="0" collapsed="false">
      <c r="A15" s="337" t="s">
        <v>426</v>
      </c>
      <c r="B15" s="310"/>
      <c r="C15" s="107" t="n">
        <f aca="false">-DataBase!C201-SUM(C16:C19)</f>
        <v>316.971</v>
      </c>
      <c r="D15" s="107" t="n">
        <f aca="false">-DataBase!D201-SUM(D16:D19)</f>
        <v>338.902</v>
      </c>
      <c r="E15" s="107" t="n">
        <f aca="false">-DataBase!E201-SUM(E16:E19)</f>
        <v>1305</v>
      </c>
      <c r="F15" s="107" t="n">
        <f aca="false">-DataBase!F201-SUM(F16:F19)</f>
        <v>199</v>
      </c>
      <c r="G15" s="107" t="n">
        <f aca="false">-DataBase!G201-SUM(G16:G19)</f>
        <v>144</v>
      </c>
      <c r="H15" s="107" t="n">
        <f aca="false">-DataBase!H201-SUM(H16:H19)</f>
        <v>333</v>
      </c>
      <c r="I15" s="107" t="n">
        <f aca="false">-DataBase!I201-SUM(I16:I19)</f>
        <v>354</v>
      </c>
      <c r="J15" s="107" t="n">
        <f aca="false">-DataBase!J201-SUM(J16:J19)</f>
        <v>362</v>
      </c>
      <c r="K15" s="107" t="n">
        <f aca="false">-DataBase!K201-SUM(K16:K19)</f>
        <v>358</v>
      </c>
      <c r="L15" s="107" t="n">
        <f aca="false">-DataBase!L201-SUM(L16:L19)</f>
        <v>345</v>
      </c>
      <c r="M15" s="107" t="n">
        <f aca="false">-DataBase!M201-SUM(M16:M19)</f>
        <v>343</v>
      </c>
      <c r="N15" s="107" t="n">
        <f aca="false">-DataBase!N201-SUM(N16:N19)</f>
        <v>363</v>
      </c>
      <c r="O15" s="75" t="n">
        <f aca="false">SUM(C15:N15)</f>
        <v>4761.873</v>
      </c>
      <c r="P15" s="333" t="n">
        <f aca="false">SUM(C15:J15)</f>
        <v>3352.873</v>
      </c>
      <c r="Q15" s="75" t="n">
        <f aca="false">O15-P15</f>
        <v>1409</v>
      </c>
      <c r="R15" s="313"/>
      <c r="S15" s="334" t="n">
        <f aca="false">SUM(C15:E15)</f>
        <v>1960.873</v>
      </c>
      <c r="T15" s="334" t="n">
        <f aca="false">SUM(F15:H15)</f>
        <v>676</v>
      </c>
      <c r="U15" s="334" t="n">
        <f aca="false">SUM(I15:K15)</f>
        <v>1074</v>
      </c>
      <c r="V15" s="334" t="n">
        <f aca="false">SUM(L15:N15)</f>
        <v>1051</v>
      </c>
      <c r="W15" s="335"/>
      <c r="X15" s="336" t="n">
        <f aca="false">SUM(S15:V15)</f>
        <v>4761.873</v>
      </c>
      <c r="Y15" s="343"/>
      <c r="Z15" s="343"/>
      <c r="AA15" s="313"/>
      <c r="AB15" s="313"/>
      <c r="AC15" s="313"/>
      <c r="AD15" s="313"/>
      <c r="AE15" s="313"/>
      <c r="AF15" s="313"/>
      <c r="AG15" s="313"/>
      <c r="AH15" s="313"/>
      <c r="AI15" s="313"/>
      <c r="AJ15" s="313"/>
      <c r="AK15" s="313"/>
      <c r="AL15" s="313"/>
      <c r="AM15" s="313"/>
      <c r="AN15" s="313"/>
      <c r="AO15" s="313"/>
      <c r="AP15" s="313"/>
      <c r="AQ15" s="313"/>
      <c r="AR15" s="313"/>
      <c r="AS15" s="313"/>
      <c r="AT15" s="313"/>
      <c r="AU15" s="313"/>
      <c r="AV15" s="313"/>
      <c r="AW15" s="313"/>
      <c r="AX15" s="313"/>
      <c r="AY15" s="313"/>
      <c r="AZ15" s="313"/>
      <c r="BA15" s="313"/>
      <c r="BB15" s="313"/>
      <c r="BC15" s="313"/>
      <c r="BD15" s="313"/>
      <c r="BE15" s="313"/>
      <c r="BF15" s="313"/>
      <c r="BG15" s="313"/>
      <c r="BH15" s="313"/>
      <c r="BI15" s="313"/>
      <c r="BJ15" s="313"/>
      <c r="BK15" s="313"/>
      <c r="BL15" s="313"/>
      <c r="BM15" s="313"/>
      <c r="BN15" s="313"/>
      <c r="BO15" s="313"/>
      <c r="BP15" s="313"/>
      <c r="BQ15" s="313"/>
      <c r="BR15" s="313"/>
    </row>
    <row r="16" customFormat="false" ht="12.75" hidden="false" customHeight="true" outlineLevel="0" collapsed="false">
      <c r="A16" s="339" t="s">
        <v>427</v>
      </c>
      <c r="B16" s="310"/>
      <c r="C16" s="56" t="n">
        <v>0</v>
      </c>
      <c r="D16" s="56" t="n">
        <v>0</v>
      </c>
      <c r="E16" s="56" t="n">
        <v>0</v>
      </c>
      <c r="F16" s="56" t="n">
        <v>0</v>
      </c>
      <c r="G16" s="56" t="n">
        <v>0</v>
      </c>
      <c r="H16" s="56" t="n">
        <v>0</v>
      </c>
      <c r="I16" s="56" t="n">
        <v>0</v>
      </c>
      <c r="J16" s="56" t="n">
        <v>0</v>
      </c>
      <c r="K16" s="56" t="n">
        <v>0</v>
      </c>
      <c r="L16" s="56" t="n">
        <v>0</v>
      </c>
      <c r="M16" s="56" t="n">
        <v>0</v>
      </c>
      <c r="N16" s="56" t="n">
        <v>0</v>
      </c>
      <c r="O16" s="75" t="n">
        <f aca="false">SUM(C16:N16)</f>
        <v>0</v>
      </c>
      <c r="P16" s="333" t="n">
        <f aca="false">SUM(C16:J16)</f>
        <v>0</v>
      </c>
      <c r="Q16" s="75" t="n">
        <f aca="false">O16-P16</f>
        <v>0</v>
      </c>
      <c r="R16" s="313"/>
      <c r="S16" s="334" t="n">
        <f aca="false">SUM(C16:E16)</f>
        <v>0</v>
      </c>
      <c r="T16" s="334" t="n">
        <f aca="false">SUM(F16:H16)</f>
        <v>0</v>
      </c>
      <c r="U16" s="334" t="n">
        <f aca="false">SUM(I16:K16)</f>
        <v>0</v>
      </c>
      <c r="V16" s="334" t="n">
        <f aca="false">SUM(L16:N16)</f>
        <v>0</v>
      </c>
      <c r="W16" s="338"/>
      <c r="X16" s="336" t="n">
        <f aca="false">SUM(S16:V16)</f>
        <v>0</v>
      </c>
      <c r="Y16" s="343"/>
      <c r="Z16" s="343"/>
      <c r="AA16" s="31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  <c r="AL16" s="313"/>
      <c r="AM16" s="313"/>
      <c r="AN16" s="313"/>
      <c r="AO16" s="313"/>
      <c r="AP16" s="313"/>
      <c r="AQ16" s="313"/>
      <c r="AR16" s="313"/>
      <c r="AS16" s="313"/>
      <c r="AT16" s="313"/>
      <c r="AU16" s="313"/>
      <c r="AV16" s="313"/>
      <c r="AW16" s="313"/>
      <c r="AX16" s="313"/>
      <c r="AY16" s="313"/>
      <c r="AZ16" s="313"/>
      <c r="BA16" s="313"/>
      <c r="BB16" s="313"/>
      <c r="BC16" s="313"/>
      <c r="BD16" s="313"/>
      <c r="BE16" s="313"/>
      <c r="BF16" s="313"/>
      <c r="BG16" s="313"/>
      <c r="BH16" s="313"/>
      <c r="BI16" s="313"/>
      <c r="BJ16" s="313"/>
      <c r="BK16" s="313"/>
      <c r="BL16" s="313"/>
      <c r="BM16" s="313"/>
      <c r="BN16" s="313"/>
      <c r="BO16" s="313"/>
      <c r="BP16" s="313"/>
      <c r="BQ16" s="313"/>
      <c r="BR16" s="313"/>
    </row>
    <row r="17" customFormat="false" ht="12.75" hidden="false" customHeight="true" outlineLevel="0" collapsed="false">
      <c r="A17" s="339" t="s">
        <v>428</v>
      </c>
      <c r="B17" s="256" t="s">
        <v>364</v>
      </c>
      <c r="C17" s="56" t="n">
        <v>10</v>
      </c>
      <c r="D17" s="56" t="n">
        <v>10</v>
      </c>
      <c r="E17" s="344" t="n">
        <f aca="false">10+10+10+9</f>
        <v>39</v>
      </c>
      <c r="F17" s="344" t="n">
        <f aca="false">10-10</f>
        <v>0</v>
      </c>
      <c r="G17" s="344" t="n">
        <f aca="false">10-10</f>
        <v>0</v>
      </c>
      <c r="H17" s="344" t="n">
        <f aca="false">9-9</f>
        <v>0</v>
      </c>
      <c r="I17" s="56" t="n">
        <v>0</v>
      </c>
      <c r="J17" s="56" t="n">
        <v>0</v>
      </c>
      <c r="K17" s="56" t="n">
        <v>0</v>
      </c>
      <c r="L17" s="56" t="n">
        <v>0</v>
      </c>
      <c r="M17" s="56" t="n">
        <v>0</v>
      </c>
      <c r="N17" s="56" t="n">
        <v>0</v>
      </c>
      <c r="O17" s="75" t="n">
        <f aca="false">SUM(C17:N17)</f>
        <v>59</v>
      </c>
      <c r="P17" s="333" t="n">
        <f aca="false">SUM(C17:J17)</f>
        <v>59</v>
      </c>
      <c r="Q17" s="75" t="n">
        <f aca="false">O17-P17</f>
        <v>0</v>
      </c>
      <c r="R17" s="313"/>
      <c r="S17" s="334" t="n">
        <f aca="false">SUM(C17:E17)</f>
        <v>59</v>
      </c>
      <c r="T17" s="334" t="n">
        <f aca="false">SUM(F17:H17)</f>
        <v>0</v>
      </c>
      <c r="U17" s="334" t="n">
        <f aca="false">SUM(I17:K17)</f>
        <v>0</v>
      </c>
      <c r="V17" s="334" t="n">
        <f aca="false">SUM(L17:N17)</f>
        <v>0</v>
      </c>
      <c r="W17" s="338"/>
      <c r="X17" s="336" t="n">
        <f aca="false">SUM(S17:V17)</f>
        <v>59</v>
      </c>
      <c r="Y17" s="343"/>
      <c r="Z17" s="343"/>
      <c r="AA17" s="31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  <c r="AL17" s="313"/>
      <c r="AM17" s="313"/>
      <c r="AN17" s="313"/>
      <c r="AO17" s="313"/>
      <c r="AP17" s="313"/>
      <c r="AQ17" s="313"/>
      <c r="AR17" s="313"/>
      <c r="AS17" s="313"/>
      <c r="AT17" s="313"/>
      <c r="AU17" s="313"/>
      <c r="AV17" s="313"/>
      <c r="AW17" s="313"/>
      <c r="AX17" s="313"/>
      <c r="AY17" s="313"/>
      <c r="AZ17" s="313"/>
      <c r="BA17" s="313"/>
      <c r="BB17" s="313"/>
      <c r="BC17" s="313"/>
      <c r="BD17" s="313"/>
      <c r="BE17" s="313"/>
      <c r="BF17" s="313"/>
      <c r="BG17" s="313"/>
      <c r="BH17" s="313"/>
      <c r="BI17" s="313"/>
      <c r="BJ17" s="313"/>
      <c r="BK17" s="313"/>
      <c r="BL17" s="313"/>
      <c r="BM17" s="313"/>
      <c r="BN17" s="313"/>
      <c r="BO17" s="313"/>
      <c r="BP17" s="313"/>
      <c r="BQ17" s="313"/>
      <c r="BR17" s="313"/>
    </row>
    <row r="18" customFormat="false" ht="12.75" hidden="false" customHeight="true" outlineLevel="0" collapsed="false">
      <c r="A18" s="340" t="s">
        <v>423</v>
      </c>
      <c r="B18" s="342"/>
      <c r="C18" s="56" t="n">
        <v>0</v>
      </c>
      <c r="D18" s="56" t="n">
        <v>0</v>
      </c>
      <c r="E18" s="56" t="n">
        <v>0</v>
      </c>
      <c r="F18" s="56" t="n">
        <v>0</v>
      </c>
      <c r="G18" s="56" t="n">
        <v>0</v>
      </c>
      <c r="H18" s="56" t="n">
        <v>0</v>
      </c>
      <c r="I18" s="56" t="n">
        <v>0</v>
      </c>
      <c r="J18" s="56" t="n">
        <v>0</v>
      </c>
      <c r="K18" s="56" t="n">
        <v>0</v>
      </c>
      <c r="L18" s="56" t="n">
        <v>0</v>
      </c>
      <c r="M18" s="56" t="n">
        <v>0</v>
      </c>
      <c r="N18" s="56" t="n">
        <v>0</v>
      </c>
      <c r="O18" s="75" t="n">
        <f aca="false">SUM(C18:N18)</f>
        <v>0</v>
      </c>
      <c r="P18" s="333" t="n">
        <f aca="false">SUM(C18:J18)</f>
        <v>0</v>
      </c>
      <c r="Q18" s="75" t="n">
        <f aca="false">O18-P18</f>
        <v>0</v>
      </c>
      <c r="R18" s="313"/>
      <c r="S18" s="334" t="n">
        <f aca="false">SUM(C18:E18)</f>
        <v>0</v>
      </c>
      <c r="T18" s="334" t="n">
        <f aca="false">SUM(F18:H18)</f>
        <v>0</v>
      </c>
      <c r="U18" s="334" t="n">
        <f aca="false">SUM(I18:K18)</f>
        <v>0</v>
      </c>
      <c r="V18" s="334" t="n">
        <f aca="false">SUM(L18:N18)</f>
        <v>0</v>
      </c>
      <c r="W18" s="335"/>
      <c r="X18" s="336" t="n">
        <f aca="false">SUM(S18:V18)</f>
        <v>0</v>
      </c>
      <c r="Y18" s="343"/>
      <c r="Z18" s="343"/>
      <c r="AA18" s="31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  <c r="AL18" s="313"/>
      <c r="AM18" s="313"/>
      <c r="AN18" s="313"/>
      <c r="AO18" s="313"/>
      <c r="AP18" s="313"/>
      <c r="AQ18" s="313"/>
      <c r="AR18" s="313"/>
      <c r="AS18" s="313"/>
      <c r="AT18" s="313"/>
      <c r="AU18" s="313"/>
      <c r="AV18" s="313"/>
      <c r="AW18" s="313"/>
      <c r="AX18" s="313"/>
      <c r="AY18" s="313"/>
      <c r="AZ18" s="313"/>
      <c r="BA18" s="313"/>
      <c r="BB18" s="313"/>
      <c r="BC18" s="313"/>
      <c r="BD18" s="313"/>
      <c r="BE18" s="313"/>
      <c r="BF18" s="313"/>
      <c r="BG18" s="313"/>
      <c r="BH18" s="313"/>
      <c r="BI18" s="313"/>
      <c r="BJ18" s="313"/>
      <c r="BK18" s="313"/>
      <c r="BL18" s="313"/>
      <c r="BM18" s="313"/>
      <c r="BN18" s="313"/>
      <c r="BO18" s="313"/>
      <c r="BP18" s="313"/>
      <c r="BQ18" s="313"/>
      <c r="BR18" s="313"/>
    </row>
    <row r="19" customFormat="false" ht="12.75" hidden="false" customHeight="true" outlineLevel="0" collapsed="false">
      <c r="A19" s="345" t="s">
        <v>429</v>
      </c>
      <c r="B19" s="346"/>
      <c r="C19" s="347" t="n">
        <v>0</v>
      </c>
      <c r="D19" s="347" t="n">
        <v>0</v>
      </c>
      <c r="E19" s="347" t="n">
        <v>0</v>
      </c>
      <c r="F19" s="347" t="n">
        <v>0</v>
      </c>
      <c r="G19" s="347" t="n">
        <v>0</v>
      </c>
      <c r="H19" s="347" t="n">
        <v>0</v>
      </c>
      <c r="I19" s="74" t="n">
        <v>0</v>
      </c>
      <c r="J19" s="74" t="n">
        <v>0</v>
      </c>
      <c r="K19" s="74" t="n">
        <v>0</v>
      </c>
      <c r="L19" s="74" t="n">
        <v>0</v>
      </c>
      <c r="M19" s="74" t="n">
        <v>0</v>
      </c>
      <c r="N19" s="347" t="n">
        <f aca="false">-600+600</f>
        <v>0</v>
      </c>
      <c r="O19" s="75" t="n">
        <f aca="false">SUM(C19:N19)</f>
        <v>0</v>
      </c>
      <c r="P19" s="333" t="n">
        <f aca="false">SUM(C19:J19)</f>
        <v>0</v>
      </c>
      <c r="Q19" s="75" t="n">
        <f aca="false">O19-P19</f>
        <v>0</v>
      </c>
      <c r="R19" s="75"/>
      <c r="S19" s="334" t="n">
        <f aca="false">SUM(C19:E19)</f>
        <v>0</v>
      </c>
      <c r="T19" s="334" t="n">
        <f aca="false">SUM(F19:H19)</f>
        <v>0</v>
      </c>
      <c r="U19" s="334" t="n">
        <f aca="false">SUM(I19:K19)</f>
        <v>0</v>
      </c>
      <c r="V19" s="334" t="n">
        <f aca="false">SUM(L19:N19)</f>
        <v>0</v>
      </c>
      <c r="W19" s="338"/>
      <c r="X19" s="336" t="n">
        <f aca="false">SUM(S19:V19)</f>
        <v>0</v>
      </c>
      <c r="Y19" s="343"/>
      <c r="Z19" s="343"/>
      <c r="AA19" s="313"/>
      <c r="AB19" s="313"/>
      <c r="AC19" s="313"/>
      <c r="AD19" s="313"/>
      <c r="AE19" s="313"/>
      <c r="AF19" s="313"/>
      <c r="AG19" s="313"/>
      <c r="AH19" s="313"/>
      <c r="AI19" s="313"/>
      <c r="AJ19" s="313"/>
      <c r="AK19" s="313"/>
      <c r="AL19" s="313"/>
      <c r="AM19" s="313"/>
      <c r="AN19" s="313"/>
      <c r="AO19" s="313"/>
      <c r="AP19" s="313"/>
      <c r="AQ19" s="313"/>
      <c r="AR19" s="313"/>
      <c r="AS19" s="313"/>
      <c r="AT19" s="313"/>
      <c r="AU19" s="313"/>
      <c r="AV19" s="313"/>
      <c r="AW19" s="313"/>
      <c r="AX19" s="313"/>
      <c r="AY19" s="313"/>
      <c r="AZ19" s="313"/>
      <c r="BA19" s="313"/>
      <c r="BB19" s="313"/>
      <c r="BC19" s="313"/>
      <c r="BD19" s="313"/>
      <c r="BE19" s="313"/>
      <c r="BF19" s="313"/>
      <c r="BG19" s="313"/>
      <c r="BH19" s="313"/>
      <c r="BI19" s="313"/>
      <c r="BJ19" s="313"/>
      <c r="BK19" s="313"/>
      <c r="BL19" s="313"/>
      <c r="BM19" s="313"/>
      <c r="BN19" s="313"/>
      <c r="BO19" s="313"/>
      <c r="BP19" s="313"/>
      <c r="BQ19" s="313"/>
      <c r="BR19" s="313"/>
    </row>
    <row r="20" customFormat="false" ht="12.75" hidden="false" customHeight="true" outlineLevel="0" collapsed="false">
      <c r="A20" s="337" t="s">
        <v>430</v>
      </c>
      <c r="B20" s="310"/>
      <c r="C20" s="155" t="n">
        <f aca="false">-DataBase!C208</f>
        <v>-0</v>
      </c>
      <c r="D20" s="155" t="n">
        <f aca="false">-DataBase!D208</f>
        <v>-0</v>
      </c>
      <c r="E20" s="155" t="n">
        <f aca="false">-DataBase!E208</f>
        <v>-0</v>
      </c>
      <c r="F20" s="155" t="n">
        <f aca="false">-DataBase!F208</f>
        <v>-0</v>
      </c>
      <c r="G20" s="155" t="n">
        <f aca="false">-DataBase!G208</f>
        <v>-0</v>
      </c>
      <c r="H20" s="155" t="n">
        <f aca="false">-DataBase!H208</f>
        <v>-0</v>
      </c>
      <c r="I20" s="155" t="n">
        <f aca="false">-DataBase!I208</f>
        <v>-0</v>
      </c>
      <c r="J20" s="155" t="n">
        <f aca="false">-DataBase!J208</f>
        <v>-0</v>
      </c>
      <c r="K20" s="155" t="n">
        <f aca="false">-DataBase!K208</f>
        <v>-0</v>
      </c>
      <c r="L20" s="155" t="n">
        <f aca="false">-DataBase!L208</f>
        <v>-0</v>
      </c>
      <c r="M20" s="155" t="n">
        <f aca="false">-DataBase!M208</f>
        <v>-0</v>
      </c>
      <c r="N20" s="155" t="n">
        <f aca="false">-DataBase!N208</f>
        <v>-0</v>
      </c>
      <c r="O20" s="75" t="n">
        <f aca="false">SUM(C20:N20)</f>
        <v>0</v>
      </c>
      <c r="P20" s="333" t="n">
        <f aca="false">SUM(C20:J20)</f>
        <v>0</v>
      </c>
      <c r="Q20" s="75" t="n">
        <f aca="false">O20-P20</f>
        <v>0</v>
      </c>
      <c r="R20" s="313"/>
      <c r="S20" s="334" t="n">
        <f aca="false">SUM(C20:E20)</f>
        <v>0</v>
      </c>
      <c r="T20" s="334" t="n">
        <f aca="false">SUM(F20:H20)</f>
        <v>0</v>
      </c>
      <c r="U20" s="334" t="n">
        <f aca="false">SUM(I20:K20)</f>
        <v>0</v>
      </c>
      <c r="V20" s="334" t="n">
        <f aca="false">SUM(L20:N20)</f>
        <v>0</v>
      </c>
      <c r="W20" s="338"/>
      <c r="X20" s="336" t="n">
        <f aca="false">SUM(S20:V20)</f>
        <v>0</v>
      </c>
      <c r="Y20" s="343"/>
      <c r="Z20" s="343"/>
      <c r="AA20" s="313"/>
      <c r="AB20" s="313"/>
      <c r="AC20" s="313"/>
      <c r="AD20" s="313"/>
      <c r="AE20" s="313"/>
      <c r="AF20" s="313"/>
      <c r="AG20" s="313"/>
      <c r="AH20" s="313"/>
      <c r="AI20" s="313"/>
      <c r="AJ20" s="313"/>
      <c r="AK20" s="313"/>
      <c r="AL20" s="313"/>
      <c r="AM20" s="313"/>
      <c r="AN20" s="313"/>
      <c r="AO20" s="313"/>
      <c r="AP20" s="313"/>
      <c r="AQ20" s="313"/>
      <c r="AR20" s="313"/>
      <c r="AS20" s="313"/>
      <c r="AT20" s="313"/>
      <c r="AU20" s="313"/>
      <c r="AV20" s="313"/>
      <c r="AW20" s="313"/>
      <c r="AX20" s="313"/>
      <c r="AY20" s="313"/>
      <c r="AZ20" s="313"/>
      <c r="BA20" s="313"/>
      <c r="BB20" s="313"/>
      <c r="BC20" s="313"/>
      <c r="BD20" s="313"/>
      <c r="BE20" s="313"/>
      <c r="BF20" s="313"/>
      <c r="BG20" s="313"/>
      <c r="BH20" s="313"/>
      <c r="BI20" s="313"/>
      <c r="BJ20" s="313"/>
      <c r="BK20" s="313"/>
      <c r="BL20" s="313"/>
      <c r="BM20" s="313"/>
      <c r="BN20" s="313"/>
      <c r="BO20" s="313"/>
      <c r="BP20" s="313"/>
      <c r="BQ20" s="313"/>
      <c r="BR20" s="313"/>
    </row>
    <row r="21" customFormat="false" ht="12.75" hidden="false" customHeight="true" outlineLevel="0" collapsed="false">
      <c r="A21" s="337" t="s">
        <v>431</v>
      </c>
      <c r="B21" s="310"/>
      <c r="C21" s="107" t="n">
        <f aca="false">-DataBase!C277-C22</f>
        <v>175</v>
      </c>
      <c r="D21" s="107" t="n">
        <f aca="false">-DataBase!D277-D22</f>
        <v>209</v>
      </c>
      <c r="E21" s="107" t="n">
        <f aca="false">-DataBase!E277-E22</f>
        <v>334</v>
      </c>
      <c r="F21" s="107" t="n">
        <f aca="false">-DataBase!F277-F22</f>
        <v>64</v>
      </c>
      <c r="G21" s="107" t="n">
        <f aca="false">-DataBase!G277-G22</f>
        <v>209</v>
      </c>
      <c r="H21" s="107" t="n">
        <f aca="false">-DataBase!H277-H22</f>
        <v>284</v>
      </c>
      <c r="I21" s="107" t="n">
        <f aca="false">-DataBase!I277-I22</f>
        <v>189</v>
      </c>
      <c r="J21" s="107" t="n">
        <f aca="false">-DataBase!J277-J22</f>
        <v>306</v>
      </c>
      <c r="K21" s="107" t="n">
        <f aca="false">-DataBase!K277-K22</f>
        <v>352</v>
      </c>
      <c r="L21" s="107" t="n">
        <f aca="false">-DataBase!L277-L22</f>
        <v>467</v>
      </c>
      <c r="M21" s="107" t="n">
        <f aca="false">-DataBase!M277-M22</f>
        <v>368</v>
      </c>
      <c r="N21" s="107" t="n">
        <f aca="false">-DataBase!N277-N22</f>
        <v>467</v>
      </c>
      <c r="O21" s="75" t="n">
        <f aca="false">SUM(C21:N21)</f>
        <v>3424</v>
      </c>
      <c r="P21" s="333" t="n">
        <f aca="false">SUM(C21:J21)</f>
        <v>1770</v>
      </c>
      <c r="Q21" s="75" t="n">
        <f aca="false">O21-P21</f>
        <v>1654</v>
      </c>
      <c r="R21" s="313"/>
      <c r="S21" s="334" t="n">
        <f aca="false">SUM(C21:E21)</f>
        <v>718</v>
      </c>
      <c r="T21" s="334" t="n">
        <f aca="false">SUM(F21:H21)</f>
        <v>557</v>
      </c>
      <c r="U21" s="334" t="n">
        <f aca="false">SUM(I21:K21)</f>
        <v>847</v>
      </c>
      <c r="V21" s="334" t="n">
        <f aca="false">SUM(L21:N21)</f>
        <v>1302</v>
      </c>
      <c r="W21" s="335"/>
      <c r="X21" s="336" t="n">
        <f aca="false">SUM(S21:V21)</f>
        <v>3424</v>
      </c>
      <c r="Y21" s="343"/>
      <c r="Z21" s="343"/>
      <c r="AA21" s="313"/>
      <c r="AB21" s="313"/>
      <c r="AC21" s="313"/>
      <c r="AD21" s="313"/>
      <c r="AE21" s="313"/>
      <c r="AF21" s="313"/>
      <c r="AG21" s="313"/>
      <c r="AH21" s="313"/>
      <c r="AI21" s="313"/>
      <c r="AJ21" s="313"/>
      <c r="AK21" s="313"/>
      <c r="AL21" s="313"/>
      <c r="AM21" s="313"/>
      <c r="AN21" s="313"/>
      <c r="AO21" s="313"/>
      <c r="AP21" s="313"/>
      <c r="AQ21" s="313"/>
      <c r="AR21" s="313"/>
      <c r="AS21" s="313"/>
      <c r="AT21" s="313"/>
      <c r="AU21" s="313"/>
      <c r="AV21" s="313"/>
      <c r="AW21" s="313"/>
      <c r="AX21" s="313"/>
      <c r="AY21" s="313"/>
      <c r="AZ21" s="313"/>
      <c r="BA21" s="313"/>
      <c r="BB21" s="313"/>
      <c r="BC21" s="313"/>
      <c r="BD21" s="313"/>
      <c r="BE21" s="313"/>
      <c r="BF21" s="313"/>
      <c r="BG21" s="313"/>
      <c r="BH21" s="313"/>
      <c r="BI21" s="313"/>
      <c r="BJ21" s="313"/>
      <c r="BK21" s="313"/>
      <c r="BL21" s="313"/>
      <c r="BM21" s="313"/>
      <c r="BN21" s="313"/>
      <c r="BO21" s="313"/>
      <c r="BP21" s="313"/>
      <c r="BQ21" s="313"/>
      <c r="BR21" s="313"/>
    </row>
    <row r="22" customFormat="false" ht="12.75" hidden="false" customHeight="true" outlineLevel="0" collapsed="false">
      <c r="A22" s="340" t="s">
        <v>423</v>
      </c>
      <c r="B22" s="310"/>
      <c r="C22" s="56" t="n">
        <v>0</v>
      </c>
      <c r="D22" s="56" t="n">
        <v>0</v>
      </c>
      <c r="E22" s="56" t="n">
        <v>0</v>
      </c>
      <c r="F22" s="56" t="n">
        <v>0</v>
      </c>
      <c r="G22" s="56" t="n">
        <v>0</v>
      </c>
      <c r="H22" s="56" t="n">
        <v>0</v>
      </c>
      <c r="I22" s="56" t="n">
        <v>0</v>
      </c>
      <c r="J22" s="56" t="n">
        <v>0</v>
      </c>
      <c r="K22" s="56" t="n">
        <v>0</v>
      </c>
      <c r="L22" s="56" t="n">
        <v>0</v>
      </c>
      <c r="M22" s="56" t="n">
        <v>0</v>
      </c>
      <c r="N22" s="56" t="n">
        <v>0</v>
      </c>
      <c r="O22" s="75" t="n">
        <f aca="false">SUM(C22:N22)</f>
        <v>0</v>
      </c>
      <c r="P22" s="333" t="n">
        <f aca="false">SUM(C22:J22)</f>
        <v>0</v>
      </c>
      <c r="Q22" s="75" t="n">
        <f aca="false">O22-P22</f>
        <v>0</v>
      </c>
      <c r="R22" s="313"/>
      <c r="S22" s="334" t="n">
        <f aca="false">SUM(C22:E22)</f>
        <v>0</v>
      </c>
      <c r="T22" s="334" t="n">
        <f aca="false">SUM(F22:H22)</f>
        <v>0</v>
      </c>
      <c r="U22" s="334" t="n">
        <f aca="false">SUM(I22:K22)</f>
        <v>0</v>
      </c>
      <c r="V22" s="334" t="n">
        <f aca="false">SUM(L22:N22)</f>
        <v>0</v>
      </c>
      <c r="W22" s="338"/>
      <c r="X22" s="336" t="n">
        <f aca="false">SUM(S22:V22)</f>
        <v>0</v>
      </c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313"/>
      <c r="AJ22" s="313"/>
      <c r="AK22" s="313"/>
      <c r="AL22" s="313"/>
      <c r="AM22" s="313"/>
      <c r="AN22" s="313"/>
      <c r="AO22" s="313"/>
      <c r="AP22" s="313"/>
      <c r="AQ22" s="313"/>
      <c r="AR22" s="313"/>
      <c r="AS22" s="313"/>
      <c r="AT22" s="313"/>
      <c r="AU22" s="313"/>
      <c r="AV22" s="313"/>
      <c r="AW22" s="313"/>
      <c r="AX22" s="313"/>
      <c r="AY22" s="313"/>
      <c r="AZ22" s="313"/>
      <c r="BA22" s="313"/>
      <c r="BB22" s="313"/>
      <c r="BC22" s="313"/>
      <c r="BD22" s="313"/>
      <c r="BE22" s="313"/>
      <c r="BF22" s="313"/>
      <c r="BG22" s="313"/>
      <c r="BH22" s="313"/>
      <c r="BI22" s="313"/>
      <c r="BJ22" s="313"/>
      <c r="BK22" s="313"/>
      <c r="BL22" s="313"/>
      <c r="BM22" s="313"/>
      <c r="BN22" s="313"/>
      <c r="BO22" s="313"/>
      <c r="BP22" s="313"/>
      <c r="BQ22" s="313"/>
      <c r="BR22" s="313"/>
    </row>
    <row r="23" customFormat="false" ht="12.75" hidden="false" customHeight="true" outlineLevel="0" collapsed="false">
      <c r="A23" s="337" t="s">
        <v>432</v>
      </c>
      <c r="B23" s="267"/>
      <c r="C23" s="348"/>
      <c r="D23" s="348"/>
      <c r="E23" s="348"/>
      <c r="F23" s="348"/>
      <c r="G23" s="348"/>
      <c r="H23" s="348"/>
      <c r="I23" s="348"/>
      <c r="J23" s="348"/>
      <c r="K23" s="348"/>
      <c r="L23" s="348"/>
      <c r="M23" s="348"/>
      <c r="N23" s="348"/>
      <c r="O23" s="268"/>
      <c r="P23" s="268"/>
      <c r="Q23" s="268"/>
      <c r="R23" s="313"/>
      <c r="S23" s="334"/>
      <c r="T23" s="334"/>
      <c r="U23" s="334"/>
      <c r="V23" s="334"/>
      <c r="W23" s="335"/>
      <c r="X23" s="336"/>
      <c r="Y23" s="343"/>
      <c r="Z23" s="343"/>
      <c r="AA23" s="313"/>
      <c r="AB23" s="313"/>
      <c r="AC23" s="313"/>
      <c r="AD23" s="313"/>
      <c r="AE23" s="313"/>
      <c r="AF23" s="313"/>
      <c r="AG23" s="313"/>
      <c r="AH23" s="313"/>
      <c r="AI23" s="313"/>
      <c r="AJ23" s="313"/>
      <c r="AK23" s="313"/>
      <c r="AL23" s="313"/>
      <c r="AM23" s="313"/>
      <c r="AN23" s="313"/>
      <c r="AO23" s="313"/>
      <c r="AP23" s="313"/>
      <c r="AQ23" s="313"/>
      <c r="AR23" s="313"/>
      <c r="AS23" s="313"/>
      <c r="AT23" s="313"/>
      <c r="AU23" s="313"/>
      <c r="AV23" s="313"/>
      <c r="AW23" s="313"/>
      <c r="AX23" s="313"/>
      <c r="AY23" s="313"/>
      <c r="AZ23" s="313"/>
      <c r="BA23" s="313"/>
      <c r="BB23" s="313"/>
      <c r="BC23" s="313"/>
      <c r="BD23" s="313"/>
      <c r="BE23" s="313"/>
      <c r="BF23" s="313"/>
      <c r="BG23" s="313"/>
      <c r="BH23" s="313"/>
      <c r="BI23" s="313"/>
      <c r="BJ23" s="313"/>
      <c r="BK23" s="313"/>
      <c r="BL23" s="313"/>
      <c r="BM23" s="313"/>
      <c r="BN23" s="313"/>
      <c r="BO23" s="313"/>
      <c r="BP23" s="313"/>
      <c r="BQ23" s="313"/>
      <c r="BR23" s="313"/>
    </row>
    <row r="24" customFormat="false" ht="12.75" hidden="false" customHeight="true" outlineLevel="0" collapsed="false">
      <c r="A24" s="337" t="s">
        <v>433</v>
      </c>
      <c r="B24" s="310"/>
      <c r="C24" s="56" t="n">
        <v>0</v>
      </c>
      <c r="D24" s="56" t="n">
        <v>0</v>
      </c>
      <c r="E24" s="56" t="n">
        <v>0</v>
      </c>
      <c r="F24" s="56" t="n">
        <v>0</v>
      </c>
      <c r="G24" s="56" t="n">
        <v>0</v>
      </c>
      <c r="H24" s="56" t="n">
        <v>0</v>
      </c>
      <c r="I24" s="56" t="n">
        <v>0</v>
      </c>
      <c r="J24" s="56" t="n">
        <v>0</v>
      </c>
      <c r="K24" s="56" t="n">
        <v>0</v>
      </c>
      <c r="L24" s="56" t="n">
        <v>0</v>
      </c>
      <c r="M24" s="56" t="n">
        <v>0</v>
      </c>
      <c r="N24" s="56" t="n">
        <v>0</v>
      </c>
      <c r="O24" s="75" t="n">
        <f aca="false">SUM(C24:N24)</f>
        <v>0</v>
      </c>
      <c r="P24" s="333" t="n">
        <f aca="false">SUM(C24:J24)</f>
        <v>0</v>
      </c>
      <c r="Q24" s="75" t="n">
        <f aca="false">O24-P24</f>
        <v>0</v>
      </c>
      <c r="R24" s="313"/>
      <c r="S24" s="334" t="n">
        <f aca="false">SUM(C24:E24)</f>
        <v>0</v>
      </c>
      <c r="T24" s="334" t="n">
        <f aca="false">SUM(F24:H24)</f>
        <v>0</v>
      </c>
      <c r="U24" s="334" t="n">
        <f aca="false">SUM(I24:K24)</f>
        <v>0</v>
      </c>
      <c r="V24" s="334" t="n">
        <f aca="false">SUM(L24:N24)</f>
        <v>0</v>
      </c>
      <c r="W24" s="338"/>
      <c r="X24" s="336" t="n">
        <f aca="false">SUM(S24:V24)</f>
        <v>0</v>
      </c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313"/>
      <c r="AJ24" s="313"/>
      <c r="AK24" s="313"/>
      <c r="AL24" s="313"/>
      <c r="AM24" s="313"/>
      <c r="AN24" s="313"/>
      <c r="AO24" s="313"/>
      <c r="AP24" s="313"/>
      <c r="AQ24" s="313"/>
      <c r="AR24" s="313"/>
      <c r="AS24" s="313"/>
      <c r="AT24" s="313"/>
      <c r="AU24" s="313"/>
      <c r="AV24" s="313"/>
      <c r="AW24" s="313"/>
      <c r="AX24" s="313"/>
      <c r="AY24" s="313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  <c r="BJ24" s="313"/>
      <c r="BK24" s="313"/>
      <c r="BL24" s="313"/>
      <c r="BM24" s="313"/>
      <c r="BN24" s="313"/>
      <c r="BO24" s="313"/>
      <c r="BP24" s="313"/>
      <c r="BQ24" s="313"/>
      <c r="BR24" s="313"/>
    </row>
    <row r="25" customFormat="false" ht="12.75" hidden="false" customHeight="true" outlineLevel="0" collapsed="false">
      <c r="A25" s="337" t="s">
        <v>434</v>
      </c>
      <c r="B25" s="310"/>
      <c r="C25" s="56" t="n">
        <v>0</v>
      </c>
      <c r="D25" s="56" t="n">
        <v>0</v>
      </c>
      <c r="E25" s="56" t="n">
        <v>0</v>
      </c>
      <c r="F25" s="56" t="n">
        <v>0</v>
      </c>
      <c r="G25" s="56" t="n">
        <v>0</v>
      </c>
      <c r="H25" s="56" t="n">
        <v>0</v>
      </c>
      <c r="I25" s="56" t="n">
        <v>0</v>
      </c>
      <c r="J25" s="56" t="n">
        <v>0</v>
      </c>
      <c r="K25" s="56" t="n">
        <v>0</v>
      </c>
      <c r="L25" s="56" t="n">
        <v>0</v>
      </c>
      <c r="M25" s="56" t="n">
        <v>0</v>
      </c>
      <c r="N25" s="56" t="n">
        <v>0</v>
      </c>
      <c r="O25" s="75" t="n">
        <f aca="false">SUM(C25:N25)</f>
        <v>0</v>
      </c>
      <c r="P25" s="333" t="n">
        <f aca="false">SUM(C25:J25)</f>
        <v>0</v>
      </c>
      <c r="Q25" s="75" t="n">
        <f aca="false">O25-P25</f>
        <v>0</v>
      </c>
      <c r="R25" s="313"/>
      <c r="S25" s="334" t="n">
        <f aca="false">SUM(C25:E25)</f>
        <v>0</v>
      </c>
      <c r="T25" s="334" t="n">
        <f aca="false">SUM(F25:H25)</f>
        <v>0</v>
      </c>
      <c r="U25" s="334" t="n">
        <f aca="false">SUM(I25:K25)</f>
        <v>0</v>
      </c>
      <c r="V25" s="334" t="n">
        <f aca="false">SUM(L25:N25)</f>
        <v>0</v>
      </c>
      <c r="W25" s="338"/>
      <c r="X25" s="336" t="n">
        <f aca="false">SUM(S25:V25)</f>
        <v>0</v>
      </c>
      <c r="Y25" s="343"/>
      <c r="Z25" s="343"/>
      <c r="AA25" s="313"/>
      <c r="AB25" s="313"/>
      <c r="AC25" s="313"/>
      <c r="AD25" s="313"/>
      <c r="AE25" s="313"/>
      <c r="AF25" s="313"/>
      <c r="AG25" s="313"/>
      <c r="AH25" s="313"/>
      <c r="AI25" s="313"/>
      <c r="AJ25" s="313"/>
      <c r="AK25" s="313"/>
      <c r="AL25" s="313"/>
      <c r="AM25" s="313"/>
      <c r="AN25" s="313"/>
      <c r="AO25" s="313"/>
      <c r="AP25" s="313"/>
      <c r="AQ25" s="313"/>
      <c r="AR25" s="313"/>
      <c r="AS25" s="313"/>
      <c r="AT25" s="313"/>
      <c r="AU25" s="313"/>
      <c r="AV25" s="313"/>
      <c r="AW25" s="313"/>
      <c r="AX25" s="313"/>
      <c r="AY25" s="313"/>
      <c r="AZ25" s="313"/>
      <c r="BA25" s="313"/>
      <c r="BB25" s="313"/>
      <c r="BC25" s="313"/>
      <c r="BD25" s="313"/>
      <c r="BE25" s="313"/>
      <c r="BF25" s="313"/>
      <c r="BG25" s="313"/>
      <c r="BH25" s="313"/>
      <c r="BI25" s="313"/>
      <c r="BJ25" s="313"/>
      <c r="BK25" s="313"/>
      <c r="BL25" s="313"/>
      <c r="BM25" s="313"/>
      <c r="BN25" s="313"/>
      <c r="BO25" s="313"/>
      <c r="BP25" s="313"/>
      <c r="BQ25" s="313"/>
      <c r="BR25" s="313"/>
    </row>
    <row r="26" customFormat="false" ht="12.75" hidden="false" customHeight="true" outlineLevel="0" collapsed="false">
      <c r="A26" s="337" t="s">
        <v>435</v>
      </c>
      <c r="B26" s="310"/>
      <c r="C26" s="56" t="n">
        <v>0</v>
      </c>
      <c r="D26" s="56" t="n">
        <v>0</v>
      </c>
      <c r="E26" s="56" t="n">
        <v>0</v>
      </c>
      <c r="F26" s="56" t="n">
        <v>0</v>
      </c>
      <c r="G26" s="56" t="n">
        <v>0</v>
      </c>
      <c r="H26" s="56" t="n">
        <v>0</v>
      </c>
      <c r="I26" s="56" t="n">
        <v>0</v>
      </c>
      <c r="J26" s="56" t="n">
        <v>0</v>
      </c>
      <c r="K26" s="56" t="n">
        <v>0</v>
      </c>
      <c r="L26" s="56" t="n">
        <v>0</v>
      </c>
      <c r="M26" s="56" t="n">
        <v>0</v>
      </c>
      <c r="N26" s="56" t="n">
        <v>0</v>
      </c>
      <c r="O26" s="75" t="n">
        <f aca="false">SUM(C26:N26)</f>
        <v>0</v>
      </c>
      <c r="P26" s="333" t="n">
        <f aca="false">SUM(C26:J26)</f>
        <v>0</v>
      </c>
      <c r="Q26" s="75" t="n">
        <f aca="false">O26-P26</f>
        <v>0</v>
      </c>
      <c r="R26" s="313"/>
      <c r="S26" s="334" t="n">
        <f aca="false">SUM(C26:E26)</f>
        <v>0</v>
      </c>
      <c r="T26" s="334" t="n">
        <f aca="false">SUM(F26:H26)</f>
        <v>0</v>
      </c>
      <c r="U26" s="334" t="n">
        <f aca="false">SUM(I26:K26)</f>
        <v>0</v>
      </c>
      <c r="V26" s="334" t="n">
        <f aca="false">SUM(L26:N26)</f>
        <v>0</v>
      </c>
      <c r="W26" s="338"/>
      <c r="X26" s="336" t="n">
        <f aca="false">SUM(S26:V26)</f>
        <v>0</v>
      </c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313"/>
      <c r="AJ26" s="313"/>
      <c r="AK26" s="313"/>
      <c r="AL26" s="313"/>
      <c r="AM26" s="313"/>
      <c r="AN26" s="313"/>
      <c r="AO26" s="313"/>
      <c r="AP26" s="313"/>
      <c r="AQ26" s="313"/>
      <c r="AR26" s="313"/>
      <c r="AS26" s="313"/>
      <c r="AT26" s="313"/>
      <c r="AU26" s="313"/>
      <c r="AV26" s="313"/>
      <c r="AW26" s="313"/>
      <c r="AX26" s="313"/>
      <c r="AY26" s="313"/>
      <c r="AZ26" s="313"/>
      <c r="BA26" s="313"/>
      <c r="BB26" s="313"/>
      <c r="BC26" s="313"/>
      <c r="BD26" s="313"/>
      <c r="BE26" s="313"/>
      <c r="BF26" s="313"/>
      <c r="BG26" s="313"/>
      <c r="BH26" s="313"/>
      <c r="BI26" s="313"/>
      <c r="BJ26" s="313"/>
      <c r="BK26" s="313"/>
      <c r="BL26" s="313"/>
      <c r="BM26" s="313"/>
      <c r="BN26" s="313"/>
      <c r="BO26" s="313"/>
      <c r="BP26" s="313"/>
      <c r="BQ26" s="313"/>
      <c r="BR26" s="313"/>
    </row>
    <row r="27" customFormat="false" ht="12.75" hidden="false" customHeight="true" outlineLevel="0" collapsed="false">
      <c r="A27" s="197" t="s">
        <v>339</v>
      </c>
      <c r="B27" s="310"/>
      <c r="C27" s="118" t="n">
        <f aca="false">0</f>
        <v>0</v>
      </c>
      <c r="D27" s="118" t="n">
        <f aca="false">0</f>
        <v>0</v>
      </c>
      <c r="E27" s="118" t="n">
        <f aca="false">0</f>
        <v>0</v>
      </c>
      <c r="F27" s="118" t="n">
        <f aca="false">0</f>
        <v>0</v>
      </c>
      <c r="G27" s="118" t="n">
        <f aca="false">0</f>
        <v>0</v>
      </c>
      <c r="H27" s="118" t="n">
        <f aca="false">0</f>
        <v>0</v>
      </c>
      <c r="I27" s="118" t="n">
        <f aca="false">0</f>
        <v>0</v>
      </c>
      <c r="J27" s="118" t="n">
        <f aca="false">0</f>
        <v>0</v>
      </c>
      <c r="K27" s="118" t="n">
        <f aca="false">0</f>
        <v>0</v>
      </c>
      <c r="L27" s="118" t="n">
        <f aca="false">0</f>
        <v>0</v>
      </c>
      <c r="M27" s="118" t="n">
        <f aca="false">0</f>
        <v>0</v>
      </c>
      <c r="N27" s="118" t="n">
        <f aca="false">0</f>
        <v>0</v>
      </c>
      <c r="O27" s="77" t="n">
        <f aca="false">SUM(C27:N27)</f>
        <v>0</v>
      </c>
      <c r="P27" s="349" t="n">
        <f aca="false">SUM(C27:J27)</f>
        <v>0</v>
      </c>
      <c r="Q27" s="77" t="n">
        <f aca="false">O27-P27</f>
        <v>0</v>
      </c>
      <c r="R27" s="350"/>
      <c r="S27" s="351" t="n">
        <f aca="false">SUM(C27:E27)</f>
        <v>0</v>
      </c>
      <c r="T27" s="351" t="n">
        <f aca="false">SUM(F27:H27)</f>
        <v>0</v>
      </c>
      <c r="U27" s="351" t="n">
        <f aca="false">SUM(I27:K27)</f>
        <v>0</v>
      </c>
      <c r="V27" s="351" t="n">
        <f aca="false">SUM(L27:N27)</f>
        <v>0</v>
      </c>
      <c r="W27" s="338"/>
      <c r="X27" s="352" t="n">
        <f aca="false">SUM(S27:V27)</f>
        <v>0</v>
      </c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  <c r="AL27" s="313"/>
      <c r="AM27" s="313"/>
      <c r="AN27" s="313"/>
      <c r="AO27" s="313"/>
      <c r="AP27" s="313"/>
      <c r="AQ27" s="313"/>
      <c r="AR27" s="313"/>
      <c r="AS27" s="313"/>
      <c r="AT27" s="313"/>
      <c r="AU27" s="313"/>
      <c r="AV27" s="313"/>
      <c r="AW27" s="313"/>
      <c r="AX27" s="313"/>
      <c r="AY27" s="313"/>
      <c r="AZ27" s="313"/>
      <c r="BA27" s="313"/>
      <c r="BB27" s="313"/>
      <c r="BC27" s="313"/>
      <c r="BD27" s="313"/>
      <c r="BE27" s="313"/>
      <c r="BF27" s="313"/>
      <c r="BG27" s="313"/>
      <c r="BH27" s="313"/>
      <c r="BI27" s="313"/>
      <c r="BJ27" s="313"/>
      <c r="BK27" s="313"/>
      <c r="BL27" s="313"/>
      <c r="BM27" s="313"/>
      <c r="BN27" s="313"/>
      <c r="BO27" s="313"/>
      <c r="BP27" s="313"/>
      <c r="BQ27" s="313"/>
      <c r="BR27" s="313"/>
    </row>
    <row r="28" customFormat="false" ht="3.95" hidden="false" customHeight="true" outlineLevel="0" collapsed="false">
      <c r="A28" s="336"/>
      <c r="B28" s="310"/>
      <c r="C28" s="352"/>
      <c r="D28" s="352"/>
      <c r="E28" s="352"/>
      <c r="F28" s="352"/>
      <c r="G28" s="352"/>
      <c r="H28" s="352"/>
      <c r="I28" s="352"/>
      <c r="J28" s="352"/>
      <c r="K28" s="352"/>
      <c r="L28" s="352"/>
      <c r="M28" s="352"/>
      <c r="N28" s="352"/>
      <c r="O28" s="352"/>
      <c r="P28" s="352"/>
      <c r="Q28" s="336"/>
      <c r="R28" s="313"/>
      <c r="S28" s="334"/>
      <c r="T28" s="334"/>
      <c r="U28" s="334"/>
      <c r="V28" s="334"/>
      <c r="W28" s="338"/>
      <c r="X28" s="338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  <c r="AL28" s="313"/>
      <c r="AM28" s="313"/>
      <c r="AN28" s="313"/>
      <c r="AO28" s="313"/>
      <c r="AP28" s="313"/>
      <c r="AQ28" s="313"/>
      <c r="AR28" s="313"/>
      <c r="AS28" s="313"/>
      <c r="AT28" s="313"/>
      <c r="AU28" s="313"/>
      <c r="AV28" s="313"/>
      <c r="AW28" s="313"/>
      <c r="AX28" s="313"/>
      <c r="AY28" s="313"/>
      <c r="AZ28" s="313"/>
      <c r="BA28" s="313"/>
      <c r="BB28" s="313"/>
      <c r="BC28" s="313"/>
      <c r="BD28" s="313"/>
      <c r="BE28" s="313"/>
      <c r="BF28" s="313"/>
      <c r="BG28" s="313"/>
      <c r="BH28" s="313"/>
      <c r="BI28" s="313"/>
      <c r="BJ28" s="313"/>
      <c r="BK28" s="313"/>
      <c r="BL28" s="313"/>
      <c r="BM28" s="313"/>
      <c r="BN28" s="313"/>
      <c r="BO28" s="313"/>
      <c r="BP28" s="313"/>
      <c r="BQ28" s="313"/>
      <c r="BR28" s="313"/>
    </row>
    <row r="29" customFormat="false" ht="12.75" hidden="false" customHeight="true" outlineLevel="0" collapsed="false">
      <c r="A29" s="329" t="s">
        <v>436</v>
      </c>
      <c r="B29" s="353"/>
      <c r="C29" s="354" t="n">
        <f aca="false">ROUND(SUM(C7:C27),0)</f>
        <v>2648</v>
      </c>
      <c r="D29" s="354" t="n">
        <f aca="false">ROUND(SUM(D7:D27),0)</f>
        <v>2956</v>
      </c>
      <c r="E29" s="354" t="n">
        <f aca="false">ROUND(SUM(E7:E27),0)</f>
        <v>4756</v>
      </c>
      <c r="F29" s="354" t="n">
        <f aca="false">ROUND(SUM(F7:F27),0)</f>
        <v>2513</v>
      </c>
      <c r="G29" s="354" t="n">
        <f aca="false">ROUND(SUM(G7:G27),0)</f>
        <v>3435</v>
      </c>
      <c r="H29" s="354" t="n">
        <f aca="false">ROUND(SUM(H7:H27),0)</f>
        <v>3460</v>
      </c>
      <c r="I29" s="354" t="n">
        <f aca="false">ROUND(SUM(I7:I27),0)</f>
        <v>2887</v>
      </c>
      <c r="J29" s="354" t="n">
        <f aca="false">ROUND(SUM(J7:J27),0)</f>
        <v>3378</v>
      </c>
      <c r="K29" s="354" t="n">
        <f aca="false">ROUND(SUM(K7:K27),0)</f>
        <v>2205</v>
      </c>
      <c r="L29" s="354" t="n">
        <f aca="false">ROUND(SUM(L7:L27),0)</f>
        <v>2866</v>
      </c>
      <c r="M29" s="354" t="n">
        <f aca="false">ROUND(SUM(M7:M27),0)</f>
        <v>2764</v>
      </c>
      <c r="N29" s="354" t="n">
        <f aca="false">ROUND(SUM(N7:N27),0)</f>
        <v>2446</v>
      </c>
      <c r="O29" s="354" t="n">
        <f aca="false">SUM(O7:O27)</f>
        <v>36313.873</v>
      </c>
      <c r="P29" s="354" t="n">
        <f aca="false">SUM(P7:P27)</f>
        <v>26032.873</v>
      </c>
      <c r="Q29" s="354" t="n">
        <f aca="false">SUM(Q7:Q27)</f>
        <v>10281</v>
      </c>
      <c r="R29" s="313"/>
      <c r="S29" s="354" t="n">
        <f aca="false">SUM(S7:S27)</f>
        <v>10359.873</v>
      </c>
      <c r="T29" s="354" t="n">
        <f aca="false">SUM(T7:T27)</f>
        <v>9408</v>
      </c>
      <c r="U29" s="354" t="n">
        <f aca="false">SUM(U7:U27)</f>
        <v>8470</v>
      </c>
      <c r="V29" s="354" t="n">
        <f aca="false">SUM(V7:V27)</f>
        <v>8076</v>
      </c>
      <c r="W29" s="338"/>
      <c r="X29" s="354" t="n">
        <f aca="false">SUM(X7:X27)</f>
        <v>36313.873</v>
      </c>
      <c r="Y29" s="313"/>
      <c r="Z29" s="336" t="n">
        <f aca="false">X29-SUM(S29:V29)</f>
        <v>0</v>
      </c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  <c r="AL29" s="313"/>
      <c r="AM29" s="313"/>
      <c r="AN29" s="313"/>
      <c r="AO29" s="313"/>
      <c r="AP29" s="313"/>
      <c r="AQ29" s="313"/>
      <c r="AR29" s="313"/>
      <c r="AS29" s="313"/>
      <c r="AT29" s="313"/>
      <c r="AU29" s="313"/>
      <c r="AV29" s="313"/>
      <c r="AW29" s="313"/>
      <c r="AX29" s="313"/>
      <c r="AY29" s="313"/>
      <c r="AZ29" s="313"/>
      <c r="BA29" s="313"/>
      <c r="BB29" s="313"/>
      <c r="BC29" s="313"/>
      <c r="BD29" s="313"/>
      <c r="BE29" s="313"/>
      <c r="BF29" s="313"/>
      <c r="BG29" s="313"/>
      <c r="BH29" s="313"/>
      <c r="BI29" s="313"/>
      <c r="BJ29" s="313"/>
      <c r="BK29" s="313"/>
      <c r="BL29" s="313"/>
      <c r="BM29" s="313"/>
      <c r="BN29" s="313"/>
      <c r="BO29" s="313"/>
      <c r="BP29" s="313"/>
      <c r="BQ29" s="313"/>
      <c r="BR29" s="313"/>
    </row>
    <row r="30" customFormat="false" ht="12.75" hidden="false" customHeight="true" outlineLevel="0" collapsed="false">
      <c r="A30" s="355"/>
      <c r="B30" s="310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313"/>
      <c r="S30" s="336"/>
      <c r="T30" s="336"/>
      <c r="U30" s="336"/>
      <c r="V30" s="336"/>
      <c r="W30" s="338"/>
      <c r="X30" s="338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  <c r="AL30" s="313"/>
      <c r="AM30" s="313"/>
      <c r="AN30" s="313"/>
      <c r="AO30" s="313"/>
      <c r="AP30" s="313"/>
      <c r="AQ30" s="313"/>
      <c r="AR30" s="313"/>
      <c r="AS30" s="313"/>
      <c r="AT30" s="313"/>
      <c r="AU30" s="313"/>
      <c r="AV30" s="313"/>
      <c r="AW30" s="313"/>
      <c r="AX30" s="313"/>
      <c r="AY30" s="313"/>
      <c r="AZ30" s="313"/>
      <c r="BA30" s="313"/>
      <c r="BB30" s="313"/>
      <c r="BC30" s="313"/>
      <c r="BD30" s="313"/>
      <c r="BE30" s="313"/>
      <c r="BF30" s="313"/>
      <c r="BG30" s="313"/>
      <c r="BH30" s="313"/>
      <c r="BI30" s="313"/>
      <c r="BJ30" s="313"/>
      <c r="BK30" s="313"/>
      <c r="BL30" s="313"/>
      <c r="BM30" s="313"/>
      <c r="BN30" s="313"/>
      <c r="BO30" s="313"/>
      <c r="BP30" s="313"/>
      <c r="BQ30" s="313"/>
      <c r="BR30" s="313"/>
    </row>
    <row r="31" customFormat="false" ht="12.75" hidden="false" customHeight="true" outlineLevel="0" collapsed="false">
      <c r="A31" s="356" t="s">
        <v>437</v>
      </c>
      <c r="B31" s="357"/>
      <c r="C31" s="358"/>
      <c r="D31" s="358"/>
      <c r="E31" s="358"/>
      <c r="F31" s="358"/>
      <c r="G31" s="358"/>
      <c r="H31" s="358"/>
      <c r="I31" s="358"/>
      <c r="J31" s="358"/>
      <c r="K31" s="358"/>
      <c r="L31" s="358"/>
      <c r="M31" s="358"/>
      <c r="N31" s="358"/>
      <c r="O31" s="75"/>
      <c r="P31" s="75"/>
      <c r="Q31" s="75"/>
      <c r="R31" s="313"/>
      <c r="S31" s="336"/>
      <c r="T31" s="336"/>
      <c r="U31" s="336"/>
      <c r="V31" s="336"/>
      <c r="W31" s="338"/>
      <c r="X31" s="338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13"/>
      <c r="AJ31" s="313"/>
      <c r="AK31" s="313"/>
      <c r="AL31" s="313"/>
      <c r="AM31" s="313"/>
      <c r="AN31" s="313"/>
      <c r="AO31" s="313"/>
      <c r="AP31" s="313"/>
      <c r="AQ31" s="313"/>
      <c r="AR31" s="313"/>
      <c r="AS31" s="313"/>
      <c r="AT31" s="313"/>
      <c r="AU31" s="313"/>
      <c r="AV31" s="313"/>
      <c r="AW31" s="313"/>
      <c r="AX31" s="313"/>
      <c r="AY31" s="313"/>
      <c r="AZ31" s="313"/>
      <c r="BA31" s="313"/>
      <c r="BB31" s="313"/>
      <c r="BC31" s="313"/>
      <c r="BD31" s="313"/>
      <c r="BE31" s="313"/>
      <c r="BF31" s="313"/>
      <c r="BG31" s="313"/>
      <c r="BH31" s="313"/>
      <c r="BI31" s="313"/>
      <c r="BJ31" s="313"/>
      <c r="BK31" s="313"/>
      <c r="BL31" s="313"/>
      <c r="BM31" s="313"/>
      <c r="BN31" s="313"/>
      <c r="BO31" s="313"/>
      <c r="BP31" s="313"/>
      <c r="BQ31" s="313"/>
      <c r="BR31" s="313"/>
    </row>
    <row r="32" customFormat="false" ht="12.75" hidden="false" customHeight="true" outlineLevel="0" collapsed="false">
      <c r="A32" s="337" t="s">
        <v>292</v>
      </c>
      <c r="B32" s="359"/>
      <c r="C32" s="348" t="n">
        <f aca="false">-DataBase!C292</f>
        <v>60</v>
      </c>
      <c r="D32" s="348" t="n">
        <f aca="false">-DataBase!D292</f>
        <v>84</v>
      </c>
      <c r="E32" s="348" t="n">
        <f aca="false">-DataBase!E292</f>
        <v>75</v>
      </c>
      <c r="F32" s="348" t="n">
        <f aca="false">-DataBase!F292</f>
        <v>81</v>
      </c>
      <c r="G32" s="348" t="n">
        <f aca="false">-DataBase!G292</f>
        <v>67</v>
      </c>
      <c r="H32" s="348" t="n">
        <f aca="false">-DataBase!H292</f>
        <v>70</v>
      </c>
      <c r="I32" s="348" t="n">
        <f aca="false">-DataBase!I292</f>
        <v>62</v>
      </c>
      <c r="J32" s="348" t="n">
        <f aca="false">-DataBase!J292</f>
        <v>75</v>
      </c>
      <c r="K32" s="348" t="n">
        <f aca="false">-DataBase!K292</f>
        <v>126</v>
      </c>
      <c r="L32" s="348" t="n">
        <f aca="false">-DataBase!L292</f>
        <v>126</v>
      </c>
      <c r="M32" s="348" t="n">
        <f aca="false">-DataBase!M292</f>
        <v>126</v>
      </c>
      <c r="N32" s="348" t="n">
        <f aca="false">-DataBase!N292</f>
        <v>130</v>
      </c>
      <c r="O32" s="75" t="n">
        <f aca="false">SUM(C32:N32)</f>
        <v>1082</v>
      </c>
      <c r="P32" s="333" t="n">
        <f aca="false">SUM(C32:J32)</f>
        <v>574</v>
      </c>
      <c r="Q32" s="75" t="n">
        <f aca="false">O32-P32</f>
        <v>508</v>
      </c>
      <c r="R32" s="75"/>
      <c r="S32" s="334" t="n">
        <f aca="false">SUM(C32:E32)</f>
        <v>219</v>
      </c>
      <c r="T32" s="334" t="n">
        <f aca="false">SUM(F32:H32)</f>
        <v>218</v>
      </c>
      <c r="U32" s="334" t="n">
        <f aca="false">SUM(I32:K32)</f>
        <v>263</v>
      </c>
      <c r="V32" s="334" t="n">
        <f aca="false">SUM(L32:N32)</f>
        <v>382</v>
      </c>
      <c r="W32" s="338"/>
      <c r="X32" s="336" t="n">
        <f aca="false">SUM(S32:V32)</f>
        <v>1082</v>
      </c>
      <c r="Y32" s="313"/>
      <c r="Z32" s="313"/>
      <c r="AA32" s="313"/>
      <c r="AB32" s="313"/>
      <c r="AC32" s="313"/>
      <c r="AD32" s="313"/>
      <c r="AE32" s="313"/>
      <c r="AF32" s="313"/>
      <c r="AG32" s="313"/>
      <c r="AH32" s="313"/>
      <c r="AI32" s="313"/>
      <c r="AJ32" s="313"/>
      <c r="AK32" s="313"/>
      <c r="AL32" s="313"/>
      <c r="AM32" s="313"/>
      <c r="AN32" s="313"/>
      <c r="AO32" s="313"/>
      <c r="AP32" s="313"/>
      <c r="AQ32" s="313"/>
      <c r="AR32" s="313"/>
      <c r="AS32" s="313"/>
      <c r="AT32" s="313"/>
      <c r="AU32" s="313"/>
      <c r="AV32" s="313"/>
      <c r="AW32" s="313"/>
      <c r="AX32" s="313"/>
      <c r="AY32" s="313"/>
      <c r="AZ32" s="313"/>
      <c r="BA32" s="313"/>
      <c r="BB32" s="313"/>
      <c r="BC32" s="313"/>
      <c r="BD32" s="313"/>
      <c r="BE32" s="313"/>
      <c r="BF32" s="313"/>
      <c r="BG32" s="313"/>
      <c r="BH32" s="313"/>
      <c r="BI32" s="313"/>
      <c r="BJ32" s="313"/>
      <c r="BK32" s="313"/>
      <c r="BL32" s="313"/>
      <c r="BM32" s="313"/>
      <c r="BN32" s="313"/>
      <c r="BO32" s="313"/>
      <c r="BP32" s="313"/>
      <c r="BQ32" s="313"/>
      <c r="BR32" s="313"/>
    </row>
    <row r="33" customFormat="false" ht="12.75" hidden="false" customHeight="true" outlineLevel="0" collapsed="false">
      <c r="A33" s="337" t="s">
        <v>294</v>
      </c>
      <c r="B33" s="359"/>
      <c r="C33" s="348" t="n">
        <f aca="false">-DataBase!C306</f>
        <v>21</v>
      </c>
      <c r="D33" s="348" t="n">
        <f aca="false">-DataBase!D306</f>
        <v>29</v>
      </c>
      <c r="E33" s="348" t="n">
        <f aca="false">-DataBase!E306</f>
        <v>30</v>
      </c>
      <c r="F33" s="348" t="n">
        <f aca="false">-DataBase!F306</f>
        <v>24</v>
      </c>
      <c r="G33" s="348" t="n">
        <f aca="false">-DataBase!G306</f>
        <v>22</v>
      </c>
      <c r="H33" s="348" t="n">
        <f aca="false">-DataBase!H306</f>
        <v>25</v>
      </c>
      <c r="I33" s="348" t="n">
        <f aca="false">-DataBase!I306</f>
        <v>20</v>
      </c>
      <c r="J33" s="348" t="n">
        <f aca="false">-DataBase!J306</f>
        <v>23</v>
      </c>
      <c r="K33" s="348" t="n">
        <f aca="false">-DataBase!K306</f>
        <v>23</v>
      </c>
      <c r="L33" s="348" t="n">
        <f aca="false">-DataBase!L306</f>
        <v>23</v>
      </c>
      <c r="M33" s="348" t="n">
        <f aca="false">-DataBase!M306</f>
        <v>23</v>
      </c>
      <c r="N33" s="348" t="n">
        <f aca="false">-DataBase!N306</f>
        <v>26</v>
      </c>
      <c r="O33" s="75" t="n">
        <f aca="false">SUM(C33:N33)</f>
        <v>289</v>
      </c>
      <c r="P33" s="333" t="n">
        <f aca="false">SUM(C33:J33)</f>
        <v>194</v>
      </c>
      <c r="Q33" s="75" t="n">
        <f aca="false">O33-P33</f>
        <v>95</v>
      </c>
      <c r="R33" s="75"/>
      <c r="S33" s="334" t="n">
        <f aca="false">SUM(C33:E33)</f>
        <v>80</v>
      </c>
      <c r="T33" s="334" t="n">
        <f aca="false">SUM(F33:H33)</f>
        <v>71</v>
      </c>
      <c r="U33" s="334" t="n">
        <f aca="false">SUM(I33:K33)</f>
        <v>66</v>
      </c>
      <c r="V33" s="334" t="n">
        <f aca="false">SUM(L33:N33)</f>
        <v>72</v>
      </c>
      <c r="W33" s="338"/>
      <c r="X33" s="336" t="n">
        <f aca="false">SUM(S33:V33)</f>
        <v>289</v>
      </c>
      <c r="Y33" s="313"/>
      <c r="Z33" s="313"/>
      <c r="AA33" s="313"/>
      <c r="AB33" s="313"/>
      <c r="AC33" s="313"/>
      <c r="AD33" s="313"/>
      <c r="AE33" s="313"/>
      <c r="AF33" s="313"/>
      <c r="AG33" s="313"/>
      <c r="AH33" s="313"/>
      <c r="AI33" s="313"/>
      <c r="AJ33" s="313"/>
      <c r="AK33" s="313"/>
      <c r="AL33" s="313"/>
      <c r="AM33" s="313"/>
      <c r="AN33" s="313"/>
      <c r="AO33" s="313"/>
      <c r="AP33" s="313"/>
      <c r="AQ33" s="313"/>
      <c r="AR33" s="313"/>
      <c r="AS33" s="313"/>
      <c r="AT33" s="313"/>
      <c r="AU33" s="313"/>
      <c r="AV33" s="313"/>
      <c r="AW33" s="313"/>
      <c r="AX33" s="313"/>
      <c r="AY33" s="313"/>
      <c r="AZ33" s="313"/>
      <c r="BA33" s="313"/>
      <c r="BB33" s="313"/>
      <c r="BC33" s="313"/>
      <c r="BD33" s="313"/>
      <c r="BE33" s="313"/>
      <c r="BF33" s="313"/>
      <c r="BG33" s="313"/>
      <c r="BH33" s="313"/>
      <c r="BI33" s="313"/>
      <c r="BJ33" s="313"/>
      <c r="BK33" s="313"/>
      <c r="BL33" s="313"/>
      <c r="BM33" s="313"/>
      <c r="BN33" s="313"/>
      <c r="BO33" s="313"/>
      <c r="BP33" s="313"/>
      <c r="BQ33" s="313"/>
      <c r="BR33" s="313"/>
    </row>
    <row r="34" customFormat="false" ht="12.75" hidden="false" customHeight="true" outlineLevel="0" collapsed="false">
      <c r="A34" s="337" t="s">
        <v>438</v>
      </c>
      <c r="B34" s="359"/>
      <c r="C34" s="348" t="n">
        <f aca="false">-DataBase!C323</f>
        <v>193</v>
      </c>
      <c r="D34" s="348" t="n">
        <f aca="false">-DataBase!D323</f>
        <v>155</v>
      </c>
      <c r="E34" s="348" t="n">
        <f aca="false">-DataBase!E323</f>
        <v>163</v>
      </c>
      <c r="F34" s="348" t="n">
        <f aca="false">-DataBase!F323</f>
        <v>108</v>
      </c>
      <c r="G34" s="348" t="n">
        <f aca="false">-DataBase!G323</f>
        <v>127</v>
      </c>
      <c r="H34" s="348" t="n">
        <f aca="false">-DataBase!H323</f>
        <v>225</v>
      </c>
      <c r="I34" s="348" t="n">
        <f aca="false">-DataBase!I323</f>
        <v>-150</v>
      </c>
      <c r="J34" s="348" t="n">
        <f aca="false">-DataBase!J323</f>
        <v>49</v>
      </c>
      <c r="K34" s="348" t="n">
        <f aca="false">-DataBase!K323</f>
        <v>23</v>
      </c>
      <c r="L34" s="348" t="n">
        <f aca="false">-DataBase!L323</f>
        <v>25</v>
      </c>
      <c r="M34" s="348" t="n">
        <f aca="false">-DataBase!M323</f>
        <v>23</v>
      </c>
      <c r="N34" s="348" t="n">
        <f aca="false">-DataBase!N323</f>
        <v>29</v>
      </c>
      <c r="O34" s="75" t="n">
        <f aca="false">SUM(C34:N34)</f>
        <v>970</v>
      </c>
      <c r="P34" s="333" t="n">
        <f aca="false">SUM(C34:J34)</f>
        <v>870</v>
      </c>
      <c r="Q34" s="75" t="n">
        <f aca="false">O34-P34</f>
        <v>100</v>
      </c>
      <c r="R34" s="75"/>
      <c r="S34" s="334" t="n">
        <f aca="false">SUM(C34:E34)</f>
        <v>511</v>
      </c>
      <c r="T34" s="334" t="n">
        <f aca="false">SUM(F34:H34)</f>
        <v>460</v>
      </c>
      <c r="U34" s="334" t="n">
        <f aca="false">SUM(I34:K34)</f>
        <v>-78</v>
      </c>
      <c r="V34" s="334" t="n">
        <f aca="false">SUM(L34:N34)</f>
        <v>77</v>
      </c>
      <c r="W34" s="338"/>
      <c r="X34" s="336" t="n">
        <f aca="false">SUM(S34:V34)</f>
        <v>970</v>
      </c>
      <c r="Y34" s="313"/>
      <c r="Z34" s="313"/>
      <c r="AA34" s="313"/>
      <c r="AB34" s="313"/>
      <c r="AC34" s="313"/>
      <c r="AD34" s="313"/>
      <c r="AE34" s="313"/>
      <c r="AF34" s="313"/>
      <c r="AG34" s="313"/>
      <c r="AH34" s="313"/>
      <c r="AI34" s="313"/>
      <c r="AJ34" s="313"/>
      <c r="AK34" s="313"/>
      <c r="AL34" s="313"/>
      <c r="AM34" s="313"/>
      <c r="AN34" s="313"/>
      <c r="AO34" s="313"/>
      <c r="AP34" s="313"/>
      <c r="AQ34" s="313"/>
      <c r="AR34" s="313"/>
      <c r="AS34" s="313"/>
      <c r="AT34" s="313"/>
      <c r="AU34" s="313"/>
      <c r="AV34" s="313"/>
      <c r="AW34" s="313"/>
      <c r="AX34" s="313"/>
      <c r="AY34" s="313"/>
      <c r="AZ34" s="313"/>
      <c r="BA34" s="313"/>
      <c r="BB34" s="313"/>
      <c r="BC34" s="313"/>
      <c r="BD34" s="313"/>
      <c r="BE34" s="313"/>
      <c r="BF34" s="313"/>
      <c r="BG34" s="313"/>
      <c r="BH34" s="313"/>
      <c r="BI34" s="313"/>
      <c r="BJ34" s="313"/>
      <c r="BK34" s="313"/>
      <c r="BL34" s="313"/>
      <c r="BM34" s="313"/>
      <c r="BN34" s="313"/>
      <c r="BO34" s="313"/>
      <c r="BP34" s="313"/>
      <c r="BQ34" s="313"/>
      <c r="BR34" s="313"/>
    </row>
    <row r="35" customFormat="false" ht="12.75" hidden="false" customHeight="true" outlineLevel="0" collapsed="false">
      <c r="A35" s="339" t="s">
        <v>343</v>
      </c>
      <c r="B35" s="310"/>
      <c r="C35" s="74" t="n">
        <f aca="false">0</f>
        <v>0</v>
      </c>
      <c r="D35" s="74" t="n">
        <f aca="false">0</f>
        <v>0</v>
      </c>
      <c r="E35" s="74" t="n">
        <f aca="false">0</f>
        <v>0</v>
      </c>
      <c r="F35" s="74" t="n">
        <f aca="false">0</f>
        <v>0</v>
      </c>
      <c r="G35" s="74" t="n">
        <f aca="false">0</f>
        <v>0</v>
      </c>
      <c r="H35" s="74" t="n">
        <f aca="false">0</f>
        <v>0</v>
      </c>
      <c r="I35" s="74" t="n">
        <f aca="false">0</f>
        <v>0</v>
      </c>
      <c r="J35" s="74" t="n">
        <f aca="false">0</f>
        <v>0</v>
      </c>
      <c r="K35" s="74" t="n">
        <f aca="false">0</f>
        <v>0</v>
      </c>
      <c r="L35" s="74" t="n">
        <f aca="false">0</f>
        <v>0</v>
      </c>
      <c r="M35" s="74" t="n">
        <f aca="false">0</f>
        <v>0</v>
      </c>
      <c r="N35" s="74" t="n">
        <f aca="false">0</f>
        <v>0</v>
      </c>
      <c r="O35" s="75" t="n">
        <f aca="false">SUM(C35:N35)</f>
        <v>0</v>
      </c>
      <c r="P35" s="333" t="n">
        <f aca="false">SUM(C35:J35)</f>
        <v>0</v>
      </c>
      <c r="Q35" s="75" t="n">
        <f aca="false">O35-P35</f>
        <v>0</v>
      </c>
      <c r="R35" s="313"/>
      <c r="S35" s="334" t="n">
        <f aca="false">SUM(C35:E35)</f>
        <v>0</v>
      </c>
      <c r="T35" s="334" t="n">
        <f aca="false">SUM(F35:H35)</f>
        <v>0</v>
      </c>
      <c r="U35" s="334" t="n">
        <f aca="false">SUM(I35:K35)</f>
        <v>0</v>
      </c>
      <c r="V35" s="334" t="n">
        <f aca="false">SUM(L35:N35)</f>
        <v>0</v>
      </c>
      <c r="W35" s="338"/>
      <c r="X35" s="336" t="n">
        <f aca="false">SUM(S35:V35)</f>
        <v>0</v>
      </c>
      <c r="Y35" s="313"/>
      <c r="Z35" s="313"/>
      <c r="AA35" s="313"/>
      <c r="AB35" s="313"/>
      <c r="AC35" s="313"/>
      <c r="AD35" s="313"/>
      <c r="AE35" s="313"/>
      <c r="AF35" s="313"/>
      <c r="AG35" s="313"/>
      <c r="AH35" s="313"/>
      <c r="AI35" s="313"/>
      <c r="AJ35" s="313"/>
      <c r="AK35" s="313"/>
      <c r="AL35" s="313"/>
      <c r="AM35" s="313"/>
      <c r="AN35" s="313"/>
      <c r="AO35" s="313"/>
      <c r="AP35" s="313"/>
      <c r="AQ35" s="313"/>
      <c r="AR35" s="313"/>
      <c r="AS35" s="313"/>
      <c r="AT35" s="313"/>
      <c r="AU35" s="313"/>
      <c r="AV35" s="313"/>
      <c r="AW35" s="313"/>
      <c r="AX35" s="313"/>
      <c r="AY35" s="313"/>
      <c r="AZ35" s="313"/>
      <c r="BA35" s="313"/>
      <c r="BB35" s="313"/>
      <c r="BC35" s="313"/>
      <c r="BD35" s="313"/>
      <c r="BE35" s="313"/>
      <c r="BF35" s="313"/>
      <c r="BG35" s="313"/>
      <c r="BH35" s="313"/>
      <c r="BI35" s="313"/>
      <c r="BJ35" s="313"/>
      <c r="BK35" s="313"/>
      <c r="BL35" s="313"/>
      <c r="BM35" s="313"/>
      <c r="BN35" s="313"/>
      <c r="BO35" s="313"/>
      <c r="BP35" s="313"/>
      <c r="BQ35" s="313"/>
      <c r="BR35" s="313"/>
    </row>
    <row r="36" customFormat="false" ht="12.75" hidden="false" customHeight="true" outlineLevel="0" collapsed="false">
      <c r="A36" s="339" t="s">
        <v>343</v>
      </c>
      <c r="B36" s="310"/>
      <c r="C36" s="74" t="n">
        <f aca="false">0</f>
        <v>0</v>
      </c>
      <c r="D36" s="74" t="n">
        <f aca="false">0</f>
        <v>0</v>
      </c>
      <c r="E36" s="74" t="n">
        <f aca="false">0</f>
        <v>0</v>
      </c>
      <c r="F36" s="74" t="n">
        <f aca="false">0</f>
        <v>0</v>
      </c>
      <c r="G36" s="74" t="n">
        <f aca="false">0</f>
        <v>0</v>
      </c>
      <c r="H36" s="74" t="n">
        <f aca="false">0</f>
        <v>0</v>
      </c>
      <c r="I36" s="74" t="n">
        <f aca="false">0</f>
        <v>0</v>
      </c>
      <c r="J36" s="74" t="n">
        <f aca="false">0</f>
        <v>0</v>
      </c>
      <c r="K36" s="74" t="n">
        <f aca="false">0</f>
        <v>0</v>
      </c>
      <c r="L36" s="74" t="n">
        <f aca="false">0</f>
        <v>0</v>
      </c>
      <c r="M36" s="74" t="n">
        <f aca="false">0</f>
        <v>0</v>
      </c>
      <c r="N36" s="74" t="n">
        <f aca="false">0</f>
        <v>0</v>
      </c>
      <c r="O36" s="75" t="n">
        <f aca="false">SUM(C36:N36)</f>
        <v>0</v>
      </c>
      <c r="P36" s="333" t="n">
        <f aca="false">SUM(C36:J36)</f>
        <v>0</v>
      </c>
      <c r="Q36" s="75" t="n">
        <f aca="false">O36-P36</f>
        <v>0</v>
      </c>
      <c r="R36" s="313"/>
      <c r="S36" s="334" t="n">
        <f aca="false">SUM(C36:E36)</f>
        <v>0</v>
      </c>
      <c r="T36" s="334" t="n">
        <f aca="false">SUM(F36:H36)</f>
        <v>0</v>
      </c>
      <c r="U36" s="334" t="n">
        <f aca="false">SUM(I36:K36)</f>
        <v>0</v>
      </c>
      <c r="V36" s="334" t="n">
        <f aca="false">SUM(L36:N36)</f>
        <v>0</v>
      </c>
      <c r="W36" s="338"/>
      <c r="X36" s="336" t="n">
        <f aca="false">SUM(S36:V36)</f>
        <v>0</v>
      </c>
      <c r="Y36" s="313"/>
      <c r="Z36" s="313"/>
      <c r="AA36" s="313"/>
      <c r="AB36" s="313"/>
      <c r="AC36" s="313"/>
      <c r="AD36" s="313"/>
      <c r="AE36" s="313"/>
      <c r="AF36" s="313"/>
      <c r="AG36" s="313"/>
      <c r="AH36" s="313"/>
      <c r="AI36" s="313"/>
      <c r="AJ36" s="313"/>
      <c r="AK36" s="313"/>
      <c r="AL36" s="313"/>
      <c r="AM36" s="313"/>
      <c r="AN36" s="313"/>
      <c r="AO36" s="313"/>
      <c r="AP36" s="313"/>
      <c r="AQ36" s="313"/>
      <c r="AR36" s="313"/>
      <c r="AS36" s="313"/>
      <c r="AT36" s="313"/>
      <c r="AU36" s="313"/>
      <c r="AV36" s="313"/>
      <c r="AW36" s="313"/>
      <c r="AX36" s="313"/>
      <c r="AY36" s="313"/>
      <c r="AZ36" s="313"/>
      <c r="BA36" s="313"/>
      <c r="BB36" s="313"/>
      <c r="BC36" s="313"/>
      <c r="BD36" s="313"/>
      <c r="BE36" s="313"/>
      <c r="BF36" s="313"/>
      <c r="BG36" s="313"/>
      <c r="BH36" s="313"/>
      <c r="BI36" s="313"/>
      <c r="BJ36" s="313"/>
      <c r="BK36" s="313"/>
      <c r="BL36" s="313"/>
      <c r="BM36" s="313"/>
      <c r="BN36" s="313"/>
      <c r="BO36" s="313"/>
      <c r="BP36" s="313"/>
      <c r="BQ36" s="313"/>
      <c r="BR36" s="313"/>
    </row>
    <row r="37" customFormat="false" ht="12.75" hidden="false" customHeight="true" outlineLevel="0" collapsed="false">
      <c r="A37" s="360" t="s">
        <v>439</v>
      </c>
      <c r="B37" s="267"/>
      <c r="C37" s="361" t="n">
        <f aca="false">0</f>
        <v>0</v>
      </c>
      <c r="D37" s="361" t="n">
        <f aca="false">0</f>
        <v>0</v>
      </c>
      <c r="E37" s="361" t="n">
        <f aca="false">0</f>
        <v>0</v>
      </c>
      <c r="F37" s="361" t="n">
        <f aca="false">0</f>
        <v>0</v>
      </c>
      <c r="G37" s="361" t="n">
        <f aca="false">0</f>
        <v>0</v>
      </c>
      <c r="H37" s="361" t="n">
        <f aca="false">0</f>
        <v>0</v>
      </c>
      <c r="I37" s="361" t="n">
        <f aca="false">0</f>
        <v>0</v>
      </c>
      <c r="J37" s="361" t="n">
        <f aca="false">0</f>
        <v>0</v>
      </c>
      <c r="K37" s="361" t="n">
        <f aca="false">0</f>
        <v>0</v>
      </c>
      <c r="L37" s="361" t="n">
        <f aca="false">0</f>
        <v>0</v>
      </c>
      <c r="M37" s="361" t="n">
        <f aca="false">0</f>
        <v>0</v>
      </c>
      <c r="N37" s="361" t="n">
        <f aca="false">0</f>
        <v>0</v>
      </c>
      <c r="O37" s="77" t="n">
        <f aca="false">SUM(C37:N37)</f>
        <v>0</v>
      </c>
      <c r="P37" s="349" t="n">
        <f aca="false">SUM(C37:J37)</f>
        <v>0</v>
      </c>
      <c r="Q37" s="77" t="n">
        <f aca="false">O37-P37</f>
        <v>0</v>
      </c>
      <c r="R37" s="313"/>
      <c r="S37" s="351" t="n">
        <f aca="false">SUM(C37:E37)</f>
        <v>0</v>
      </c>
      <c r="T37" s="351" t="n">
        <f aca="false">SUM(F37:H37)</f>
        <v>0</v>
      </c>
      <c r="U37" s="351" t="n">
        <f aca="false">SUM(I37:K37)</f>
        <v>0</v>
      </c>
      <c r="V37" s="351" t="n">
        <f aca="false">SUM(L37:N37)</f>
        <v>0</v>
      </c>
      <c r="W37" s="338"/>
      <c r="X37" s="352" t="n">
        <f aca="false">SUM(S37:V37)</f>
        <v>0</v>
      </c>
      <c r="Y37" s="313"/>
      <c r="Z37" s="313"/>
      <c r="AA37" s="313"/>
      <c r="AB37" s="313"/>
      <c r="AC37" s="313"/>
      <c r="AD37" s="313"/>
      <c r="AE37" s="313"/>
      <c r="AF37" s="313"/>
      <c r="AG37" s="313"/>
      <c r="AH37" s="313"/>
      <c r="AI37" s="313"/>
      <c r="AJ37" s="313"/>
      <c r="AK37" s="313"/>
      <c r="AL37" s="313"/>
      <c r="AM37" s="313"/>
      <c r="AN37" s="313"/>
      <c r="AO37" s="313"/>
      <c r="AP37" s="313"/>
      <c r="AQ37" s="313"/>
      <c r="AR37" s="313"/>
      <c r="AS37" s="313"/>
      <c r="AT37" s="313"/>
      <c r="AU37" s="313"/>
      <c r="AV37" s="313"/>
      <c r="AW37" s="313"/>
      <c r="AX37" s="313"/>
      <c r="AY37" s="313"/>
      <c r="AZ37" s="313"/>
      <c r="BA37" s="313"/>
      <c r="BB37" s="313"/>
      <c r="BC37" s="313"/>
      <c r="BD37" s="313"/>
      <c r="BE37" s="313"/>
      <c r="BF37" s="313"/>
      <c r="BG37" s="313"/>
      <c r="BH37" s="313"/>
      <c r="BI37" s="313"/>
      <c r="BJ37" s="313"/>
      <c r="BK37" s="313"/>
      <c r="BL37" s="313"/>
      <c r="BM37" s="313"/>
      <c r="BN37" s="313"/>
      <c r="BO37" s="313"/>
      <c r="BP37" s="313"/>
      <c r="BQ37" s="313"/>
      <c r="BR37" s="313"/>
    </row>
    <row r="38" customFormat="false" ht="3.95" hidden="false" customHeight="true" outlineLevel="0" collapsed="false">
      <c r="A38" s="336"/>
      <c r="B38" s="310"/>
      <c r="C38" s="352"/>
      <c r="D38" s="352"/>
      <c r="E38" s="352"/>
      <c r="F38" s="352"/>
      <c r="G38" s="352"/>
      <c r="H38" s="352"/>
      <c r="I38" s="352"/>
      <c r="J38" s="352"/>
      <c r="K38" s="352"/>
      <c r="L38" s="352"/>
      <c r="M38" s="352"/>
      <c r="N38" s="352"/>
      <c r="O38" s="352"/>
      <c r="P38" s="352"/>
      <c r="Q38" s="336"/>
      <c r="R38" s="313"/>
      <c r="S38" s="334"/>
      <c r="T38" s="334"/>
      <c r="U38" s="334"/>
      <c r="V38" s="334"/>
      <c r="W38" s="338"/>
      <c r="X38" s="338"/>
      <c r="Y38" s="313"/>
      <c r="Z38" s="313"/>
      <c r="AA38" s="313"/>
      <c r="AB38" s="313"/>
      <c r="AC38" s="313"/>
      <c r="AD38" s="313"/>
      <c r="AE38" s="313"/>
      <c r="AF38" s="313"/>
      <c r="AG38" s="313"/>
      <c r="AH38" s="313"/>
      <c r="AI38" s="313"/>
      <c r="AJ38" s="313"/>
      <c r="AK38" s="313"/>
      <c r="AL38" s="313"/>
      <c r="AM38" s="313"/>
      <c r="AN38" s="313"/>
      <c r="AO38" s="313"/>
      <c r="AP38" s="313"/>
      <c r="AQ38" s="313"/>
      <c r="AR38" s="313"/>
      <c r="AS38" s="313"/>
      <c r="AT38" s="313"/>
      <c r="AU38" s="313"/>
      <c r="AV38" s="313"/>
      <c r="AW38" s="313"/>
      <c r="AX38" s="313"/>
      <c r="AY38" s="313"/>
      <c r="AZ38" s="313"/>
      <c r="BA38" s="313"/>
      <c r="BB38" s="313"/>
      <c r="BC38" s="313"/>
      <c r="BD38" s="313"/>
      <c r="BE38" s="313"/>
      <c r="BF38" s="313"/>
      <c r="BG38" s="313"/>
      <c r="BH38" s="313"/>
      <c r="BI38" s="313"/>
      <c r="BJ38" s="313"/>
      <c r="BK38" s="313"/>
      <c r="BL38" s="313"/>
      <c r="BM38" s="313"/>
      <c r="BN38" s="313"/>
      <c r="BO38" s="313"/>
      <c r="BP38" s="313"/>
      <c r="BQ38" s="313"/>
      <c r="BR38" s="313"/>
    </row>
    <row r="39" customFormat="false" ht="12.75" hidden="false" customHeight="true" outlineLevel="0" collapsed="false">
      <c r="A39" s="329" t="s">
        <v>440</v>
      </c>
      <c r="B39" s="362"/>
      <c r="C39" s="363" t="n">
        <f aca="false">SUM(C32:C37)</f>
        <v>274</v>
      </c>
      <c r="D39" s="363" t="n">
        <f aca="false">SUM(D32:D37)</f>
        <v>268</v>
      </c>
      <c r="E39" s="363" t="n">
        <f aca="false">SUM(E32:E37)</f>
        <v>268</v>
      </c>
      <c r="F39" s="363" t="n">
        <f aca="false">SUM(F32:F37)</f>
        <v>213</v>
      </c>
      <c r="G39" s="363" t="n">
        <f aca="false">SUM(G32:G37)</f>
        <v>216</v>
      </c>
      <c r="H39" s="363" t="n">
        <f aca="false">SUM(H32:H37)</f>
        <v>320</v>
      </c>
      <c r="I39" s="363" t="n">
        <f aca="false">SUM(I32:I37)</f>
        <v>-68</v>
      </c>
      <c r="J39" s="363" t="n">
        <f aca="false">SUM(J32:J37)</f>
        <v>147</v>
      </c>
      <c r="K39" s="363" t="n">
        <f aca="false">SUM(K32:K37)</f>
        <v>172</v>
      </c>
      <c r="L39" s="363" t="n">
        <f aca="false">SUM(L32:L37)</f>
        <v>174</v>
      </c>
      <c r="M39" s="363" t="n">
        <f aca="false">SUM(M32:M37)</f>
        <v>172</v>
      </c>
      <c r="N39" s="363" t="n">
        <f aca="false">SUM(N32:N37)</f>
        <v>185</v>
      </c>
      <c r="O39" s="363" t="n">
        <f aca="false">SUM(O32:O37)</f>
        <v>2341</v>
      </c>
      <c r="P39" s="363" t="n">
        <f aca="false">SUM(P32:P37)</f>
        <v>1638</v>
      </c>
      <c r="Q39" s="363" t="n">
        <f aca="false">SUM(Q32:Q37)</f>
        <v>703</v>
      </c>
      <c r="R39" s="313"/>
      <c r="S39" s="363" t="n">
        <f aca="false">SUM(S32:S37)</f>
        <v>810</v>
      </c>
      <c r="T39" s="363" t="n">
        <f aca="false">SUM(T32:T37)</f>
        <v>749</v>
      </c>
      <c r="U39" s="363" t="n">
        <f aca="false">SUM(U32:U37)</f>
        <v>251</v>
      </c>
      <c r="V39" s="363" t="n">
        <f aca="false">SUM(V32:V37)</f>
        <v>531</v>
      </c>
      <c r="W39" s="338"/>
      <c r="X39" s="363" t="n">
        <f aca="false">SUM(X32:X37)</f>
        <v>2341</v>
      </c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313"/>
      <c r="AK39" s="313"/>
      <c r="AL39" s="313"/>
      <c r="AM39" s="313"/>
      <c r="AN39" s="313"/>
      <c r="AO39" s="313"/>
      <c r="AP39" s="313"/>
      <c r="AQ39" s="313"/>
      <c r="AR39" s="313"/>
      <c r="AS39" s="313"/>
      <c r="AT39" s="313"/>
      <c r="AU39" s="313"/>
      <c r="AV39" s="313"/>
      <c r="AW39" s="313"/>
      <c r="AX39" s="313"/>
      <c r="AY39" s="313"/>
      <c r="AZ39" s="313"/>
      <c r="BA39" s="313"/>
      <c r="BB39" s="313"/>
      <c r="BC39" s="313"/>
      <c r="BD39" s="313"/>
      <c r="BE39" s="313"/>
      <c r="BF39" s="313"/>
      <c r="BG39" s="313"/>
      <c r="BH39" s="313"/>
      <c r="BI39" s="313"/>
      <c r="BJ39" s="313"/>
      <c r="BK39" s="313"/>
      <c r="BL39" s="313"/>
      <c r="BM39" s="313"/>
      <c r="BN39" s="313"/>
      <c r="BO39" s="313"/>
      <c r="BP39" s="313"/>
      <c r="BQ39" s="313"/>
      <c r="BR39" s="313"/>
    </row>
    <row r="40" customFormat="false" ht="12.75" hidden="false" customHeight="true" outlineLevel="0" collapsed="false">
      <c r="A40" s="364"/>
      <c r="B40" s="310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313"/>
      <c r="S40" s="336"/>
      <c r="T40" s="336"/>
      <c r="U40" s="336"/>
      <c r="V40" s="336"/>
      <c r="W40" s="338"/>
      <c r="X40" s="338"/>
      <c r="Y40" s="313"/>
      <c r="Z40" s="313"/>
      <c r="AA40" s="313"/>
      <c r="AB40" s="313"/>
      <c r="AC40" s="313"/>
      <c r="AD40" s="313"/>
      <c r="AE40" s="313"/>
      <c r="AF40" s="313"/>
      <c r="AG40" s="313"/>
      <c r="AH40" s="313"/>
      <c r="AI40" s="313"/>
      <c r="AJ40" s="313"/>
      <c r="AK40" s="313"/>
      <c r="AL40" s="313"/>
      <c r="AM40" s="313"/>
      <c r="AN40" s="313"/>
      <c r="AO40" s="313"/>
      <c r="AP40" s="313"/>
      <c r="AQ40" s="313"/>
      <c r="AR40" s="313"/>
      <c r="AS40" s="313"/>
      <c r="AT40" s="313"/>
      <c r="AU40" s="313"/>
      <c r="AV40" s="313"/>
      <c r="AW40" s="313"/>
      <c r="AX40" s="313"/>
      <c r="AY40" s="313"/>
      <c r="AZ40" s="313"/>
      <c r="BA40" s="313"/>
      <c r="BB40" s="313"/>
      <c r="BC40" s="313"/>
      <c r="BD40" s="313"/>
      <c r="BE40" s="313"/>
      <c r="BF40" s="313"/>
      <c r="BG40" s="313"/>
      <c r="BH40" s="313"/>
      <c r="BI40" s="313"/>
      <c r="BJ40" s="313"/>
      <c r="BK40" s="313"/>
      <c r="BL40" s="313"/>
      <c r="BM40" s="313"/>
      <c r="BN40" s="313"/>
      <c r="BO40" s="313"/>
      <c r="BP40" s="313"/>
      <c r="BQ40" s="313"/>
      <c r="BR40" s="313"/>
    </row>
    <row r="41" customFormat="false" ht="12.75" hidden="false" customHeight="true" outlineLevel="0" collapsed="false">
      <c r="A41" s="329" t="s">
        <v>441</v>
      </c>
      <c r="B41" s="310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313"/>
      <c r="S41" s="336"/>
      <c r="T41" s="336"/>
      <c r="U41" s="336"/>
      <c r="V41" s="336"/>
      <c r="W41" s="335"/>
      <c r="X41" s="335"/>
      <c r="Y41" s="343"/>
      <c r="Z41" s="343"/>
      <c r="AA41" s="313"/>
      <c r="AB41" s="313"/>
      <c r="AC41" s="313"/>
      <c r="AD41" s="313"/>
      <c r="AE41" s="313"/>
      <c r="AF41" s="313"/>
      <c r="AG41" s="313"/>
      <c r="AH41" s="313"/>
      <c r="AI41" s="313"/>
      <c r="AJ41" s="313"/>
      <c r="AK41" s="313"/>
      <c r="AL41" s="313"/>
      <c r="AM41" s="313"/>
      <c r="AN41" s="313"/>
      <c r="AO41" s="313"/>
      <c r="AP41" s="313"/>
      <c r="AQ41" s="313"/>
      <c r="AR41" s="313"/>
      <c r="AS41" s="313"/>
      <c r="AT41" s="313"/>
      <c r="AU41" s="313"/>
      <c r="AV41" s="313"/>
      <c r="AW41" s="313"/>
      <c r="AX41" s="313"/>
      <c r="AY41" s="313"/>
      <c r="AZ41" s="313"/>
      <c r="BA41" s="313"/>
      <c r="BB41" s="313"/>
      <c r="BC41" s="313"/>
      <c r="BD41" s="313"/>
      <c r="BE41" s="313"/>
      <c r="BF41" s="313"/>
      <c r="BG41" s="313"/>
      <c r="BH41" s="313"/>
      <c r="BI41" s="313"/>
      <c r="BJ41" s="313"/>
      <c r="BK41" s="313"/>
      <c r="BL41" s="313"/>
      <c r="BM41" s="313"/>
      <c r="BN41" s="313"/>
      <c r="BO41" s="313"/>
      <c r="BP41" s="313"/>
      <c r="BQ41" s="313"/>
      <c r="BR41" s="313"/>
    </row>
    <row r="42" customFormat="false" ht="12.75" hidden="false" customHeight="true" outlineLevel="0" collapsed="false">
      <c r="A42" s="337" t="s">
        <v>442</v>
      </c>
      <c r="B42" s="310"/>
      <c r="C42" s="107" t="n">
        <f aca="false">-DataBase!C206-SUM(C43:C44)</f>
        <v>503</v>
      </c>
      <c r="D42" s="107" t="n">
        <f aca="false">-DataBase!D206-SUM(D43:D44)</f>
        <v>506</v>
      </c>
      <c r="E42" s="107" t="n">
        <f aca="false">-DataBase!E206-SUM(E43:E44)</f>
        <v>286</v>
      </c>
      <c r="F42" s="107" t="n">
        <f aca="false">-DataBase!F206-SUM(F43:F44)</f>
        <v>428</v>
      </c>
      <c r="G42" s="107" t="n">
        <f aca="false">-DataBase!G206-SUM(G43:G44)</f>
        <v>428</v>
      </c>
      <c r="H42" s="107" t="n">
        <f aca="false">-DataBase!H206-SUM(H43:H44)</f>
        <v>428</v>
      </c>
      <c r="I42" s="107" t="n">
        <f aca="false">-DataBase!I206-SUM(I43:I44)</f>
        <v>400</v>
      </c>
      <c r="J42" s="107" t="n">
        <f aca="false">-DataBase!J206-SUM(J43:J44)</f>
        <v>400</v>
      </c>
      <c r="K42" s="107" t="n">
        <f aca="false">-DataBase!K206-SUM(K43:K44)</f>
        <v>319</v>
      </c>
      <c r="L42" s="107" t="n">
        <f aca="false">-DataBase!L206-SUM(L43:L44)</f>
        <v>319</v>
      </c>
      <c r="M42" s="107" t="n">
        <f aca="false">-DataBase!M206-SUM(M43:M44)</f>
        <v>319</v>
      </c>
      <c r="N42" s="107" t="n">
        <f aca="false">-DataBase!N206-SUM(N43:N44)</f>
        <v>319</v>
      </c>
      <c r="O42" s="75" t="n">
        <f aca="false">SUM(C42:N42)</f>
        <v>4655</v>
      </c>
      <c r="P42" s="333" t="n">
        <f aca="false">SUM(C42:J42)</f>
        <v>3379</v>
      </c>
      <c r="Q42" s="75" t="n">
        <f aca="false">O42-P42</f>
        <v>1276</v>
      </c>
      <c r="R42" s="313"/>
      <c r="S42" s="334" t="n">
        <f aca="false">SUM(C42:E42)</f>
        <v>1295</v>
      </c>
      <c r="T42" s="334" t="n">
        <f aca="false">SUM(F42:H42)</f>
        <v>1284</v>
      </c>
      <c r="U42" s="334" t="n">
        <f aca="false">SUM(I42:K42)</f>
        <v>1119</v>
      </c>
      <c r="V42" s="334" t="n">
        <f aca="false">SUM(L42:N42)</f>
        <v>957</v>
      </c>
      <c r="W42" s="338"/>
      <c r="X42" s="336" t="n">
        <f aca="false">SUM(S42:V42)</f>
        <v>4655</v>
      </c>
      <c r="Y42" s="313"/>
      <c r="Z42" s="313"/>
      <c r="AA42" s="313"/>
      <c r="AB42" s="313"/>
      <c r="AC42" s="313"/>
      <c r="AD42" s="313"/>
      <c r="AE42" s="313"/>
      <c r="AF42" s="313"/>
      <c r="AG42" s="313"/>
      <c r="AH42" s="313"/>
      <c r="AI42" s="313"/>
      <c r="AJ42" s="313"/>
      <c r="AK42" s="313"/>
      <c r="AL42" s="313"/>
      <c r="AM42" s="313"/>
      <c r="AN42" s="313"/>
      <c r="AO42" s="313"/>
      <c r="AP42" s="313"/>
      <c r="AQ42" s="313"/>
      <c r="AR42" s="313"/>
      <c r="AS42" s="313"/>
      <c r="AT42" s="313"/>
      <c r="AU42" s="313"/>
      <c r="AV42" s="313"/>
      <c r="AW42" s="313"/>
      <c r="AX42" s="313"/>
      <c r="AY42" s="313"/>
      <c r="AZ42" s="313"/>
      <c r="BA42" s="313"/>
      <c r="BB42" s="313"/>
      <c r="BC42" s="313"/>
      <c r="BD42" s="313"/>
      <c r="BE42" s="313"/>
      <c r="BF42" s="313"/>
      <c r="BG42" s="313"/>
      <c r="BH42" s="313"/>
      <c r="BI42" s="313"/>
      <c r="BJ42" s="313"/>
      <c r="BK42" s="313"/>
      <c r="BL42" s="313"/>
      <c r="BM42" s="313"/>
      <c r="BN42" s="313"/>
      <c r="BO42" s="313"/>
      <c r="BP42" s="313"/>
      <c r="BQ42" s="313"/>
      <c r="BR42" s="313"/>
    </row>
    <row r="43" customFormat="false" ht="12.75" hidden="false" customHeight="true" outlineLevel="0" collapsed="false">
      <c r="A43" s="337" t="s">
        <v>443</v>
      </c>
      <c r="B43" s="310"/>
      <c r="C43" s="74" t="n">
        <f aca="false">0</f>
        <v>0</v>
      </c>
      <c r="D43" s="74" t="n">
        <f aca="false">0</f>
        <v>0</v>
      </c>
      <c r="E43" s="74" t="n">
        <f aca="false">0</f>
        <v>0</v>
      </c>
      <c r="F43" s="74" t="n">
        <f aca="false">0</f>
        <v>0</v>
      </c>
      <c r="G43" s="74" t="n">
        <f aca="false">0</f>
        <v>0</v>
      </c>
      <c r="H43" s="74" t="n">
        <f aca="false">0</f>
        <v>0</v>
      </c>
      <c r="I43" s="74" t="n">
        <f aca="false">0</f>
        <v>0</v>
      </c>
      <c r="J43" s="74" t="n">
        <f aca="false">0</f>
        <v>0</v>
      </c>
      <c r="K43" s="74" t="n">
        <f aca="false">0</f>
        <v>0</v>
      </c>
      <c r="L43" s="74" t="n">
        <f aca="false">0</f>
        <v>0</v>
      </c>
      <c r="M43" s="74" t="n">
        <f aca="false">0</f>
        <v>0</v>
      </c>
      <c r="N43" s="74" t="n">
        <f aca="false">0</f>
        <v>0</v>
      </c>
      <c r="O43" s="75" t="n">
        <f aca="false">SUM(C43:N43)</f>
        <v>0</v>
      </c>
      <c r="P43" s="333" t="n">
        <f aca="false">SUM(C43:J43)</f>
        <v>0</v>
      </c>
      <c r="Q43" s="75" t="n">
        <f aca="false">O43-P43</f>
        <v>0</v>
      </c>
      <c r="R43" s="313"/>
      <c r="S43" s="334" t="n">
        <f aca="false">SUM(C43:E43)</f>
        <v>0</v>
      </c>
      <c r="T43" s="334" t="n">
        <f aca="false">SUM(F43:H43)</f>
        <v>0</v>
      </c>
      <c r="U43" s="334" t="n">
        <f aca="false">SUM(I43:K43)</f>
        <v>0</v>
      </c>
      <c r="V43" s="334" t="n">
        <f aca="false">SUM(L43:N43)</f>
        <v>0</v>
      </c>
      <c r="W43" s="338"/>
      <c r="X43" s="336" t="n">
        <f aca="false">SUM(S43:V43)</f>
        <v>0</v>
      </c>
      <c r="Y43" s="313"/>
      <c r="Z43" s="313"/>
      <c r="AA43" s="313"/>
      <c r="AB43" s="313"/>
      <c r="AC43" s="313"/>
      <c r="AD43" s="313"/>
      <c r="AE43" s="313"/>
      <c r="AF43" s="313"/>
      <c r="AG43" s="313"/>
      <c r="AH43" s="313"/>
      <c r="AI43" s="313"/>
      <c r="AJ43" s="313"/>
      <c r="AK43" s="313"/>
      <c r="AL43" s="313"/>
      <c r="AM43" s="313"/>
      <c r="AN43" s="313"/>
      <c r="AO43" s="313"/>
      <c r="AP43" s="313"/>
      <c r="AQ43" s="313"/>
      <c r="AR43" s="313"/>
      <c r="AS43" s="313"/>
      <c r="AT43" s="313"/>
      <c r="AU43" s="313"/>
      <c r="AV43" s="313"/>
      <c r="AW43" s="313"/>
      <c r="AX43" s="313"/>
      <c r="AY43" s="313"/>
      <c r="AZ43" s="313"/>
      <c r="BA43" s="313"/>
      <c r="BB43" s="313"/>
      <c r="BC43" s="313"/>
      <c r="BD43" s="313"/>
      <c r="BE43" s="313"/>
      <c r="BF43" s="313"/>
      <c r="BG43" s="313"/>
      <c r="BH43" s="313"/>
      <c r="BI43" s="313"/>
      <c r="BJ43" s="313"/>
      <c r="BK43" s="313"/>
      <c r="BL43" s="313"/>
      <c r="BM43" s="313"/>
      <c r="BN43" s="313"/>
      <c r="BO43" s="313"/>
      <c r="BP43" s="313"/>
      <c r="BQ43" s="313"/>
      <c r="BR43" s="313"/>
    </row>
    <row r="44" customFormat="false" ht="12.75" hidden="false" customHeight="true" outlineLevel="0" collapsed="false">
      <c r="A44" s="360" t="s">
        <v>444</v>
      </c>
      <c r="B44" s="310"/>
      <c r="C44" s="361" t="n">
        <f aca="false">0</f>
        <v>0</v>
      </c>
      <c r="D44" s="361" t="n">
        <f aca="false">0</f>
        <v>0</v>
      </c>
      <c r="E44" s="361" t="n">
        <f aca="false">0</f>
        <v>0</v>
      </c>
      <c r="F44" s="361" t="n">
        <f aca="false">0</f>
        <v>0</v>
      </c>
      <c r="G44" s="361" t="n">
        <f aca="false">0</f>
        <v>0</v>
      </c>
      <c r="H44" s="361" t="n">
        <f aca="false">0</f>
        <v>0</v>
      </c>
      <c r="I44" s="361" t="n">
        <f aca="false">0</f>
        <v>0</v>
      </c>
      <c r="J44" s="361" t="n">
        <f aca="false">0</f>
        <v>0</v>
      </c>
      <c r="K44" s="361" t="n">
        <f aca="false">0</f>
        <v>0</v>
      </c>
      <c r="L44" s="361" t="n">
        <f aca="false">0</f>
        <v>0</v>
      </c>
      <c r="M44" s="361" t="n">
        <f aca="false">0</f>
        <v>0</v>
      </c>
      <c r="N44" s="361" t="n">
        <f aca="false">0</f>
        <v>0</v>
      </c>
      <c r="O44" s="77" t="n">
        <f aca="false">SUM(C44:N44)</f>
        <v>0</v>
      </c>
      <c r="P44" s="349" t="n">
        <f aca="false">SUM(C44:J44)</f>
        <v>0</v>
      </c>
      <c r="Q44" s="77" t="n">
        <f aca="false">O44-P44</f>
        <v>0</v>
      </c>
      <c r="R44" s="313"/>
      <c r="S44" s="351" t="n">
        <f aca="false">SUM(C44:E44)</f>
        <v>0</v>
      </c>
      <c r="T44" s="351" t="n">
        <f aca="false">SUM(F44:H44)</f>
        <v>0</v>
      </c>
      <c r="U44" s="351" t="n">
        <f aca="false">SUM(I44:K44)</f>
        <v>0</v>
      </c>
      <c r="V44" s="351" t="n">
        <f aca="false">SUM(L44:N44)</f>
        <v>0</v>
      </c>
      <c r="W44" s="338"/>
      <c r="X44" s="352" t="n">
        <f aca="false">SUM(S44:V44)</f>
        <v>0</v>
      </c>
      <c r="Y44" s="313"/>
      <c r="Z44" s="313"/>
      <c r="AA44" s="313"/>
      <c r="AB44" s="313"/>
      <c r="AC44" s="313"/>
      <c r="AD44" s="313"/>
      <c r="AE44" s="313"/>
      <c r="AF44" s="313"/>
      <c r="AG44" s="313"/>
      <c r="AH44" s="313"/>
      <c r="AI44" s="313"/>
      <c r="AJ44" s="313"/>
      <c r="AK44" s="313"/>
      <c r="AL44" s="313"/>
      <c r="AM44" s="313"/>
      <c r="AN44" s="313"/>
      <c r="AO44" s="313"/>
      <c r="AP44" s="313"/>
      <c r="AQ44" s="313"/>
      <c r="AR44" s="313"/>
      <c r="AS44" s="313"/>
      <c r="AT44" s="313"/>
      <c r="AU44" s="313"/>
      <c r="AV44" s="313"/>
      <c r="AW44" s="313"/>
      <c r="AX44" s="313"/>
      <c r="AY44" s="313"/>
      <c r="AZ44" s="313"/>
      <c r="BA44" s="313"/>
      <c r="BB44" s="313"/>
      <c r="BC44" s="313"/>
      <c r="BD44" s="313"/>
      <c r="BE44" s="313"/>
      <c r="BF44" s="313"/>
      <c r="BG44" s="313"/>
      <c r="BH44" s="313"/>
      <c r="BI44" s="313"/>
      <c r="BJ44" s="313"/>
      <c r="BK44" s="313"/>
      <c r="BL44" s="313"/>
      <c r="BM44" s="313"/>
      <c r="BN44" s="313"/>
      <c r="BO44" s="313"/>
      <c r="BP44" s="313"/>
      <c r="BQ44" s="313"/>
      <c r="BR44" s="313"/>
    </row>
    <row r="45" customFormat="false" ht="3.95" hidden="false" customHeight="true" outlineLevel="0" collapsed="false">
      <c r="A45" s="336"/>
      <c r="B45" s="310"/>
      <c r="C45" s="336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13"/>
      <c r="S45" s="334"/>
      <c r="T45" s="334"/>
      <c r="U45" s="334"/>
      <c r="V45" s="334"/>
      <c r="W45" s="338"/>
      <c r="X45" s="338"/>
      <c r="Y45" s="313"/>
      <c r="Z45" s="313"/>
      <c r="AA45" s="313"/>
      <c r="AB45" s="313"/>
      <c r="AC45" s="313"/>
      <c r="AD45" s="313"/>
      <c r="AE45" s="313"/>
      <c r="AF45" s="313"/>
      <c r="AG45" s="313"/>
      <c r="AH45" s="313"/>
      <c r="AI45" s="313"/>
      <c r="AJ45" s="313"/>
      <c r="AK45" s="313"/>
      <c r="AL45" s="313"/>
      <c r="AM45" s="313"/>
      <c r="AN45" s="313"/>
      <c r="AO45" s="313"/>
      <c r="AP45" s="313"/>
      <c r="AQ45" s="313"/>
      <c r="AR45" s="313"/>
      <c r="AS45" s="313"/>
      <c r="AT45" s="313"/>
      <c r="AU45" s="313"/>
      <c r="AV45" s="313"/>
      <c r="AW45" s="313"/>
      <c r="AX45" s="313"/>
      <c r="AY45" s="313"/>
      <c r="AZ45" s="313"/>
      <c r="BA45" s="313"/>
      <c r="BB45" s="313"/>
      <c r="BC45" s="313"/>
      <c r="BD45" s="313"/>
      <c r="BE45" s="313"/>
      <c r="BF45" s="313"/>
      <c r="BG45" s="313"/>
      <c r="BH45" s="313"/>
      <c r="BI45" s="313"/>
      <c r="BJ45" s="313"/>
      <c r="BK45" s="313"/>
      <c r="BL45" s="313"/>
      <c r="BM45" s="313"/>
      <c r="BN45" s="313"/>
      <c r="BO45" s="313"/>
      <c r="BP45" s="313"/>
      <c r="BQ45" s="313"/>
      <c r="BR45" s="313"/>
    </row>
    <row r="46" customFormat="false" ht="12.75" hidden="false" customHeight="true" outlineLevel="0" collapsed="false">
      <c r="A46" s="329" t="s">
        <v>445</v>
      </c>
      <c r="B46" s="362"/>
      <c r="C46" s="77" t="n">
        <f aca="false">SUM(C42:C44)</f>
        <v>503</v>
      </c>
      <c r="D46" s="77" t="n">
        <f aca="false">SUM(D42:D44)</f>
        <v>506</v>
      </c>
      <c r="E46" s="77" t="n">
        <f aca="false">SUM(E42:E44)</f>
        <v>286</v>
      </c>
      <c r="F46" s="77" t="n">
        <f aca="false">SUM(F42:F44)</f>
        <v>428</v>
      </c>
      <c r="G46" s="77" t="n">
        <f aca="false">SUM(G42:G44)</f>
        <v>428</v>
      </c>
      <c r="H46" s="77" t="n">
        <f aca="false">SUM(H42:H44)</f>
        <v>428</v>
      </c>
      <c r="I46" s="77" t="n">
        <f aca="false">SUM(I42:I44)</f>
        <v>400</v>
      </c>
      <c r="J46" s="77" t="n">
        <f aca="false">SUM(J42:J44)</f>
        <v>400</v>
      </c>
      <c r="K46" s="77" t="n">
        <f aca="false">SUM(K42:K44)</f>
        <v>319</v>
      </c>
      <c r="L46" s="77" t="n">
        <f aca="false">SUM(L42:L44)</f>
        <v>319</v>
      </c>
      <c r="M46" s="77" t="n">
        <f aca="false">SUM(M42:M44)</f>
        <v>319</v>
      </c>
      <c r="N46" s="77" t="n">
        <f aca="false">SUM(N42:N44)</f>
        <v>319</v>
      </c>
      <c r="O46" s="77" t="n">
        <f aca="false">SUM(O41:O44)</f>
        <v>4655</v>
      </c>
      <c r="P46" s="77" t="n">
        <f aca="false">SUM(P41:P44)</f>
        <v>3379</v>
      </c>
      <c r="Q46" s="77" t="n">
        <f aca="false">SUM(Q41:Q44)</f>
        <v>1276</v>
      </c>
      <c r="R46" s="313"/>
      <c r="S46" s="77" t="n">
        <f aca="false">SUM(S42:S44)</f>
        <v>1295</v>
      </c>
      <c r="T46" s="77" t="n">
        <f aca="false">SUM(T42:T44)</f>
        <v>1284</v>
      </c>
      <c r="U46" s="77" t="n">
        <f aca="false">SUM(U42:U44)</f>
        <v>1119</v>
      </c>
      <c r="V46" s="77" t="n">
        <f aca="false">SUM(V42:V44)</f>
        <v>957</v>
      </c>
      <c r="W46" s="338"/>
      <c r="X46" s="77" t="n">
        <f aca="false">SUM(X42:X44)</f>
        <v>4655</v>
      </c>
      <c r="Y46" s="343"/>
      <c r="Z46" s="343"/>
      <c r="AA46" s="313"/>
      <c r="AB46" s="313"/>
      <c r="AC46" s="313"/>
      <c r="AD46" s="313"/>
      <c r="AE46" s="313"/>
      <c r="AF46" s="313"/>
      <c r="AG46" s="313"/>
      <c r="AH46" s="313"/>
      <c r="AI46" s="313"/>
      <c r="AJ46" s="313"/>
      <c r="AK46" s="313"/>
      <c r="AL46" s="313"/>
      <c r="AM46" s="313"/>
      <c r="AN46" s="313"/>
      <c r="AO46" s="313"/>
      <c r="AP46" s="313"/>
      <c r="AQ46" s="313"/>
      <c r="AR46" s="313"/>
      <c r="AS46" s="313"/>
      <c r="AT46" s="313"/>
      <c r="AU46" s="313"/>
      <c r="AV46" s="313"/>
      <c r="AW46" s="313"/>
      <c r="AX46" s="313"/>
      <c r="AY46" s="313"/>
      <c r="AZ46" s="313"/>
      <c r="BA46" s="313"/>
      <c r="BB46" s="313"/>
      <c r="BC46" s="313"/>
      <c r="BD46" s="313"/>
      <c r="BE46" s="313"/>
      <c r="BF46" s="313"/>
      <c r="BG46" s="313"/>
      <c r="BH46" s="313"/>
      <c r="BI46" s="313"/>
      <c r="BJ46" s="313"/>
      <c r="BK46" s="313"/>
      <c r="BL46" s="313"/>
      <c r="BM46" s="313"/>
      <c r="BN46" s="313"/>
      <c r="BO46" s="313"/>
      <c r="BP46" s="313"/>
      <c r="BQ46" s="313"/>
      <c r="BR46" s="313"/>
    </row>
    <row r="47" customFormat="false" ht="6" hidden="false" customHeight="true" outlineLevel="0" collapsed="false">
      <c r="A47" s="365"/>
      <c r="B47" s="353"/>
      <c r="C47" s="366"/>
      <c r="D47" s="366"/>
      <c r="E47" s="366"/>
      <c r="F47" s="366"/>
      <c r="G47" s="366"/>
      <c r="H47" s="366"/>
      <c r="I47" s="366"/>
      <c r="J47" s="366"/>
      <c r="K47" s="366"/>
      <c r="L47" s="366"/>
      <c r="M47" s="366"/>
      <c r="N47" s="366"/>
      <c r="O47" s="366"/>
      <c r="P47" s="366"/>
      <c r="Q47" s="75"/>
      <c r="R47" s="313"/>
      <c r="S47" s="334"/>
      <c r="T47" s="334"/>
      <c r="U47" s="334"/>
      <c r="V47" s="334"/>
      <c r="W47" s="338"/>
      <c r="X47" s="335"/>
      <c r="Y47" s="343"/>
      <c r="Z47" s="343"/>
      <c r="AA47" s="313"/>
      <c r="AB47" s="313"/>
      <c r="AC47" s="313"/>
      <c r="AD47" s="313"/>
      <c r="AE47" s="313"/>
      <c r="AF47" s="313"/>
      <c r="AG47" s="313"/>
      <c r="AH47" s="313"/>
      <c r="AI47" s="313"/>
      <c r="AJ47" s="313"/>
      <c r="AK47" s="313"/>
      <c r="AL47" s="313"/>
      <c r="AM47" s="313"/>
      <c r="AN47" s="313"/>
      <c r="AO47" s="313"/>
      <c r="AP47" s="313"/>
      <c r="AQ47" s="313"/>
      <c r="AR47" s="313"/>
      <c r="AS47" s="313"/>
      <c r="AT47" s="313"/>
      <c r="AU47" s="313"/>
      <c r="AV47" s="313"/>
      <c r="AW47" s="313"/>
      <c r="AX47" s="313"/>
      <c r="AY47" s="313"/>
      <c r="AZ47" s="313"/>
      <c r="BA47" s="313"/>
      <c r="BB47" s="313"/>
      <c r="BC47" s="313"/>
      <c r="BD47" s="313"/>
      <c r="BE47" s="313"/>
      <c r="BF47" s="313"/>
      <c r="BG47" s="313"/>
      <c r="BH47" s="313"/>
      <c r="BI47" s="313"/>
      <c r="BJ47" s="313"/>
      <c r="BK47" s="313"/>
      <c r="BL47" s="313"/>
      <c r="BM47" s="313"/>
      <c r="BN47" s="313"/>
      <c r="BO47" s="313"/>
      <c r="BP47" s="313"/>
      <c r="BQ47" s="313"/>
      <c r="BR47" s="313"/>
    </row>
    <row r="48" customFormat="false" ht="12.75" hidden="false" customHeight="true" outlineLevel="0" collapsed="false">
      <c r="A48" s="329" t="s">
        <v>446</v>
      </c>
      <c r="B48" s="353"/>
      <c r="C48" s="354" t="n">
        <f aca="false">ROUND(C46+C39,0)</f>
        <v>777</v>
      </c>
      <c r="D48" s="354" t="n">
        <f aca="false">ROUND(D46+D39,0)</f>
        <v>774</v>
      </c>
      <c r="E48" s="354" t="n">
        <f aca="false">ROUND(E46+E39,0)</f>
        <v>554</v>
      </c>
      <c r="F48" s="354" t="n">
        <f aca="false">ROUND(F46+F39,0)</f>
        <v>641</v>
      </c>
      <c r="G48" s="354" t="n">
        <f aca="false">ROUND(G46+G39,0)</f>
        <v>644</v>
      </c>
      <c r="H48" s="354" t="n">
        <f aca="false">ROUND(H46+H39,0)</f>
        <v>748</v>
      </c>
      <c r="I48" s="354" t="n">
        <f aca="false">ROUND(I46+I39,0)</f>
        <v>332</v>
      </c>
      <c r="J48" s="354" t="n">
        <f aca="false">ROUND(J46+J39,0)</f>
        <v>547</v>
      </c>
      <c r="K48" s="354" t="n">
        <f aca="false">ROUND(K46+K39,0)</f>
        <v>491</v>
      </c>
      <c r="L48" s="354" t="n">
        <f aca="false">ROUND(L46+L39,0)</f>
        <v>493</v>
      </c>
      <c r="M48" s="354" t="n">
        <f aca="false">ROUND(M46+M39,0)</f>
        <v>491</v>
      </c>
      <c r="N48" s="354" t="n">
        <f aca="false">ROUND(N46+N39,0)</f>
        <v>504</v>
      </c>
      <c r="O48" s="354" t="n">
        <f aca="false">O46+O39</f>
        <v>6996</v>
      </c>
      <c r="P48" s="354" t="n">
        <f aca="false">P46+P39</f>
        <v>5017</v>
      </c>
      <c r="Q48" s="354" t="n">
        <f aca="false">Q46+Q39</f>
        <v>1979</v>
      </c>
      <c r="R48" s="313"/>
      <c r="S48" s="367" t="n">
        <f aca="false">S39+S46</f>
        <v>2105</v>
      </c>
      <c r="T48" s="367" t="n">
        <f aca="false">T39+T46</f>
        <v>2033</v>
      </c>
      <c r="U48" s="367" t="n">
        <f aca="false">U39+U46</f>
        <v>1370</v>
      </c>
      <c r="V48" s="367" t="n">
        <f aca="false">V39+V46</f>
        <v>1488</v>
      </c>
      <c r="W48" s="338"/>
      <c r="X48" s="367" t="n">
        <f aca="false">X39+X46</f>
        <v>6996</v>
      </c>
      <c r="Y48" s="343"/>
      <c r="Z48" s="343"/>
      <c r="AA48" s="313"/>
      <c r="AB48" s="313"/>
      <c r="AC48" s="313"/>
      <c r="AD48" s="313"/>
      <c r="AE48" s="313"/>
      <c r="AF48" s="313"/>
      <c r="AG48" s="313"/>
      <c r="AH48" s="313"/>
      <c r="AI48" s="313"/>
      <c r="AJ48" s="313"/>
      <c r="AK48" s="313"/>
      <c r="AL48" s="313"/>
      <c r="AM48" s="313"/>
      <c r="AN48" s="313"/>
      <c r="AO48" s="313"/>
      <c r="AP48" s="313"/>
      <c r="AQ48" s="313"/>
      <c r="AR48" s="313"/>
      <c r="AS48" s="313"/>
      <c r="AT48" s="313"/>
      <c r="AU48" s="313"/>
      <c r="AV48" s="313"/>
      <c r="AW48" s="313"/>
      <c r="AX48" s="313"/>
      <c r="AY48" s="313"/>
      <c r="AZ48" s="313"/>
      <c r="BA48" s="313"/>
      <c r="BB48" s="313"/>
      <c r="BC48" s="313"/>
      <c r="BD48" s="313"/>
      <c r="BE48" s="313"/>
      <c r="BF48" s="313"/>
      <c r="BG48" s="313"/>
      <c r="BH48" s="313"/>
      <c r="BI48" s="313"/>
      <c r="BJ48" s="313"/>
      <c r="BK48" s="313"/>
      <c r="BL48" s="313"/>
      <c r="BM48" s="313"/>
      <c r="BN48" s="313"/>
      <c r="BO48" s="313"/>
      <c r="BP48" s="313"/>
      <c r="BQ48" s="313"/>
      <c r="BR48" s="313"/>
    </row>
    <row r="49" customFormat="false" ht="12.75" hidden="false" customHeight="true" outlineLevel="0" collapsed="false">
      <c r="A49" s="355"/>
      <c r="B49" s="310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313"/>
      <c r="S49" s="334"/>
      <c r="T49" s="334"/>
      <c r="U49" s="334"/>
      <c r="V49" s="334"/>
      <c r="W49" s="338"/>
      <c r="X49" s="338"/>
      <c r="Y49" s="343"/>
      <c r="Z49" s="343"/>
      <c r="AA49" s="313"/>
      <c r="AB49" s="313"/>
      <c r="AC49" s="313"/>
      <c r="AD49" s="313"/>
      <c r="AE49" s="313"/>
      <c r="AF49" s="313"/>
      <c r="AG49" s="313"/>
      <c r="AH49" s="313"/>
      <c r="AI49" s="313"/>
      <c r="AJ49" s="313"/>
      <c r="AK49" s="313"/>
      <c r="AL49" s="313"/>
      <c r="AM49" s="313"/>
      <c r="AN49" s="313"/>
      <c r="AO49" s="313"/>
      <c r="AP49" s="313"/>
      <c r="AQ49" s="313"/>
      <c r="AR49" s="313"/>
      <c r="AS49" s="313"/>
      <c r="AT49" s="313"/>
      <c r="AU49" s="313"/>
      <c r="AV49" s="313"/>
      <c r="AW49" s="313"/>
      <c r="AX49" s="313"/>
      <c r="AY49" s="313"/>
      <c r="AZ49" s="313"/>
      <c r="BA49" s="313"/>
      <c r="BB49" s="313"/>
      <c r="BC49" s="313"/>
      <c r="BD49" s="313"/>
      <c r="BE49" s="313"/>
      <c r="BF49" s="313"/>
      <c r="BG49" s="313"/>
      <c r="BH49" s="313"/>
      <c r="BI49" s="313"/>
      <c r="BJ49" s="313"/>
      <c r="BK49" s="313"/>
      <c r="BL49" s="313"/>
      <c r="BM49" s="313"/>
      <c r="BN49" s="313"/>
      <c r="BO49" s="313"/>
      <c r="BP49" s="313"/>
      <c r="BQ49" s="313"/>
      <c r="BR49" s="313"/>
    </row>
    <row r="50" customFormat="false" ht="12" hidden="false" customHeight="true" outlineLevel="0" collapsed="false">
      <c r="A50" s="329" t="s">
        <v>447</v>
      </c>
      <c r="B50" s="353"/>
      <c r="C50" s="156" t="n">
        <f aca="false">C29+C48</f>
        <v>3425</v>
      </c>
      <c r="D50" s="156" t="n">
        <f aca="false">D29+D48</f>
        <v>3730</v>
      </c>
      <c r="E50" s="156" t="n">
        <f aca="false">E29+E48</f>
        <v>5310</v>
      </c>
      <c r="F50" s="156" t="n">
        <f aca="false">F29+F48</f>
        <v>3154</v>
      </c>
      <c r="G50" s="156" t="n">
        <f aca="false">G29+G48</f>
        <v>4079</v>
      </c>
      <c r="H50" s="156" t="n">
        <f aca="false">H29+H48</f>
        <v>4208</v>
      </c>
      <c r="I50" s="156" t="n">
        <f aca="false">I29+I48</f>
        <v>3219</v>
      </c>
      <c r="J50" s="156" t="n">
        <f aca="false">J29+J48</f>
        <v>3925</v>
      </c>
      <c r="K50" s="156" t="n">
        <f aca="false">K29+K48</f>
        <v>2696</v>
      </c>
      <c r="L50" s="156" t="n">
        <f aca="false">L29+L48</f>
        <v>3359</v>
      </c>
      <c r="M50" s="156" t="n">
        <f aca="false">M29+M48</f>
        <v>3255</v>
      </c>
      <c r="N50" s="156" t="n">
        <f aca="false">N29+N48</f>
        <v>2950</v>
      </c>
      <c r="O50" s="368" t="n">
        <f aca="false">SUM(C50:N50)</f>
        <v>43310</v>
      </c>
      <c r="P50" s="368" t="n">
        <f aca="false">P48+P29</f>
        <v>31049.873</v>
      </c>
      <c r="Q50" s="368" t="n">
        <f aca="false">Q48+Q29</f>
        <v>12260</v>
      </c>
      <c r="R50" s="313"/>
      <c r="S50" s="369" t="n">
        <f aca="false">S29+S48</f>
        <v>12464.873</v>
      </c>
      <c r="T50" s="369" t="n">
        <f aca="false">T29+T48</f>
        <v>11441</v>
      </c>
      <c r="U50" s="369" t="n">
        <f aca="false">U29+U48</f>
        <v>9840</v>
      </c>
      <c r="V50" s="369" t="n">
        <f aca="false">V29+V48</f>
        <v>9564</v>
      </c>
      <c r="W50" s="338"/>
      <c r="X50" s="369" t="n">
        <f aca="false">X29+X48</f>
        <v>43309.873</v>
      </c>
      <c r="Y50" s="75" t="n">
        <f aca="false">X50-O50</f>
        <v>-0.127000000000407</v>
      </c>
      <c r="AA50" s="313"/>
      <c r="AB50" s="313"/>
      <c r="AC50" s="313"/>
      <c r="AD50" s="313"/>
      <c r="AE50" s="313"/>
      <c r="AF50" s="313"/>
      <c r="AG50" s="313"/>
      <c r="AH50" s="313"/>
      <c r="AI50" s="313"/>
      <c r="AJ50" s="313"/>
      <c r="AK50" s="313"/>
      <c r="AL50" s="313"/>
      <c r="AM50" s="313"/>
      <c r="AN50" s="313"/>
      <c r="AO50" s="313"/>
      <c r="AP50" s="313"/>
      <c r="AQ50" s="313"/>
      <c r="AR50" s="313"/>
      <c r="AS50" s="313"/>
      <c r="AT50" s="313"/>
      <c r="AU50" s="313"/>
      <c r="AV50" s="313"/>
      <c r="AW50" s="313"/>
      <c r="AX50" s="313"/>
      <c r="AY50" s="313"/>
      <c r="AZ50" s="313"/>
      <c r="BA50" s="313"/>
      <c r="BB50" s="313"/>
      <c r="BC50" s="313"/>
      <c r="BD50" s="313"/>
      <c r="BE50" s="313"/>
      <c r="BF50" s="313"/>
      <c r="BG50" s="313"/>
      <c r="BH50" s="313"/>
      <c r="BI50" s="313"/>
      <c r="BJ50" s="313"/>
      <c r="BK50" s="313"/>
      <c r="BL50" s="313"/>
      <c r="BM50" s="313"/>
      <c r="BN50" s="313"/>
      <c r="BO50" s="313"/>
      <c r="BP50" s="313"/>
      <c r="BQ50" s="313"/>
      <c r="BR50" s="313"/>
    </row>
    <row r="51" customFormat="false" ht="12.75" hidden="false" customHeight="true" outlineLevel="0" collapsed="false">
      <c r="A51" s="370"/>
      <c r="B51" s="371"/>
      <c r="C51" s="370"/>
      <c r="D51" s="370"/>
      <c r="E51" s="370"/>
      <c r="F51" s="370"/>
      <c r="G51" s="370"/>
      <c r="H51" s="370"/>
      <c r="I51" s="370"/>
      <c r="J51" s="370"/>
      <c r="K51" s="370"/>
      <c r="L51" s="370"/>
      <c r="M51" s="370"/>
      <c r="N51" s="370"/>
      <c r="O51" s="370"/>
      <c r="P51" s="370"/>
      <c r="Q51" s="336"/>
      <c r="R51" s="313"/>
      <c r="S51" s="313"/>
      <c r="T51" s="313"/>
      <c r="U51" s="313"/>
      <c r="V51" s="313"/>
      <c r="W51" s="313"/>
      <c r="X51" s="313"/>
      <c r="Y51" s="343"/>
      <c r="Z51" s="343"/>
      <c r="AA51" s="313"/>
      <c r="AB51" s="313"/>
      <c r="AC51" s="313"/>
      <c r="AD51" s="313"/>
      <c r="AE51" s="313"/>
      <c r="AF51" s="313"/>
      <c r="AG51" s="313"/>
      <c r="AH51" s="313"/>
      <c r="AI51" s="313"/>
      <c r="AJ51" s="313"/>
      <c r="AK51" s="313"/>
      <c r="AL51" s="313"/>
      <c r="AM51" s="313"/>
      <c r="AN51" s="313"/>
      <c r="AO51" s="313"/>
      <c r="AP51" s="313"/>
      <c r="AQ51" s="313"/>
      <c r="AR51" s="313"/>
      <c r="AS51" s="313"/>
      <c r="AT51" s="313"/>
      <c r="AU51" s="313"/>
      <c r="AV51" s="313"/>
      <c r="AW51" s="313"/>
      <c r="AX51" s="313"/>
      <c r="AY51" s="313"/>
      <c r="AZ51" s="313"/>
      <c r="BA51" s="313"/>
      <c r="BB51" s="313"/>
      <c r="BC51" s="313"/>
      <c r="BD51" s="313"/>
      <c r="BE51" s="313"/>
      <c r="BF51" s="313"/>
      <c r="BG51" s="313"/>
      <c r="BH51" s="313"/>
      <c r="BI51" s="313"/>
      <c r="BJ51" s="313"/>
      <c r="BK51" s="313"/>
      <c r="BL51" s="313"/>
      <c r="BM51" s="313"/>
      <c r="BN51" s="313"/>
      <c r="BO51" s="313"/>
      <c r="BP51" s="313"/>
      <c r="BQ51" s="313"/>
      <c r="BR51" s="313"/>
    </row>
    <row r="52" customFormat="false" ht="12.75" hidden="false" customHeight="true" outlineLevel="0" collapsed="false">
      <c r="A52" s="329" t="s">
        <v>448</v>
      </c>
      <c r="B52" s="372"/>
      <c r="C52" s="373" t="n">
        <v>3815</v>
      </c>
      <c r="D52" s="373" t="n">
        <v>3828</v>
      </c>
      <c r="E52" s="373" t="n">
        <v>3254</v>
      </c>
      <c r="F52" s="373" t="n">
        <v>3780</v>
      </c>
      <c r="G52" s="373" t="n">
        <v>3899</v>
      </c>
      <c r="H52" s="373" t="n">
        <v>3534</v>
      </c>
      <c r="I52" s="373" t="n">
        <v>3997</v>
      </c>
      <c r="J52" s="373" t="n">
        <v>3990</v>
      </c>
      <c r="K52" s="373" t="n">
        <v>3764</v>
      </c>
      <c r="L52" s="373" t="n">
        <v>3850</v>
      </c>
      <c r="M52" s="373" t="n">
        <v>3869</v>
      </c>
      <c r="N52" s="373" t="n">
        <v>3021</v>
      </c>
      <c r="O52" s="77" t="n">
        <f aca="false">SUM(C52:N52)</f>
        <v>44601</v>
      </c>
      <c r="P52" s="349" t="n">
        <f aca="false">SUM(C52:J52)</f>
        <v>30097</v>
      </c>
      <c r="Q52" s="77" t="n">
        <f aca="false">O52-P52</f>
        <v>14504</v>
      </c>
      <c r="R52" s="313"/>
      <c r="S52" s="351" t="n">
        <f aca="false">SUM(C52:E52)</f>
        <v>10897</v>
      </c>
      <c r="T52" s="351" t="n">
        <f aca="false">SUM(F52:H52)</f>
        <v>11213</v>
      </c>
      <c r="U52" s="351" t="n">
        <f aca="false">SUM(I52:K52)</f>
        <v>11751</v>
      </c>
      <c r="V52" s="351" t="n">
        <f aca="false">SUM(L52:N52)</f>
        <v>10740</v>
      </c>
      <c r="W52" s="338"/>
      <c r="X52" s="352" t="n">
        <f aca="false">SUM(S52:V52)</f>
        <v>44601</v>
      </c>
      <c r="Y52" s="313"/>
      <c r="Z52" s="313"/>
      <c r="AA52" s="313"/>
      <c r="AB52" s="313"/>
      <c r="AC52" s="313"/>
      <c r="AD52" s="313"/>
      <c r="AE52" s="313"/>
      <c r="AF52" s="313"/>
      <c r="AG52" s="313"/>
      <c r="AH52" s="313"/>
      <c r="AI52" s="313"/>
      <c r="AJ52" s="313"/>
      <c r="AK52" s="313"/>
      <c r="AL52" s="313"/>
      <c r="AM52" s="313"/>
      <c r="AN52" s="313"/>
      <c r="AO52" s="313"/>
      <c r="AP52" s="313"/>
      <c r="AQ52" s="313"/>
      <c r="AR52" s="313"/>
      <c r="AS52" s="313"/>
      <c r="AT52" s="313"/>
      <c r="AU52" s="313"/>
      <c r="AV52" s="313"/>
      <c r="AW52" s="313"/>
      <c r="AX52" s="313"/>
      <c r="AY52" s="313"/>
      <c r="AZ52" s="313"/>
      <c r="BA52" s="313"/>
      <c r="BB52" s="313"/>
      <c r="BC52" s="313"/>
      <c r="BD52" s="313"/>
      <c r="BE52" s="313"/>
      <c r="BF52" s="313"/>
      <c r="BG52" s="313"/>
      <c r="BH52" s="313"/>
      <c r="BI52" s="313"/>
      <c r="BJ52" s="313"/>
      <c r="BK52" s="313"/>
      <c r="BL52" s="313"/>
      <c r="BM52" s="313"/>
      <c r="BN52" s="313"/>
      <c r="BO52" s="313"/>
      <c r="BP52" s="313"/>
      <c r="BQ52" s="313"/>
      <c r="BR52" s="313"/>
    </row>
    <row r="53" customFormat="false" ht="12.75" hidden="false" customHeight="true" outlineLevel="0" collapsed="false">
      <c r="A53" s="313"/>
      <c r="B53" s="372"/>
      <c r="C53" s="313"/>
      <c r="D53" s="313"/>
      <c r="E53" s="313"/>
      <c r="F53" s="313"/>
      <c r="G53" s="313"/>
      <c r="H53" s="313"/>
      <c r="I53" s="313"/>
      <c r="J53" s="313"/>
      <c r="K53" s="313"/>
      <c r="L53" s="313"/>
      <c r="M53" s="313"/>
      <c r="N53" s="313"/>
      <c r="O53" s="313"/>
      <c r="P53" s="313"/>
      <c r="Q53" s="313"/>
      <c r="R53" s="313"/>
      <c r="S53" s="313"/>
      <c r="T53" s="313"/>
      <c r="U53" s="313"/>
      <c r="V53" s="313"/>
      <c r="W53" s="313"/>
      <c r="X53" s="313"/>
      <c r="Y53" s="313"/>
      <c r="Z53" s="313"/>
      <c r="AA53" s="313"/>
      <c r="AB53" s="313"/>
      <c r="AC53" s="313"/>
      <c r="AD53" s="313"/>
      <c r="AE53" s="313"/>
      <c r="AF53" s="313"/>
      <c r="AG53" s="313"/>
      <c r="AH53" s="313"/>
      <c r="AI53" s="313"/>
      <c r="AJ53" s="313"/>
      <c r="AK53" s="313"/>
      <c r="AL53" s="313"/>
      <c r="AM53" s="313"/>
      <c r="AN53" s="313"/>
      <c r="AO53" s="313"/>
      <c r="AP53" s="313"/>
      <c r="AQ53" s="313"/>
      <c r="AR53" s="313"/>
      <c r="AS53" s="313"/>
      <c r="AT53" s="313"/>
      <c r="AU53" s="313"/>
      <c r="AV53" s="313"/>
      <c r="AW53" s="313"/>
      <c r="AX53" s="313"/>
      <c r="AY53" s="313"/>
      <c r="AZ53" s="313"/>
      <c r="BA53" s="313"/>
      <c r="BB53" s="313"/>
      <c r="BC53" s="313"/>
      <c r="BD53" s="313"/>
      <c r="BE53" s="313"/>
      <c r="BF53" s="313"/>
      <c r="BG53" s="313"/>
      <c r="BH53" s="313"/>
      <c r="BI53" s="313"/>
      <c r="BJ53" s="313"/>
      <c r="BK53" s="313"/>
      <c r="BL53" s="313"/>
      <c r="BM53" s="313"/>
      <c r="BN53" s="313"/>
      <c r="BO53" s="313"/>
      <c r="BP53" s="313"/>
      <c r="BQ53" s="313"/>
      <c r="BR53" s="313"/>
    </row>
    <row r="54" customFormat="false" ht="12.75" hidden="false" customHeight="true" outlineLevel="0" collapsed="false">
      <c r="A54" s="374" t="s">
        <v>449</v>
      </c>
      <c r="B54" s="372"/>
      <c r="C54" s="352" t="n">
        <f aca="false">C50-C52</f>
        <v>-390</v>
      </c>
      <c r="D54" s="352" t="n">
        <f aca="false">D50-D52</f>
        <v>-98</v>
      </c>
      <c r="E54" s="352" t="n">
        <f aca="false">E50-E52</f>
        <v>2056</v>
      </c>
      <c r="F54" s="352" t="n">
        <f aca="false">F50-F52</f>
        <v>-626</v>
      </c>
      <c r="G54" s="352" t="n">
        <f aca="false">G50-G52</f>
        <v>180</v>
      </c>
      <c r="H54" s="352" t="n">
        <f aca="false">H50-H52</f>
        <v>674</v>
      </c>
      <c r="I54" s="352" t="n">
        <f aca="false">I50-I52</f>
        <v>-778</v>
      </c>
      <c r="J54" s="352" t="n">
        <f aca="false">J50-J52</f>
        <v>-65</v>
      </c>
      <c r="K54" s="352" t="n">
        <f aca="false">K50-K52</f>
        <v>-1068</v>
      </c>
      <c r="L54" s="352" t="n">
        <f aca="false">L50-L52</f>
        <v>-491</v>
      </c>
      <c r="M54" s="352" t="n">
        <f aca="false">M50-M52</f>
        <v>-614</v>
      </c>
      <c r="N54" s="352" t="n">
        <f aca="false">N50-N52</f>
        <v>-71</v>
      </c>
      <c r="O54" s="352" t="n">
        <f aca="false">O50-O52</f>
        <v>-1291</v>
      </c>
      <c r="P54" s="352" t="n">
        <f aca="false">P50-P52</f>
        <v>952.873</v>
      </c>
      <c r="Q54" s="352" t="n">
        <f aca="false">Q50-Q52</f>
        <v>-2244</v>
      </c>
      <c r="R54" s="313"/>
      <c r="S54" s="352" t="n">
        <f aca="false">S50-S52</f>
        <v>1567.873</v>
      </c>
      <c r="T54" s="352" t="n">
        <f aca="false">T50-T52</f>
        <v>228</v>
      </c>
      <c r="U54" s="352" t="n">
        <f aca="false">U50-U52</f>
        <v>-1911</v>
      </c>
      <c r="V54" s="352" t="n">
        <f aca="false">V50-V52</f>
        <v>-1176</v>
      </c>
      <c r="W54" s="313"/>
      <c r="X54" s="352" t="n">
        <f aca="false">X50-X52</f>
        <v>-1291.127</v>
      </c>
      <c r="Y54" s="313"/>
      <c r="Z54" s="313"/>
      <c r="AA54" s="313"/>
      <c r="AB54" s="313"/>
      <c r="AC54" s="313"/>
      <c r="AD54" s="313"/>
      <c r="AE54" s="313"/>
      <c r="AF54" s="313"/>
      <c r="AG54" s="313"/>
      <c r="AH54" s="313"/>
      <c r="AI54" s="313"/>
      <c r="AJ54" s="313"/>
      <c r="AK54" s="313"/>
      <c r="AL54" s="313"/>
      <c r="AM54" s="313"/>
      <c r="AN54" s="313"/>
      <c r="AO54" s="313"/>
      <c r="AP54" s="313"/>
      <c r="AQ54" s="313"/>
      <c r="AR54" s="313"/>
      <c r="AS54" s="313"/>
      <c r="AT54" s="313"/>
      <c r="AU54" s="313"/>
      <c r="AV54" s="313"/>
      <c r="AW54" s="313"/>
      <c r="AX54" s="313"/>
      <c r="AY54" s="313"/>
      <c r="AZ54" s="313"/>
      <c r="BA54" s="313"/>
      <c r="BB54" s="313"/>
      <c r="BC54" s="313"/>
      <c r="BD54" s="313"/>
      <c r="BE54" s="313"/>
      <c r="BF54" s="313"/>
      <c r="BG54" s="313"/>
      <c r="BH54" s="313"/>
      <c r="BI54" s="313"/>
      <c r="BJ54" s="313"/>
      <c r="BK54" s="313"/>
      <c r="BL54" s="313"/>
      <c r="BM54" s="313"/>
      <c r="BN54" s="313"/>
      <c r="BO54" s="313"/>
      <c r="BP54" s="313"/>
      <c r="BQ54" s="313"/>
      <c r="BR54" s="313"/>
    </row>
    <row r="55" customFormat="false" ht="15.75" hidden="false" customHeight="false" outlineLevel="0" collapsed="false">
      <c r="A55" s="313"/>
      <c r="B55" s="372"/>
      <c r="C55" s="313"/>
      <c r="D55" s="313"/>
      <c r="E55" s="313"/>
      <c r="F55" s="313"/>
      <c r="G55" s="313"/>
      <c r="H55" s="313"/>
      <c r="I55" s="313"/>
      <c r="J55" s="313"/>
      <c r="K55" s="313"/>
      <c r="L55" s="313"/>
      <c r="M55" s="313"/>
      <c r="N55" s="313"/>
      <c r="O55" s="313"/>
      <c r="P55" s="313"/>
      <c r="Q55" s="313"/>
      <c r="R55" s="313"/>
      <c r="S55" s="313"/>
      <c r="T55" s="313"/>
      <c r="U55" s="313"/>
      <c r="V55" s="313"/>
      <c r="W55" s="313"/>
      <c r="X55" s="313"/>
      <c r="Y55" s="313"/>
      <c r="Z55" s="313"/>
      <c r="AA55" s="313"/>
      <c r="AB55" s="313"/>
      <c r="AC55" s="313"/>
      <c r="AD55" s="313"/>
      <c r="AE55" s="313"/>
      <c r="AF55" s="313"/>
      <c r="AG55" s="313"/>
      <c r="AH55" s="313"/>
      <c r="AI55" s="313"/>
      <c r="AJ55" s="313"/>
      <c r="AK55" s="313"/>
      <c r="AL55" s="313"/>
      <c r="AM55" s="313"/>
      <c r="AN55" s="313"/>
      <c r="AO55" s="313"/>
      <c r="AP55" s="313"/>
      <c r="AQ55" s="313"/>
      <c r="AR55" s="313"/>
      <c r="AS55" s="313"/>
      <c r="AT55" s="313"/>
      <c r="AU55" s="313"/>
      <c r="AV55" s="313"/>
      <c r="AW55" s="313"/>
      <c r="AX55" s="313"/>
      <c r="AY55" s="313"/>
      <c r="AZ55" s="313"/>
      <c r="BA55" s="313"/>
      <c r="BB55" s="313"/>
      <c r="BC55" s="313"/>
      <c r="BD55" s="313"/>
      <c r="BE55" s="313"/>
      <c r="BF55" s="313"/>
      <c r="BG55" s="313"/>
      <c r="BH55" s="313"/>
      <c r="BI55" s="313"/>
      <c r="BJ55" s="313"/>
      <c r="BK55" s="313"/>
      <c r="BL55" s="313"/>
      <c r="BM55" s="313"/>
      <c r="BN55" s="313"/>
      <c r="BO55" s="313"/>
      <c r="BP55" s="313"/>
      <c r="BQ55" s="313"/>
      <c r="BR55" s="313"/>
    </row>
    <row r="56" customFormat="false" ht="3.95" hidden="false" customHeight="true" outlineLevel="0" collapsed="false">
      <c r="A56" s="313"/>
      <c r="B56" s="372"/>
      <c r="C56" s="313"/>
      <c r="D56" s="313"/>
      <c r="E56" s="313"/>
      <c r="F56" s="313"/>
      <c r="G56" s="313"/>
      <c r="H56" s="313"/>
      <c r="I56" s="313"/>
      <c r="J56" s="313"/>
      <c r="K56" s="313"/>
      <c r="L56" s="313"/>
      <c r="M56" s="313"/>
      <c r="N56" s="313"/>
      <c r="O56" s="375"/>
      <c r="P56" s="313"/>
      <c r="Q56" s="313"/>
      <c r="R56" s="313"/>
      <c r="S56" s="313"/>
      <c r="T56" s="313"/>
      <c r="U56" s="313"/>
      <c r="V56" s="313"/>
      <c r="W56" s="313"/>
      <c r="X56" s="313"/>
      <c r="Y56" s="313"/>
      <c r="Z56" s="313"/>
      <c r="AA56" s="313"/>
      <c r="AB56" s="313"/>
      <c r="AC56" s="313"/>
      <c r="AD56" s="313"/>
      <c r="AE56" s="313"/>
      <c r="AF56" s="313"/>
      <c r="AG56" s="313"/>
      <c r="AH56" s="313"/>
      <c r="AI56" s="313"/>
      <c r="AJ56" s="313"/>
      <c r="AK56" s="313"/>
      <c r="AL56" s="313"/>
      <c r="AM56" s="313"/>
      <c r="AN56" s="313"/>
      <c r="AO56" s="313"/>
      <c r="AP56" s="313"/>
      <c r="AQ56" s="313"/>
      <c r="AR56" s="313"/>
      <c r="AS56" s="313"/>
      <c r="AT56" s="313"/>
      <c r="AU56" s="313"/>
      <c r="AV56" s="313"/>
      <c r="AW56" s="313"/>
      <c r="AX56" s="313"/>
      <c r="AY56" s="313"/>
      <c r="AZ56" s="313"/>
      <c r="BA56" s="313"/>
      <c r="BB56" s="313"/>
      <c r="BC56" s="313"/>
      <c r="BD56" s="313"/>
      <c r="BE56" s="313"/>
      <c r="BF56" s="313"/>
      <c r="BG56" s="313"/>
      <c r="BH56" s="313"/>
      <c r="BI56" s="313"/>
      <c r="BJ56" s="313"/>
      <c r="BK56" s="313"/>
      <c r="BL56" s="313"/>
      <c r="BM56" s="313"/>
      <c r="BN56" s="313"/>
      <c r="BO56" s="313"/>
      <c r="BP56" s="313"/>
      <c r="BQ56" s="313"/>
      <c r="BR56" s="313"/>
    </row>
    <row r="57" customFormat="false" ht="15.75" hidden="false" customHeight="false" outlineLevel="0" collapsed="false">
      <c r="A57" s="313"/>
      <c r="B57" s="372"/>
      <c r="C57" s="313"/>
      <c r="D57" s="313"/>
      <c r="E57" s="313"/>
      <c r="F57" s="313"/>
      <c r="G57" s="313"/>
      <c r="H57" s="313"/>
      <c r="I57" s="313"/>
      <c r="J57" s="313"/>
      <c r="K57" s="313"/>
      <c r="L57" s="313"/>
      <c r="M57" s="313"/>
      <c r="N57" s="313"/>
      <c r="O57" s="313"/>
      <c r="P57" s="313"/>
      <c r="Q57" s="313"/>
      <c r="R57" s="313"/>
      <c r="S57" s="313"/>
      <c r="T57" s="313"/>
      <c r="U57" s="313"/>
      <c r="V57" s="313"/>
      <c r="W57" s="313"/>
      <c r="X57" s="313"/>
      <c r="Y57" s="313"/>
      <c r="Z57" s="313"/>
      <c r="AA57" s="313"/>
      <c r="AB57" s="313"/>
      <c r="AC57" s="313"/>
      <c r="AD57" s="313"/>
      <c r="AE57" s="313"/>
      <c r="AF57" s="313"/>
      <c r="AG57" s="313"/>
      <c r="AH57" s="313"/>
      <c r="AI57" s="313"/>
      <c r="AJ57" s="313"/>
      <c r="AK57" s="313"/>
      <c r="AL57" s="313"/>
      <c r="AM57" s="313"/>
      <c r="AN57" s="313"/>
      <c r="AO57" s="313"/>
      <c r="AP57" s="313"/>
      <c r="AQ57" s="313"/>
      <c r="AR57" s="313"/>
      <c r="AS57" s="313"/>
      <c r="AT57" s="313"/>
      <c r="AU57" s="313"/>
      <c r="AV57" s="313"/>
      <c r="AW57" s="313"/>
      <c r="AX57" s="313"/>
      <c r="AY57" s="313"/>
      <c r="AZ57" s="313"/>
      <c r="BA57" s="313"/>
      <c r="BB57" s="313"/>
      <c r="BC57" s="313"/>
      <c r="BD57" s="313"/>
      <c r="BE57" s="313"/>
      <c r="BF57" s="313"/>
      <c r="BG57" s="313"/>
      <c r="BH57" s="313"/>
      <c r="BI57" s="313"/>
      <c r="BJ57" s="313"/>
      <c r="BK57" s="313"/>
      <c r="BL57" s="313"/>
      <c r="BM57" s="313"/>
      <c r="BN57" s="313"/>
      <c r="BO57" s="313"/>
      <c r="BP57" s="313"/>
      <c r="BQ57" s="313"/>
      <c r="BR57" s="313"/>
    </row>
    <row r="58" customFormat="false" ht="15.75" hidden="false" customHeight="false" outlineLevel="0" collapsed="false">
      <c r="A58" s="313"/>
      <c r="B58" s="372"/>
      <c r="C58" s="313" t="n">
        <v>3425</v>
      </c>
      <c r="D58" s="313" t="n">
        <v>3730</v>
      </c>
      <c r="E58" s="313" t="n">
        <v>5310</v>
      </c>
      <c r="F58" s="313" t="n">
        <v>3154</v>
      </c>
      <c r="G58" s="313" t="n">
        <v>4079</v>
      </c>
      <c r="H58" s="313" t="n">
        <v>4208</v>
      </c>
      <c r="I58" s="313" t="n">
        <v>3219</v>
      </c>
      <c r="J58" s="313"/>
      <c r="K58" s="313"/>
      <c r="L58" s="313"/>
      <c r="M58" s="313"/>
      <c r="N58" s="313"/>
      <c r="O58" s="313"/>
      <c r="P58" s="313"/>
      <c r="Q58" s="313"/>
      <c r="R58" s="313"/>
      <c r="S58" s="313"/>
      <c r="T58" s="313"/>
      <c r="U58" s="313"/>
      <c r="V58" s="313"/>
      <c r="W58" s="313"/>
      <c r="X58" s="313"/>
      <c r="Y58" s="313"/>
      <c r="Z58" s="313"/>
      <c r="AA58" s="313"/>
      <c r="AB58" s="313"/>
      <c r="AC58" s="313"/>
      <c r="AD58" s="313"/>
      <c r="AE58" s="313"/>
      <c r="AF58" s="313"/>
      <c r="AG58" s="313"/>
      <c r="AH58" s="313"/>
      <c r="AI58" s="313"/>
      <c r="AJ58" s="313"/>
      <c r="AK58" s="313"/>
      <c r="AL58" s="313"/>
      <c r="AM58" s="313"/>
      <c r="AN58" s="313"/>
      <c r="AO58" s="313"/>
      <c r="AP58" s="313"/>
      <c r="AQ58" s="313"/>
      <c r="AR58" s="313"/>
      <c r="AS58" s="313"/>
      <c r="AT58" s="313"/>
      <c r="AU58" s="313"/>
      <c r="AV58" s="313"/>
      <c r="AW58" s="313"/>
      <c r="AX58" s="313"/>
      <c r="AY58" s="313"/>
      <c r="AZ58" s="313"/>
      <c r="BA58" s="313"/>
      <c r="BB58" s="313"/>
      <c r="BC58" s="313"/>
      <c r="BD58" s="313"/>
      <c r="BE58" s="313"/>
      <c r="BF58" s="313"/>
      <c r="BG58" s="313"/>
      <c r="BH58" s="313"/>
      <c r="BI58" s="313"/>
      <c r="BJ58" s="313"/>
      <c r="BK58" s="313"/>
      <c r="BL58" s="313"/>
      <c r="BM58" s="313"/>
      <c r="BN58" s="313"/>
      <c r="BO58" s="313"/>
      <c r="BP58" s="313"/>
      <c r="BQ58" s="313"/>
      <c r="BR58" s="313"/>
    </row>
    <row r="59" customFormat="false" ht="15.75" hidden="false" customHeight="false" outlineLevel="0" collapsed="false">
      <c r="A59" s="313"/>
      <c r="B59" s="372"/>
      <c r="C59" s="313"/>
      <c r="D59" s="313"/>
      <c r="E59" s="313"/>
      <c r="F59" s="313"/>
      <c r="G59" s="313"/>
      <c r="H59" s="313"/>
      <c r="I59" s="313"/>
      <c r="J59" s="313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3"/>
      <c r="W59" s="313"/>
      <c r="X59" s="313"/>
      <c r="Y59" s="313"/>
      <c r="Z59" s="313"/>
      <c r="AA59" s="313"/>
      <c r="AB59" s="313"/>
      <c r="AC59" s="313"/>
      <c r="AD59" s="313"/>
      <c r="AE59" s="313"/>
      <c r="AF59" s="313"/>
      <c r="AG59" s="313"/>
      <c r="AH59" s="313"/>
      <c r="AI59" s="313"/>
      <c r="AJ59" s="313"/>
      <c r="AK59" s="313"/>
      <c r="AL59" s="313"/>
      <c r="AM59" s="313"/>
      <c r="AN59" s="313"/>
      <c r="AO59" s="313"/>
      <c r="AP59" s="313"/>
      <c r="AQ59" s="313"/>
      <c r="AR59" s="313"/>
      <c r="AS59" s="313"/>
      <c r="AT59" s="313"/>
      <c r="AU59" s="313"/>
      <c r="AV59" s="313"/>
      <c r="AW59" s="313"/>
      <c r="AX59" s="313"/>
      <c r="AY59" s="313"/>
      <c r="AZ59" s="313"/>
      <c r="BA59" s="313"/>
      <c r="BB59" s="313"/>
      <c r="BC59" s="313"/>
      <c r="BD59" s="313"/>
      <c r="BE59" s="313"/>
      <c r="BF59" s="313"/>
      <c r="BG59" s="313"/>
      <c r="BH59" s="313"/>
      <c r="BI59" s="313"/>
      <c r="BJ59" s="313"/>
      <c r="BK59" s="313"/>
      <c r="BL59" s="313"/>
      <c r="BM59" s="313"/>
      <c r="BN59" s="313"/>
      <c r="BO59" s="313"/>
      <c r="BP59" s="313"/>
      <c r="BQ59" s="313"/>
      <c r="BR59" s="313"/>
    </row>
    <row r="60" customFormat="false" ht="15.75" hidden="false" customHeight="false" outlineLevel="0" collapsed="false">
      <c r="A60" s="313"/>
      <c r="B60" s="372"/>
      <c r="C60" s="313"/>
      <c r="D60" s="313"/>
      <c r="E60" s="313"/>
      <c r="F60" s="313"/>
      <c r="G60" s="313"/>
      <c r="H60" s="313"/>
      <c r="I60" s="313"/>
      <c r="J60" s="313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3"/>
      <c r="W60" s="313"/>
      <c r="X60" s="313"/>
      <c r="Y60" s="313"/>
      <c r="Z60" s="313"/>
      <c r="AA60" s="313"/>
      <c r="AB60" s="313"/>
      <c r="AC60" s="313"/>
      <c r="AD60" s="313"/>
      <c r="AE60" s="313"/>
      <c r="AF60" s="313"/>
      <c r="AG60" s="313"/>
      <c r="AH60" s="313"/>
      <c r="AI60" s="313"/>
      <c r="AJ60" s="313"/>
      <c r="AK60" s="313"/>
      <c r="AL60" s="313"/>
      <c r="AM60" s="313"/>
      <c r="AN60" s="313"/>
      <c r="AO60" s="313"/>
      <c r="AP60" s="313"/>
      <c r="AQ60" s="313"/>
      <c r="AR60" s="313"/>
      <c r="AS60" s="313"/>
      <c r="AT60" s="313"/>
      <c r="AU60" s="313"/>
      <c r="AV60" s="313"/>
      <c r="AW60" s="313"/>
      <c r="AX60" s="313"/>
      <c r="AY60" s="313"/>
      <c r="AZ60" s="313"/>
      <c r="BA60" s="313"/>
      <c r="BB60" s="313"/>
      <c r="BC60" s="313"/>
      <c r="BD60" s="313"/>
      <c r="BE60" s="313"/>
      <c r="BF60" s="313"/>
      <c r="BG60" s="313"/>
      <c r="BH60" s="313"/>
      <c r="BI60" s="313"/>
      <c r="BJ60" s="313"/>
      <c r="BK60" s="313"/>
      <c r="BL60" s="313"/>
      <c r="BM60" s="313"/>
      <c r="BN60" s="313"/>
      <c r="BO60" s="313"/>
      <c r="BP60" s="313"/>
      <c r="BQ60" s="313"/>
      <c r="BR60" s="313"/>
    </row>
    <row r="61" customFormat="false" ht="15.75" hidden="false" customHeight="false" outlineLevel="0" collapsed="false">
      <c r="A61" s="313"/>
      <c r="B61" s="372"/>
      <c r="C61" s="313"/>
      <c r="D61" s="313"/>
      <c r="E61" s="313"/>
      <c r="F61" s="313"/>
      <c r="G61" s="313"/>
      <c r="H61" s="313"/>
      <c r="I61" s="313"/>
      <c r="J61" s="313"/>
      <c r="K61" s="313"/>
      <c r="L61" s="313"/>
      <c r="M61" s="313"/>
      <c r="N61" s="313"/>
      <c r="O61" s="313"/>
      <c r="P61" s="313"/>
      <c r="Q61" s="313"/>
      <c r="R61" s="313"/>
      <c r="S61" s="313"/>
      <c r="T61" s="313"/>
      <c r="U61" s="313"/>
      <c r="V61" s="313"/>
      <c r="W61" s="313"/>
      <c r="X61" s="313"/>
      <c r="Y61" s="313"/>
      <c r="Z61" s="313"/>
      <c r="AA61" s="313"/>
      <c r="AB61" s="313"/>
      <c r="AC61" s="313"/>
      <c r="AD61" s="313"/>
      <c r="AE61" s="313"/>
      <c r="AF61" s="313"/>
      <c r="AG61" s="313"/>
      <c r="AH61" s="313"/>
      <c r="AI61" s="313"/>
      <c r="AJ61" s="313"/>
      <c r="AK61" s="313"/>
      <c r="AL61" s="313"/>
      <c r="AM61" s="313"/>
      <c r="AN61" s="313"/>
      <c r="AO61" s="313"/>
      <c r="AP61" s="313"/>
      <c r="AQ61" s="313"/>
      <c r="AR61" s="313"/>
      <c r="AS61" s="313"/>
      <c r="AT61" s="313"/>
      <c r="AU61" s="313"/>
      <c r="AV61" s="313"/>
      <c r="AW61" s="313"/>
      <c r="AX61" s="313"/>
      <c r="AY61" s="313"/>
      <c r="AZ61" s="313"/>
      <c r="BA61" s="313"/>
      <c r="BB61" s="313"/>
      <c r="BC61" s="313"/>
      <c r="BD61" s="313"/>
      <c r="BE61" s="313"/>
      <c r="BF61" s="313"/>
      <c r="BG61" s="313"/>
      <c r="BH61" s="313"/>
      <c r="BI61" s="313"/>
      <c r="BJ61" s="313"/>
      <c r="BK61" s="313"/>
      <c r="BL61" s="313"/>
      <c r="BM61" s="313"/>
      <c r="BN61" s="313"/>
      <c r="BO61" s="313"/>
      <c r="BP61" s="313"/>
      <c r="BQ61" s="313"/>
      <c r="BR61" s="313"/>
    </row>
    <row r="62" customFormat="false" ht="15.75" hidden="false" customHeight="false" outlineLevel="0" collapsed="false">
      <c r="A62" s="313"/>
      <c r="B62" s="372"/>
      <c r="C62" s="313"/>
      <c r="D62" s="313"/>
      <c r="E62" s="313"/>
      <c r="F62" s="313"/>
      <c r="G62" s="313"/>
      <c r="H62" s="313"/>
      <c r="I62" s="313"/>
      <c r="J62" s="313"/>
      <c r="K62" s="313"/>
      <c r="L62" s="313"/>
      <c r="M62" s="313"/>
      <c r="N62" s="313"/>
      <c r="O62" s="313"/>
      <c r="P62" s="313"/>
      <c r="Q62" s="313"/>
      <c r="R62" s="313"/>
      <c r="S62" s="313"/>
      <c r="T62" s="313"/>
      <c r="U62" s="313"/>
      <c r="V62" s="313"/>
      <c r="W62" s="313"/>
      <c r="X62" s="313"/>
      <c r="Y62" s="313"/>
      <c r="Z62" s="313"/>
      <c r="AA62" s="313"/>
      <c r="AB62" s="313"/>
      <c r="AC62" s="313"/>
      <c r="AD62" s="313"/>
      <c r="AE62" s="313"/>
      <c r="AF62" s="313"/>
      <c r="AG62" s="313"/>
      <c r="AH62" s="313"/>
      <c r="AI62" s="313"/>
      <c r="AJ62" s="313"/>
      <c r="AK62" s="313"/>
      <c r="AL62" s="313"/>
      <c r="AM62" s="313"/>
      <c r="AN62" s="313"/>
      <c r="AO62" s="313"/>
      <c r="AP62" s="313"/>
      <c r="AQ62" s="313"/>
      <c r="AR62" s="313"/>
      <c r="AS62" s="313"/>
      <c r="AT62" s="313"/>
      <c r="AU62" s="313"/>
      <c r="AV62" s="313"/>
      <c r="AW62" s="313"/>
      <c r="AX62" s="313"/>
      <c r="AY62" s="313"/>
      <c r="AZ62" s="313"/>
      <c r="BA62" s="313"/>
      <c r="BB62" s="313"/>
      <c r="BC62" s="313"/>
      <c r="BD62" s="313"/>
      <c r="BE62" s="313"/>
      <c r="BF62" s="313"/>
      <c r="BG62" s="313"/>
      <c r="BH62" s="313"/>
      <c r="BI62" s="313"/>
      <c r="BJ62" s="313"/>
      <c r="BK62" s="313"/>
      <c r="BL62" s="313"/>
      <c r="BM62" s="313"/>
      <c r="BN62" s="313"/>
      <c r="BO62" s="313"/>
      <c r="BP62" s="313"/>
      <c r="BQ62" s="313"/>
      <c r="BR62" s="313"/>
    </row>
    <row r="63" customFormat="false" ht="15.75" hidden="false" customHeight="false" outlineLevel="0" collapsed="false">
      <c r="A63" s="313"/>
      <c r="B63" s="372"/>
      <c r="C63" s="313"/>
      <c r="D63" s="313"/>
      <c r="E63" s="313"/>
      <c r="F63" s="313"/>
      <c r="G63" s="313"/>
      <c r="H63" s="313"/>
      <c r="I63" s="313"/>
      <c r="J63" s="313"/>
      <c r="K63" s="313"/>
      <c r="L63" s="313"/>
      <c r="M63" s="313"/>
      <c r="N63" s="313"/>
      <c r="O63" s="313"/>
      <c r="P63" s="313"/>
      <c r="Q63" s="313"/>
      <c r="R63" s="313"/>
      <c r="S63" s="313"/>
      <c r="T63" s="313"/>
      <c r="U63" s="313"/>
      <c r="V63" s="313"/>
      <c r="W63" s="313"/>
      <c r="X63" s="313"/>
      <c r="Y63" s="313"/>
      <c r="Z63" s="313"/>
      <c r="AA63" s="313"/>
      <c r="AB63" s="313"/>
      <c r="AC63" s="313"/>
      <c r="AD63" s="313"/>
      <c r="AE63" s="313"/>
      <c r="AF63" s="313"/>
      <c r="AG63" s="313"/>
      <c r="AH63" s="313"/>
      <c r="AI63" s="313"/>
      <c r="AJ63" s="313"/>
      <c r="AK63" s="313"/>
      <c r="AL63" s="313"/>
      <c r="AM63" s="313"/>
      <c r="AN63" s="313"/>
      <c r="AO63" s="313"/>
      <c r="AP63" s="313"/>
      <c r="AQ63" s="313"/>
      <c r="AR63" s="313"/>
      <c r="AS63" s="313"/>
      <c r="AT63" s="313"/>
      <c r="AU63" s="313"/>
      <c r="AV63" s="313"/>
      <c r="AW63" s="313"/>
      <c r="AX63" s="313"/>
      <c r="AY63" s="313"/>
      <c r="AZ63" s="313"/>
      <c r="BA63" s="313"/>
      <c r="BB63" s="313"/>
      <c r="BC63" s="313"/>
      <c r="BD63" s="313"/>
      <c r="BE63" s="313"/>
      <c r="BF63" s="313"/>
      <c r="BG63" s="313"/>
      <c r="BH63" s="313"/>
      <c r="BI63" s="313"/>
      <c r="BJ63" s="313"/>
      <c r="BK63" s="313"/>
      <c r="BL63" s="313"/>
      <c r="BM63" s="313"/>
      <c r="BN63" s="313"/>
      <c r="BO63" s="313"/>
      <c r="BP63" s="313"/>
      <c r="BQ63" s="313"/>
      <c r="BR63" s="313"/>
    </row>
    <row r="64" customFormat="false" ht="15.75" hidden="false" customHeight="false" outlineLevel="0" collapsed="false">
      <c r="A64" s="313"/>
      <c r="B64" s="372"/>
      <c r="C64" s="313"/>
      <c r="D64" s="313"/>
      <c r="E64" s="313"/>
      <c r="F64" s="313"/>
      <c r="G64" s="313"/>
      <c r="H64" s="313"/>
      <c r="I64" s="313"/>
      <c r="J64" s="313"/>
      <c r="K64" s="313"/>
      <c r="L64" s="313"/>
      <c r="M64" s="313"/>
      <c r="N64" s="313"/>
      <c r="O64" s="313"/>
      <c r="P64" s="313"/>
      <c r="Q64" s="313"/>
      <c r="R64" s="313"/>
      <c r="S64" s="313"/>
      <c r="T64" s="313"/>
      <c r="U64" s="313"/>
      <c r="V64" s="313"/>
      <c r="W64" s="313"/>
      <c r="X64" s="313"/>
      <c r="Y64" s="313"/>
      <c r="Z64" s="313"/>
      <c r="AA64" s="313"/>
      <c r="AB64" s="313"/>
      <c r="AC64" s="313"/>
      <c r="AD64" s="313"/>
      <c r="AE64" s="313"/>
      <c r="AF64" s="313"/>
      <c r="AG64" s="313"/>
      <c r="AH64" s="313"/>
      <c r="AI64" s="313"/>
      <c r="AJ64" s="313"/>
      <c r="AK64" s="313"/>
      <c r="AL64" s="313"/>
      <c r="AM64" s="313"/>
      <c r="AN64" s="313"/>
      <c r="AO64" s="313"/>
      <c r="AP64" s="313"/>
      <c r="AQ64" s="313"/>
      <c r="AR64" s="313"/>
      <c r="AS64" s="313"/>
      <c r="AT64" s="313"/>
      <c r="AU64" s="313"/>
      <c r="AV64" s="313"/>
      <c r="AW64" s="313"/>
      <c r="AX64" s="313"/>
      <c r="AY64" s="313"/>
      <c r="AZ64" s="313"/>
      <c r="BA64" s="313"/>
      <c r="BB64" s="313"/>
      <c r="BC64" s="313"/>
      <c r="BD64" s="313"/>
      <c r="BE64" s="313"/>
      <c r="BF64" s="313"/>
      <c r="BG64" s="313"/>
      <c r="BH64" s="313"/>
      <c r="BI64" s="313"/>
      <c r="BJ64" s="313"/>
      <c r="BK64" s="313"/>
      <c r="BL64" s="313"/>
      <c r="BM64" s="313"/>
      <c r="BN64" s="313"/>
      <c r="BO64" s="313"/>
      <c r="BP64" s="313"/>
      <c r="BQ64" s="313"/>
      <c r="BR64" s="313"/>
    </row>
    <row r="65" customFormat="false" ht="15.75" hidden="false" customHeight="false" outlineLevel="0" collapsed="false">
      <c r="A65" s="313"/>
      <c r="B65" s="372"/>
      <c r="C65" s="313"/>
      <c r="D65" s="313"/>
      <c r="E65" s="313"/>
      <c r="F65" s="313"/>
      <c r="G65" s="313"/>
      <c r="H65" s="313"/>
      <c r="I65" s="313"/>
      <c r="J65" s="313"/>
      <c r="K65" s="313"/>
      <c r="L65" s="313"/>
      <c r="M65" s="313"/>
      <c r="N65" s="313"/>
      <c r="O65" s="313"/>
      <c r="P65" s="313"/>
      <c r="Q65" s="313"/>
      <c r="R65" s="313"/>
      <c r="S65" s="313"/>
      <c r="T65" s="313"/>
      <c r="U65" s="313"/>
      <c r="V65" s="313"/>
      <c r="W65" s="313"/>
      <c r="X65" s="313"/>
      <c r="Y65" s="313"/>
      <c r="Z65" s="313"/>
      <c r="AA65" s="313"/>
      <c r="AB65" s="313"/>
      <c r="AC65" s="313"/>
      <c r="AD65" s="313"/>
      <c r="AE65" s="313"/>
      <c r="AF65" s="313"/>
      <c r="AG65" s="313"/>
      <c r="AH65" s="313"/>
      <c r="AI65" s="313"/>
      <c r="AJ65" s="313"/>
      <c r="AK65" s="313"/>
      <c r="AL65" s="313"/>
      <c r="AM65" s="313"/>
      <c r="AN65" s="313"/>
      <c r="AO65" s="313"/>
      <c r="AP65" s="313"/>
      <c r="AQ65" s="313"/>
      <c r="AR65" s="313"/>
      <c r="AS65" s="313"/>
      <c r="AT65" s="313"/>
      <c r="AU65" s="313"/>
      <c r="AV65" s="313"/>
      <c r="AW65" s="313"/>
      <c r="AX65" s="313"/>
      <c r="AY65" s="313"/>
      <c r="AZ65" s="313"/>
      <c r="BA65" s="313"/>
      <c r="BB65" s="313"/>
      <c r="BC65" s="313"/>
      <c r="BD65" s="313"/>
      <c r="BE65" s="313"/>
      <c r="BF65" s="313"/>
      <c r="BG65" s="313"/>
      <c r="BH65" s="313"/>
      <c r="BI65" s="313"/>
      <c r="BJ65" s="313"/>
      <c r="BK65" s="313"/>
      <c r="BL65" s="313"/>
      <c r="BM65" s="313"/>
      <c r="BN65" s="313"/>
      <c r="BO65" s="313"/>
      <c r="BP65" s="313"/>
      <c r="BQ65" s="313"/>
      <c r="BR65" s="313"/>
    </row>
    <row r="66" customFormat="false" ht="15.75" hidden="false" customHeight="false" outlineLevel="0" collapsed="false">
      <c r="A66" s="313"/>
      <c r="B66" s="372"/>
      <c r="C66" s="313"/>
      <c r="D66" s="313"/>
      <c r="E66" s="313"/>
      <c r="F66" s="313"/>
      <c r="G66" s="313"/>
      <c r="H66" s="313"/>
      <c r="I66" s="313"/>
      <c r="J66" s="313"/>
      <c r="K66" s="313"/>
      <c r="L66" s="313"/>
      <c r="M66" s="313"/>
      <c r="N66" s="313"/>
      <c r="O66" s="313"/>
      <c r="P66" s="313"/>
      <c r="Q66" s="313"/>
      <c r="R66" s="313"/>
      <c r="S66" s="313"/>
      <c r="T66" s="313"/>
      <c r="U66" s="313"/>
      <c r="V66" s="313"/>
      <c r="W66" s="313"/>
      <c r="X66" s="313"/>
      <c r="Y66" s="313"/>
      <c r="Z66" s="313"/>
      <c r="AA66" s="313"/>
      <c r="AB66" s="313"/>
      <c r="AC66" s="313"/>
      <c r="AD66" s="313"/>
      <c r="AE66" s="313"/>
      <c r="AF66" s="313"/>
      <c r="AG66" s="313"/>
      <c r="AH66" s="313"/>
      <c r="AI66" s="313"/>
      <c r="AJ66" s="313"/>
      <c r="AK66" s="313"/>
      <c r="AL66" s="313"/>
      <c r="AM66" s="313"/>
      <c r="AN66" s="313"/>
      <c r="AO66" s="313"/>
      <c r="AP66" s="313"/>
      <c r="AQ66" s="313"/>
      <c r="AR66" s="313"/>
      <c r="AS66" s="313"/>
      <c r="AT66" s="313"/>
      <c r="AU66" s="313"/>
      <c r="AV66" s="313"/>
      <c r="AW66" s="313"/>
      <c r="AX66" s="313"/>
      <c r="AY66" s="313"/>
      <c r="AZ66" s="313"/>
      <c r="BA66" s="313"/>
      <c r="BB66" s="313"/>
      <c r="BC66" s="313"/>
      <c r="BD66" s="313"/>
      <c r="BE66" s="313"/>
      <c r="BF66" s="313"/>
      <c r="BG66" s="313"/>
      <c r="BH66" s="313"/>
      <c r="BI66" s="313"/>
      <c r="BJ66" s="313"/>
      <c r="BK66" s="313"/>
      <c r="BL66" s="313"/>
      <c r="BM66" s="313"/>
      <c r="BN66" s="313"/>
      <c r="BO66" s="313"/>
      <c r="BP66" s="313"/>
      <c r="BQ66" s="313"/>
      <c r="BR66" s="313"/>
    </row>
    <row r="67" customFormat="false" ht="15.75" hidden="false" customHeight="false" outlineLevel="0" collapsed="false">
      <c r="A67" s="313"/>
      <c r="B67" s="372"/>
      <c r="C67" s="313"/>
      <c r="D67" s="313"/>
      <c r="E67" s="313"/>
      <c r="F67" s="313"/>
      <c r="G67" s="313"/>
      <c r="H67" s="313"/>
      <c r="I67" s="313"/>
      <c r="J67" s="313"/>
      <c r="K67" s="313"/>
      <c r="L67" s="313"/>
      <c r="M67" s="313"/>
      <c r="N67" s="313"/>
      <c r="O67" s="313"/>
      <c r="P67" s="313"/>
      <c r="Q67" s="313"/>
      <c r="R67" s="313"/>
      <c r="S67" s="313"/>
      <c r="T67" s="313"/>
      <c r="U67" s="313"/>
      <c r="V67" s="313"/>
      <c r="W67" s="313"/>
      <c r="X67" s="313"/>
      <c r="Y67" s="313"/>
      <c r="Z67" s="313"/>
      <c r="AA67" s="313"/>
      <c r="AB67" s="313"/>
      <c r="AC67" s="313"/>
      <c r="AD67" s="313"/>
      <c r="AE67" s="313"/>
      <c r="AF67" s="313"/>
      <c r="AG67" s="313"/>
      <c r="AH67" s="313"/>
      <c r="AI67" s="313"/>
      <c r="AJ67" s="313"/>
      <c r="AK67" s="313"/>
      <c r="AL67" s="313"/>
      <c r="AM67" s="313"/>
      <c r="AN67" s="313"/>
      <c r="AO67" s="313"/>
      <c r="AP67" s="313"/>
      <c r="AQ67" s="313"/>
      <c r="AR67" s="313"/>
      <c r="AS67" s="313"/>
      <c r="AT67" s="313"/>
      <c r="AU67" s="313"/>
      <c r="AV67" s="313"/>
      <c r="AW67" s="313"/>
      <c r="AX67" s="313"/>
      <c r="AY67" s="313"/>
      <c r="AZ67" s="313"/>
      <c r="BA67" s="313"/>
      <c r="BB67" s="313"/>
      <c r="BC67" s="313"/>
      <c r="BD67" s="313"/>
      <c r="BE67" s="313"/>
      <c r="BF67" s="313"/>
      <c r="BG67" s="313"/>
      <c r="BH67" s="313"/>
      <c r="BI67" s="313"/>
      <c r="BJ67" s="313"/>
      <c r="BK67" s="313"/>
      <c r="BL67" s="313"/>
      <c r="BM67" s="313"/>
      <c r="BN67" s="313"/>
      <c r="BO67" s="313"/>
      <c r="BP67" s="313"/>
      <c r="BQ67" s="313"/>
      <c r="BR67" s="313"/>
    </row>
    <row r="68" customFormat="false" ht="15.75" hidden="false" customHeight="false" outlineLevel="0" collapsed="false">
      <c r="A68" s="313"/>
      <c r="B68" s="372"/>
      <c r="C68" s="313"/>
      <c r="D68" s="313"/>
      <c r="E68" s="313"/>
      <c r="F68" s="313"/>
      <c r="G68" s="313"/>
      <c r="H68" s="313"/>
      <c r="I68" s="313"/>
      <c r="J68" s="313"/>
      <c r="K68" s="313"/>
      <c r="L68" s="313"/>
      <c r="M68" s="313"/>
      <c r="N68" s="313"/>
      <c r="O68" s="313"/>
      <c r="P68" s="313"/>
      <c r="Q68" s="313"/>
      <c r="R68" s="313"/>
      <c r="S68" s="313"/>
      <c r="T68" s="313"/>
      <c r="U68" s="313"/>
      <c r="V68" s="313"/>
      <c r="W68" s="313"/>
      <c r="X68" s="313"/>
      <c r="Y68" s="313"/>
      <c r="Z68" s="313"/>
      <c r="AA68" s="313"/>
      <c r="AB68" s="313"/>
      <c r="AC68" s="313"/>
      <c r="AD68" s="313"/>
      <c r="AE68" s="313"/>
      <c r="AF68" s="313"/>
      <c r="AG68" s="313"/>
      <c r="AH68" s="313"/>
      <c r="AI68" s="313"/>
      <c r="AJ68" s="313"/>
      <c r="AK68" s="313"/>
      <c r="AL68" s="313"/>
      <c r="AM68" s="313"/>
      <c r="AN68" s="313"/>
      <c r="AO68" s="313"/>
      <c r="AP68" s="313"/>
      <c r="AQ68" s="313"/>
      <c r="AR68" s="313"/>
      <c r="AS68" s="313"/>
      <c r="AT68" s="313"/>
      <c r="AU68" s="313"/>
      <c r="AV68" s="313"/>
      <c r="AW68" s="313"/>
      <c r="AX68" s="313"/>
      <c r="AY68" s="313"/>
      <c r="AZ68" s="313"/>
      <c r="BA68" s="313"/>
      <c r="BB68" s="313"/>
      <c r="BC68" s="313"/>
      <c r="BD68" s="313"/>
      <c r="BE68" s="313"/>
      <c r="BF68" s="313"/>
      <c r="BG68" s="313"/>
      <c r="BH68" s="313"/>
      <c r="BI68" s="313"/>
      <c r="BJ68" s="313"/>
      <c r="BK68" s="313"/>
      <c r="BL68" s="313"/>
      <c r="BM68" s="313"/>
      <c r="BN68" s="313"/>
      <c r="BO68" s="313"/>
      <c r="BP68" s="313"/>
      <c r="BQ68" s="313"/>
      <c r="BR68" s="313"/>
    </row>
    <row r="69" customFormat="false" ht="15.75" hidden="false" customHeight="false" outlineLevel="0" collapsed="false">
      <c r="A69" s="313"/>
      <c r="B69" s="372"/>
      <c r="C69" s="313"/>
      <c r="D69" s="313"/>
      <c r="E69" s="313"/>
      <c r="F69" s="313"/>
      <c r="G69" s="313"/>
      <c r="H69" s="313"/>
      <c r="I69" s="313"/>
      <c r="J69" s="313"/>
      <c r="K69" s="313"/>
      <c r="L69" s="313"/>
      <c r="M69" s="313"/>
      <c r="N69" s="313"/>
      <c r="O69" s="313"/>
      <c r="P69" s="313"/>
      <c r="Q69" s="313"/>
      <c r="R69" s="313"/>
      <c r="S69" s="313"/>
      <c r="T69" s="313"/>
      <c r="U69" s="313"/>
      <c r="V69" s="313"/>
      <c r="W69" s="313"/>
      <c r="X69" s="313"/>
      <c r="Y69" s="313"/>
      <c r="Z69" s="313"/>
      <c r="AA69" s="313"/>
      <c r="AB69" s="313"/>
      <c r="AC69" s="313"/>
      <c r="AD69" s="313"/>
      <c r="AE69" s="313"/>
      <c r="AF69" s="313"/>
      <c r="AG69" s="313"/>
      <c r="AH69" s="313"/>
      <c r="AI69" s="313"/>
      <c r="AJ69" s="313"/>
      <c r="AK69" s="313"/>
      <c r="AL69" s="313"/>
      <c r="AM69" s="313"/>
      <c r="AN69" s="313"/>
      <c r="AO69" s="313"/>
      <c r="AP69" s="313"/>
      <c r="AQ69" s="313"/>
      <c r="AR69" s="313"/>
      <c r="AS69" s="313"/>
      <c r="AT69" s="313"/>
      <c r="AU69" s="313"/>
      <c r="AV69" s="313"/>
      <c r="AW69" s="313"/>
      <c r="AX69" s="313"/>
      <c r="AY69" s="313"/>
      <c r="AZ69" s="313"/>
      <c r="BA69" s="313"/>
      <c r="BB69" s="313"/>
      <c r="BC69" s="313"/>
      <c r="BD69" s="313"/>
      <c r="BE69" s="313"/>
      <c r="BF69" s="313"/>
      <c r="BG69" s="313"/>
      <c r="BH69" s="313"/>
      <c r="BI69" s="313"/>
      <c r="BJ69" s="313"/>
      <c r="BK69" s="313"/>
      <c r="BL69" s="313"/>
      <c r="BM69" s="313"/>
      <c r="BN69" s="313"/>
      <c r="BO69" s="313"/>
      <c r="BP69" s="313"/>
      <c r="BQ69" s="313"/>
      <c r="BR69" s="313"/>
    </row>
    <row r="70" customFormat="false" ht="15.75" hidden="false" customHeight="false" outlineLevel="0" collapsed="false">
      <c r="A70" s="313"/>
      <c r="B70" s="372"/>
      <c r="C70" s="313"/>
      <c r="D70" s="313"/>
      <c r="E70" s="313"/>
      <c r="F70" s="313"/>
      <c r="G70" s="313"/>
      <c r="H70" s="313"/>
      <c r="I70" s="313"/>
      <c r="J70" s="313"/>
      <c r="K70" s="313"/>
      <c r="L70" s="313"/>
      <c r="M70" s="313"/>
      <c r="N70" s="313"/>
      <c r="O70" s="313"/>
      <c r="P70" s="313"/>
      <c r="Q70" s="313"/>
      <c r="R70" s="313"/>
      <c r="S70" s="313"/>
      <c r="T70" s="313"/>
      <c r="U70" s="313"/>
      <c r="V70" s="313"/>
      <c r="W70" s="313"/>
      <c r="X70" s="313"/>
      <c r="Y70" s="313"/>
      <c r="Z70" s="313"/>
      <c r="AA70" s="313"/>
      <c r="AB70" s="313"/>
      <c r="AC70" s="313"/>
      <c r="AD70" s="313"/>
      <c r="AE70" s="313"/>
      <c r="AF70" s="313"/>
      <c r="AG70" s="313"/>
      <c r="AH70" s="313"/>
      <c r="AI70" s="313"/>
      <c r="AJ70" s="313"/>
      <c r="AK70" s="313"/>
      <c r="AL70" s="313"/>
      <c r="AM70" s="313"/>
      <c r="AN70" s="313"/>
      <c r="AO70" s="313"/>
      <c r="AP70" s="313"/>
      <c r="AQ70" s="313"/>
      <c r="AR70" s="313"/>
      <c r="AS70" s="313"/>
      <c r="AT70" s="313"/>
      <c r="AU70" s="313"/>
      <c r="AV70" s="313"/>
      <c r="AW70" s="313"/>
      <c r="AX70" s="313"/>
      <c r="AY70" s="313"/>
      <c r="AZ70" s="313"/>
      <c r="BA70" s="313"/>
      <c r="BB70" s="313"/>
      <c r="BC70" s="313"/>
      <c r="BD70" s="313"/>
      <c r="BE70" s="313"/>
      <c r="BF70" s="313"/>
      <c r="BG70" s="313"/>
      <c r="BH70" s="313"/>
      <c r="BI70" s="313"/>
      <c r="BJ70" s="313"/>
      <c r="BK70" s="313"/>
      <c r="BL70" s="313"/>
      <c r="BM70" s="313"/>
      <c r="BN70" s="313"/>
      <c r="BO70" s="313"/>
      <c r="BP70" s="313"/>
      <c r="BQ70" s="313"/>
      <c r="BR70" s="313"/>
    </row>
    <row r="71" customFormat="false" ht="15.75" hidden="false" customHeight="false" outlineLevel="0" collapsed="false">
      <c r="A71" s="313"/>
      <c r="B71" s="372"/>
      <c r="C71" s="313"/>
      <c r="D71" s="313"/>
      <c r="E71" s="313"/>
      <c r="F71" s="313"/>
      <c r="G71" s="313"/>
      <c r="H71" s="313"/>
      <c r="I71" s="313"/>
      <c r="J71" s="313"/>
      <c r="K71" s="313"/>
      <c r="L71" s="313"/>
      <c r="M71" s="313"/>
      <c r="N71" s="313"/>
      <c r="O71" s="313"/>
      <c r="P71" s="313"/>
      <c r="Q71" s="313"/>
      <c r="R71" s="313"/>
      <c r="S71" s="313"/>
      <c r="T71" s="313"/>
      <c r="U71" s="313"/>
      <c r="V71" s="313"/>
      <c r="W71" s="313"/>
      <c r="X71" s="313"/>
      <c r="Y71" s="313"/>
      <c r="Z71" s="313"/>
      <c r="AA71" s="313"/>
      <c r="AB71" s="313"/>
      <c r="AC71" s="313"/>
      <c r="AD71" s="313"/>
      <c r="AE71" s="313"/>
      <c r="AF71" s="313"/>
      <c r="AG71" s="313"/>
      <c r="AH71" s="313"/>
      <c r="AI71" s="313"/>
      <c r="AJ71" s="313"/>
      <c r="AK71" s="313"/>
      <c r="AL71" s="313"/>
      <c r="AM71" s="313"/>
      <c r="AN71" s="313"/>
      <c r="AO71" s="313"/>
      <c r="AP71" s="313"/>
      <c r="AQ71" s="313"/>
      <c r="AR71" s="313"/>
      <c r="AS71" s="313"/>
      <c r="AT71" s="313"/>
      <c r="AU71" s="313"/>
      <c r="AV71" s="313"/>
      <c r="AW71" s="313"/>
      <c r="AX71" s="313"/>
      <c r="AY71" s="313"/>
      <c r="AZ71" s="313"/>
      <c r="BA71" s="313"/>
      <c r="BB71" s="313"/>
      <c r="BC71" s="313"/>
      <c r="BD71" s="313"/>
      <c r="BE71" s="313"/>
      <c r="BF71" s="313"/>
      <c r="BG71" s="313"/>
      <c r="BH71" s="313"/>
      <c r="BI71" s="313"/>
      <c r="BJ71" s="313"/>
      <c r="BK71" s="313"/>
      <c r="BL71" s="313"/>
      <c r="BM71" s="313"/>
      <c r="BN71" s="313"/>
      <c r="BO71" s="313"/>
      <c r="BP71" s="313"/>
      <c r="BQ71" s="313"/>
      <c r="BR71" s="313"/>
    </row>
    <row r="72" customFormat="false" ht="15.75" hidden="false" customHeight="false" outlineLevel="0" collapsed="false">
      <c r="A72" s="313"/>
      <c r="B72" s="372"/>
      <c r="C72" s="313"/>
      <c r="D72" s="313"/>
      <c r="E72" s="313"/>
      <c r="F72" s="313"/>
      <c r="G72" s="313"/>
      <c r="H72" s="313"/>
      <c r="I72" s="313"/>
      <c r="J72" s="313"/>
      <c r="K72" s="313"/>
      <c r="L72" s="313"/>
      <c r="M72" s="313"/>
      <c r="N72" s="313"/>
      <c r="O72" s="313"/>
      <c r="P72" s="313"/>
      <c r="Q72" s="313"/>
      <c r="R72" s="313"/>
      <c r="S72" s="313"/>
      <c r="T72" s="313"/>
      <c r="U72" s="313"/>
      <c r="V72" s="313"/>
      <c r="W72" s="313"/>
      <c r="X72" s="313"/>
      <c r="Y72" s="313"/>
      <c r="Z72" s="313"/>
      <c r="AA72" s="313"/>
      <c r="AB72" s="313"/>
      <c r="AC72" s="313"/>
      <c r="AD72" s="313"/>
      <c r="AE72" s="313"/>
      <c r="AF72" s="313"/>
      <c r="AG72" s="313"/>
      <c r="AH72" s="313"/>
      <c r="AI72" s="313"/>
      <c r="AJ72" s="313"/>
      <c r="AK72" s="313"/>
      <c r="AL72" s="313"/>
      <c r="AM72" s="313"/>
      <c r="AN72" s="313"/>
      <c r="AO72" s="313"/>
      <c r="AP72" s="313"/>
      <c r="AQ72" s="313"/>
      <c r="AR72" s="313"/>
      <c r="AS72" s="313"/>
      <c r="AT72" s="313"/>
      <c r="AU72" s="313"/>
      <c r="AV72" s="313"/>
      <c r="AW72" s="313"/>
      <c r="AX72" s="313"/>
      <c r="AY72" s="313"/>
      <c r="AZ72" s="313"/>
      <c r="BA72" s="313"/>
      <c r="BB72" s="313"/>
      <c r="BC72" s="313"/>
      <c r="BD72" s="313"/>
      <c r="BE72" s="313"/>
      <c r="BF72" s="313"/>
      <c r="BG72" s="313"/>
      <c r="BH72" s="313"/>
      <c r="BI72" s="313"/>
      <c r="BJ72" s="313"/>
      <c r="BK72" s="313"/>
      <c r="BL72" s="313"/>
      <c r="BM72" s="313"/>
      <c r="BN72" s="313"/>
      <c r="BO72" s="313"/>
      <c r="BP72" s="313"/>
      <c r="BQ72" s="313"/>
      <c r="BR72" s="313"/>
    </row>
    <row r="73" customFormat="false" ht="15.75" hidden="false" customHeight="false" outlineLevel="0" collapsed="false">
      <c r="A73" s="313"/>
      <c r="B73" s="372"/>
      <c r="C73" s="313"/>
      <c r="D73" s="313"/>
      <c r="E73" s="313"/>
      <c r="F73" s="313"/>
      <c r="G73" s="313"/>
      <c r="H73" s="313"/>
      <c r="I73" s="313"/>
      <c r="J73" s="313"/>
      <c r="K73" s="313"/>
      <c r="L73" s="313"/>
      <c r="M73" s="313"/>
      <c r="N73" s="313"/>
      <c r="O73" s="313"/>
      <c r="P73" s="313"/>
      <c r="Q73" s="313"/>
      <c r="R73" s="313"/>
      <c r="S73" s="313"/>
      <c r="T73" s="313"/>
      <c r="U73" s="313"/>
      <c r="V73" s="313"/>
      <c r="W73" s="313"/>
      <c r="X73" s="313"/>
      <c r="Y73" s="313"/>
      <c r="Z73" s="313"/>
      <c r="AA73" s="313"/>
      <c r="AB73" s="313"/>
      <c r="AC73" s="313"/>
      <c r="AD73" s="313"/>
      <c r="AE73" s="313"/>
      <c r="AF73" s="313"/>
      <c r="AG73" s="313"/>
      <c r="AH73" s="313"/>
      <c r="AI73" s="313"/>
      <c r="AJ73" s="313"/>
      <c r="AK73" s="313"/>
      <c r="AL73" s="313"/>
      <c r="AM73" s="313"/>
      <c r="AN73" s="313"/>
      <c r="AO73" s="313"/>
      <c r="AP73" s="313"/>
      <c r="AQ73" s="313"/>
      <c r="AR73" s="313"/>
      <c r="AS73" s="313"/>
      <c r="AT73" s="313"/>
      <c r="AU73" s="313"/>
      <c r="AV73" s="313"/>
      <c r="AW73" s="313"/>
      <c r="AX73" s="313"/>
      <c r="AY73" s="313"/>
      <c r="AZ73" s="313"/>
      <c r="BA73" s="313"/>
      <c r="BB73" s="313"/>
      <c r="BC73" s="313"/>
      <c r="BD73" s="313"/>
      <c r="BE73" s="313"/>
      <c r="BF73" s="313"/>
      <c r="BG73" s="313"/>
      <c r="BH73" s="313"/>
      <c r="BI73" s="313"/>
      <c r="BJ73" s="313"/>
      <c r="BK73" s="313"/>
      <c r="BL73" s="313"/>
      <c r="BM73" s="313"/>
      <c r="BN73" s="313"/>
      <c r="BO73" s="313"/>
      <c r="BP73" s="313"/>
      <c r="BQ73" s="313"/>
      <c r="BR73" s="313"/>
    </row>
    <row r="74" customFormat="false" ht="15.75" hidden="false" customHeight="false" outlineLevel="0" collapsed="false">
      <c r="A74" s="313"/>
      <c r="B74" s="372"/>
      <c r="C74" s="313"/>
      <c r="D74" s="313"/>
      <c r="E74" s="313"/>
      <c r="F74" s="313"/>
      <c r="G74" s="313"/>
      <c r="H74" s="313"/>
      <c r="I74" s="313"/>
      <c r="J74" s="313"/>
      <c r="K74" s="313"/>
      <c r="L74" s="313"/>
      <c r="M74" s="313"/>
      <c r="N74" s="313"/>
      <c r="O74" s="313"/>
      <c r="P74" s="313"/>
      <c r="Q74" s="313"/>
      <c r="R74" s="313"/>
      <c r="S74" s="313"/>
      <c r="T74" s="313"/>
      <c r="U74" s="313"/>
      <c r="V74" s="313"/>
      <c r="W74" s="313"/>
      <c r="X74" s="313"/>
      <c r="Y74" s="313"/>
      <c r="Z74" s="313"/>
      <c r="AA74" s="313"/>
      <c r="AB74" s="313"/>
      <c r="AC74" s="313"/>
      <c r="AD74" s="313"/>
      <c r="AE74" s="313"/>
      <c r="AF74" s="313"/>
      <c r="AG74" s="313"/>
      <c r="AH74" s="313"/>
      <c r="AI74" s="313"/>
      <c r="AJ74" s="313"/>
      <c r="AK74" s="313"/>
      <c r="AL74" s="313"/>
      <c r="AM74" s="313"/>
      <c r="AN74" s="313"/>
      <c r="AO74" s="313"/>
      <c r="AP74" s="313"/>
      <c r="AQ74" s="313"/>
      <c r="AR74" s="313"/>
      <c r="AS74" s="313"/>
      <c r="AT74" s="313"/>
      <c r="AU74" s="313"/>
      <c r="AV74" s="313"/>
      <c r="AW74" s="313"/>
      <c r="AX74" s="313"/>
      <c r="AY74" s="313"/>
      <c r="AZ74" s="313"/>
      <c r="BA74" s="313"/>
      <c r="BB74" s="313"/>
      <c r="BC74" s="313"/>
      <c r="BD74" s="313"/>
      <c r="BE74" s="313"/>
      <c r="BF74" s="313"/>
      <c r="BG74" s="313"/>
      <c r="BH74" s="313"/>
      <c r="BI74" s="313"/>
      <c r="BJ74" s="313"/>
      <c r="BK74" s="313"/>
      <c r="BL74" s="313"/>
      <c r="BM74" s="313"/>
      <c r="BN74" s="313"/>
      <c r="BO74" s="313"/>
      <c r="BP74" s="313"/>
      <c r="BQ74" s="313"/>
      <c r="BR74" s="313"/>
    </row>
    <row r="75" customFormat="false" ht="15.75" hidden="false" customHeight="false" outlineLevel="0" collapsed="false">
      <c r="A75" s="313"/>
      <c r="B75" s="372"/>
      <c r="C75" s="313"/>
      <c r="D75" s="313"/>
      <c r="E75" s="313"/>
      <c r="F75" s="313"/>
      <c r="G75" s="313"/>
      <c r="H75" s="313"/>
      <c r="I75" s="313"/>
      <c r="J75" s="313"/>
      <c r="K75" s="313"/>
      <c r="L75" s="313"/>
      <c r="M75" s="313"/>
      <c r="N75" s="313"/>
      <c r="O75" s="313"/>
      <c r="P75" s="313"/>
      <c r="Q75" s="313"/>
      <c r="R75" s="313"/>
      <c r="S75" s="313"/>
      <c r="T75" s="313"/>
      <c r="U75" s="313"/>
      <c r="V75" s="313"/>
      <c r="W75" s="313"/>
      <c r="X75" s="313"/>
      <c r="Y75" s="313"/>
      <c r="Z75" s="313"/>
      <c r="AA75" s="313"/>
      <c r="AB75" s="313"/>
      <c r="AC75" s="313"/>
      <c r="AD75" s="313"/>
      <c r="AE75" s="313"/>
      <c r="AF75" s="313"/>
      <c r="AG75" s="313"/>
      <c r="AH75" s="313"/>
      <c r="AI75" s="313"/>
      <c r="AJ75" s="313"/>
      <c r="AK75" s="313"/>
      <c r="AL75" s="313"/>
      <c r="AM75" s="313"/>
      <c r="AN75" s="313"/>
      <c r="AO75" s="313"/>
      <c r="AP75" s="313"/>
      <c r="AQ75" s="313"/>
      <c r="AR75" s="313"/>
      <c r="AS75" s="313"/>
      <c r="AT75" s="313"/>
      <c r="AU75" s="313"/>
      <c r="AV75" s="313"/>
      <c r="AW75" s="313"/>
      <c r="AX75" s="313"/>
      <c r="AY75" s="313"/>
      <c r="AZ75" s="313"/>
      <c r="BA75" s="313"/>
      <c r="BB75" s="313"/>
      <c r="BC75" s="313"/>
      <c r="BD75" s="313"/>
      <c r="BE75" s="313"/>
      <c r="BF75" s="313"/>
      <c r="BG75" s="313"/>
      <c r="BH75" s="313"/>
      <c r="BI75" s="313"/>
      <c r="BJ75" s="313"/>
      <c r="BK75" s="313"/>
      <c r="BL75" s="313"/>
      <c r="BM75" s="313"/>
      <c r="BN75" s="313"/>
      <c r="BO75" s="313"/>
      <c r="BP75" s="313"/>
      <c r="BQ75" s="313"/>
      <c r="BR75" s="313"/>
    </row>
    <row r="76" customFormat="false" ht="15.75" hidden="false" customHeight="false" outlineLevel="0" collapsed="false">
      <c r="A76" s="313"/>
      <c r="B76" s="372"/>
      <c r="C76" s="313"/>
      <c r="D76" s="313"/>
      <c r="E76" s="313"/>
      <c r="F76" s="313"/>
      <c r="G76" s="313"/>
      <c r="H76" s="313"/>
      <c r="I76" s="313"/>
      <c r="J76" s="313"/>
      <c r="K76" s="313"/>
      <c r="L76" s="313"/>
      <c r="M76" s="313"/>
      <c r="N76" s="313"/>
      <c r="O76" s="313"/>
      <c r="P76" s="313"/>
      <c r="Q76" s="313"/>
      <c r="R76" s="313"/>
      <c r="S76" s="313"/>
      <c r="T76" s="313"/>
      <c r="U76" s="313"/>
      <c r="V76" s="313"/>
      <c r="W76" s="313"/>
      <c r="X76" s="313"/>
      <c r="Y76" s="313"/>
      <c r="Z76" s="313"/>
      <c r="AA76" s="313"/>
      <c r="AB76" s="313"/>
      <c r="AC76" s="313"/>
      <c r="AD76" s="313"/>
      <c r="AE76" s="313"/>
      <c r="AF76" s="313"/>
      <c r="AG76" s="313"/>
      <c r="AH76" s="313"/>
      <c r="AI76" s="313"/>
      <c r="AJ76" s="313"/>
      <c r="AK76" s="313"/>
      <c r="AL76" s="313"/>
      <c r="AM76" s="313"/>
      <c r="AN76" s="313"/>
      <c r="AO76" s="313"/>
      <c r="AP76" s="313"/>
      <c r="AQ76" s="313"/>
      <c r="AR76" s="313"/>
      <c r="AS76" s="313"/>
      <c r="AT76" s="313"/>
      <c r="AU76" s="313"/>
      <c r="AV76" s="313"/>
      <c r="AW76" s="313"/>
      <c r="AX76" s="313"/>
      <c r="AY76" s="313"/>
      <c r="AZ76" s="313"/>
      <c r="BA76" s="313"/>
      <c r="BB76" s="313"/>
      <c r="BC76" s="313"/>
      <c r="BD76" s="313"/>
      <c r="BE76" s="313"/>
      <c r="BF76" s="313"/>
      <c r="BG76" s="313"/>
      <c r="BH76" s="313"/>
      <c r="BI76" s="313"/>
      <c r="BJ76" s="313"/>
      <c r="BK76" s="313"/>
      <c r="BL76" s="313"/>
      <c r="BM76" s="313"/>
      <c r="BN76" s="313"/>
      <c r="BO76" s="313"/>
      <c r="BP76" s="313"/>
      <c r="BQ76" s="313"/>
      <c r="BR76" s="313"/>
    </row>
    <row r="77" customFormat="false" ht="15.75" hidden="false" customHeight="false" outlineLevel="0" collapsed="false">
      <c r="A77" s="313"/>
      <c r="B77" s="372"/>
      <c r="C77" s="313"/>
      <c r="D77" s="313"/>
      <c r="E77" s="313"/>
      <c r="F77" s="313"/>
      <c r="G77" s="313"/>
      <c r="H77" s="313"/>
      <c r="I77" s="313"/>
      <c r="J77" s="313"/>
      <c r="K77" s="313"/>
      <c r="L77" s="313"/>
      <c r="M77" s="313"/>
      <c r="N77" s="313"/>
      <c r="O77" s="313"/>
      <c r="P77" s="313"/>
      <c r="Q77" s="313"/>
      <c r="R77" s="313"/>
      <c r="S77" s="313"/>
      <c r="T77" s="313"/>
      <c r="U77" s="313"/>
      <c r="V77" s="313"/>
      <c r="W77" s="313"/>
      <c r="X77" s="313"/>
      <c r="Y77" s="313"/>
      <c r="Z77" s="313"/>
      <c r="AA77" s="313"/>
      <c r="AB77" s="313"/>
      <c r="AC77" s="313"/>
      <c r="AD77" s="313"/>
      <c r="AE77" s="313"/>
      <c r="AF77" s="313"/>
      <c r="AG77" s="313"/>
      <c r="AH77" s="313"/>
      <c r="AI77" s="313"/>
      <c r="AJ77" s="313"/>
      <c r="AK77" s="313"/>
      <c r="AL77" s="313"/>
      <c r="AM77" s="313"/>
      <c r="AN77" s="313"/>
      <c r="AO77" s="313"/>
      <c r="AP77" s="313"/>
      <c r="AQ77" s="313"/>
      <c r="AR77" s="313"/>
      <c r="AS77" s="313"/>
      <c r="AT77" s="313"/>
      <c r="AU77" s="313"/>
      <c r="AV77" s="313"/>
      <c r="AW77" s="313"/>
      <c r="AX77" s="313"/>
      <c r="AY77" s="313"/>
      <c r="AZ77" s="313"/>
      <c r="BA77" s="313"/>
      <c r="BB77" s="313"/>
      <c r="BC77" s="313"/>
      <c r="BD77" s="313"/>
      <c r="BE77" s="313"/>
      <c r="BF77" s="313"/>
      <c r="BG77" s="313"/>
      <c r="BH77" s="313"/>
      <c r="BI77" s="313"/>
      <c r="BJ77" s="313"/>
      <c r="BK77" s="313"/>
      <c r="BL77" s="313"/>
      <c r="BM77" s="313"/>
      <c r="BN77" s="313"/>
      <c r="BO77" s="313"/>
      <c r="BP77" s="313"/>
      <c r="BQ77" s="313"/>
      <c r="BR77" s="313"/>
    </row>
    <row r="78" customFormat="false" ht="15.75" hidden="false" customHeight="false" outlineLevel="0" collapsed="false">
      <c r="A78" s="313"/>
      <c r="B78" s="372"/>
      <c r="C78" s="313"/>
      <c r="D78" s="313"/>
      <c r="E78" s="313"/>
      <c r="F78" s="313"/>
      <c r="G78" s="313"/>
      <c r="H78" s="313"/>
      <c r="I78" s="313"/>
      <c r="J78" s="313"/>
      <c r="K78" s="313"/>
      <c r="L78" s="313"/>
      <c r="M78" s="313"/>
      <c r="N78" s="313"/>
      <c r="O78" s="313"/>
      <c r="P78" s="313"/>
      <c r="Q78" s="313"/>
      <c r="R78" s="313"/>
      <c r="S78" s="313"/>
      <c r="T78" s="313"/>
      <c r="U78" s="313"/>
      <c r="V78" s="313"/>
      <c r="W78" s="313"/>
      <c r="X78" s="313"/>
      <c r="Y78" s="313"/>
      <c r="Z78" s="313"/>
      <c r="AA78" s="313"/>
      <c r="AB78" s="313"/>
      <c r="AC78" s="313"/>
      <c r="AD78" s="313"/>
      <c r="AE78" s="313"/>
      <c r="AF78" s="313"/>
      <c r="AG78" s="313"/>
      <c r="AH78" s="313"/>
      <c r="AI78" s="313"/>
      <c r="AJ78" s="313"/>
      <c r="AK78" s="313"/>
      <c r="AL78" s="313"/>
      <c r="AM78" s="313"/>
      <c r="AN78" s="313"/>
      <c r="AO78" s="313"/>
      <c r="AP78" s="313"/>
      <c r="AQ78" s="313"/>
      <c r="AR78" s="313"/>
      <c r="AS78" s="313"/>
      <c r="AT78" s="313"/>
      <c r="AU78" s="313"/>
      <c r="AV78" s="313"/>
      <c r="AW78" s="313"/>
      <c r="AX78" s="313"/>
      <c r="AY78" s="313"/>
      <c r="AZ78" s="313"/>
      <c r="BA78" s="313"/>
      <c r="BB78" s="313"/>
      <c r="BC78" s="313"/>
      <c r="BD78" s="313"/>
      <c r="BE78" s="313"/>
      <c r="BF78" s="313"/>
      <c r="BG78" s="313"/>
      <c r="BH78" s="313"/>
      <c r="BI78" s="313"/>
      <c r="BJ78" s="313"/>
      <c r="BK78" s="313"/>
      <c r="BL78" s="313"/>
      <c r="BM78" s="313"/>
      <c r="BN78" s="313"/>
      <c r="BO78" s="313"/>
      <c r="BP78" s="313"/>
      <c r="BQ78" s="313"/>
      <c r="BR78" s="313"/>
    </row>
    <row r="79" customFormat="false" ht="15.75" hidden="false" customHeight="false" outlineLevel="0" collapsed="false">
      <c r="A79" s="313"/>
      <c r="B79" s="372"/>
      <c r="C79" s="313"/>
      <c r="D79" s="313"/>
      <c r="E79" s="313"/>
      <c r="F79" s="313"/>
      <c r="G79" s="313"/>
      <c r="H79" s="313"/>
      <c r="I79" s="313"/>
      <c r="J79" s="313"/>
      <c r="K79" s="313"/>
      <c r="L79" s="313"/>
      <c r="M79" s="313"/>
      <c r="N79" s="313"/>
      <c r="O79" s="313"/>
      <c r="P79" s="313"/>
      <c r="Q79" s="313"/>
      <c r="R79" s="313"/>
      <c r="S79" s="313"/>
      <c r="T79" s="313"/>
      <c r="U79" s="313"/>
      <c r="V79" s="313"/>
      <c r="W79" s="313"/>
      <c r="X79" s="313"/>
      <c r="Y79" s="313"/>
      <c r="Z79" s="313"/>
      <c r="AA79" s="313"/>
      <c r="AB79" s="313"/>
      <c r="AC79" s="313"/>
      <c r="AD79" s="313"/>
      <c r="AE79" s="313"/>
      <c r="AF79" s="313"/>
      <c r="AG79" s="313"/>
      <c r="AH79" s="313"/>
      <c r="AI79" s="313"/>
      <c r="AJ79" s="313"/>
      <c r="AK79" s="313"/>
      <c r="AL79" s="313"/>
      <c r="AM79" s="313"/>
      <c r="AN79" s="313"/>
      <c r="AO79" s="313"/>
      <c r="AP79" s="313"/>
      <c r="AQ79" s="313"/>
      <c r="AR79" s="313"/>
      <c r="AS79" s="313"/>
      <c r="AT79" s="313"/>
      <c r="AU79" s="313"/>
      <c r="AV79" s="313"/>
      <c r="AW79" s="313"/>
      <c r="AX79" s="313"/>
      <c r="AY79" s="313"/>
      <c r="AZ79" s="313"/>
      <c r="BA79" s="313"/>
      <c r="BB79" s="313"/>
      <c r="BC79" s="313"/>
      <c r="BD79" s="313"/>
      <c r="BE79" s="313"/>
      <c r="BF79" s="313"/>
      <c r="BG79" s="313"/>
      <c r="BH79" s="313"/>
      <c r="BI79" s="313"/>
      <c r="BJ79" s="313"/>
      <c r="BK79" s="313"/>
      <c r="BL79" s="313"/>
      <c r="BM79" s="313"/>
      <c r="BN79" s="313"/>
      <c r="BO79" s="313"/>
      <c r="BP79" s="313"/>
      <c r="BQ79" s="313"/>
      <c r="BR79" s="313"/>
    </row>
    <row r="80" customFormat="false" ht="15.75" hidden="false" customHeight="false" outlineLevel="0" collapsed="false">
      <c r="A80" s="313"/>
      <c r="B80" s="372"/>
      <c r="C80" s="313"/>
      <c r="D80" s="313"/>
      <c r="E80" s="313"/>
      <c r="F80" s="313"/>
      <c r="G80" s="313"/>
      <c r="H80" s="313"/>
      <c r="I80" s="313"/>
      <c r="J80" s="313"/>
      <c r="K80" s="313"/>
      <c r="L80" s="313"/>
      <c r="M80" s="313"/>
      <c r="N80" s="313"/>
      <c r="O80" s="313"/>
      <c r="P80" s="313"/>
      <c r="Q80" s="313"/>
      <c r="R80" s="313"/>
      <c r="S80" s="313"/>
      <c r="T80" s="313"/>
      <c r="U80" s="313"/>
      <c r="V80" s="313"/>
      <c r="W80" s="313"/>
      <c r="X80" s="313"/>
      <c r="Y80" s="313"/>
      <c r="Z80" s="313"/>
      <c r="AA80" s="313"/>
      <c r="AB80" s="313"/>
      <c r="AC80" s="313"/>
      <c r="AD80" s="313"/>
      <c r="AE80" s="313"/>
      <c r="AF80" s="313"/>
      <c r="AG80" s="313"/>
      <c r="AH80" s="313"/>
      <c r="AI80" s="313"/>
      <c r="AJ80" s="313"/>
      <c r="AK80" s="313"/>
      <c r="AL80" s="313"/>
      <c r="AM80" s="313"/>
      <c r="AN80" s="313"/>
      <c r="AO80" s="313"/>
      <c r="AP80" s="313"/>
      <c r="AQ80" s="313"/>
      <c r="AR80" s="313"/>
      <c r="AS80" s="313"/>
      <c r="AT80" s="313"/>
      <c r="AU80" s="313"/>
      <c r="AV80" s="313"/>
      <c r="AW80" s="313"/>
      <c r="AX80" s="313"/>
      <c r="AY80" s="313"/>
      <c r="AZ80" s="313"/>
      <c r="BA80" s="313"/>
      <c r="BB80" s="313"/>
      <c r="BC80" s="313"/>
      <c r="BD80" s="313"/>
      <c r="BE80" s="313"/>
      <c r="BF80" s="313"/>
      <c r="BG80" s="313"/>
      <c r="BH80" s="313"/>
      <c r="BI80" s="313"/>
      <c r="BJ80" s="313"/>
      <c r="BK80" s="313"/>
      <c r="BL80" s="313"/>
      <c r="BM80" s="313"/>
      <c r="BN80" s="313"/>
      <c r="BO80" s="313"/>
      <c r="BP80" s="313"/>
      <c r="BQ80" s="313"/>
      <c r="BR80" s="313"/>
    </row>
    <row r="81" customFormat="false" ht="15.75" hidden="false" customHeight="false" outlineLevel="0" collapsed="false">
      <c r="A81" s="313"/>
      <c r="B81" s="372"/>
      <c r="C81" s="313"/>
      <c r="D81" s="313"/>
      <c r="E81" s="313"/>
      <c r="F81" s="313"/>
      <c r="G81" s="313"/>
      <c r="H81" s="313"/>
      <c r="I81" s="313"/>
      <c r="J81" s="313"/>
      <c r="K81" s="313"/>
      <c r="L81" s="313"/>
      <c r="M81" s="313"/>
      <c r="N81" s="313"/>
      <c r="O81" s="313"/>
      <c r="P81" s="313"/>
      <c r="Q81" s="313"/>
      <c r="R81" s="313"/>
      <c r="S81" s="313"/>
      <c r="T81" s="313"/>
      <c r="U81" s="313"/>
      <c r="V81" s="313"/>
      <c r="W81" s="313"/>
      <c r="X81" s="313"/>
      <c r="Y81" s="313"/>
      <c r="Z81" s="313"/>
      <c r="AA81" s="313"/>
      <c r="AB81" s="313"/>
      <c r="AC81" s="313"/>
      <c r="AD81" s="313"/>
      <c r="AE81" s="313"/>
      <c r="AF81" s="313"/>
      <c r="AG81" s="313"/>
      <c r="AH81" s="313"/>
      <c r="AI81" s="313"/>
      <c r="AJ81" s="313"/>
      <c r="AK81" s="313"/>
      <c r="AL81" s="313"/>
      <c r="AM81" s="313"/>
      <c r="AN81" s="313"/>
      <c r="AO81" s="313"/>
      <c r="AP81" s="313"/>
      <c r="AQ81" s="313"/>
      <c r="AR81" s="313"/>
      <c r="AS81" s="313"/>
      <c r="AT81" s="313"/>
      <c r="AU81" s="313"/>
      <c r="AV81" s="313"/>
      <c r="AW81" s="313"/>
      <c r="AX81" s="313"/>
      <c r="AY81" s="313"/>
      <c r="AZ81" s="313"/>
      <c r="BA81" s="313"/>
      <c r="BB81" s="313"/>
      <c r="BC81" s="313"/>
      <c r="BD81" s="313"/>
      <c r="BE81" s="313"/>
      <c r="BF81" s="313"/>
      <c r="BG81" s="313"/>
      <c r="BH81" s="313"/>
      <c r="BI81" s="313"/>
      <c r="BJ81" s="313"/>
      <c r="BK81" s="313"/>
      <c r="BL81" s="313"/>
      <c r="BM81" s="313"/>
      <c r="BN81" s="313"/>
      <c r="BO81" s="313"/>
      <c r="BP81" s="313"/>
      <c r="BQ81" s="313"/>
      <c r="BR81" s="313"/>
    </row>
    <row r="82" customFormat="false" ht="15.75" hidden="false" customHeight="false" outlineLevel="0" collapsed="false">
      <c r="A82" s="313"/>
      <c r="B82" s="372"/>
      <c r="C82" s="313"/>
      <c r="D82" s="313"/>
      <c r="E82" s="313"/>
      <c r="F82" s="313"/>
      <c r="G82" s="313"/>
      <c r="H82" s="313"/>
      <c r="I82" s="313"/>
      <c r="J82" s="313"/>
      <c r="K82" s="313"/>
      <c r="L82" s="313"/>
      <c r="M82" s="313"/>
      <c r="N82" s="313"/>
      <c r="O82" s="313"/>
      <c r="P82" s="313"/>
      <c r="Q82" s="313"/>
      <c r="R82" s="313"/>
      <c r="S82" s="313"/>
      <c r="T82" s="313"/>
      <c r="U82" s="313"/>
      <c r="V82" s="313"/>
      <c r="W82" s="313"/>
      <c r="X82" s="313"/>
      <c r="Y82" s="313"/>
      <c r="Z82" s="313"/>
      <c r="AA82" s="313"/>
      <c r="AB82" s="313"/>
      <c r="AC82" s="313"/>
      <c r="AD82" s="313"/>
      <c r="AE82" s="313"/>
      <c r="AF82" s="313"/>
      <c r="AG82" s="313"/>
      <c r="AH82" s="313"/>
      <c r="AI82" s="313"/>
      <c r="AJ82" s="313"/>
      <c r="AK82" s="313"/>
      <c r="AL82" s="313"/>
      <c r="AM82" s="313"/>
      <c r="AN82" s="313"/>
      <c r="AO82" s="313"/>
      <c r="AP82" s="313"/>
      <c r="AQ82" s="313"/>
      <c r="AR82" s="313"/>
      <c r="AS82" s="313"/>
      <c r="AT82" s="313"/>
      <c r="AU82" s="313"/>
      <c r="AV82" s="313"/>
      <c r="AW82" s="313"/>
      <c r="AX82" s="313"/>
      <c r="AY82" s="313"/>
      <c r="AZ82" s="313"/>
      <c r="BA82" s="313"/>
      <c r="BB82" s="313"/>
      <c r="BC82" s="313"/>
      <c r="BD82" s="313"/>
      <c r="BE82" s="313"/>
      <c r="BF82" s="313"/>
      <c r="BG82" s="313"/>
      <c r="BH82" s="313"/>
      <c r="BI82" s="313"/>
      <c r="BJ82" s="313"/>
      <c r="BK82" s="313"/>
      <c r="BL82" s="313"/>
      <c r="BM82" s="313"/>
      <c r="BN82" s="313"/>
      <c r="BO82" s="313"/>
      <c r="BP82" s="313"/>
      <c r="BQ82" s="313"/>
      <c r="BR82" s="313"/>
    </row>
    <row r="83" customFormat="false" ht="15.75" hidden="false" customHeight="false" outlineLevel="0" collapsed="false">
      <c r="A83" s="313"/>
      <c r="B83" s="372"/>
      <c r="C83" s="313"/>
      <c r="D83" s="313"/>
      <c r="E83" s="313"/>
      <c r="F83" s="313"/>
      <c r="G83" s="313"/>
      <c r="H83" s="313"/>
      <c r="I83" s="313"/>
      <c r="J83" s="313"/>
      <c r="K83" s="313"/>
      <c r="L83" s="313"/>
      <c r="M83" s="313"/>
      <c r="N83" s="313"/>
      <c r="O83" s="313"/>
      <c r="P83" s="313"/>
      <c r="Q83" s="313"/>
      <c r="R83" s="313"/>
      <c r="S83" s="313"/>
      <c r="T83" s="313"/>
      <c r="U83" s="313"/>
      <c r="V83" s="313"/>
      <c r="W83" s="313"/>
      <c r="X83" s="313"/>
      <c r="Y83" s="313"/>
      <c r="Z83" s="313"/>
      <c r="AA83" s="313"/>
      <c r="AB83" s="313"/>
      <c r="AC83" s="313"/>
      <c r="AD83" s="313"/>
      <c r="AE83" s="313"/>
      <c r="AF83" s="313"/>
      <c r="AG83" s="313"/>
      <c r="AH83" s="313"/>
      <c r="AI83" s="313"/>
      <c r="AJ83" s="313"/>
      <c r="AK83" s="313"/>
      <c r="AL83" s="313"/>
      <c r="AM83" s="313"/>
      <c r="AN83" s="313"/>
      <c r="AO83" s="313"/>
      <c r="AP83" s="313"/>
      <c r="AQ83" s="313"/>
      <c r="AR83" s="313"/>
      <c r="AS83" s="313"/>
      <c r="AT83" s="313"/>
      <c r="AU83" s="313"/>
      <c r="AV83" s="313"/>
      <c r="AW83" s="313"/>
      <c r="AX83" s="313"/>
      <c r="AY83" s="313"/>
      <c r="AZ83" s="313"/>
      <c r="BA83" s="313"/>
      <c r="BB83" s="313"/>
      <c r="BC83" s="313"/>
      <c r="BD83" s="313"/>
      <c r="BE83" s="313"/>
      <c r="BF83" s="313"/>
      <c r="BG83" s="313"/>
      <c r="BH83" s="313"/>
      <c r="BI83" s="313"/>
      <c r="BJ83" s="313"/>
      <c r="BK83" s="313"/>
      <c r="BL83" s="313"/>
      <c r="BM83" s="313"/>
      <c r="BN83" s="313"/>
      <c r="BO83" s="313"/>
      <c r="BP83" s="313"/>
      <c r="BQ83" s="313"/>
      <c r="BR83" s="313"/>
    </row>
    <row r="84" customFormat="false" ht="15.75" hidden="false" customHeight="false" outlineLevel="0" collapsed="false">
      <c r="A84" s="313"/>
      <c r="B84" s="372"/>
      <c r="C84" s="313"/>
      <c r="D84" s="313"/>
      <c r="E84" s="313"/>
      <c r="F84" s="313"/>
      <c r="G84" s="313"/>
      <c r="H84" s="313"/>
      <c r="I84" s="313"/>
      <c r="J84" s="313"/>
      <c r="K84" s="313"/>
      <c r="L84" s="313"/>
      <c r="M84" s="313"/>
      <c r="N84" s="313"/>
      <c r="O84" s="313"/>
      <c r="P84" s="313"/>
      <c r="Q84" s="313"/>
      <c r="R84" s="313"/>
      <c r="S84" s="313"/>
      <c r="T84" s="313"/>
      <c r="U84" s="313"/>
      <c r="V84" s="313"/>
      <c r="W84" s="313"/>
      <c r="X84" s="313"/>
      <c r="Y84" s="313"/>
      <c r="Z84" s="313"/>
      <c r="AA84" s="313"/>
      <c r="AB84" s="313"/>
      <c r="AC84" s="313"/>
      <c r="AD84" s="313"/>
      <c r="AE84" s="313"/>
      <c r="AF84" s="313"/>
      <c r="AG84" s="313"/>
      <c r="AH84" s="313"/>
      <c r="AI84" s="313"/>
      <c r="AJ84" s="313"/>
      <c r="AK84" s="313"/>
      <c r="AL84" s="313"/>
      <c r="AM84" s="313"/>
      <c r="AN84" s="313"/>
      <c r="AO84" s="313"/>
      <c r="AP84" s="313"/>
      <c r="AQ84" s="313"/>
      <c r="AR84" s="313"/>
      <c r="AS84" s="313"/>
      <c r="AT84" s="313"/>
      <c r="AU84" s="313"/>
      <c r="AV84" s="313"/>
      <c r="AW84" s="313"/>
      <c r="AX84" s="313"/>
      <c r="AY84" s="313"/>
      <c r="AZ84" s="313"/>
      <c r="BA84" s="313"/>
      <c r="BB84" s="313"/>
      <c r="BC84" s="313"/>
      <c r="BD84" s="313"/>
      <c r="BE84" s="313"/>
      <c r="BF84" s="313"/>
      <c r="BG84" s="313"/>
      <c r="BH84" s="313"/>
      <c r="BI84" s="313"/>
      <c r="BJ84" s="313"/>
      <c r="BK84" s="313"/>
      <c r="BL84" s="313"/>
      <c r="BM84" s="313"/>
      <c r="BN84" s="313"/>
      <c r="BO84" s="313"/>
      <c r="BP84" s="313"/>
      <c r="BQ84" s="313"/>
      <c r="BR84" s="313"/>
    </row>
    <row r="85" customFormat="false" ht="15.75" hidden="false" customHeight="false" outlineLevel="0" collapsed="false">
      <c r="A85" s="313"/>
      <c r="B85" s="372"/>
      <c r="C85" s="313"/>
      <c r="D85" s="313"/>
      <c r="E85" s="313"/>
      <c r="F85" s="313"/>
      <c r="G85" s="313"/>
      <c r="H85" s="313"/>
      <c r="I85" s="313"/>
      <c r="J85" s="313"/>
      <c r="K85" s="313"/>
      <c r="L85" s="313"/>
      <c r="M85" s="313"/>
      <c r="N85" s="313"/>
      <c r="O85" s="313"/>
      <c r="P85" s="313"/>
      <c r="Q85" s="313"/>
      <c r="R85" s="313"/>
      <c r="S85" s="313"/>
      <c r="T85" s="313"/>
      <c r="U85" s="313"/>
      <c r="V85" s="313"/>
      <c r="W85" s="313"/>
      <c r="X85" s="313"/>
      <c r="Y85" s="313"/>
      <c r="Z85" s="313"/>
      <c r="AA85" s="313"/>
      <c r="AB85" s="313"/>
      <c r="AC85" s="313"/>
      <c r="AD85" s="313"/>
      <c r="AE85" s="313"/>
      <c r="AF85" s="313"/>
      <c r="AG85" s="313"/>
      <c r="AH85" s="313"/>
      <c r="AI85" s="313"/>
      <c r="AJ85" s="313"/>
      <c r="AK85" s="313"/>
      <c r="AL85" s="313"/>
      <c r="AM85" s="313"/>
      <c r="AN85" s="313"/>
      <c r="AO85" s="313"/>
      <c r="AP85" s="313"/>
      <c r="AQ85" s="313"/>
      <c r="AR85" s="313"/>
      <c r="AS85" s="313"/>
      <c r="AT85" s="313"/>
      <c r="AU85" s="313"/>
      <c r="AV85" s="313"/>
      <c r="AW85" s="313"/>
      <c r="AX85" s="313"/>
      <c r="AY85" s="313"/>
      <c r="AZ85" s="313"/>
      <c r="BA85" s="313"/>
      <c r="BB85" s="313"/>
      <c r="BC85" s="313"/>
      <c r="BD85" s="313"/>
      <c r="BE85" s="313"/>
      <c r="BF85" s="313"/>
      <c r="BG85" s="313"/>
      <c r="BH85" s="313"/>
      <c r="BI85" s="313"/>
      <c r="BJ85" s="313"/>
      <c r="BK85" s="313"/>
      <c r="BL85" s="313"/>
      <c r="BM85" s="313"/>
      <c r="BN85" s="313"/>
      <c r="BO85" s="313"/>
      <c r="BP85" s="313"/>
      <c r="BQ85" s="313"/>
      <c r="BR85" s="313"/>
    </row>
    <row r="86" customFormat="false" ht="15.75" hidden="false" customHeight="false" outlineLevel="0" collapsed="false">
      <c r="A86" s="313"/>
      <c r="B86" s="372"/>
      <c r="C86" s="313"/>
      <c r="D86" s="313"/>
      <c r="E86" s="313"/>
      <c r="F86" s="313"/>
      <c r="G86" s="313"/>
      <c r="H86" s="313"/>
      <c r="I86" s="313"/>
      <c r="J86" s="313"/>
      <c r="K86" s="313"/>
      <c r="L86" s="313"/>
      <c r="M86" s="313"/>
      <c r="N86" s="313"/>
      <c r="O86" s="313"/>
      <c r="P86" s="313"/>
      <c r="Q86" s="313"/>
      <c r="R86" s="313"/>
      <c r="S86" s="313"/>
      <c r="T86" s="313"/>
      <c r="U86" s="313"/>
      <c r="V86" s="313"/>
      <c r="W86" s="313"/>
      <c r="X86" s="313"/>
      <c r="Y86" s="313"/>
      <c r="Z86" s="313"/>
      <c r="AA86" s="313"/>
      <c r="AB86" s="313"/>
      <c r="AC86" s="313"/>
      <c r="AD86" s="313"/>
      <c r="AE86" s="313"/>
      <c r="AF86" s="313"/>
      <c r="AG86" s="313"/>
      <c r="AH86" s="313"/>
      <c r="AI86" s="313"/>
      <c r="AJ86" s="313"/>
      <c r="AK86" s="313"/>
      <c r="AL86" s="313"/>
      <c r="AM86" s="313"/>
      <c r="AN86" s="313"/>
      <c r="AO86" s="313"/>
      <c r="AP86" s="313"/>
      <c r="AQ86" s="313"/>
      <c r="AR86" s="313"/>
      <c r="AS86" s="313"/>
      <c r="AT86" s="313"/>
      <c r="AU86" s="313"/>
      <c r="AV86" s="313"/>
      <c r="AW86" s="313"/>
      <c r="AX86" s="313"/>
      <c r="AY86" s="313"/>
      <c r="AZ86" s="313"/>
      <c r="BA86" s="313"/>
      <c r="BB86" s="313"/>
      <c r="BC86" s="313"/>
      <c r="BD86" s="313"/>
      <c r="BE86" s="313"/>
      <c r="BF86" s="313"/>
      <c r="BG86" s="313"/>
      <c r="BH86" s="313"/>
      <c r="BI86" s="313"/>
      <c r="BJ86" s="313"/>
      <c r="BK86" s="313"/>
      <c r="BL86" s="313"/>
      <c r="BM86" s="313"/>
      <c r="BN86" s="313"/>
      <c r="BO86" s="313"/>
      <c r="BP86" s="313"/>
      <c r="BQ86" s="313"/>
      <c r="BR86" s="313"/>
    </row>
    <row r="87" customFormat="false" ht="15.75" hidden="false" customHeight="false" outlineLevel="0" collapsed="false">
      <c r="A87" s="313"/>
      <c r="B87" s="372"/>
      <c r="C87" s="313"/>
      <c r="D87" s="313"/>
      <c r="E87" s="313"/>
      <c r="F87" s="313"/>
      <c r="G87" s="313"/>
      <c r="H87" s="313"/>
      <c r="I87" s="313"/>
      <c r="J87" s="313"/>
      <c r="K87" s="313"/>
      <c r="L87" s="313"/>
      <c r="M87" s="313"/>
      <c r="N87" s="313"/>
      <c r="O87" s="313"/>
      <c r="P87" s="313"/>
      <c r="Q87" s="313"/>
      <c r="R87" s="313"/>
      <c r="S87" s="313"/>
      <c r="T87" s="313"/>
      <c r="U87" s="313"/>
      <c r="V87" s="313"/>
      <c r="W87" s="313"/>
      <c r="X87" s="313"/>
      <c r="Y87" s="313"/>
      <c r="Z87" s="313"/>
      <c r="AA87" s="313"/>
      <c r="AB87" s="313"/>
      <c r="AC87" s="313"/>
      <c r="AD87" s="313"/>
      <c r="AE87" s="313"/>
      <c r="AF87" s="313"/>
      <c r="AG87" s="313"/>
      <c r="AH87" s="313"/>
      <c r="AI87" s="313"/>
      <c r="AJ87" s="313"/>
      <c r="AK87" s="313"/>
      <c r="AL87" s="313"/>
      <c r="AM87" s="313"/>
      <c r="AN87" s="313"/>
      <c r="AO87" s="313"/>
      <c r="AP87" s="313"/>
      <c r="AQ87" s="313"/>
      <c r="AR87" s="313"/>
      <c r="AS87" s="313"/>
      <c r="AT87" s="313"/>
      <c r="AU87" s="313"/>
      <c r="AV87" s="313"/>
      <c r="AW87" s="313"/>
      <c r="AX87" s="313"/>
      <c r="AY87" s="313"/>
      <c r="AZ87" s="313"/>
      <c r="BA87" s="313"/>
      <c r="BB87" s="313"/>
      <c r="BC87" s="313"/>
      <c r="BD87" s="313"/>
      <c r="BE87" s="313"/>
      <c r="BF87" s="313"/>
      <c r="BG87" s="313"/>
      <c r="BH87" s="313"/>
      <c r="BI87" s="313"/>
      <c r="BJ87" s="313"/>
      <c r="BK87" s="313"/>
      <c r="BL87" s="313"/>
      <c r="BM87" s="313"/>
      <c r="BN87" s="313"/>
      <c r="BO87" s="313"/>
      <c r="BP87" s="313"/>
      <c r="BQ87" s="313"/>
      <c r="BR87" s="313"/>
    </row>
    <row r="88" customFormat="false" ht="15.75" hidden="false" customHeight="false" outlineLevel="0" collapsed="false">
      <c r="A88" s="313"/>
      <c r="B88" s="372"/>
      <c r="C88" s="313"/>
      <c r="D88" s="313"/>
      <c r="E88" s="313"/>
      <c r="F88" s="313"/>
      <c r="G88" s="313"/>
      <c r="H88" s="313"/>
      <c r="I88" s="313"/>
      <c r="J88" s="313"/>
      <c r="K88" s="313"/>
      <c r="L88" s="313"/>
      <c r="M88" s="313"/>
      <c r="N88" s="313"/>
      <c r="O88" s="313"/>
      <c r="P88" s="313"/>
      <c r="Q88" s="313"/>
      <c r="R88" s="313"/>
      <c r="S88" s="313"/>
      <c r="T88" s="313"/>
      <c r="U88" s="313"/>
      <c r="V88" s="313"/>
      <c r="W88" s="313"/>
      <c r="X88" s="313"/>
      <c r="Y88" s="313"/>
      <c r="Z88" s="313"/>
      <c r="AA88" s="313"/>
      <c r="AB88" s="313"/>
      <c r="AC88" s="313"/>
      <c r="AD88" s="313"/>
      <c r="AE88" s="313"/>
      <c r="AF88" s="313"/>
      <c r="AG88" s="313"/>
      <c r="AH88" s="313"/>
      <c r="AI88" s="313"/>
      <c r="AJ88" s="313"/>
      <c r="AK88" s="313"/>
      <c r="AL88" s="313"/>
      <c r="AM88" s="313"/>
      <c r="AN88" s="313"/>
      <c r="AO88" s="313"/>
      <c r="AP88" s="313"/>
      <c r="AQ88" s="313"/>
      <c r="AR88" s="313"/>
      <c r="AS88" s="313"/>
      <c r="AT88" s="313"/>
      <c r="AU88" s="313"/>
      <c r="AV88" s="313"/>
      <c r="AW88" s="313"/>
      <c r="AX88" s="313"/>
      <c r="AY88" s="313"/>
      <c r="AZ88" s="313"/>
      <c r="BA88" s="313"/>
      <c r="BB88" s="313"/>
      <c r="BC88" s="313"/>
      <c r="BD88" s="313"/>
      <c r="BE88" s="313"/>
      <c r="BF88" s="313"/>
      <c r="BG88" s="313"/>
      <c r="BH88" s="313"/>
      <c r="BI88" s="313"/>
      <c r="BJ88" s="313"/>
      <c r="BK88" s="313"/>
      <c r="BL88" s="313"/>
      <c r="BM88" s="313"/>
      <c r="BN88" s="313"/>
      <c r="BO88" s="313"/>
      <c r="BP88" s="313"/>
      <c r="BQ88" s="313"/>
      <c r="BR88" s="313"/>
    </row>
    <row r="89" customFormat="false" ht="15.75" hidden="false" customHeight="false" outlineLevel="0" collapsed="false">
      <c r="A89" s="313"/>
      <c r="B89" s="372"/>
      <c r="C89" s="313"/>
      <c r="D89" s="313"/>
      <c r="E89" s="313"/>
      <c r="F89" s="313"/>
      <c r="G89" s="313"/>
      <c r="H89" s="313"/>
      <c r="I89" s="313"/>
      <c r="J89" s="313"/>
      <c r="K89" s="313"/>
      <c r="L89" s="313"/>
      <c r="M89" s="313"/>
      <c r="N89" s="313"/>
      <c r="O89" s="313"/>
      <c r="P89" s="313"/>
      <c r="Q89" s="313"/>
      <c r="R89" s="313"/>
      <c r="S89" s="313"/>
      <c r="T89" s="313"/>
      <c r="U89" s="313"/>
      <c r="V89" s="313"/>
      <c r="W89" s="313"/>
      <c r="X89" s="313"/>
      <c r="Y89" s="313"/>
      <c r="Z89" s="313"/>
      <c r="AA89" s="313"/>
      <c r="AB89" s="313"/>
      <c r="AC89" s="313"/>
      <c r="AD89" s="313"/>
      <c r="AE89" s="313"/>
      <c r="AF89" s="313"/>
      <c r="AG89" s="313"/>
      <c r="AH89" s="313"/>
      <c r="AI89" s="313"/>
      <c r="AJ89" s="313"/>
      <c r="AK89" s="313"/>
      <c r="AL89" s="313"/>
      <c r="AM89" s="313"/>
      <c r="AN89" s="313"/>
      <c r="AO89" s="313"/>
      <c r="AP89" s="313"/>
      <c r="AQ89" s="313"/>
      <c r="AR89" s="313"/>
      <c r="AS89" s="313"/>
      <c r="AT89" s="313"/>
      <c r="AU89" s="313"/>
      <c r="AV89" s="313"/>
      <c r="AW89" s="313"/>
      <c r="AX89" s="313"/>
      <c r="AY89" s="313"/>
      <c r="AZ89" s="313"/>
      <c r="BA89" s="313"/>
      <c r="BB89" s="313"/>
      <c r="BC89" s="313"/>
      <c r="BD89" s="313"/>
      <c r="BE89" s="313"/>
      <c r="BF89" s="313"/>
      <c r="BG89" s="313"/>
      <c r="BH89" s="313"/>
      <c r="BI89" s="313"/>
      <c r="BJ89" s="313"/>
      <c r="BK89" s="313"/>
      <c r="BL89" s="313"/>
      <c r="BM89" s="313"/>
      <c r="BN89" s="313"/>
      <c r="BO89" s="313"/>
      <c r="BP89" s="313"/>
      <c r="BQ89" s="313"/>
      <c r="BR89" s="313"/>
    </row>
    <row r="90" customFormat="false" ht="15.75" hidden="false" customHeight="false" outlineLevel="0" collapsed="false">
      <c r="A90" s="313"/>
      <c r="B90" s="372"/>
      <c r="C90" s="313"/>
      <c r="D90" s="313"/>
      <c r="E90" s="313"/>
      <c r="F90" s="313"/>
      <c r="G90" s="313"/>
      <c r="H90" s="313"/>
      <c r="I90" s="313"/>
      <c r="J90" s="313"/>
      <c r="K90" s="313"/>
      <c r="L90" s="313"/>
      <c r="M90" s="313"/>
      <c r="N90" s="313"/>
      <c r="O90" s="313"/>
      <c r="P90" s="313"/>
      <c r="Q90" s="313"/>
      <c r="R90" s="313"/>
      <c r="S90" s="313"/>
      <c r="T90" s="313"/>
      <c r="U90" s="313"/>
      <c r="V90" s="313"/>
      <c r="W90" s="313"/>
      <c r="X90" s="313"/>
      <c r="Y90" s="313"/>
      <c r="Z90" s="313"/>
      <c r="AA90" s="313"/>
      <c r="AB90" s="313"/>
      <c r="AC90" s="313"/>
      <c r="AD90" s="313"/>
      <c r="AE90" s="313"/>
      <c r="AF90" s="313"/>
      <c r="AG90" s="313"/>
      <c r="AH90" s="313"/>
      <c r="AI90" s="313"/>
      <c r="AJ90" s="313"/>
      <c r="AK90" s="313"/>
      <c r="AL90" s="313"/>
      <c r="AM90" s="313"/>
      <c r="AN90" s="313"/>
      <c r="AO90" s="313"/>
      <c r="AP90" s="313"/>
      <c r="AQ90" s="313"/>
      <c r="AR90" s="313"/>
      <c r="AS90" s="313"/>
      <c r="AT90" s="313"/>
      <c r="AU90" s="313"/>
      <c r="AV90" s="313"/>
      <c r="AW90" s="313"/>
      <c r="AX90" s="313"/>
      <c r="AY90" s="313"/>
      <c r="AZ90" s="313"/>
      <c r="BA90" s="313"/>
      <c r="BB90" s="313"/>
      <c r="BC90" s="313"/>
      <c r="BD90" s="313"/>
      <c r="BE90" s="313"/>
      <c r="BF90" s="313"/>
      <c r="BG90" s="313"/>
      <c r="BH90" s="313"/>
      <c r="BI90" s="313"/>
      <c r="BJ90" s="313"/>
      <c r="BK90" s="313"/>
      <c r="BL90" s="313"/>
      <c r="BM90" s="313"/>
      <c r="BN90" s="313"/>
      <c r="BO90" s="313"/>
      <c r="BP90" s="313"/>
      <c r="BQ90" s="313"/>
      <c r="BR90" s="313"/>
    </row>
    <row r="91" customFormat="false" ht="15.75" hidden="false" customHeight="false" outlineLevel="0" collapsed="false">
      <c r="A91" s="313"/>
      <c r="B91" s="372"/>
      <c r="C91" s="313"/>
      <c r="D91" s="313"/>
      <c r="E91" s="313"/>
      <c r="F91" s="313"/>
      <c r="G91" s="313"/>
      <c r="H91" s="313"/>
      <c r="I91" s="313"/>
      <c r="J91" s="313"/>
      <c r="K91" s="313"/>
      <c r="L91" s="313"/>
      <c r="M91" s="313"/>
      <c r="N91" s="313"/>
      <c r="O91" s="313"/>
      <c r="P91" s="313"/>
      <c r="Q91" s="313"/>
      <c r="R91" s="313"/>
      <c r="S91" s="313"/>
      <c r="T91" s="313"/>
      <c r="U91" s="313"/>
      <c r="V91" s="313"/>
      <c r="W91" s="313"/>
      <c r="X91" s="313"/>
      <c r="Y91" s="313"/>
      <c r="Z91" s="313"/>
      <c r="AA91" s="313"/>
      <c r="AB91" s="313"/>
      <c r="AC91" s="313"/>
      <c r="AD91" s="313"/>
      <c r="AE91" s="313"/>
      <c r="AF91" s="313"/>
      <c r="AG91" s="313"/>
      <c r="AH91" s="313"/>
      <c r="AI91" s="313"/>
      <c r="AJ91" s="313"/>
      <c r="AK91" s="313"/>
      <c r="AL91" s="313"/>
      <c r="AM91" s="313"/>
      <c r="AN91" s="313"/>
      <c r="AO91" s="313"/>
      <c r="AP91" s="313"/>
      <c r="AQ91" s="313"/>
      <c r="AR91" s="313"/>
      <c r="AS91" s="313"/>
      <c r="AT91" s="313"/>
      <c r="AU91" s="313"/>
      <c r="AV91" s="313"/>
      <c r="AW91" s="313"/>
      <c r="AX91" s="313"/>
      <c r="AY91" s="313"/>
      <c r="AZ91" s="313"/>
      <c r="BA91" s="313"/>
      <c r="BB91" s="313"/>
      <c r="BC91" s="313"/>
      <c r="BD91" s="313"/>
      <c r="BE91" s="313"/>
      <c r="BF91" s="313"/>
      <c r="BG91" s="313"/>
      <c r="BH91" s="313"/>
      <c r="BI91" s="313"/>
      <c r="BJ91" s="313"/>
      <c r="BK91" s="313"/>
      <c r="BL91" s="313"/>
      <c r="BM91" s="313"/>
      <c r="BN91" s="313"/>
      <c r="BO91" s="313"/>
      <c r="BP91" s="313"/>
      <c r="BQ91" s="313"/>
      <c r="BR91" s="313"/>
    </row>
    <row r="92" customFormat="false" ht="15.75" hidden="false" customHeight="false" outlineLevel="0" collapsed="false">
      <c r="A92" s="313"/>
      <c r="B92" s="372"/>
      <c r="C92" s="313"/>
      <c r="D92" s="313"/>
      <c r="E92" s="313"/>
      <c r="F92" s="313"/>
      <c r="G92" s="313"/>
      <c r="H92" s="313"/>
      <c r="I92" s="313"/>
      <c r="J92" s="313"/>
      <c r="K92" s="313"/>
      <c r="L92" s="313"/>
      <c r="M92" s="313"/>
      <c r="N92" s="313"/>
      <c r="O92" s="313"/>
      <c r="P92" s="313"/>
      <c r="Q92" s="313"/>
      <c r="R92" s="313"/>
      <c r="S92" s="313"/>
      <c r="T92" s="313"/>
      <c r="U92" s="313"/>
      <c r="V92" s="313"/>
      <c r="W92" s="313"/>
      <c r="X92" s="313"/>
      <c r="Y92" s="313"/>
      <c r="Z92" s="313"/>
      <c r="AA92" s="313"/>
      <c r="AB92" s="313"/>
      <c r="AC92" s="313"/>
      <c r="AD92" s="313"/>
      <c r="AE92" s="313"/>
      <c r="AF92" s="313"/>
      <c r="AG92" s="313"/>
      <c r="AH92" s="313"/>
      <c r="AI92" s="313"/>
      <c r="AJ92" s="313"/>
      <c r="AK92" s="313"/>
      <c r="AL92" s="313"/>
      <c r="AM92" s="313"/>
      <c r="AN92" s="313"/>
      <c r="AO92" s="313"/>
      <c r="AP92" s="313"/>
      <c r="AQ92" s="313"/>
      <c r="AR92" s="313"/>
      <c r="AS92" s="313"/>
      <c r="AT92" s="313"/>
      <c r="AU92" s="313"/>
      <c r="AV92" s="313"/>
      <c r="AW92" s="313"/>
      <c r="AX92" s="313"/>
      <c r="AY92" s="313"/>
      <c r="AZ92" s="313"/>
      <c r="BA92" s="313"/>
      <c r="BB92" s="313"/>
      <c r="BC92" s="313"/>
      <c r="BD92" s="313"/>
      <c r="BE92" s="313"/>
      <c r="BF92" s="313"/>
      <c r="BG92" s="313"/>
      <c r="BH92" s="313"/>
      <c r="BI92" s="313"/>
      <c r="BJ92" s="313"/>
      <c r="BK92" s="313"/>
      <c r="BL92" s="313"/>
      <c r="BM92" s="313"/>
      <c r="BN92" s="313"/>
      <c r="BO92" s="313"/>
      <c r="BP92" s="313"/>
      <c r="BQ92" s="313"/>
      <c r="BR92" s="313"/>
    </row>
    <row r="93" customFormat="false" ht="15.75" hidden="false" customHeight="false" outlineLevel="0" collapsed="false">
      <c r="A93" s="313"/>
      <c r="B93" s="372"/>
      <c r="C93" s="313"/>
      <c r="D93" s="313"/>
      <c r="E93" s="313"/>
      <c r="F93" s="313"/>
      <c r="G93" s="313"/>
      <c r="H93" s="313"/>
      <c r="I93" s="313"/>
      <c r="J93" s="313"/>
      <c r="K93" s="313"/>
      <c r="L93" s="313"/>
      <c r="M93" s="313"/>
      <c r="N93" s="313"/>
      <c r="O93" s="313"/>
      <c r="P93" s="313"/>
      <c r="Q93" s="313"/>
      <c r="R93" s="313"/>
      <c r="S93" s="313"/>
      <c r="T93" s="313"/>
      <c r="U93" s="313"/>
      <c r="V93" s="313"/>
      <c r="W93" s="313"/>
      <c r="X93" s="313"/>
      <c r="Y93" s="313"/>
      <c r="Z93" s="313"/>
      <c r="AA93" s="313"/>
      <c r="AB93" s="313"/>
      <c r="AC93" s="313"/>
      <c r="AD93" s="313"/>
      <c r="AE93" s="313"/>
      <c r="AF93" s="313"/>
      <c r="AG93" s="313"/>
      <c r="AH93" s="313"/>
      <c r="AI93" s="313"/>
      <c r="AJ93" s="313"/>
      <c r="AK93" s="313"/>
      <c r="AL93" s="313"/>
      <c r="AM93" s="313"/>
      <c r="AN93" s="313"/>
      <c r="AO93" s="313"/>
      <c r="AP93" s="313"/>
      <c r="AQ93" s="313"/>
      <c r="AR93" s="313"/>
      <c r="AS93" s="313"/>
      <c r="AT93" s="313"/>
      <c r="AU93" s="313"/>
      <c r="AV93" s="313"/>
      <c r="AW93" s="313"/>
      <c r="AX93" s="313"/>
      <c r="AY93" s="313"/>
      <c r="AZ93" s="313"/>
      <c r="BA93" s="313"/>
      <c r="BB93" s="313"/>
      <c r="BC93" s="313"/>
      <c r="BD93" s="313"/>
      <c r="BE93" s="313"/>
      <c r="BF93" s="313"/>
      <c r="BG93" s="313"/>
      <c r="BH93" s="313"/>
      <c r="BI93" s="313"/>
      <c r="BJ93" s="313"/>
      <c r="BK93" s="313"/>
      <c r="BL93" s="313"/>
      <c r="BM93" s="313"/>
      <c r="BN93" s="313"/>
      <c r="BO93" s="313"/>
      <c r="BP93" s="313"/>
      <c r="BQ93" s="313"/>
      <c r="BR93" s="313"/>
    </row>
    <row r="94" customFormat="false" ht="15.75" hidden="false" customHeight="false" outlineLevel="0" collapsed="false">
      <c r="A94" s="313"/>
      <c r="B94" s="372"/>
      <c r="C94" s="313"/>
      <c r="D94" s="313"/>
      <c r="E94" s="313"/>
      <c r="F94" s="313"/>
      <c r="G94" s="313"/>
      <c r="H94" s="313"/>
      <c r="I94" s="313"/>
      <c r="J94" s="313"/>
      <c r="K94" s="313"/>
      <c r="L94" s="313"/>
      <c r="M94" s="313"/>
      <c r="N94" s="313"/>
      <c r="O94" s="313"/>
      <c r="P94" s="313"/>
      <c r="Q94" s="313"/>
      <c r="R94" s="313"/>
      <c r="S94" s="313"/>
      <c r="T94" s="313"/>
      <c r="U94" s="313"/>
      <c r="V94" s="313"/>
      <c r="W94" s="313"/>
      <c r="X94" s="313"/>
      <c r="Y94" s="313"/>
      <c r="Z94" s="313"/>
      <c r="AA94" s="313"/>
      <c r="AB94" s="313"/>
      <c r="AC94" s="313"/>
      <c r="AD94" s="313"/>
      <c r="AE94" s="313"/>
      <c r="AF94" s="313"/>
      <c r="AG94" s="313"/>
      <c r="AH94" s="313"/>
      <c r="AI94" s="313"/>
      <c r="AJ94" s="313"/>
      <c r="AK94" s="313"/>
      <c r="AL94" s="313"/>
      <c r="AM94" s="313"/>
      <c r="AN94" s="313"/>
      <c r="AO94" s="313"/>
      <c r="AP94" s="313"/>
      <c r="AQ94" s="313"/>
      <c r="AR94" s="313"/>
      <c r="AS94" s="313"/>
      <c r="AT94" s="313"/>
      <c r="AU94" s="313"/>
      <c r="AV94" s="313"/>
      <c r="AW94" s="313"/>
      <c r="AX94" s="313"/>
      <c r="AY94" s="313"/>
      <c r="AZ94" s="313"/>
      <c r="BA94" s="313"/>
      <c r="BB94" s="313"/>
      <c r="BC94" s="313"/>
      <c r="BD94" s="313"/>
      <c r="BE94" s="313"/>
      <c r="BF94" s="313"/>
      <c r="BG94" s="313"/>
      <c r="BH94" s="313"/>
      <c r="BI94" s="313"/>
      <c r="BJ94" s="313"/>
      <c r="BK94" s="313"/>
      <c r="BL94" s="313"/>
      <c r="BM94" s="313"/>
      <c r="BN94" s="313"/>
      <c r="BO94" s="313"/>
      <c r="BP94" s="313"/>
      <c r="BQ94" s="313"/>
      <c r="BR94" s="313"/>
    </row>
    <row r="95" customFormat="false" ht="15.75" hidden="false" customHeight="false" outlineLevel="0" collapsed="false">
      <c r="A95" s="313"/>
      <c r="B95" s="372"/>
      <c r="C95" s="313"/>
      <c r="D95" s="313"/>
      <c r="E95" s="313"/>
      <c r="F95" s="313"/>
      <c r="G95" s="313"/>
      <c r="H95" s="313"/>
      <c r="I95" s="313"/>
      <c r="J95" s="313"/>
      <c r="K95" s="313"/>
      <c r="L95" s="313"/>
      <c r="M95" s="313"/>
      <c r="N95" s="313"/>
      <c r="O95" s="313"/>
      <c r="P95" s="313"/>
      <c r="Q95" s="313"/>
      <c r="R95" s="313"/>
      <c r="S95" s="313"/>
      <c r="T95" s="313"/>
      <c r="U95" s="313"/>
      <c r="V95" s="313"/>
      <c r="W95" s="313"/>
      <c r="X95" s="313"/>
      <c r="Y95" s="313"/>
      <c r="Z95" s="313"/>
      <c r="AA95" s="313"/>
      <c r="AB95" s="313"/>
      <c r="AC95" s="313"/>
      <c r="AD95" s="313"/>
      <c r="AE95" s="313"/>
      <c r="AF95" s="313"/>
      <c r="AG95" s="313"/>
      <c r="AH95" s="313"/>
      <c r="AI95" s="313"/>
      <c r="AJ95" s="313"/>
      <c r="AK95" s="313"/>
      <c r="AL95" s="313"/>
      <c r="AM95" s="313"/>
      <c r="AN95" s="313"/>
      <c r="AO95" s="313"/>
      <c r="AP95" s="313"/>
      <c r="AQ95" s="313"/>
      <c r="AR95" s="313"/>
      <c r="AS95" s="313"/>
      <c r="AT95" s="313"/>
      <c r="AU95" s="313"/>
      <c r="AV95" s="313"/>
      <c r="AW95" s="313"/>
      <c r="AX95" s="313"/>
      <c r="AY95" s="313"/>
      <c r="AZ95" s="313"/>
      <c r="BA95" s="313"/>
      <c r="BB95" s="313"/>
      <c r="BC95" s="313"/>
      <c r="BD95" s="313"/>
      <c r="BE95" s="313"/>
      <c r="BF95" s="313"/>
      <c r="BG95" s="313"/>
      <c r="BH95" s="313"/>
      <c r="BI95" s="313"/>
      <c r="BJ95" s="313"/>
      <c r="BK95" s="313"/>
      <c r="BL95" s="313"/>
      <c r="BM95" s="313"/>
      <c r="BN95" s="313"/>
      <c r="BO95" s="313"/>
      <c r="BP95" s="313"/>
      <c r="BQ95" s="313"/>
      <c r="BR95" s="313"/>
    </row>
    <row r="96" customFormat="false" ht="15.75" hidden="false" customHeight="false" outlineLevel="0" collapsed="false">
      <c r="A96" s="313"/>
      <c r="B96" s="372"/>
      <c r="C96" s="313"/>
      <c r="D96" s="313"/>
      <c r="E96" s="313"/>
      <c r="F96" s="313"/>
      <c r="G96" s="313"/>
      <c r="H96" s="313"/>
      <c r="I96" s="313"/>
      <c r="J96" s="313"/>
      <c r="K96" s="313"/>
      <c r="L96" s="313"/>
      <c r="M96" s="313"/>
      <c r="N96" s="313"/>
      <c r="O96" s="313"/>
      <c r="P96" s="313"/>
      <c r="Q96" s="313"/>
      <c r="R96" s="313"/>
      <c r="S96" s="313"/>
      <c r="T96" s="313"/>
      <c r="U96" s="313"/>
      <c r="V96" s="313"/>
      <c r="W96" s="313"/>
      <c r="X96" s="313"/>
      <c r="Y96" s="313"/>
      <c r="Z96" s="313"/>
      <c r="AA96" s="313"/>
      <c r="AB96" s="313"/>
      <c r="AC96" s="313"/>
      <c r="AD96" s="313"/>
      <c r="AE96" s="313"/>
      <c r="AF96" s="313"/>
      <c r="AG96" s="313"/>
      <c r="AH96" s="313"/>
      <c r="AI96" s="313"/>
      <c r="AJ96" s="313"/>
      <c r="AK96" s="313"/>
      <c r="AL96" s="313"/>
      <c r="AM96" s="313"/>
      <c r="AN96" s="313"/>
      <c r="AO96" s="313"/>
      <c r="AP96" s="313"/>
      <c r="AQ96" s="313"/>
      <c r="AR96" s="313"/>
      <c r="AS96" s="313"/>
      <c r="AT96" s="313"/>
      <c r="AU96" s="313"/>
      <c r="AV96" s="313"/>
      <c r="AW96" s="313"/>
      <c r="AX96" s="313"/>
      <c r="AY96" s="313"/>
      <c r="AZ96" s="313"/>
      <c r="BA96" s="313"/>
      <c r="BB96" s="313"/>
      <c r="BC96" s="313"/>
      <c r="BD96" s="313"/>
      <c r="BE96" s="313"/>
      <c r="BF96" s="313"/>
      <c r="BG96" s="313"/>
      <c r="BH96" s="313"/>
      <c r="BI96" s="313"/>
      <c r="BJ96" s="313"/>
      <c r="BK96" s="313"/>
      <c r="BL96" s="313"/>
      <c r="BM96" s="313"/>
      <c r="BN96" s="313"/>
      <c r="BO96" s="313"/>
      <c r="BP96" s="313"/>
      <c r="BQ96" s="313"/>
      <c r="BR96" s="313"/>
    </row>
    <row r="97" customFormat="false" ht="15.75" hidden="false" customHeight="false" outlineLevel="0" collapsed="false">
      <c r="A97" s="313"/>
      <c r="B97" s="372"/>
      <c r="C97" s="313"/>
      <c r="D97" s="313"/>
      <c r="E97" s="313"/>
      <c r="F97" s="313"/>
      <c r="G97" s="313"/>
      <c r="H97" s="313"/>
      <c r="I97" s="313"/>
      <c r="J97" s="313"/>
      <c r="K97" s="313"/>
      <c r="L97" s="313"/>
      <c r="M97" s="313"/>
      <c r="N97" s="313"/>
      <c r="O97" s="313"/>
      <c r="P97" s="313"/>
      <c r="Q97" s="313"/>
      <c r="R97" s="313"/>
      <c r="S97" s="313"/>
      <c r="T97" s="313"/>
      <c r="U97" s="313"/>
      <c r="V97" s="313"/>
      <c r="W97" s="313"/>
      <c r="X97" s="313"/>
      <c r="Y97" s="313"/>
      <c r="Z97" s="313"/>
      <c r="AA97" s="313"/>
      <c r="AB97" s="313"/>
      <c r="AC97" s="313"/>
      <c r="AD97" s="313"/>
      <c r="AE97" s="313"/>
      <c r="AF97" s="313"/>
      <c r="AG97" s="313"/>
      <c r="AH97" s="313"/>
      <c r="AI97" s="313"/>
      <c r="AJ97" s="313"/>
      <c r="AK97" s="313"/>
      <c r="AL97" s="313"/>
      <c r="AM97" s="313"/>
      <c r="AN97" s="313"/>
      <c r="AO97" s="313"/>
      <c r="AP97" s="313"/>
      <c r="AQ97" s="313"/>
      <c r="AR97" s="313"/>
      <c r="AS97" s="313"/>
      <c r="AT97" s="313"/>
      <c r="AU97" s="313"/>
      <c r="AV97" s="313"/>
      <c r="AW97" s="313"/>
      <c r="AX97" s="313"/>
      <c r="AY97" s="313"/>
      <c r="AZ97" s="313"/>
      <c r="BA97" s="313"/>
      <c r="BB97" s="313"/>
      <c r="BC97" s="313"/>
      <c r="BD97" s="313"/>
      <c r="BE97" s="313"/>
      <c r="BF97" s="313"/>
      <c r="BG97" s="313"/>
      <c r="BH97" s="313"/>
      <c r="BI97" s="313"/>
      <c r="BJ97" s="313"/>
      <c r="BK97" s="313"/>
      <c r="BL97" s="313"/>
      <c r="BM97" s="313"/>
      <c r="BN97" s="313"/>
      <c r="BO97" s="313"/>
      <c r="BP97" s="313"/>
      <c r="BQ97" s="313"/>
      <c r="BR97" s="313"/>
    </row>
    <row r="98" customFormat="false" ht="15.75" hidden="false" customHeight="false" outlineLevel="0" collapsed="false">
      <c r="A98" s="313"/>
      <c r="B98" s="372"/>
      <c r="C98" s="313"/>
      <c r="D98" s="313"/>
      <c r="E98" s="313"/>
      <c r="F98" s="313"/>
      <c r="G98" s="313"/>
      <c r="H98" s="313"/>
      <c r="I98" s="313"/>
      <c r="J98" s="313"/>
      <c r="K98" s="313"/>
      <c r="L98" s="313"/>
      <c r="M98" s="313"/>
      <c r="N98" s="313"/>
      <c r="O98" s="313"/>
      <c r="P98" s="313"/>
      <c r="Q98" s="313"/>
      <c r="R98" s="313"/>
      <c r="S98" s="313"/>
      <c r="T98" s="313"/>
      <c r="U98" s="313"/>
      <c r="V98" s="313"/>
      <c r="W98" s="313"/>
      <c r="X98" s="313"/>
      <c r="Y98" s="313"/>
      <c r="Z98" s="313"/>
      <c r="AA98" s="313"/>
      <c r="AB98" s="313"/>
      <c r="AC98" s="313"/>
      <c r="AD98" s="313"/>
      <c r="AE98" s="313"/>
      <c r="AF98" s="313"/>
      <c r="AG98" s="313"/>
      <c r="AH98" s="313"/>
      <c r="AI98" s="313"/>
      <c r="AJ98" s="313"/>
      <c r="AK98" s="313"/>
      <c r="AL98" s="313"/>
      <c r="AM98" s="313"/>
      <c r="AN98" s="313"/>
      <c r="AO98" s="313"/>
      <c r="AP98" s="313"/>
      <c r="AQ98" s="313"/>
      <c r="AR98" s="313"/>
      <c r="AS98" s="313"/>
      <c r="AT98" s="313"/>
      <c r="AU98" s="313"/>
      <c r="AV98" s="313"/>
      <c r="AW98" s="313"/>
      <c r="AX98" s="313"/>
      <c r="AY98" s="313"/>
      <c r="AZ98" s="313"/>
      <c r="BA98" s="313"/>
      <c r="BB98" s="313"/>
      <c r="BC98" s="313"/>
      <c r="BD98" s="313"/>
      <c r="BE98" s="313"/>
      <c r="BF98" s="313"/>
      <c r="BG98" s="313"/>
      <c r="BH98" s="313"/>
      <c r="BI98" s="313"/>
      <c r="BJ98" s="313"/>
      <c r="BK98" s="313"/>
      <c r="BL98" s="313"/>
      <c r="BM98" s="313"/>
      <c r="BN98" s="313"/>
      <c r="BO98" s="313"/>
      <c r="BP98" s="313"/>
      <c r="BQ98" s="313"/>
      <c r="BR98" s="313"/>
    </row>
    <row r="99" customFormat="false" ht="15.75" hidden="false" customHeight="false" outlineLevel="0" collapsed="false">
      <c r="A99" s="313"/>
      <c r="B99" s="372"/>
      <c r="C99" s="313"/>
      <c r="D99" s="313"/>
      <c r="E99" s="313"/>
      <c r="F99" s="313"/>
      <c r="G99" s="313"/>
      <c r="H99" s="313"/>
      <c r="I99" s="313"/>
      <c r="J99" s="313"/>
      <c r="K99" s="313"/>
      <c r="L99" s="313"/>
      <c r="M99" s="313"/>
      <c r="N99" s="313"/>
      <c r="O99" s="313"/>
      <c r="P99" s="313"/>
      <c r="Q99" s="313"/>
      <c r="R99" s="313"/>
      <c r="S99" s="313"/>
      <c r="T99" s="313"/>
      <c r="U99" s="313"/>
      <c r="V99" s="313"/>
      <c r="W99" s="313"/>
      <c r="X99" s="313"/>
      <c r="Y99" s="313"/>
      <c r="Z99" s="313"/>
      <c r="AA99" s="313"/>
      <c r="AB99" s="313"/>
      <c r="AC99" s="313"/>
      <c r="AD99" s="313"/>
      <c r="AE99" s="313"/>
      <c r="AF99" s="313"/>
      <c r="AG99" s="313"/>
      <c r="AH99" s="313"/>
      <c r="AI99" s="313"/>
      <c r="AJ99" s="313"/>
      <c r="AK99" s="313"/>
      <c r="AL99" s="313"/>
      <c r="AM99" s="313"/>
      <c r="AN99" s="313"/>
      <c r="AO99" s="313"/>
      <c r="AP99" s="313"/>
      <c r="AQ99" s="313"/>
      <c r="AR99" s="313"/>
      <c r="AS99" s="313"/>
      <c r="AT99" s="313"/>
      <c r="AU99" s="313"/>
      <c r="AV99" s="313"/>
      <c r="AW99" s="313"/>
      <c r="AX99" s="313"/>
      <c r="AY99" s="313"/>
      <c r="AZ99" s="313"/>
      <c r="BA99" s="313"/>
      <c r="BB99" s="313"/>
      <c r="BC99" s="313"/>
      <c r="BD99" s="313"/>
      <c r="BE99" s="313"/>
      <c r="BF99" s="313"/>
      <c r="BG99" s="313"/>
      <c r="BH99" s="313"/>
      <c r="BI99" s="313"/>
      <c r="BJ99" s="313"/>
      <c r="BK99" s="313"/>
      <c r="BL99" s="313"/>
      <c r="BM99" s="313"/>
      <c r="BN99" s="313"/>
      <c r="BO99" s="313"/>
      <c r="BP99" s="313"/>
      <c r="BQ99" s="313"/>
      <c r="BR99" s="313"/>
    </row>
    <row r="100" customFormat="false" ht="15.75" hidden="false" customHeight="false" outlineLevel="0" collapsed="false">
      <c r="A100" s="313"/>
      <c r="B100" s="372"/>
      <c r="C100" s="313"/>
      <c r="D100" s="313"/>
      <c r="E100" s="313"/>
      <c r="F100" s="313"/>
      <c r="G100" s="313"/>
      <c r="H100" s="313"/>
      <c r="I100" s="313"/>
      <c r="J100" s="313"/>
      <c r="K100" s="313"/>
      <c r="L100" s="313"/>
      <c r="M100" s="313"/>
      <c r="N100" s="313"/>
      <c r="O100" s="313"/>
      <c r="P100" s="313"/>
      <c r="Q100" s="313"/>
      <c r="R100" s="313"/>
      <c r="S100" s="313"/>
      <c r="T100" s="313"/>
      <c r="U100" s="313"/>
      <c r="V100" s="313"/>
      <c r="W100" s="313"/>
      <c r="X100" s="313"/>
      <c r="Y100" s="313"/>
      <c r="Z100" s="313"/>
      <c r="AA100" s="313"/>
      <c r="AB100" s="313"/>
      <c r="AC100" s="313"/>
      <c r="AD100" s="313"/>
      <c r="AE100" s="313"/>
      <c r="AF100" s="313"/>
      <c r="AG100" s="313"/>
      <c r="AH100" s="313"/>
      <c r="AI100" s="313"/>
      <c r="AJ100" s="313"/>
      <c r="AK100" s="313"/>
      <c r="AL100" s="313"/>
      <c r="AM100" s="313"/>
      <c r="AN100" s="313"/>
      <c r="AO100" s="313"/>
      <c r="AP100" s="313"/>
      <c r="AQ100" s="313"/>
      <c r="AR100" s="313"/>
      <c r="AS100" s="313"/>
      <c r="AT100" s="313"/>
      <c r="AU100" s="313"/>
      <c r="AV100" s="313"/>
      <c r="AW100" s="313"/>
      <c r="AX100" s="313"/>
      <c r="AY100" s="313"/>
      <c r="AZ100" s="313"/>
      <c r="BA100" s="313"/>
      <c r="BB100" s="313"/>
      <c r="BC100" s="313"/>
      <c r="BD100" s="313"/>
      <c r="BE100" s="313"/>
      <c r="BF100" s="313"/>
      <c r="BG100" s="313"/>
      <c r="BH100" s="313"/>
      <c r="BI100" s="313"/>
      <c r="BJ100" s="313"/>
      <c r="BK100" s="313"/>
      <c r="BL100" s="313"/>
      <c r="BM100" s="313"/>
      <c r="BN100" s="313"/>
      <c r="BO100" s="313"/>
      <c r="BP100" s="313"/>
      <c r="BQ100" s="313"/>
      <c r="BR100" s="313"/>
    </row>
    <row r="101" customFormat="false" ht="15.75" hidden="false" customHeight="false" outlineLevel="0" collapsed="false">
      <c r="A101" s="313"/>
      <c r="B101" s="372"/>
      <c r="C101" s="313"/>
      <c r="D101" s="313"/>
      <c r="E101" s="313"/>
      <c r="F101" s="313"/>
      <c r="G101" s="313"/>
      <c r="H101" s="313"/>
      <c r="I101" s="313"/>
      <c r="J101" s="313"/>
      <c r="K101" s="313"/>
      <c r="L101" s="313"/>
      <c r="M101" s="313"/>
      <c r="N101" s="313"/>
      <c r="O101" s="313"/>
      <c r="P101" s="313"/>
      <c r="Q101" s="313"/>
      <c r="R101" s="313"/>
      <c r="S101" s="313"/>
      <c r="T101" s="313"/>
      <c r="U101" s="313"/>
      <c r="V101" s="313"/>
      <c r="W101" s="313"/>
      <c r="X101" s="313"/>
      <c r="Y101" s="313"/>
      <c r="Z101" s="313"/>
      <c r="AA101" s="313"/>
      <c r="AB101" s="313"/>
      <c r="AC101" s="313"/>
      <c r="AD101" s="313"/>
      <c r="AE101" s="313"/>
      <c r="AF101" s="313"/>
      <c r="AG101" s="313"/>
      <c r="AH101" s="313"/>
      <c r="AI101" s="313"/>
      <c r="AJ101" s="313"/>
      <c r="AK101" s="313"/>
      <c r="AL101" s="313"/>
      <c r="AM101" s="313"/>
      <c r="AN101" s="313"/>
      <c r="AO101" s="313"/>
      <c r="AP101" s="313"/>
      <c r="AQ101" s="313"/>
      <c r="AR101" s="313"/>
      <c r="AS101" s="313"/>
      <c r="AT101" s="313"/>
      <c r="AU101" s="313"/>
      <c r="AV101" s="313"/>
      <c r="AW101" s="313"/>
      <c r="AX101" s="313"/>
      <c r="AY101" s="313"/>
      <c r="AZ101" s="313"/>
      <c r="BA101" s="313"/>
      <c r="BB101" s="313"/>
      <c r="BC101" s="313"/>
      <c r="BD101" s="313"/>
      <c r="BE101" s="313"/>
      <c r="BF101" s="313"/>
      <c r="BG101" s="313"/>
      <c r="BH101" s="313"/>
      <c r="BI101" s="313"/>
      <c r="BJ101" s="313"/>
      <c r="BK101" s="313"/>
      <c r="BL101" s="313"/>
      <c r="BM101" s="313"/>
      <c r="BN101" s="313"/>
      <c r="BO101" s="313"/>
      <c r="BP101" s="313"/>
      <c r="BQ101" s="313"/>
      <c r="BR101" s="313"/>
    </row>
    <row r="102" customFormat="false" ht="15.75" hidden="false" customHeight="false" outlineLevel="0" collapsed="false">
      <c r="A102" s="313"/>
      <c r="B102" s="372"/>
      <c r="C102" s="313"/>
      <c r="D102" s="313"/>
      <c r="E102" s="313"/>
      <c r="F102" s="313"/>
      <c r="G102" s="313"/>
      <c r="H102" s="313"/>
      <c r="I102" s="313"/>
      <c r="J102" s="313"/>
      <c r="K102" s="313"/>
      <c r="L102" s="313"/>
      <c r="M102" s="313"/>
      <c r="N102" s="313"/>
      <c r="O102" s="313"/>
      <c r="P102" s="313"/>
      <c r="Q102" s="313"/>
      <c r="R102" s="313"/>
      <c r="S102" s="313"/>
      <c r="T102" s="313"/>
      <c r="U102" s="313"/>
      <c r="V102" s="313"/>
      <c r="W102" s="313"/>
      <c r="X102" s="313"/>
      <c r="Y102" s="313"/>
      <c r="Z102" s="313"/>
      <c r="AA102" s="313"/>
      <c r="AB102" s="313"/>
      <c r="AC102" s="313"/>
      <c r="AD102" s="313"/>
      <c r="AE102" s="313"/>
      <c r="AF102" s="313"/>
      <c r="AG102" s="313"/>
      <c r="AH102" s="313"/>
      <c r="AI102" s="313"/>
      <c r="AJ102" s="313"/>
      <c r="AK102" s="313"/>
      <c r="AL102" s="313"/>
      <c r="AM102" s="313"/>
      <c r="AN102" s="313"/>
      <c r="AO102" s="313"/>
      <c r="AP102" s="313"/>
      <c r="AQ102" s="313"/>
      <c r="AR102" s="313"/>
      <c r="AS102" s="313"/>
      <c r="AT102" s="313"/>
      <c r="AU102" s="313"/>
      <c r="AV102" s="313"/>
      <c r="AW102" s="313"/>
      <c r="AX102" s="313"/>
      <c r="AY102" s="313"/>
      <c r="AZ102" s="313"/>
      <c r="BA102" s="313"/>
      <c r="BB102" s="313"/>
      <c r="BC102" s="313"/>
      <c r="BD102" s="313"/>
      <c r="BE102" s="313"/>
      <c r="BF102" s="313"/>
      <c r="BG102" s="313"/>
      <c r="BH102" s="313"/>
      <c r="BI102" s="313"/>
      <c r="BJ102" s="313"/>
      <c r="BK102" s="313"/>
      <c r="BL102" s="313"/>
      <c r="BM102" s="313"/>
      <c r="BN102" s="313"/>
      <c r="BO102" s="313"/>
      <c r="BP102" s="313"/>
      <c r="BQ102" s="313"/>
      <c r="BR102" s="313"/>
    </row>
    <row r="103" customFormat="false" ht="15.75" hidden="false" customHeight="false" outlineLevel="0" collapsed="false">
      <c r="A103" s="313"/>
      <c r="B103" s="372"/>
      <c r="C103" s="313"/>
      <c r="D103" s="313"/>
      <c r="E103" s="313"/>
      <c r="F103" s="313"/>
      <c r="G103" s="313"/>
      <c r="H103" s="313"/>
      <c r="I103" s="313"/>
      <c r="J103" s="313"/>
      <c r="K103" s="313"/>
      <c r="L103" s="313"/>
      <c r="M103" s="313"/>
      <c r="N103" s="313"/>
      <c r="O103" s="313"/>
      <c r="P103" s="313"/>
      <c r="Q103" s="313"/>
      <c r="R103" s="313"/>
      <c r="S103" s="313"/>
      <c r="T103" s="313"/>
      <c r="U103" s="313"/>
      <c r="V103" s="313"/>
      <c r="W103" s="313"/>
      <c r="X103" s="313"/>
      <c r="Y103" s="313"/>
      <c r="Z103" s="313"/>
      <c r="AA103" s="313"/>
      <c r="AB103" s="313"/>
      <c r="AC103" s="313"/>
      <c r="AD103" s="313"/>
      <c r="AE103" s="313"/>
      <c r="AF103" s="313"/>
      <c r="AG103" s="313"/>
      <c r="AH103" s="313"/>
      <c r="AI103" s="313"/>
      <c r="AJ103" s="313"/>
      <c r="AK103" s="313"/>
      <c r="AL103" s="313"/>
      <c r="AM103" s="313"/>
      <c r="AN103" s="313"/>
      <c r="AO103" s="313"/>
      <c r="AP103" s="313"/>
      <c r="AQ103" s="313"/>
      <c r="AR103" s="313"/>
      <c r="AS103" s="313"/>
      <c r="AT103" s="313"/>
      <c r="AU103" s="313"/>
      <c r="AV103" s="313"/>
      <c r="AW103" s="313"/>
      <c r="AX103" s="313"/>
      <c r="AY103" s="313"/>
      <c r="AZ103" s="313"/>
      <c r="BA103" s="313"/>
      <c r="BB103" s="313"/>
      <c r="BC103" s="313"/>
      <c r="BD103" s="313"/>
      <c r="BE103" s="313"/>
      <c r="BF103" s="313"/>
      <c r="BG103" s="313"/>
      <c r="BH103" s="313"/>
      <c r="BI103" s="313"/>
      <c r="BJ103" s="313"/>
      <c r="BK103" s="313"/>
      <c r="BL103" s="313"/>
      <c r="BM103" s="313"/>
      <c r="BN103" s="313"/>
      <c r="BO103" s="313"/>
      <c r="BP103" s="313"/>
      <c r="BQ103" s="313"/>
      <c r="BR103" s="313"/>
    </row>
    <row r="104" customFormat="false" ht="15.75" hidden="false" customHeight="false" outlineLevel="0" collapsed="false">
      <c r="A104" s="313"/>
      <c r="B104" s="372"/>
      <c r="C104" s="313"/>
      <c r="D104" s="313"/>
      <c r="E104" s="313"/>
      <c r="F104" s="313"/>
      <c r="G104" s="313"/>
      <c r="H104" s="313"/>
      <c r="I104" s="313"/>
      <c r="J104" s="313"/>
      <c r="K104" s="313"/>
      <c r="L104" s="313"/>
      <c r="M104" s="313"/>
      <c r="N104" s="313"/>
      <c r="O104" s="313"/>
      <c r="P104" s="313"/>
      <c r="Q104" s="313"/>
      <c r="R104" s="313"/>
      <c r="S104" s="313"/>
      <c r="T104" s="313"/>
      <c r="U104" s="313"/>
      <c r="V104" s="313"/>
      <c r="W104" s="313"/>
      <c r="X104" s="313"/>
      <c r="Y104" s="313"/>
      <c r="Z104" s="313"/>
      <c r="AA104" s="313"/>
      <c r="AB104" s="313"/>
      <c r="AC104" s="313"/>
      <c r="AD104" s="313"/>
      <c r="AE104" s="313"/>
      <c r="AF104" s="313"/>
      <c r="AG104" s="313"/>
      <c r="AH104" s="313"/>
      <c r="AI104" s="313"/>
      <c r="AJ104" s="313"/>
      <c r="AK104" s="313"/>
      <c r="AL104" s="313"/>
      <c r="AM104" s="313"/>
      <c r="AN104" s="313"/>
      <c r="AO104" s="313"/>
      <c r="AP104" s="313"/>
      <c r="AQ104" s="313"/>
      <c r="AR104" s="313"/>
      <c r="AS104" s="313"/>
      <c r="AT104" s="313"/>
      <c r="AU104" s="313"/>
      <c r="AV104" s="313"/>
      <c r="AW104" s="313"/>
      <c r="AX104" s="313"/>
      <c r="AY104" s="313"/>
      <c r="AZ104" s="313"/>
      <c r="BA104" s="313"/>
      <c r="BB104" s="313"/>
      <c r="BC104" s="313"/>
      <c r="BD104" s="313"/>
      <c r="BE104" s="313"/>
      <c r="BF104" s="313"/>
      <c r="BG104" s="313"/>
      <c r="BH104" s="313"/>
      <c r="BI104" s="313"/>
      <c r="BJ104" s="313"/>
      <c r="BK104" s="313"/>
      <c r="BL104" s="313"/>
      <c r="BM104" s="313"/>
      <c r="BN104" s="313"/>
      <c r="BO104" s="313"/>
      <c r="BP104" s="313"/>
      <c r="BQ104" s="313"/>
      <c r="BR104" s="313"/>
    </row>
    <row r="105" customFormat="false" ht="15.75" hidden="false" customHeight="false" outlineLevel="0" collapsed="false">
      <c r="A105" s="313"/>
      <c r="B105" s="372"/>
      <c r="C105" s="313"/>
      <c r="D105" s="313"/>
      <c r="E105" s="313"/>
      <c r="F105" s="313"/>
      <c r="G105" s="313"/>
      <c r="H105" s="313"/>
      <c r="I105" s="313"/>
      <c r="J105" s="313"/>
      <c r="K105" s="313"/>
      <c r="L105" s="313"/>
      <c r="M105" s="313"/>
      <c r="N105" s="313"/>
      <c r="O105" s="313"/>
      <c r="P105" s="313"/>
      <c r="Q105" s="313"/>
      <c r="R105" s="313"/>
      <c r="S105" s="313"/>
      <c r="T105" s="313"/>
      <c r="U105" s="313"/>
      <c r="V105" s="313"/>
      <c r="W105" s="313"/>
      <c r="X105" s="313"/>
      <c r="Y105" s="313"/>
      <c r="Z105" s="313"/>
      <c r="AA105" s="313"/>
      <c r="AB105" s="313"/>
      <c r="AC105" s="313"/>
      <c r="AD105" s="313"/>
      <c r="AE105" s="313"/>
      <c r="AF105" s="313"/>
      <c r="AG105" s="313"/>
      <c r="AH105" s="313"/>
      <c r="AI105" s="313"/>
      <c r="AJ105" s="313"/>
      <c r="AK105" s="313"/>
      <c r="AL105" s="313"/>
      <c r="AM105" s="313"/>
      <c r="AN105" s="313"/>
      <c r="AO105" s="313"/>
      <c r="AP105" s="313"/>
      <c r="AQ105" s="313"/>
      <c r="AR105" s="313"/>
      <c r="AS105" s="313"/>
      <c r="AT105" s="313"/>
      <c r="AU105" s="313"/>
      <c r="AV105" s="313"/>
      <c r="AW105" s="313"/>
      <c r="AX105" s="313"/>
      <c r="AY105" s="313"/>
      <c r="AZ105" s="313"/>
      <c r="BA105" s="313"/>
      <c r="BB105" s="313"/>
      <c r="BC105" s="313"/>
      <c r="BD105" s="313"/>
      <c r="BE105" s="313"/>
      <c r="BF105" s="313"/>
      <c r="BG105" s="313"/>
      <c r="BH105" s="313"/>
      <c r="BI105" s="313"/>
      <c r="BJ105" s="313"/>
      <c r="BK105" s="313"/>
      <c r="BL105" s="313"/>
      <c r="BM105" s="313"/>
      <c r="BN105" s="313"/>
      <c r="BO105" s="313"/>
      <c r="BP105" s="313"/>
      <c r="BQ105" s="313"/>
      <c r="BR105" s="313"/>
    </row>
    <row r="106" customFormat="false" ht="15.75" hidden="false" customHeight="false" outlineLevel="0" collapsed="false">
      <c r="A106" s="313"/>
      <c r="B106" s="372"/>
      <c r="C106" s="313"/>
      <c r="D106" s="313"/>
      <c r="E106" s="313"/>
      <c r="F106" s="313"/>
      <c r="G106" s="313"/>
      <c r="H106" s="313"/>
      <c r="I106" s="313"/>
      <c r="J106" s="313"/>
      <c r="K106" s="313"/>
      <c r="L106" s="313"/>
      <c r="M106" s="313"/>
      <c r="N106" s="313"/>
      <c r="O106" s="313"/>
      <c r="P106" s="313"/>
      <c r="Q106" s="313"/>
      <c r="R106" s="313"/>
      <c r="S106" s="313"/>
      <c r="T106" s="313"/>
      <c r="U106" s="313"/>
      <c r="V106" s="313"/>
      <c r="W106" s="313"/>
      <c r="X106" s="313"/>
      <c r="Y106" s="313"/>
      <c r="Z106" s="313"/>
      <c r="AA106" s="313"/>
      <c r="AB106" s="313"/>
      <c r="AC106" s="313"/>
      <c r="AD106" s="313"/>
      <c r="AE106" s="313"/>
      <c r="AF106" s="313"/>
      <c r="AG106" s="313"/>
      <c r="AH106" s="313"/>
      <c r="AI106" s="313"/>
      <c r="AJ106" s="313"/>
      <c r="AK106" s="313"/>
      <c r="AL106" s="313"/>
      <c r="AM106" s="313"/>
      <c r="AN106" s="313"/>
      <c r="AO106" s="313"/>
      <c r="AP106" s="313"/>
      <c r="AQ106" s="313"/>
      <c r="AR106" s="313"/>
      <c r="AS106" s="313"/>
      <c r="AT106" s="313"/>
      <c r="AU106" s="313"/>
      <c r="AV106" s="313"/>
      <c r="AW106" s="313"/>
      <c r="AX106" s="313"/>
      <c r="AY106" s="313"/>
      <c r="AZ106" s="313"/>
      <c r="BA106" s="313"/>
      <c r="BB106" s="313"/>
      <c r="BC106" s="313"/>
      <c r="BD106" s="313"/>
      <c r="BE106" s="313"/>
      <c r="BF106" s="313"/>
      <c r="BG106" s="313"/>
      <c r="BH106" s="313"/>
      <c r="BI106" s="313"/>
      <c r="BJ106" s="313"/>
      <c r="BK106" s="313"/>
      <c r="BL106" s="313"/>
      <c r="BM106" s="313"/>
      <c r="BN106" s="313"/>
      <c r="BO106" s="313"/>
      <c r="BP106" s="313"/>
      <c r="BQ106" s="313"/>
      <c r="BR106" s="313"/>
    </row>
    <row r="107" customFormat="false" ht="15.75" hidden="false" customHeight="false" outlineLevel="0" collapsed="false">
      <c r="A107" s="313"/>
      <c r="B107" s="372"/>
      <c r="C107" s="313"/>
      <c r="D107" s="313"/>
      <c r="E107" s="313"/>
      <c r="F107" s="313"/>
      <c r="G107" s="313"/>
      <c r="H107" s="313"/>
      <c r="I107" s="313"/>
      <c r="J107" s="313"/>
      <c r="K107" s="313"/>
      <c r="L107" s="313"/>
      <c r="M107" s="313"/>
      <c r="N107" s="313"/>
      <c r="O107" s="313"/>
      <c r="P107" s="313"/>
      <c r="Q107" s="313"/>
      <c r="R107" s="313"/>
      <c r="S107" s="313"/>
      <c r="T107" s="313"/>
      <c r="U107" s="313"/>
      <c r="V107" s="313"/>
      <c r="W107" s="313"/>
      <c r="X107" s="313"/>
      <c r="Y107" s="313"/>
      <c r="Z107" s="313"/>
      <c r="AA107" s="313"/>
      <c r="AB107" s="313"/>
      <c r="AC107" s="313"/>
      <c r="AD107" s="313"/>
      <c r="AE107" s="313"/>
      <c r="AF107" s="313"/>
      <c r="AG107" s="313"/>
      <c r="AH107" s="313"/>
      <c r="AI107" s="313"/>
      <c r="AJ107" s="313"/>
      <c r="AK107" s="313"/>
      <c r="AL107" s="313"/>
      <c r="AM107" s="313"/>
      <c r="AN107" s="313"/>
      <c r="AO107" s="313"/>
      <c r="AP107" s="313"/>
      <c r="AQ107" s="313"/>
      <c r="AR107" s="313"/>
      <c r="AS107" s="313"/>
      <c r="AT107" s="313"/>
      <c r="AU107" s="313"/>
      <c r="AV107" s="313"/>
      <c r="AW107" s="313"/>
      <c r="AX107" s="313"/>
      <c r="AY107" s="313"/>
      <c r="AZ107" s="313"/>
      <c r="BA107" s="313"/>
      <c r="BB107" s="313"/>
      <c r="BC107" s="313"/>
      <c r="BD107" s="313"/>
      <c r="BE107" s="313"/>
      <c r="BF107" s="313"/>
      <c r="BG107" s="313"/>
      <c r="BH107" s="313"/>
      <c r="BI107" s="313"/>
      <c r="BJ107" s="313"/>
      <c r="BK107" s="313"/>
      <c r="BL107" s="313"/>
      <c r="BM107" s="313"/>
      <c r="BN107" s="313"/>
      <c r="BO107" s="313"/>
      <c r="BP107" s="313"/>
      <c r="BQ107" s="313"/>
      <c r="BR107" s="313"/>
    </row>
    <row r="108" customFormat="false" ht="15.75" hidden="false" customHeight="false" outlineLevel="0" collapsed="false">
      <c r="A108" s="313"/>
      <c r="B108" s="372"/>
      <c r="C108" s="313"/>
      <c r="D108" s="313"/>
      <c r="E108" s="313"/>
      <c r="F108" s="313"/>
      <c r="G108" s="313"/>
      <c r="H108" s="313"/>
      <c r="I108" s="313"/>
      <c r="J108" s="313"/>
      <c r="K108" s="313"/>
      <c r="L108" s="313"/>
      <c r="M108" s="313"/>
      <c r="N108" s="313"/>
      <c r="O108" s="313"/>
      <c r="P108" s="313"/>
      <c r="Q108" s="313"/>
      <c r="R108" s="313"/>
      <c r="S108" s="313"/>
      <c r="T108" s="313"/>
      <c r="U108" s="313"/>
      <c r="V108" s="313"/>
      <c r="W108" s="313"/>
      <c r="X108" s="313"/>
      <c r="Y108" s="313"/>
      <c r="Z108" s="313"/>
      <c r="AA108" s="313"/>
      <c r="AB108" s="313"/>
      <c r="AC108" s="313"/>
      <c r="AD108" s="313"/>
      <c r="AE108" s="313"/>
      <c r="AF108" s="313"/>
      <c r="AG108" s="313"/>
      <c r="AH108" s="313"/>
      <c r="AI108" s="313"/>
      <c r="AJ108" s="313"/>
      <c r="AK108" s="313"/>
      <c r="AL108" s="313"/>
      <c r="AM108" s="313"/>
      <c r="AN108" s="313"/>
      <c r="AO108" s="313"/>
      <c r="AP108" s="313"/>
      <c r="AQ108" s="313"/>
      <c r="AR108" s="313"/>
      <c r="AS108" s="313"/>
      <c r="AT108" s="313"/>
      <c r="AU108" s="313"/>
      <c r="AV108" s="313"/>
      <c r="AW108" s="313"/>
      <c r="AX108" s="313"/>
      <c r="AY108" s="313"/>
      <c r="AZ108" s="313"/>
      <c r="BA108" s="313"/>
      <c r="BB108" s="313"/>
      <c r="BC108" s="313"/>
      <c r="BD108" s="313"/>
      <c r="BE108" s="313"/>
      <c r="BF108" s="313"/>
      <c r="BG108" s="313"/>
      <c r="BH108" s="313"/>
      <c r="BI108" s="313"/>
      <c r="BJ108" s="313"/>
      <c r="BK108" s="313"/>
      <c r="BL108" s="313"/>
      <c r="BM108" s="313"/>
      <c r="BN108" s="313"/>
      <c r="BO108" s="313"/>
      <c r="BP108" s="313"/>
      <c r="BQ108" s="313"/>
      <c r="BR108" s="313"/>
    </row>
    <row r="109" customFormat="false" ht="15.75" hidden="false" customHeight="false" outlineLevel="0" collapsed="false">
      <c r="A109" s="313"/>
      <c r="B109" s="372"/>
      <c r="C109" s="313"/>
      <c r="D109" s="313"/>
      <c r="E109" s="313"/>
      <c r="F109" s="313"/>
      <c r="G109" s="313"/>
      <c r="H109" s="313"/>
      <c r="I109" s="313"/>
      <c r="J109" s="313"/>
      <c r="K109" s="313"/>
      <c r="L109" s="313"/>
      <c r="M109" s="313"/>
      <c r="N109" s="313"/>
      <c r="O109" s="313"/>
      <c r="P109" s="313"/>
      <c r="Q109" s="313"/>
      <c r="R109" s="313"/>
      <c r="S109" s="313"/>
      <c r="T109" s="313"/>
      <c r="U109" s="313"/>
      <c r="V109" s="313"/>
      <c r="W109" s="313"/>
      <c r="X109" s="313"/>
      <c r="Y109" s="313"/>
      <c r="Z109" s="313"/>
      <c r="AA109" s="313"/>
      <c r="AB109" s="313"/>
      <c r="AC109" s="313"/>
      <c r="AD109" s="313"/>
      <c r="AE109" s="313"/>
      <c r="AF109" s="313"/>
      <c r="AG109" s="313"/>
      <c r="AH109" s="313"/>
      <c r="AI109" s="313"/>
      <c r="AJ109" s="313"/>
      <c r="AK109" s="313"/>
      <c r="AL109" s="313"/>
      <c r="AM109" s="313"/>
      <c r="AN109" s="313"/>
      <c r="AO109" s="313"/>
      <c r="AP109" s="313"/>
      <c r="AQ109" s="313"/>
      <c r="AR109" s="313"/>
      <c r="AS109" s="313"/>
      <c r="AT109" s="313"/>
      <c r="AU109" s="313"/>
      <c r="AV109" s="313"/>
      <c r="AW109" s="313"/>
      <c r="AX109" s="313"/>
      <c r="AY109" s="313"/>
      <c r="AZ109" s="313"/>
      <c r="BA109" s="313"/>
      <c r="BB109" s="313"/>
      <c r="BC109" s="313"/>
      <c r="BD109" s="313"/>
      <c r="BE109" s="313"/>
      <c r="BF109" s="313"/>
      <c r="BG109" s="313"/>
      <c r="BH109" s="313"/>
      <c r="BI109" s="313"/>
      <c r="BJ109" s="313"/>
      <c r="BK109" s="313"/>
      <c r="BL109" s="313"/>
      <c r="BM109" s="313"/>
      <c r="BN109" s="313"/>
      <c r="BO109" s="313"/>
      <c r="BP109" s="313"/>
      <c r="BQ109" s="313"/>
      <c r="BR109" s="313"/>
    </row>
    <row r="110" customFormat="false" ht="15.75" hidden="false" customHeight="false" outlineLevel="0" collapsed="false">
      <c r="A110" s="313"/>
      <c r="B110" s="372"/>
      <c r="C110" s="313"/>
      <c r="D110" s="313"/>
      <c r="E110" s="313"/>
      <c r="F110" s="313"/>
      <c r="G110" s="313"/>
      <c r="H110" s="313"/>
      <c r="I110" s="313"/>
      <c r="J110" s="313"/>
      <c r="K110" s="313"/>
      <c r="L110" s="313"/>
      <c r="M110" s="313"/>
      <c r="N110" s="313"/>
      <c r="O110" s="313"/>
      <c r="P110" s="313"/>
      <c r="Q110" s="313"/>
      <c r="R110" s="313"/>
      <c r="S110" s="313"/>
      <c r="T110" s="313"/>
      <c r="U110" s="313"/>
      <c r="V110" s="313"/>
      <c r="W110" s="313"/>
      <c r="X110" s="313"/>
      <c r="Y110" s="313"/>
      <c r="Z110" s="313"/>
      <c r="AA110" s="313"/>
      <c r="AB110" s="313"/>
      <c r="AC110" s="313"/>
      <c r="AD110" s="313"/>
      <c r="AE110" s="313"/>
      <c r="AF110" s="313"/>
      <c r="AG110" s="313"/>
      <c r="AH110" s="313"/>
      <c r="AI110" s="313"/>
      <c r="AJ110" s="313"/>
      <c r="AK110" s="313"/>
      <c r="AL110" s="313"/>
      <c r="AM110" s="313"/>
      <c r="AN110" s="313"/>
      <c r="AO110" s="313"/>
      <c r="AP110" s="313"/>
      <c r="AQ110" s="313"/>
      <c r="AR110" s="313"/>
      <c r="AS110" s="313"/>
      <c r="AT110" s="313"/>
      <c r="AU110" s="313"/>
      <c r="AV110" s="313"/>
      <c r="AW110" s="313"/>
      <c r="AX110" s="313"/>
      <c r="AY110" s="313"/>
      <c r="AZ110" s="313"/>
      <c r="BA110" s="313"/>
      <c r="BB110" s="313"/>
      <c r="BC110" s="313"/>
      <c r="BD110" s="313"/>
      <c r="BE110" s="313"/>
      <c r="BF110" s="313"/>
      <c r="BG110" s="313"/>
      <c r="BH110" s="313"/>
      <c r="BI110" s="313"/>
      <c r="BJ110" s="313"/>
      <c r="BK110" s="313"/>
      <c r="BL110" s="313"/>
      <c r="BM110" s="313"/>
      <c r="BN110" s="313"/>
      <c r="BO110" s="313"/>
      <c r="BP110" s="313"/>
      <c r="BQ110" s="313"/>
      <c r="BR110" s="313"/>
    </row>
    <row r="111" customFormat="false" ht="15.75" hidden="false" customHeight="false" outlineLevel="0" collapsed="false">
      <c r="A111" s="313"/>
      <c r="B111" s="372"/>
      <c r="C111" s="313"/>
      <c r="D111" s="313"/>
      <c r="E111" s="313"/>
      <c r="F111" s="313"/>
      <c r="G111" s="313"/>
      <c r="H111" s="313"/>
      <c r="I111" s="313"/>
      <c r="J111" s="313"/>
      <c r="K111" s="313"/>
      <c r="L111" s="313"/>
      <c r="M111" s="313"/>
      <c r="N111" s="313"/>
      <c r="O111" s="313"/>
      <c r="P111" s="313"/>
      <c r="Q111" s="313"/>
      <c r="R111" s="313"/>
      <c r="S111" s="313"/>
      <c r="T111" s="313"/>
      <c r="U111" s="313"/>
      <c r="V111" s="313"/>
      <c r="W111" s="313"/>
      <c r="X111" s="313"/>
      <c r="Y111" s="313"/>
      <c r="Z111" s="313"/>
      <c r="AA111" s="313"/>
      <c r="AB111" s="313"/>
      <c r="AC111" s="313"/>
      <c r="AD111" s="313"/>
      <c r="AE111" s="313"/>
      <c r="AF111" s="313"/>
      <c r="AG111" s="313"/>
      <c r="AH111" s="313"/>
      <c r="AI111" s="313"/>
      <c r="AJ111" s="313"/>
      <c r="AK111" s="313"/>
      <c r="AL111" s="313"/>
      <c r="AM111" s="313"/>
      <c r="AN111" s="313"/>
      <c r="AO111" s="313"/>
      <c r="AP111" s="313"/>
      <c r="AQ111" s="313"/>
      <c r="AR111" s="313"/>
      <c r="AS111" s="313"/>
      <c r="AT111" s="313"/>
      <c r="AU111" s="313"/>
      <c r="AV111" s="313"/>
      <c r="AW111" s="313"/>
      <c r="AX111" s="313"/>
      <c r="AY111" s="313"/>
      <c r="AZ111" s="313"/>
      <c r="BA111" s="313"/>
      <c r="BB111" s="313"/>
      <c r="BC111" s="313"/>
      <c r="BD111" s="313"/>
      <c r="BE111" s="313"/>
      <c r="BF111" s="313"/>
      <c r="BG111" s="313"/>
      <c r="BH111" s="313"/>
      <c r="BI111" s="313"/>
      <c r="BJ111" s="313"/>
      <c r="BK111" s="313"/>
      <c r="BL111" s="313"/>
      <c r="BM111" s="313"/>
      <c r="BN111" s="313"/>
      <c r="BO111" s="313"/>
      <c r="BP111" s="313"/>
      <c r="BQ111" s="313"/>
      <c r="BR111" s="313"/>
    </row>
    <row r="112" customFormat="false" ht="15.75" hidden="false" customHeight="false" outlineLevel="0" collapsed="false">
      <c r="A112" s="313"/>
      <c r="B112" s="372"/>
      <c r="C112" s="313"/>
      <c r="D112" s="313"/>
      <c r="E112" s="313"/>
      <c r="F112" s="313"/>
      <c r="G112" s="313"/>
      <c r="H112" s="313"/>
      <c r="I112" s="313"/>
      <c r="J112" s="313"/>
      <c r="K112" s="313"/>
      <c r="L112" s="313"/>
      <c r="M112" s="313"/>
      <c r="N112" s="313"/>
      <c r="O112" s="313"/>
      <c r="P112" s="313"/>
      <c r="Q112" s="313"/>
      <c r="R112" s="313"/>
      <c r="S112" s="313"/>
      <c r="T112" s="313"/>
      <c r="U112" s="313"/>
      <c r="V112" s="313"/>
      <c r="W112" s="313"/>
      <c r="X112" s="313"/>
      <c r="Y112" s="313"/>
      <c r="Z112" s="313"/>
      <c r="AA112" s="313"/>
      <c r="AB112" s="313"/>
      <c r="AC112" s="313"/>
      <c r="AD112" s="313"/>
      <c r="AE112" s="313"/>
      <c r="AF112" s="313"/>
      <c r="AG112" s="313"/>
      <c r="AH112" s="313"/>
      <c r="AI112" s="313"/>
      <c r="AJ112" s="313"/>
      <c r="AK112" s="313"/>
      <c r="AL112" s="313"/>
      <c r="AM112" s="313"/>
      <c r="AN112" s="313"/>
      <c r="AO112" s="313"/>
      <c r="AP112" s="313"/>
      <c r="AQ112" s="313"/>
      <c r="AR112" s="313"/>
      <c r="AS112" s="313"/>
      <c r="AT112" s="313"/>
      <c r="AU112" s="313"/>
      <c r="AV112" s="313"/>
      <c r="AW112" s="313"/>
      <c r="AX112" s="313"/>
      <c r="AY112" s="313"/>
      <c r="AZ112" s="313"/>
      <c r="BA112" s="313"/>
      <c r="BB112" s="313"/>
      <c r="BC112" s="313"/>
      <c r="BD112" s="313"/>
      <c r="BE112" s="313"/>
      <c r="BF112" s="313"/>
      <c r="BG112" s="313"/>
      <c r="BH112" s="313"/>
      <c r="BI112" s="313"/>
      <c r="BJ112" s="313"/>
      <c r="BK112" s="313"/>
      <c r="BL112" s="313"/>
      <c r="BM112" s="313"/>
      <c r="BN112" s="313"/>
      <c r="BO112" s="313"/>
      <c r="BP112" s="313"/>
      <c r="BQ112" s="313"/>
      <c r="BR112" s="313"/>
    </row>
    <row r="113" customFormat="false" ht="15.75" hidden="false" customHeight="false" outlineLevel="0" collapsed="false">
      <c r="A113" s="313"/>
      <c r="B113" s="372"/>
      <c r="C113" s="313"/>
      <c r="D113" s="313"/>
      <c r="E113" s="313"/>
      <c r="F113" s="313"/>
      <c r="G113" s="313"/>
      <c r="H113" s="313"/>
      <c r="I113" s="313"/>
      <c r="J113" s="313"/>
      <c r="K113" s="313"/>
      <c r="L113" s="313"/>
      <c r="M113" s="313"/>
      <c r="N113" s="313"/>
      <c r="O113" s="313"/>
      <c r="P113" s="313"/>
      <c r="Q113" s="313"/>
      <c r="R113" s="313"/>
      <c r="S113" s="313"/>
      <c r="T113" s="313"/>
      <c r="U113" s="313"/>
      <c r="V113" s="313"/>
      <c r="W113" s="313"/>
      <c r="X113" s="313"/>
      <c r="Y113" s="313"/>
      <c r="Z113" s="313"/>
      <c r="AA113" s="313"/>
      <c r="AB113" s="313"/>
      <c r="AC113" s="313"/>
      <c r="AD113" s="313"/>
      <c r="AE113" s="313"/>
      <c r="AF113" s="313"/>
      <c r="AG113" s="313"/>
      <c r="AH113" s="313"/>
      <c r="AI113" s="313"/>
      <c r="AJ113" s="313"/>
      <c r="AK113" s="313"/>
      <c r="AL113" s="313"/>
      <c r="AM113" s="313"/>
      <c r="AN113" s="313"/>
      <c r="AO113" s="313"/>
      <c r="AP113" s="313"/>
      <c r="AQ113" s="313"/>
      <c r="AR113" s="313"/>
      <c r="AS113" s="313"/>
      <c r="AT113" s="313"/>
      <c r="AU113" s="313"/>
      <c r="AV113" s="313"/>
      <c r="AW113" s="313"/>
      <c r="AX113" s="313"/>
      <c r="AY113" s="313"/>
      <c r="AZ113" s="313"/>
      <c r="BA113" s="313"/>
      <c r="BB113" s="313"/>
      <c r="BC113" s="313"/>
      <c r="BD113" s="313"/>
      <c r="BE113" s="313"/>
      <c r="BF113" s="313"/>
      <c r="BG113" s="313"/>
      <c r="BH113" s="313"/>
      <c r="BI113" s="313"/>
      <c r="BJ113" s="313"/>
      <c r="BK113" s="313"/>
      <c r="BL113" s="313"/>
      <c r="BM113" s="313"/>
      <c r="BN113" s="313"/>
      <c r="BO113" s="313"/>
      <c r="BP113" s="313"/>
      <c r="BQ113" s="313"/>
      <c r="BR113" s="313"/>
    </row>
    <row r="114" customFormat="false" ht="15.75" hidden="false" customHeight="false" outlineLevel="0" collapsed="false">
      <c r="A114" s="313"/>
      <c r="B114" s="372"/>
      <c r="C114" s="313"/>
      <c r="D114" s="313"/>
      <c r="E114" s="313"/>
      <c r="F114" s="313"/>
      <c r="G114" s="313"/>
      <c r="H114" s="313"/>
      <c r="I114" s="313"/>
      <c r="J114" s="313"/>
      <c r="K114" s="313"/>
      <c r="L114" s="313"/>
      <c r="M114" s="313"/>
      <c r="N114" s="313"/>
      <c r="O114" s="313"/>
      <c r="P114" s="313"/>
      <c r="Q114" s="313"/>
      <c r="R114" s="313"/>
      <c r="S114" s="313"/>
      <c r="T114" s="313"/>
      <c r="U114" s="313"/>
      <c r="V114" s="313"/>
      <c r="W114" s="313"/>
      <c r="X114" s="313"/>
      <c r="Y114" s="313"/>
      <c r="Z114" s="313"/>
      <c r="AA114" s="313"/>
      <c r="AB114" s="313"/>
      <c r="AC114" s="313"/>
      <c r="AD114" s="313"/>
      <c r="AE114" s="313"/>
      <c r="AF114" s="313"/>
      <c r="AG114" s="313"/>
      <c r="AH114" s="313"/>
      <c r="AI114" s="313"/>
      <c r="AJ114" s="313"/>
      <c r="AK114" s="313"/>
      <c r="AL114" s="313"/>
      <c r="AM114" s="313"/>
      <c r="AN114" s="313"/>
      <c r="AO114" s="313"/>
      <c r="AP114" s="313"/>
      <c r="AQ114" s="313"/>
      <c r="AR114" s="313"/>
      <c r="AS114" s="313"/>
      <c r="AT114" s="313"/>
      <c r="AU114" s="313"/>
      <c r="AV114" s="313"/>
      <c r="AW114" s="313"/>
      <c r="AX114" s="313"/>
      <c r="AY114" s="313"/>
      <c r="AZ114" s="313"/>
      <c r="BA114" s="313"/>
      <c r="BB114" s="313"/>
      <c r="BC114" s="313"/>
      <c r="BD114" s="313"/>
      <c r="BE114" s="313"/>
      <c r="BF114" s="313"/>
      <c r="BG114" s="313"/>
      <c r="BH114" s="313"/>
      <c r="BI114" s="313"/>
      <c r="BJ114" s="313"/>
      <c r="BK114" s="313"/>
      <c r="BL114" s="313"/>
      <c r="BM114" s="313"/>
      <c r="BN114" s="313"/>
      <c r="BO114" s="313"/>
      <c r="BP114" s="313"/>
      <c r="BQ114" s="313"/>
      <c r="BR114" s="313"/>
    </row>
    <row r="115" customFormat="false" ht="15.75" hidden="false" customHeight="false" outlineLevel="0" collapsed="false">
      <c r="A115" s="313"/>
      <c r="B115" s="372"/>
      <c r="C115" s="313"/>
      <c r="D115" s="313"/>
      <c r="E115" s="313"/>
      <c r="F115" s="313"/>
      <c r="G115" s="313"/>
      <c r="H115" s="313"/>
      <c r="I115" s="313"/>
      <c r="J115" s="313"/>
      <c r="K115" s="313"/>
      <c r="L115" s="313"/>
      <c r="M115" s="313"/>
      <c r="N115" s="313"/>
      <c r="O115" s="313"/>
      <c r="P115" s="313"/>
      <c r="Q115" s="313"/>
      <c r="R115" s="313"/>
      <c r="S115" s="313"/>
      <c r="T115" s="313"/>
      <c r="U115" s="313"/>
      <c r="V115" s="313"/>
      <c r="W115" s="313"/>
      <c r="X115" s="313"/>
      <c r="Y115" s="313"/>
      <c r="Z115" s="313"/>
      <c r="AA115" s="313"/>
      <c r="AB115" s="313"/>
      <c r="AC115" s="313"/>
      <c r="AD115" s="313"/>
      <c r="AE115" s="313"/>
      <c r="AF115" s="313"/>
      <c r="AG115" s="313"/>
      <c r="AH115" s="313"/>
      <c r="AI115" s="313"/>
      <c r="AJ115" s="313"/>
      <c r="AK115" s="313"/>
      <c r="AL115" s="313"/>
      <c r="AM115" s="313"/>
      <c r="AN115" s="313"/>
      <c r="AO115" s="313"/>
      <c r="AP115" s="313"/>
      <c r="AQ115" s="313"/>
      <c r="AR115" s="313"/>
      <c r="AS115" s="313"/>
      <c r="AT115" s="313"/>
      <c r="AU115" s="313"/>
      <c r="AV115" s="313"/>
      <c r="AW115" s="313"/>
      <c r="AX115" s="313"/>
      <c r="AY115" s="313"/>
      <c r="AZ115" s="313"/>
      <c r="BA115" s="313"/>
      <c r="BB115" s="313"/>
      <c r="BC115" s="313"/>
      <c r="BD115" s="313"/>
      <c r="BE115" s="313"/>
      <c r="BF115" s="313"/>
      <c r="BG115" s="313"/>
      <c r="BH115" s="313"/>
      <c r="BI115" s="313"/>
      <c r="BJ115" s="313"/>
      <c r="BK115" s="313"/>
      <c r="BL115" s="313"/>
      <c r="BM115" s="313"/>
      <c r="BN115" s="313"/>
      <c r="BO115" s="313"/>
      <c r="BP115" s="313"/>
      <c r="BQ115" s="313"/>
      <c r="BR115" s="313"/>
    </row>
    <row r="116" customFormat="false" ht="15.75" hidden="false" customHeight="false" outlineLevel="0" collapsed="false">
      <c r="A116" s="313"/>
      <c r="B116" s="372"/>
      <c r="C116" s="313"/>
      <c r="D116" s="313"/>
      <c r="E116" s="313"/>
      <c r="F116" s="313"/>
      <c r="G116" s="313"/>
      <c r="H116" s="313"/>
      <c r="I116" s="313"/>
      <c r="J116" s="313"/>
      <c r="K116" s="313"/>
      <c r="L116" s="313"/>
      <c r="M116" s="313"/>
      <c r="N116" s="313"/>
      <c r="O116" s="313"/>
      <c r="P116" s="313"/>
      <c r="Q116" s="313"/>
      <c r="R116" s="313"/>
      <c r="S116" s="313"/>
      <c r="T116" s="313"/>
      <c r="U116" s="313"/>
      <c r="V116" s="313"/>
      <c r="W116" s="313"/>
      <c r="X116" s="313"/>
      <c r="Y116" s="313"/>
      <c r="Z116" s="313"/>
      <c r="AA116" s="313"/>
      <c r="AB116" s="313"/>
      <c r="AC116" s="313"/>
      <c r="AD116" s="313"/>
      <c r="AE116" s="313"/>
      <c r="AF116" s="313"/>
      <c r="AG116" s="313"/>
      <c r="AH116" s="313"/>
      <c r="AI116" s="313"/>
      <c r="AJ116" s="313"/>
      <c r="AK116" s="313"/>
      <c r="AL116" s="313"/>
      <c r="AM116" s="313"/>
      <c r="AN116" s="313"/>
      <c r="AO116" s="313"/>
      <c r="AP116" s="313"/>
      <c r="AQ116" s="313"/>
      <c r="AR116" s="313"/>
      <c r="AS116" s="313"/>
      <c r="AT116" s="313"/>
      <c r="AU116" s="313"/>
      <c r="AV116" s="313"/>
      <c r="AW116" s="313"/>
      <c r="AX116" s="313"/>
      <c r="AY116" s="313"/>
      <c r="AZ116" s="313"/>
      <c r="BA116" s="313"/>
      <c r="BB116" s="313"/>
      <c r="BC116" s="313"/>
      <c r="BD116" s="313"/>
      <c r="BE116" s="313"/>
      <c r="BF116" s="313"/>
      <c r="BG116" s="313"/>
      <c r="BH116" s="313"/>
      <c r="BI116" s="313"/>
      <c r="BJ116" s="313"/>
      <c r="BK116" s="313"/>
      <c r="BL116" s="313"/>
      <c r="BM116" s="313"/>
      <c r="BN116" s="313"/>
      <c r="BO116" s="313"/>
      <c r="BP116" s="313"/>
      <c r="BQ116" s="313"/>
      <c r="BR116" s="313"/>
    </row>
    <row r="117" customFormat="false" ht="15.75" hidden="false" customHeight="false" outlineLevel="0" collapsed="false">
      <c r="A117" s="313"/>
      <c r="B117" s="372"/>
      <c r="C117" s="313"/>
      <c r="D117" s="313"/>
      <c r="E117" s="313"/>
      <c r="F117" s="313"/>
      <c r="G117" s="313"/>
      <c r="H117" s="313"/>
      <c r="I117" s="313"/>
      <c r="J117" s="313"/>
      <c r="K117" s="313"/>
      <c r="L117" s="313"/>
      <c r="M117" s="313"/>
      <c r="N117" s="313"/>
      <c r="O117" s="313"/>
      <c r="P117" s="313"/>
      <c r="Q117" s="313"/>
      <c r="R117" s="313"/>
      <c r="S117" s="313"/>
      <c r="T117" s="313"/>
      <c r="U117" s="313"/>
      <c r="V117" s="313"/>
      <c r="W117" s="313"/>
      <c r="X117" s="313"/>
      <c r="Y117" s="313"/>
      <c r="Z117" s="313"/>
      <c r="AA117" s="313"/>
      <c r="AB117" s="313"/>
      <c r="AC117" s="313"/>
      <c r="AD117" s="313"/>
      <c r="AE117" s="313"/>
      <c r="AF117" s="313"/>
      <c r="AG117" s="313"/>
      <c r="AH117" s="313"/>
      <c r="AI117" s="313"/>
      <c r="AJ117" s="313"/>
      <c r="AK117" s="313"/>
      <c r="AL117" s="313"/>
      <c r="AM117" s="313"/>
      <c r="AN117" s="313"/>
      <c r="AO117" s="313"/>
      <c r="AP117" s="313"/>
      <c r="AQ117" s="313"/>
      <c r="AR117" s="313"/>
      <c r="AS117" s="313"/>
      <c r="AT117" s="313"/>
      <c r="AU117" s="313"/>
      <c r="AV117" s="313"/>
      <c r="AW117" s="313"/>
      <c r="AX117" s="313"/>
      <c r="AY117" s="313"/>
      <c r="AZ117" s="313"/>
      <c r="BA117" s="313"/>
      <c r="BB117" s="313"/>
      <c r="BC117" s="313"/>
      <c r="BD117" s="313"/>
      <c r="BE117" s="313"/>
      <c r="BF117" s="313"/>
      <c r="BG117" s="313"/>
      <c r="BH117" s="313"/>
      <c r="BI117" s="313"/>
      <c r="BJ117" s="313"/>
      <c r="BK117" s="313"/>
      <c r="BL117" s="313"/>
      <c r="BM117" s="313"/>
      <c r="BN117" s="313"/>
      <c r="BO117" s="313"/>
      <c r="BP117" s="313"/>
      <c r="BQ117" s="313"/>
      <c r="BR117" s="313"/>
    </row>
    <row r="118" customFormat="false" ht="15.75" hidden="false" customHeight="false" outlineLevel="0" collapsed="false">
      <c r="A118" s="313"/>
      <c r="B118" s="372"/>
      <c r="C118" s="313"/>
      <c r="D118" s="313"/>
      <c r="E118" s="313"/>
      <c r="F118" s="313"/>
      <c r="G118" s="313"/>
      <c r="H118" s="313"/>
      <c r="I118" s="313"/>
      <c r="J118" s="313"/>
      <c r="K118" s="313"/>
      <c r="L118" s="313"/>
      <c r="M118" s="313"/>
      <c r="N118" s="313"/>
      <c r="O118" s="313"/>
      <c r="P118" s="313"/>
      <c r="Q118" s="313"/>
      <c r="R118" s="313"/>
      <c r="S118" s="313"/>
      <c r="T118" s="313"/>
      <c r="U118" s="313"/>
      <c r="V118" s="313"/>
      <c r="W118" s="313"/>
      <c r="X118" s="313"/>
      <c r="Y118" s="313"/>
      <c r="Z118" s="313"/>
      <c r="AA118" s="313"/>
      <c r="AB118" s="313"/>
      <c r="AC118" s="313"/>
      <c r="AD118" s="313"/>
      <c r="AE118" s="313"/>
      <c r="AF118" s="313"/>
      <c r="AG118" s="313"/>
      <c r="AH118" s="313"/>
      <c r="AI118" s="313"/>
      <c r="AJ118" s="313"/>
      <c r="AK118" s="313"/>
      <c r="AL118" s="313"/>
      <c r="AM118" s="313"/>
      <c r="AN118" s="313"/>
      <c r="AO118" s="313"/>
      <c r="AP118" s="313"/>
      <c r="AQ118" s="313"/>
      <c r="AR118" s="313"/>
      <c r="AS118" s="313"/>
      <c r="AT118" s="313"/>
      <c r="AU118" s="313"/>
      <c r="AV118" s="313"/>
      <c r="AW118" s="313"/>
      <c r="AX118" s="313"/>
      <c r="AY118" s="313"/>
      <c r="AZ118" s="313"/>
      <c r="BA118" s="313"/>
      <c r="BB118" s="313"/>
      <c r="BC118" s="313"/>
      <c r="BD118" s="313"/>
      <c r="BE118" s="313"/>
      <c r="BF118" s="313"/>
      <c r="BG118" s="313"/>
      <c r="BH118" s="313"/>
      <c r="BI118" s="313"/>
      <c r="BJ118" s="313"/>
      <c r="BK118" s="313"/>
      <c r="BL118" s="313"/>
      <c r="BM118" s="313"/>
      <c r="BN118" s="313"/>
      <c r="BO118" s="313"/>
      <c r="BP118" s="313"/>
      <c r="BQ118" s="313"/>
      <c r="BR118" s="313"/>
    </row>
    <row r="119" customFormat="false" ht="15.75" hidden="false" customHeight="false" outlineLevel="0" collapsed="false">
      <c r="A119" s="313"/>
      <c r="B119" s="372"/>
      <c r="C119" s="313"/>
      <c r="D119" s="313"/>
      <c r="E119" s="313"/>
      <c r="F119" s="313"/>
      <c r="G119" s="313"/>
      <c r="H119" s="313"/>
      <c r="I119" s="313"/>
      <c r="J119" s="313"/>
      <c r="K119" s="313"/>
      <c r="L119" s="313"/>
      <c r="M119" s="313"/>
      <c r="N119" s="313"/>
      <c r="O119" s="313"/>
      <c r="P119" s="313"/>
      <c r="Q119" s="313"/>
      <c r="R119" s="313"/>
      <c r="S119" s="313"/>
      <c r="T119" s="313"/>
      <c r="U119" s="313"/>
      <c r="V119" s="313"/>
      <c r="W119" s="313"/>
      <c r="X119" s="313"/>
      <c r="Y119" s="313"/>
      <c r="Z119" s="313"/>
      <c r="AA119" s="313"/>
      <c r="AB119" s="313"/>
      <c r="AC119" s="313"/>
      <c r="AD119" s="313"/>
      <c r="AE119" s="313"/>
      <c r="AF119" s="313"/>
      <c r="AG119" s="313"/>
      <c r="AH119" s="313"/>
      <c r="AI119" s="313"/>
      <c r="AJ119" s="313"/>
      <c r="AK119" s="313"/>
      <c r="AL119" s="313"/>
      <c r="AM119" s="313"/>
      <c r="AN119" s="313"/>
      <c r="AO119" s="313"/>
      <c r="AP119" s="313"/>
      <c r="AQ119" s="313"/>
      <c r="AR119" s="313"/>
      <c r="AS119" s="313"/>
      <c r="AT119" s="313"/>
      <c r="AU119" s="313"/>
      <c r="AV119" s="313"/>
      <c r="AW119" s="313"/>
      <c r="AX119" s="313"/>
      <c r="AY119" s="313"/>
      <c r="AZ119" s="313"/>
      <c r="BA119" s="313"/>
      <c r="BB119" s="313"/>
      <c r="BC119" s="313"/>
      <c r="BD119" s="313"/>
      <c r="BE119" s="313"/>
      <c r="BF119" s="313"/>
      <c r="BG119" s="313"/>
      <c r="BH119" s="313"/>
      <c r="BI119" s="313"/>
      <c r="BJ119" s="313"/>
      <c r="BK119" s="313"/>
      <c r="BL119" s="313"/>
      <c r="BM119" s="313"/>
      <c r="BN119" s="313"/>
      <c r="BO119" s="313"/>
      <c r="BP119" s="313"/>
      <c r="BQ119" s="313"/>
      <c r="BR119" s="313"/>
    </row>
    <row r="120" customFormat="false" ht="15.75" hidden="false" customHeight="false" outlineLevel="0" collapsed="false">
      <c r="A120" s="313"/>
      <c r="B120" s="372"/>
      <c r="C120" s="313"/>
      <c r="D120" s="313"/>
      <c r="E120" s="313"/>
      <c r="F120" s="313"/>
      <c r="G120" s="313"/>
      <c r="H120" s="313"/>
      <c r="I120" s="313"/>
      <c r="J120" s="313"/>
      <c r="K120" s="313"/>
      <c r="L120" s="313"/>
      <c r="M120" s="313"/>
      <c r="N120" s="313"/>
      <c r="O120" s="313"/>
      <c r="P120" s="313"/>
      <c r="Q120" s="313"/>
      <c r="R120" s="313"/>
      <c r="S120" s="313"/>
      <c r="T120" s="313"/>
      <c r="U120" s="313"/>
      <c r="V120" s="313"/>
      <c r="W120" s="313"/>
      <c r="X120" s="313"/>
      <c r="Y120" s="313"/>
      <c r="Z120" s="313"/>
      <c r="AA120" s="313"/>
      <c r="AB120" s="313"/>
      <c r="AC120" s="313"/>
      <c r="AD120" s="313"/>
      <c r="AE120" s="313"/>
      <c r="AF120" s="313"/>
      <c r="AG120" s="313"/>
      <c r="AH120" s="313"/>
      <c r="AI120" s="313"/>
      <c r="AJ120" s="313"/>
      <c r="AK120" s="313"/>
      <c r="AL120" s="313"/>
      <c r="AM120" s="313"/>
      <c r="AN120" s="313"/>
      <c r="AO120" s="313"/>
      <c r="AP120" s="313"/>
      <c r="AQ120" s="313"/>
      <c r="AR120" s="313"/>
      <c r="AS120" s="313"/>
      <c r="AT120" s="313"/>
      <c r="AU120" s="313"/>
      <c r="AV120" s="313"/>
      <c r="AW120" s="313"/>
      <c r="AX120" s="313"/>
      <c r="AY120" s="313"/>
      <c r="AZ120" s="313"/>
      <c r="BA120" s="313"/>
      <c r="BB120" s="313"/>
      <c r="BC120" s="313"/>
      <c r="BD120" s="313"/>
      <c r="BE120" s="313"/>
      <c r="BF120" s="313"/>
      <c r="BG120" s="313"/>
      <c r="BH120" s="313"/>
      <c r="BI120" s="313"/>
      <c r="BJ120" s="313"/>
      <c r="BK120" s="313"/>
      <c r="BL120" s="313"/>
      <c r="BM120" s="313"/>
      <c r="BN120" s="313"/>
      <c r="BO120" s="313"/>
      <c r="BP120" s="313"/>
      <c r="BQ120" s="313"/>
      <c r="BR120" s="313"/>
    </row>
  </sheetData>
  <mergeCells count="1">
    <mergeCell ref="K1:Q1"/>
  </mergeCells>
  <printOptions headings="false" gridLines="false" gridLinesSet="true" horizontalCentered="true" verticalCentered="false"/>
  <pageMargins left="0.5" right="0.5" top="0.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6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C5" activeCellId="0" sqref="C5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376" width="45.7"/>
    <col collapsed="false" customWidth="true" hidden="false" outlineLevel="0" max="2" min="2" style="377" width="8.7"/>
    <col collapsed="false" customWidth="true" hidden="false" outlineLevel="0" max="15" min="3" style="376" width="8.7"/>
    <col collapsed="false" customWidth="true" hidden="false" outlineLevel="0" max="16" min="16" style="376" width="9.7"/>
    <col collapsed="false" customWidth="true" hidden="false" outlineLevel="0" max="18" min="17" style="376" width="8.7"/>
    <col collapsed="false" customWidth="true" hidden="false" outlineLevel="0" max="21" min="19" style="376" width="9.7"/>
    <col collapsed="false" customWidth="true" hidden="false" outlineLevel="0" max="22" min="22" style="376" width="35.7"/>
    <col collapsed="false" customWidth="false" hidden="false" outlineLevel="0" max="36" min="23" style="376" width="10.71"/>
    <col collapsed="false" customWidth="true" hidden="false" outlineLevel="0" max="38" min="37" style="376" width="8.7"/>
    <col collapsed="false" customWidth="true" hidden="false" outlineLevel="0" max="42" min="39" style="376" width="9.7"/>
    <col collapsed="false" customWidth="true" hidden="false" outlineLevel="0" max="43" min="43" style="376" width="35.7"/>
    <col collapsed="false" customWidth="false" hidden="false" outlineLevel="0" max="57" min="44" style="376" width="10.71"/>
    <col collapsed="false" customWidth="true" hidden="false" outlineLevel="0" max="59" min="58" style="376" width="8.7"/>
    <col collapsed="false" customWidth="true" hidden="false" outlineLevel="0" max="67" min="60" style="376" width="9.7"/>
    <col collapsed="false" customWidth="false" hidden="false" outlineLevel="0" max="257" min="68" style="376" width="10.71"/>
  </cols>
  <sheetData>
    <row r="1" customFormat="false" ht="12.75" hidden="false" customHeight="false" outlineLevel="0" collapsed="false">
      <c r="A1" s="159" t="str">
        <f aca="true">CELL("FILENAME")</f>
        <v>'file:///mnt/12tb/@roms/datasets/enron/EDRM Enron Email Data Set v2 XML/filtered-attachments/xls/TW3rdCEEM.XLS'#$Trackers</v>
      </c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8"/>
    </row>
    <row r="2" customFormat="false" ht="12.75" hidden="false" customHeight="false" outlineLevel="0" collapsed="false">
      <c r="A2" s="379" t="s">
        <v>334</v>
      </c>
    </row>
    <row r="3" customFormat="false" ht="12.75" hidden="false" customHeight="false" outlineLevel="0" collapsed="false">
      <c r="A3" s="22" t="str">
        <f aca="false">IncomeState!A3</f>
        <v>2001 CURRENT ESTIMATE</v>
      </c>
      <c r="B3" s="380" t="n">
        <f aca="true">NOW()</f>
        <v>45926.9584412774</v>
      </c>
      <c r="C3" s="381" t="s">
        <v>450</v>
      </c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</row>
    <row r="4" customFormat="false" ht="12.95" hidden="false" customHeight="true" outlineLevel="0" collapsed="false">
      <c r="A4" s="382"/>
      <c r="B4" s="383" t="n">
        <f aca="true">NOW()</f>
        <v>45926.9584412774</v>
      </c>
      <c r="C4" s="384" t="s">
        <v>451</v>
      </c>
      <c r="D4" s="385" t="s">
        <v>6</v>
      </c>
      <c r="E4" s="385" t="s">
        <v>7</v>
      </c>
      <c r="F4" s="385" t="s">
        <v>8</v>
      </c>
      <c r="G4" s="385" t="s">
        <v>9</v>
      </c>
      <c r="H4" s="385" t="s">
        <v>10</v>
      </c>
      <c r="I4" s="385" t="s">
        <v>11</v>
      </c>
      <c r="J4" s="385" t="s">
        <v>12</v>
      </c>
      <c r="K4" s="385" t="s">
        <v>13</v>
      </c>
      <c r="L4" s="385" t="s">
        <v>14</v>
      </c>
      <c r="M4" s="385" t="s">
        <v>15</v>
      </c>
      <c r="N4" s="385" t="s">
        <v>16</v>
      </c>
      <c r="O4" s="385" t="s">
        <v>17</v>
      </c>
      <c r="P4" s="386" t="n">
        <v>2001</v>
      </c>
    </row>
    <row r="5" customFormat="false" ht="3.95" hidden="false" customHeight="true" outlineLevel="0" collapsed="false"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8"/>
    </row>
    <row r="6" customFormat="false" ht="12.75" hidden="false" customHeight="false" outlineLevel="0" collapsed="false">
      <c r="A6" s="389" t="s">
        <v>452</v>
      </c>
      <c r="B6" s="390"/>
    </row>
    <row r="7" customFormat="false" ht="12.75" hidden="false" customHeight="false" outlineLevel="0" collapsed="false">
      <c r="A7" s="391" t="s">
        <v>453</v>
      </c>
      <c r="B7" s="390"/>
      <c r="D7" s="392" t="n">
        <v>0</v>
      </c>
      <c r="E7" s="392" t="n">
        <v>0</v>
      </c>
      <c r="F7" s="392" t="n">
        <v>0</v>
      </c>
      <c r="G7" s="392" t="n">
        <v>0</v>
      </c>
      <c r="H7" s="392" t="n">
        <v>0</v>
      </c>
      <c r="I7" s="392" t="n">
        <v>0</v>
      </c>
      <c r="J7" s="392" t="n">
        <v>0</v>
      </c>
      <c r="K7" s="392" t="n">
        <v>0</v>
      </c>
      <c r="L7" s="392" t="n">
        <v>0</v>
      </c>
      <c r="M7" s="392" t="n">
        <v>0</v>
      </c>
      <c r="N7" s="392" t="n">
        <v>0</v>
      </c>
      <c r="O7" s="392" t="n">
        <v>0</v>
      </c>
      <c r="P7" s="393" t="n">
        <f aca="false">SUM(D7:O7)</f>
        <v>0</v>
      </c>
    </row>
    <row r="8" customFormat="false" ht="12.75" hidden="false" customHeight="false" outlineLevel="0" collapsed="false">
      <c r="A8" s="391" t="s">
        <v>454</v>
      </c>
      <c r="D8" s="392" t="n">
        <v>0</v>
      </c>
      <c r="E8" s="392" t="n">
        <v>0</v>
      </c>
      <c r="F8" s="392" t="n">
        <v>0</v>
      </c>
      <c r="G8" s="392" t="n">
        <v>0</v>
      </c>
      <c r="H8" s="392" t="n">
        <v>0</v>
      </c>
      <c r="I8" s="392" t="n">
        <v>0</v>
      </c>
      <c r="J8" s="392" t="n">
        <v>0</v>
      </c>
      <c r="K8" s="392" t="n">
        <v>0</v>
      </c>
      <c r="L8" s="392" t="n">
        <v>0</v>
      </c>
      <c r="M8" s="392" t="n">
        <v>0</v>
      </c>
      <c r="N8" s="392" t="n">
        <v>0</v>
      </c>
      <c r="O8" s="392" t="n">
        <v>0</v>
      </c>
      <c r="P8" s="393" t="n">
        <f aca="false">SUM(D8:O8)</f>
        <v>0</v>
      </c>
    </row>
    <row r="9" customFormat="false" ht="12.75" hidden="false" customHeight="false" outlineLevel="0" collapsed="false">
      <c r="A9" s="391" t="s">
        <v>455</v>
      </c>
      <c r="D9" s="394" t="n">
        <v>0</v>
      </c>
      <c r="E9" s="394" t="n">
        <v>0</v>
      </c>
      <c r="F9" s="394" t="n">
        <v>0</v>
      </c>
      <c r="G9" s="394" t="n">
        <v>0</v>
      </c>
      <c r="H9" s="394" t="n">
        <v>0</v>
      </c>
      <c r="I9" s="394" t="n">
        <v>0</v>
      </c>
      <c r="J9" s="394" t="n">
        <v>0</v>
      </c>
      <c r="K9" s="394" t="n">
        <v>0</v>
      </c>
      <c r="L9" s="394" t="n">
        <v>0</v>
      </c>
      <c r="M9" s="394" t="n">
        <v>0</v>
      </c>
      <c r="N9" s="394" t="n">
        <v>0</v>
      </c>
      <c r="O9" s="394" t="n">
        <v>0</v>
      </c>
      <c r="P9" s="395" t="n">
        <f aca="false">SUM(D9:O9)</f>
        <v>0</v>
      </c>
    </row>
    <row r="10" customFormat="false" ht="3.95" hidden="false" customHeight="true" outlineLevel="0" collapsed="false">
      <c r="A10" s="396"/>
    </row>
    <row r="11" customFormat="false" ht="12.75" hidden="false" customHeight="false" outlineLevel="0" collapsed="false">
      <c r="A11" s="391" t="s">
        <v>396</v>
      </c>
      <c r="B11" s="390"/>
      <c r="D11" s="393" t="n">
        <f aca="false">D7+D8+D9</f>
        <v>0</v>
      </c>
      <c r="E11" s="393" t="n">
        <f aca="false">E7+E8+E9</f>
        <v>0</v>
      </c>
      <c r="F11" s="393" t="n">
        <f aca="false">F7+F8+F9</f>
        <v>0</v>
      </c>
      <c r="G11" s="393" t="n">
        <f aca="false">G7+G8+G9</f>
        <v>0</v>
      </c>
      <c r="H11" s="393" t="n">
        <f aca="false">H7+H8+H9</f>
        <v>0</v>
      </c>
      <c r="I11" s="393" t="n">
        <f aca="false">I7+I8+I9</f>
        <v>0</v>
      </c>
      <c r="J11" s="393" t="n">
        <f aca="false">J7+J8+J9</f>
        <v>0</v>
      </c>
      <c r="K11" s="393" t="n">
        <f aca="false">K7+K8+K9</f>
        <v>0</v>
      </c>
      <c r="L11" s="393" t="n">
        <f aca="false">L7+L8+L9</f>
        <v>0</v>
      </c>
      <c r="M11" s="393" t="n">
        <f aca="false">M7+M8+M9</f>
        <v>0</v>
      </c>
      <c r="N11" s="393" t="n">
        <f aca="false">N7+N8+N9</f>
        <v>0</v>
      </c>
      <c r="O11" s="393" t="n">
        <f aca="false">O7+O8+O9</f>
        <v>0</v>
      </c>
      <c r="P11" s="393" t="n">
        <f aca="false">SUM(D11:O11)</f>
        <v>0</v>
      </c>
    </row>
    <row r="12" customFormat="false" ht="3.95" hidden="false" customHeight="true" outlineLevel="0" collapsed="false">
      <c r="A12" s="396"/>
    </row>
    <row r="13" customFormat="false" ht="12.75" hidden="false" customHeight="false" outlineLevel="0" collapsed="false">
      <c r="A13" s="391" t="s">
        <v>456</v>
      </c>
      <c r="B13" s="390"/>
      <c r="D13" s="397" t="n">
        <f aca="false">IF(D11=0,0,ROUND(D15/D11,4))</f>
        <v>0</v>
      </c>
      <c r="E13" s="397" t="n">
        <f aca="false">IF(E11=0,0,ROUND(E15/E11,4))</f>
        <v>0</v>
      </c>
      <c r="F13" s="397" t="n">
        <f aca="false">IF(F11=0,0,ROUND(F15/F11,4))</f>
        <v>0</v>
      </c>
      <c r="G13" s="397" t="n">
        <f aca="false">IF(G11=0,0,ROUND(G15/G11,4))</f>
        <v>0</v>
      </c>
      <c r="H13" s="397" t="n">
        <f aca="false">IF(H11=0,0,ROUND(H15/H11,4))</f>
        <v>0</v>
      </c>
      <c r="I13" s="397" t="n">
        <f aca="false">IF(I11=0,0,ROUND(I15/I11,4))</f>
        <v>0</v>
      </c>
      <c r="J13" s="397" t="n">
        <f aca="false">IF(J11=0,0,ROUND(J15/J11,4))</f>
        <v>0</v>
      </c>
      <c r="K13" s="397" t="n">
        <f aca="false">IF(K11=0,0,ROUND(K15/K11,4))</f>
        <v>0</v>
      </c>
      <c r="L13" s="397" t="n">
        <f aca="false">IF(L11=0,0,ROUND(L15/L11,4))</f>
        <v>0</v>
      </c>
      <c r="M13" s="397" t="n">
        <f aca="false">IF(M11=0,0,ROUND(M15/M11,4))</f>
        <v>0</v>
      </c>
      <c r="N13" s="397" t="n">
        <f aca="false">IF(N11=0,0,ROUND(N15/N11,4))</f>
        <v>0</v>
      </c>
      <c r="O13" s="397" t="n">
        <f aca="false">IF(O11=0,0,ROUND(O15/O11,4))</f>
        <v>0</v>
      </c>
      <c r="P13" s="397" t="n">
        <f aca="false">IF(P11=0,0,ROUND(P15/P11,4))</f>
        <v>0</v>
      </c>
    </row>
    <row r="14" customFormat="false" ht="3.95" hidden="false" customHeight="true" outlineLevel="0" collapsed="false">
      <c r="A14" s="396"/>
    </row>
    <row r="15" customFormat="false" ht="12.75" hidden="false" customHeight="false" outlineLevel="0" collapsed="false">
      <c r="A15" s="389" t="s">
        <v>457</v>
      </c>
      <c r="B15" s="398"/>
      <c r="C15" s="378"/>
      <c r="D15" s="399" t="n">
        <v>0</v>
      </c>
      <c r="E15" s="399" t="n">
        <v>0</v>
      </c>
      <c r="F15" s="399" t="n">
        <v>0</v>
      </c>
      <c r="G15" s="399" t="n">
        <v>0</v>
      </c>
      <c r="H15" s="399" t="n">
        <v>0</v>
      </c>
      <c r="I15" s="399" t="n">
        <v>0</v>
      </c>
      <c r="J15" s="399" t="n">
        <v>0</v>
      </c>
      <c r="K15" s="399" t="n">
        <v>0</v>
      </c>
      <c r="L15" s="399" t="n">
        <v>0</v>
      </c>
      <c r="M15" s="399" t="n">
        <v>0</v>
      </c>
      <c r="N15" s="399" t="n">
        <v>0</v>
      </c>
      <c r="O15" s="399" t="n">
        <v>0</v>
      </c>
      <c r="P15" s="400" t="n">
        <f aca="false">SUM(D15:O15)</f>
        <v>0</v>
      </c>
      <c r="Q15" s="401"/>
    </row>
    <row r="16" customFormat="false" ht="8.1" hidden="false" customHeight="true" outlineLevel="0" collapsed="false">
      <c r="A16" s="396"/>
    </row>
    <row r="17" customFormat="false" ht="12.75" hidden="false" customHeight="false" outlineLevel="0" collapsed="false">
      <c r="A17" s="389" t="s">
        <v>458</v>
      </c>
      <c r="D17" s="394" t="n">
        <v>0</v>
      </c>
      <c r="E17" s="394" t="n">
        <v>0</v>
      </c>
      <c r="F17" s="394" t="n">
        <v>0</v>
      </c>
      <c r="G17" s="394" t="n">
        <v>0</v>
      </c>
      <c r="H17" s="394" t="n">
        <v>0</v>
      </c>
      <c r="I17" s="394" t="n">
        <v>0</v>
      </c>
      <c r="J17" s="394" t="n">
        <v>0</v>
      </c>
      <c r="K17" s="394" t="n">
        <v>0</v>
      </c>
      <c r="L17" s="394" t="n">
        <v>0</v>
      </c>
      <c r="M17" s="394" t="n">
        <v>0</v>
      </c>
      <c r="N17" s="394" t="n">
        <v>0</v>
      </c>
      <c r="O17" s="394" t="n">
        <v>0</v>
      </c>
      <c r="P17" s="395" t="n">
        <f aca="false">SUM(D17:O17)</f>
        <v>0</v>
      </c>
    </row>
    <row r="18" customFormat="false" ht="6" hidden="false" customHeight="true" outlineLevel="0" collapsed="false">
      <c r="A18" s="402"/>
      <c r="B18" s="390"/>
    </row>
    <row r="19" customFormat="false" ht="12.75" hidden="false" customHeight="false" outlineLevel="0" collapsed="false">
      <c r="A19" s="391" t="s">
        <v>459</v>
      </c>
      <c r="B19" s="390"/>
      <c r="D19" s="393" t="n">
        <f aca="false">D15-D17</f>
        <v>0</v>
      </c>
      <c r="E19" s="393" t="n">
        <f aca="false">E15-E17</f>
        <v>0</v>
      </c>
      <c r="F19" s="393" t="n">
        <f aca="false">F15-F17</f>
        <v>0</v>
      </c>
      <c r="G19" s="393" t="n">
        <f aca="false">G15-G17</f>
        <v>0</v>
      </c>
      <c r="H19" s="393" t="n">
        <f aca="false">H15-H17</f>
        <v>0</v>
      </c>
      <c r="I19" s="393" t="n">
        <f aca="false">I15-I17</f>
        <v>0</v>
      </c>
      <c r="J19" s="393" t="n">
        <f aca="false">J15-J17</f>
        <v>0</v>
      </c>
      <c r="K19" s="393" t="n">
        <f aca="false">K15-K17</f>
        <v>0</v>
      </c>
      <c r="L19" s="393" t="n">
        <f aca="false">L15-L17</f>
        <v>0</v>
      </c>
      <c r="M19" s="393" t="n">
        <f aca="false">M15-M17</f>
        <v>0</v>
      </c>
      <c r="N19" s="393" t="n">
        <f aca="false">N15-N17</f>
        <v>0</v>
      </c>
      <c r="O19" s="393" t="n">
        <f aca="false">O15-O17</f>
        <v>0</v>
      </c>
      <c r="P19" s="393" t="n">
        <f aca="false">SUM(D19:O19)</f>
        <v>0</v>
      </c>
      <c r="Q19" s="403"/>
    </row>
    <row r="20" customFormat="false" ht="12.75" hidden="false" customHeight="false" outlineLevel="0" collapsed="false">
      <c r="A20" s="404" t="s">
        <v>343</v>
      </c>
      <c r="D20" s="392" t="n">
        <v>0</v>
      </c>
      <c r="E20" s="392" t="n">
        <v>0</v>
      </c>
      <c r="F20" s="392" t="n">
        <v>0</v>
      </c>
      <c r="G20" s="392" t="n">
        <v>0</v>
      </c>
      <c r="H20" s="392" t="n">
        <v>0</v>
      </c>
      <c r="I20" s="392" t="n">
        <v>0</v>
      </c>
      <c r="J20" s="392" t="n">
        <v>0</v>
      </c>
      <c r="K20" s="392" t="n">
        <v>0</v>
      </c>
      <c r="L20" s="392" t="n">
        <v>0</v>
      </c>
      <c r="M20" s="392" t="n">
        <v>0</v>
      </c>
      <c r="N20" s="392" t="n">
        <v>0</v>
      </c>
      <c r="O20" s="392" t="n">
        <v>0</v>
      </c>
      <c r="P20" s="393" t="n">
        <f aca="false">SUM(D20:O20)</f>
        <v>0</v>
      </c>
    </row>
    <row r="21" customFormat="false" ht="12.75" hidden="false" customHeight="false" outlineLevel="0" collapsed="false">
      <c r="A21" s="404" t="s">
        <v>343</v>
      </c>
      <c r="D21" s="392" t="n">
        <v>0</v>
      </c>
      <c r="E21" s="392" t="n">
        <v>0</v>
      </c>
      <c r="F21" s="392" t="n">
        <v>0</v>
      </c>
      <c r="G21" s="392" t="n">
        <v>0</v>
      </c>
      <c r="H21" s="392" t="n">
        <v>0</v>
      </c>
      <c r="I21" s="392" t="n">
        <v>0</v>
      </c>
      <c r="J21" s="392" t="n">
        <v>0</v>
      </c>
      <c r="K21" s="392" t="n">
        <v>0</v>
      </c>
      <c r="L21" s="392" t="n">
        <v>0</v>
      </c>
      <c r="M21" s="392" t="n">
        <v>0</v>
      </c>
      <c r="N21" s="392" t="n">
        <v>0</v>
      </c>
      <c r="O21" s="392" t="n">
        <v>0</v>
      </c>
      <c r="P21" s="393" t="n">
        <f aca="false">SUM(D21:O21)</f>
        <v>0</v>
      </c>
    </row>
    <row r="22" customFormat="false" ht="12.75" hidden="false" customHeight="false" outlineLevel="0" collapsed="false">
      <c r="A22" s="391" t="s">
        <v>402</v>
      </c>
      <c r="B22" s="390"/>
      <c r="D22" s="394" t="n">
        <v>0</v>
      </c>
      <c r="E22" s="394" t="n">
        <v>0</v>
      </c>
      <c r="F22" s="394" t="n">
        <v>0</v>
      </c>
      <c r="G22" s="394" t="n">
        <v>0</v>
      </c>
      <c r="H22" s="394" t="n">
        <v>0</v>
      </c>
      <c r="I22" s="394" t="n">
        <v>0</v>
      </c>
      <c r="J22" s="394" t="n">
        <v>0</v>
      </c>
      <c r="K22" s="394" t="n">
        <v>0</v>
      </c>
      <c r="L22" s="394" t="n">
        <v>0</v>
      </c>
      <c r="M22" s="394" t="n">
        <v>0</v>
      </c>
      <c r="N22" s="394" t="n">
        <v>0</v>
      </c>
      <c r="O22" s="394" t="n">
        <v>0</v>
      </c>
      <c r="P22" s="395" t="n">
        <f aca="false">SUM(D22:O22)</f>
        <v>0</v>
      </c>
      <c r="Q22" s="405"/>
    </row>
    <row r="23" customFormat="false" ht="3.95" hidden="false" customHeight="true" outlineLevel="0" collapsed="false">
      <c r="A23" s="402"/>
      <c r="D23" s="406"/>
      <c r="E23" s="406"/>
      <c r="F23" s="406"/>
      <c r="G23" s="406"/>
      <c r="H23" s="406"/>
      <c r="I23" s="406"/>
      <c r="J23" s="406"/>
      <c r="K23" s="406"/>
      <c r="L23" s="406"/>
      <c r="M23" s="406"/>
      <c r="N23" s="406"/>
      <c r="O23" s="406"/>
      <c r="Q23" s="392"/>
    </row>
    <row r="24" customFormat="false" ht="12.75" hidden="false" customHeight="false" outlineLevel="0" collapsed="false">
      <c r="A24" s="407" t="s">
        <v>403</v>
      </c>
      <c r="B24" s="398"/>
      <c r="C24" s="378"/>
      <c r="D24" s="400" t="n">
        <f aca="false">SUM(D19:D22)</f>
        <v>0</v>
      </c>
      <c r="E24" s="400" t="n">
        <f aca="false">SUM(E19:E22)</f>
        <v>0</v>
      </c>
      <c r="F24" s="400" t="n">
        <f aca="false">SUM(F19:F22)</f>
        <v>0</v>
      </c>
      <c r="G24" s="400" t="n">
        <f aca="false">SUM(G19:G22)</f>
        <v>0</v>
      </c>
      <c r="H24" s="400" t="n">
        <f aca="false">SUM(H19:H22)</f>
        <v>0</v>
      </c>
      <c r="I24" s="400" t="n">
        <f aca="false">SUM(I19:I22)</f>
        <v>0</v>
      </c>
      <c r="J24" s="400" t="n">
        <f aca="false">SUM(J19:J22)</f>
        <v>0</v>
      </c>
      <c r="K24" s="400" t="n">
        <f aca="false">SUM(K19:K22)</f>
        <v>0</v>
      </c>
      <c r="L24" s="400" t="n">
        <f aca="false">SUM(L19:L22)</f>
        <v>0</v>
      </c>
      <c r="M24" s="400" t="n">
        <f aca="false">SUM(M19:M22)</f>
        <v>0</v>
      </c>
      <c r="N24" s="400" t="n">
        <f aca="false">SUM(N19:N22)</f>
        <v>0</v>
      </c>
      <c r="O24" s="400" t="n">
        <f aca="false">SUM(O19:O22)</f>
        <v>0</v>
      </c>
      <c r="P24" s="400" t="n">
        <f aca="false">SUM(P19:P22)</f>
        <v>0</v>
      </c>
      <c r="Q24" s="401"/>
    </row>
    <row r="25" customFormat="false" ht="8.1" hidden="false" customHeight="true" outlineLevel="0" collapsed="false">
      <c r="A25" s="408"/>
      <c r="B25" s="398"/>
      <c r="C25" s="378"/>
      <c r="D25" s="409"/>
      <c r="E25" s="409"/>
      <c r="F25" s="409"/>
      <c r="G25" s="409"/>
      <c r="H25" s="409"/>
      <c r="I25" s="409"/>
      <c r="J25" s="409"/>
      <c r="K25" s="409"/>
      <c r="L25" s="409"/>
      <c r="M25" s="409"/>
      <c r="N25" s="409"/>
      <c r="O25" s="409"/>
      <c r="P25" s="409"/>
      <c r="Q25" s="401"/>
    </row>
    <row r="26" customFormat="false" ht="12.75" hidden="false" customHeight="false" outlineLevel="0" collapsed="false">
      <c r="A26" s="407" t="s">
        <v>460</v>
      </c>
      <c r="B26" s="398"/>
      <c r="C26" s="378"/>
      <c r="D26" s="400" t="n">
        <f aca="false">-1*D24</f>
        <v>-0</v>
      </c>
      <c r="E26" s="400" t="n">
        <f aca="false">-1*E24</f>
        <v>-0</v>
      </c>
      <c r="F26" s="400" t="n">
        <f aca="false">-1*F24</f>
        <v>-0</v>
      </c>
      <c r="G26" s="400" t="n">
        <f aca="false">-1*G24</f>
        <v>-0</v>
      </c>
      <c r="H26" s="400" t="n">
        <f aca="false">-1*H24</f>
        <v>-0</v>
      </c>
      <c r="I26" s="400" t="n">
        <f aca="false">-1*I24</f>
        <v>-0</v>
      </c>
      <c r="J26" s="400" t="n">
        <f aca="false">-1*J24</f>
        <v>-0</v>
      </c>
      <c r="K26" s="400" t="n">
        <f aca="false">-1*K24</f>
        <v>-0</v>
      </c>
      <c r="L26" s="400" t="n">
        <f aca="false">-1*L24</f>
        <v>-0</v>
      </c>
      <c r="M26" s="400" t="n">
        <f aca="false">-1*M24</f>
        <v>-0</v>
      </c>
      <c r="N26" s="400" t="n">
        <f aca="false">-1*N24</f>
        <v>-0</v>
      </c>
      <c r="O26" s="400" t="n">
        <f aca="false">-1*O24</f>
        <v>-0</v>
      </c>
      <c r="P26" s="400" t="n">
        <f aca="false">SUM(D26:O26)</f>
        <v>0</v>
      </c>
      <c r="Q26" s="401"/>
    </row>
    <row r="27" customFormat="false" ht="12.75" hidden="false" customHeight="false" outlineLevel="0" collapsed="false">
      <c r="A27" s="396"/>
    </row>
    <row r="28" customFormat="false" ht="12.75" hidden="false" customHeight="false" outlineLevel="0" collapsed="false">
      <c r="A28" s="410"/>
      <c r="B28" s="411"/>
      <c r="C28" s="412"/>
      <c r="D28" s="413"/>
      <c r="E28" s="413"/>
      <c r="F28" s="413"/>
      <c r="G28" s="413"/>
      <c r="H28" s="413"/>
      <c r="I28" s="413"/>
      <c r="J28" s="413"/>
      <c r="K28" s="413"/>
      <c r="L28" s="413"/>
      <c r="M28" s="413"/>
      <c r="N28" s="413"/>
      <c r="O28" s="413"/>
      <c r="P28" s="414"/>
    </row>
    <row r="29" customFormat="false" ht="12.75" hidden="false" customHeight="false" outlineLevel="0" collapsed="false">
      <c r="A29" s="415"/>
      <c r="D29" s="378"/>
      <c r="E29" s="378"/>
      <c r="F29" s="378"/>
      <c r="G29" s="378"/>
      <c r="H29" s="378"/>
      <c r="I29" s="378"/>
      <c r="J29" s="378"/>
      <c r="K29" s="378"/>
      <c r="L29" s="378"/>
      <c r="M29" s="378"/>
      <c r="N29" s="378"/>
      <c r="O29" s="378"/>
      <c r="P29" s="378"/>
    </row>
    <row r="30" customFormat="false" ht="12.75" hidden="false" customHeight="false" outlineLevel="0" collapsed="false">
      <c r="A30" s="416" t="s">
        <v>461</v>
      </c>
      <c r="B30" s="390"/>
      <c r="C30" s="417" t="s">
        <v>462</v>
      </c>
      <c r="D30" s="418"/>
      <c r="E30" s="418"/>
      <c r="F30" s="418"/>
      <c r="G30" s="418"/>
      <c r="H30" s="418"/>
      <c r="I30" s="418"/>
      <c r="J30" s="418"/>
      <c r="K30" s="418"/>
      <c r="L30" s="418"/>
      <c r="M30" s="418"/>
      <c r="N30" s="418"/>
      <c r="O30" s="418"/>
      <c r="P30" s="378"/>
    </row>
    <row r="31" customFormat="false" ht="3.95" hidden="false" customHeight="true" outlineLevel="0" collapsed="false">
      <c r="A31" s="402"/>
      <c r="B31" s="390"/>
      <c r="D31" s="406"/>
      <c r="E31" s="406"/>
      <c r="F31" s="406"/>
      <c r="G31" s="406"/>
      <c r="H31" s="406"/>
      <c r="I31" s="406"/>
      <c r="J31" s="406"/>
      <c r="K31" s="406"/>
      <c r="L31" s="406"/>
      <c r="M31" s="406"/>
      <c r="N31" s="406"/>
      <c r="O31" s="406"/>
    </row>
    <row r="32" customFormat="false" ht="12.75" hidden="false" customHeight="false" outlineLevel="0" collapsed="false">
      <c r="A32" s="389" t="s">
        <v>407</v>
      </c>
      <c r="B32" s="390"/>
      <c r="D32" s="393" t="n">
        <f aca="false">C42</f>
        <v>0</v>
      </c>
      <c r="E32" s="393" t="n">
        <f aca="false">D42</f>
        <v>0</v>
      </c>
      <c r="F32" s="393" t="n">
        <f aca="false">E42</f>
        <v>0</v>
      </c>
      <c r="G32" s="393" t="n">
        <f aca="false">F42</f>
        <v>0</v>
      </c>
      <c r="H32" s="393" t="n">
        <f aca="false">G42</f>
        <v>0</v>
      </c>
      <c r="I32" s="393" t="n">
        <f aca="false">H42</f>
        <v>0</v>
      </c>
      <c r="J32" s="393" t="n">
        <f aca="false">I42</f>
        <v>0</v>
      </c>
      <c r="K32" s="393" t="n">
        <f aca="false">J42</f>
        <v>0</v>
      </c>
      <c r="L32" s="393" t="n">
        <f aca="false">K42</f>
        <v>0</v>
      </c>
      <c r="M32" s="393" t="n">
        <f aca="false">L42</f>
        <v>0</v>
      </c>
      <c r="N32" s="393" t="n">
        <f aca="false">M42</f>
        <v>0</v>
      </c>
      <c r="O32" s="393" t="n">
        <f aca="false">N42</f>
        <v>0</v>
      </c>
      <c r="P32" s="393"/>
    </row>
    <row r="33" customFormat="false" ht="6" hidden="false" customHeight="true" outlineLevel="0" collapsed="false">
      <c r="A33" s="396"/>
    </row>
    <row r="34" customFormat="false" ht="12.75" hidden="false" customHeight="false" outlineLevel="0" collapsed="false">
      <c r="A34" s="404" t="s">
        <v>463</v>
      </c>
      <c r="B34" s="419"/>
      <c r="D34" s="392" t="n">
        <v>0</v>
      </c>
      <c r="E34" s="392" t="n">
        <v>0</v>
      </c>
      <c r="F34" s="392" t="n">
        <v>0</v>
      </c>
      <c r="G34" s="392" t="n">
        <v>0</v>
      </c>
      <c r="H34" s="392" t="n">
        <v>0</v>
      </c>
      <c r="I34" s="392" t="n">
        <v>0</v>
      </c>
      <c r="J34" s="392" t="n">
        <v>0</v>
      </c>
      <c r="K34" s="392" t="n">
        <v>0</v>
      </c>
      <c r="L34" s="392" t="n">
        <v>0</v>
      </c>
      <c r="M34" s="392" t="n">
        <v>0</v>
      </c>
      <c r="N34" s="392" t="n">
        <v>0</v>
      </c>
      <c r="O34" s="392" t="n">
        <v>0</v>
      </c>
      <c r="P34" s="393" t="n">
        <f aca="false">SUM(D34:O34)</f>
        <v>0</v>
      </c>
    </row>
    <row r="35" customFormat="false" ht="6" hidden="false" customHeight="true" outlineLevel="0" collapsed="false">
      <c r="A35" s="406"/>
      <c r="B35" s="390"/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3"/>
      <c r="O35" s="393"/>
    </row>
    <row r="36" customFormat="false" ht="12.75" hidden="false" customHeight="false" outlineLevel="0" collapsed="false">
      <c r="A36" s="404" t="s">
        <v>464</v>
      </c>
      <c r="B36" s="390"/>
      <c r="D36" s="392" t="n">
        <v>0</v>
      </c>
      <c r="E36" s="392" t="n">
        <v>0</v>
      </c>
      <c r="F36" s="392" t="n">
        <v>0</v>
      </c>
      <c r="G36" s="392" t="n">
        <v>0</v>
      </c>
      <c r="H36" s="392" t="n">
        <v>0</v>
      </c>
      <c r="I36" s="392" t="n">
        <v>0</v>
      </c>
      <c r="J36" s="392" t="n">
        <v>0</v>
      </c>
      <c r="K36" s="392" t="n">
        <v>0</v>
      </c>
      <c r="L36" s="392" t="n">
        <v>0</v>
      </c>
      <c r="M36" s="392" t="n">
        <v>0</v>
      </c>
      <c r="N36" s="392" t="n">
        <v>0</v>
      </c>
      <c r="O36" s="392" t="n">
        <v>0</v>
      </c>
      <c r="P36" s="393" t="n">
        <f aca="false">SUM(D36:O36)</f>
        <v>0</v>
      </c>
    </row>
    <row r="37" customFormat="false" ht="6" hidden="false" customHeight="true" outlineLevel="0" collapsed="false">
      <c r="A37" s="402"/>
      <c r="B37" s="390"/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393"/>
      <c r="P37" s="393"/>
    </row>
    <row r="38" customFormat="false" ht="12.75" hidden="false" customHeight="false" outlineLevel="0" collapsed="false">
      <c r="A38" s="391" t="s">
        <v>465</v>
      </c>
      <c r="B38" s="390"/>
      <c r="D38" s="393" t="n">
        <f aca="false">D26</f>
        <v>-0</v>
      </c>
      <c r="E38" s="393" t="n">
        <f aca="false">E26</f>
        <v>-0</v>
      </c>
      <c r="F38" s="393" t="n">
        <f aca="false">F26</f>
        <v>-0</v>
      </c>
      <c r="G38" s="393" t="n">
        <f aca="false">G26</f>
        <v>-0</v>
      </c>
      <c r="H38" s="393" t="n">
        <f aca="false">H26</f>
        <v>-0</v>
      </c>
      <c r="I38" s="393" t="n">
        <f aca="false">I26</f>
        <v>-0</v>
      </c>
      <c r="J38" s="393" t="n">
        <f aca="false">J26</f>
        <v>-0</v>
      </c>
      <c r="K38" s="393" t="n">
        <f aca="false">K26</f>
        <v>-0</v>
      </c>
      <c r="L38" s="393" t="n">
        <f aca="false">L26</f>
        <v>-0</v>
      </c>
      <c r="M38" s="393" t="n">
        <f aca="false">M26</f>
        <v>-0</v>
      </c>
      <c r="N38" s="393" t="n">
        <f aca="false">N26</f>
        <v>-0</v>
      </c>
      <c r="O38" s="393" t="n">
        <f aca="false">O26</f>
        <v>-0</v>
      </c>
      <c r="P38" s="393" t="n">
        <f aca="false">SUM(D38:O38)</f>
        <v>0</v>
      </c>
    </row>
    <row r="39" customFormat="false" ht="6" hidden="false" customHeight="true" outlineLevel="0" collapsed="false">
      <c r="A39" s="402"/>
      <c r="B39" s="390"/>
      <c r="D39" s="393"/>
      <c r="E39" s="393"/>
      <c r="F39" s="393"/>
      <c r="G39" s="393"/>
      <c r="H39" s="393"/>
      <c r="I39" s="393"/>
      <c r="J39" s="393"/>
      <c r="K39" s="393"/>
      <c r="L39" s="393"/>
      <c r="M39" s="393"/>
      <c r="N39" s="393"/>
      <c r="O39" s="393"/>
      <c r="P39" s="393"/>
    </row>
    <row r="40" customFormat="false" ht="12.75" hidden="false" customHeight="false" outlineLevel="0" collapsed="false">
      <c r="A40" s="391" t="s">
        <v>466</v>
      </c>
      <c r="B40" s="390"/>
      <c r="D40" s="420" t="n">
        <f aca="false">D48</f>
        <v>0</v>
      </c>
      <c r="E40" s="420" t="n">
        <f aca="false">E48</f>
        <v>0</v>
      </c>
      <c r="F40" s="420" t="n">
        <f aca="false">F48</f>
        <v>0</v>
      </c>
      <c r="G40" s="395" t="n">
        <f aca="false">G48</f>
        <v>0</v>
      </c>
      <c r="H40" s="395" t="n">
        <f aca="false">H48</f>
        <v>0</v>
      </c>
      <c r="I40" s="395" t="n">
        <f aca="false">I48</f>
        <v>0</v>
      </c>
      <c r="J40" s="395" t="n">
        <f aca="false">J48</f>
        <v>0</v>
      </c>
      <c r="K40" s="395" t="n">
        <f aca="false">K48</f>
        <v>0</v>
      </c>
      <c r="L40" s="395" t="n">
        <f aca="false">L48</f>
        <v>0</v>
      </c>
      <c r="M40" s="395" t="n">
        <f aca="false">M48</f>
        <v>0</v>
      </c>
      <c r="N40" s="395" t="n">
        <f aca="false">N48</f>
        <v>0</v>
      </c>
      <c r="O40" s="395" t="n">
        <f aca="false">O48</f>
        <v>0</v>
      </c>
      <c r="P40" s="395" t="n">
        <f aca="false">SUM(D40:O40)</f>
        <v>0</v>
      </c>
    </row>
    <row r="41" customFormat="false" ht="3.95" hidden="false" customHeight="true" outlineLevel="0" collapsed="false">
      <c r="A41" s="402"/>
      <c r="B41" s="390"/>
      <c r="D41" s="406"/>
      <c r="E41" s="406"/>
      <c r="F41" s="406"/>
      <c r="G41" s="406"/>
      <c r="H41" s="406"/>
      <c r="I41" s="406"/>
      <c r="J41" s="406"/>
      <c r="K41" s="406"/>
      <c r="L41" s="406"/>
      <c r="M41" s="406"/>
      <c r="N41" s="406"/>
      <c r="O41" s="406"/>
    </row>
    <row r="42" customFormat="false" ht="12.75" hidden="false" customHeight="false" outlineLevel="0" collapsed="false">
      <c r="A42" s="389" t="s">
        <v>412</v>
      </c>
      <c r="C42" s="421" t="n">
        <v>0</v>
      </c>
      <c r="D42" s="422" t="n">
        <f aca="false">SUM(D32:D40)</f>
        <v>0</v>
      </c>
      <c r="E42" s="422" t="n">
        <f aca="false">SUM(E32:E40)</f>
        <v>0</v>
      </c>
      <c r="F42" s="422" t="n">
        <f aca="false">SUM(F32:F40)</f>
        <v>0</v>
      </c>
      <c r="G42" s="422" t="n">
        <f aca="false">SUM(G32:G40)</f>
        <v>0</v>
      </c>
      <c r="H42" s="422" t="n">
        <f aca="false">SUM(H32:H40)</f>
        <v>0</v>
      </c>
      <c r="I42" s="422" t="n">
        <f aca="false">SUM(I32:I40)</f>
        <v>0</v>
      </c>
      <c r="J42" s="422" t="n">
        <f aca="false">SUM(J32:J40)</f>
        <v>0</v>
      </c>
      <c r="K42" s="422" t="n">
        <f aca="false">SUM(K32:K40)</f>
        <v>0</v>
      </c>
      <c r="L42" s="422" t="n">
        <f aca="false">SUM(L32:L40)</f>
        <v>0</v>
      </c>
      <c r="M42" s="422" t="n">
        <f aca="false">SUM(M32:M40)</f>
        <v>0</v>
      </c>
      <c r="N42" s="422" t="n">
        <f aca="false">SUM(N32:N40)</f>
        <v>0</v>
      </c>
      <c r="O42" s="422" t="n">
        <f aca="false">SUM(O32:O40)</f>
        <v>0</v>
      </c>
      <c r="P42" s="422" t="n">
        <f aca="false">SUM(P34:P40)+D32</f>
        <v>0</v>
      </c>
    </row>
    <row r="43" customFormat="false" ht="12.75" hidden="false" customHeight="false" outlineLevel="0" collapsed="false">
      <c r="A43" s="402"/>
      <c r="B43" s="390"/>
      <c r="D43" s="406"/>
      <c r="E43" s="406"/>
      <c r="F43" s="406"/>
      <c r="G43" s="406"/>
      <c r="H43" s="406"/>
      <c r="I43" s="406"/>
      <c r="J43" s="406"/>
      <c r="K43" s="406"/>
      <c r="L43" s="406"/>
      <c r="M43" s="406"/>
      <c r="N43" s="406"/>
      <c r="O43" s="406"/>
    </row>
    <row r="45" customFormat="false" ht="12.75" hidden="false" customHeight="false" outlineLevel="0" collapsed="false">
      <c r="A45" s="391" t="s">
        <v>467</v>
      </c>
      <c r="B45" s="390"/>
      <c r="D45" s="423" t="n">
        <v>0.0902</v>
      </c>
      <c r="E45" s="423" t="n">
        <v>0.0902</v>
      </c>
      <c r="F45" s="423" t="n">
        <v>0.0902</v>
      </c>
      <c r="G45" s="423" t="n">
        <v>0.0902</v>
      </c>
      <c r="H45" s="423" t="n">
        <v>0.0902</v>
      </c>
      <c r="I45" s="423" t="n">
        <v>0.0902</v>
      </c>
      <c r="J45" s="423" t="n">
        <v>0.0902</v>
      </c>
      <c r="K45" s="423" t="n">
        <v>0.0902</v>
      </c>
      <c r="L45" s="423" t="n">
        <v>0.0902</v>
      </c>
      <c r="M45" s="423" t="n">
        <v>0.0902</v>
      </c>
      <c r="N45" s="423" t="n">
        <v>0.0902</v>
      </c>
      <c r="O45" s="423" t="n">
        <v>0.0902</v>
      </c>
    </row>
    <row r="46" customFormat="false" ht="12.75" hidden="false" customHeight="false" outlineLevel="0" collapsed="false">
      <c r="A46" s="391" t="s">
        <v>414</v>
      </c>
      <c r="B46" s="390"/>
      <c r="D46" s="424" t="n">
        <f aca="false">ROUND((D45/365)*31,4)</f>
        <v>0.0077</v>
      </c>
      <c r="E46" s="424" t="n">
        <f aca="false">ROUND((E45/365)*28,4)</f>
        <v>0.0069</v>
      </c>
      <c r="F46" s="424" t="n">
        <f aca="false">ROUND((F45/365)*31,4)</f>
        <v>0.0077</v>
      </c>
      <c r="G46" s="424" t="n">
        <f aca="false">ROUND((G45/365)*30,4)</f>
        <v>0.0074</v>
      </c>
      <c r="H46" s="424" t="n">
        <f aca="false">ROUND((H45/365)*31,4)</f>
        <v>0.0077</v>
      </c>
      <c r="I46" s="424" t="n">
        <f aca="false">ROUND((I45/365)*30,4)</f>
        <v>0.0074</v>
      </c>
      <c r="J46" s="424" t="n">
        <f aca="false">ROUND((J45/365)*31,4)</f>
        <v>0.0077</v>
      </c>
      <c r="K46" s="424" t="n">
        <f aca="false">ROUND((K45/365)*31,4)</f>
        <v>0.0077</v>
      </c>
      <c r="L46" s="424" t="n">
        <f aca="false">ROUND((L45/365)*30,4)</f>
        <v>0.0074</v>
      </c>
      <c r="M46" s="424" t="n">
        <f aca="false">ROUND((M45/365)*31,4)</f>
        <v>0.0077</v>
      </c>
      <c r="N46" s="424" t="n">
        <f aca="false">ROUND((N45/365)*30,4)</f>
        <v>0.0074</v>
      </c>
      <c r="O46" s="424" t="n">
        <f aca="false">ROUND((O45/365)*31,4)</f>
        <v>0.0077</v>
      </c>
    </row>
    <row r="47" customFormat="false" ht="12.75" hidden="false" customHeight="true" outlineLevel="0" collapsed="false">
      <c r="A47" s="402"/>
      <c r="B47" s="390"/>
    </row>
    <row r="48" customFormat="false" ht="12.75" hidden="false" customHeight="false" outlineLevel="0" collapsed="false">
      <c r="A48" s="425" t="s">
        <v>415</v>
      </c>
      <c r="C48" s="426"/>
      <c r="D48" s="400" t="n">
        <f aca="false">ROUND(C42*D46,0)</f>
        <v>0</v>
      </c>
      <c r="E48" s="400" t="n">
        <f aca="false">ROUND(D42*E46,0)</f>
        <v>0</v>
      </c>
      <c r="F48" s="400" t="n">
        <f aca="false">ROUND(E42*F46,0)</f>
        <v>0</v>
      </c>
      <c r="G48" s="400" t="n">
        <f aca="false">ROUND(F42*G46,0)</f>
        <v>0</v>
      </c>
      <c r="H48" s="400" t="n">
        <f aca="false">ROUND(G42*H46,0)</f>
        <v>0</v>
      </c>
      <c r="I48" s="400" t="n">
        <f aca="false">ROUND(H42*I46,0)</f>
        <v>0</v>
      </c>
      <c r="J48" s="400" t="n">
        <f aca="false">ROUND(I42*J46,0)</f>
        <v>0</v>
      </c>
      <c r="K48" s="400" t="n">
        <f aca="false">ROUND(J42*K46,0)</f>
        <v>0</v>
      </c>
      <c r="L48" s="400" t="n">
        <f aca="false">ROUND(K42*L46,0)</f>
        <v>0</v>
      </c>
      <c r="M48" s="400" t="n">
        <f aca="false">ROUND(L42*M46,0)</f>
        <v>0</v>
      </c>
      <c r="N48" s="400" t="n">
        <f aca="false">ROUND(M42*N46,0)</f>
        <v>0</v>
      </c>
      <c r="O48" s="400" t="n">
        <f aca="false">ROUND(N42*O46,0)</f>
        <v>0</v>
      </c>
      <c r="P48" s="400" t="n">
        <f aca="false">SUM(D48:O48)</f>
        <v>0</v>
      </c>
    </row>
    <row r="49" customFormat="false" ht="6" hidden="false" customHeight="true" outlineLevel="0" collapsed="false">
      <c r="A49" s="402"/>
      <c r="B49" s="390"/>
    </row>
    <row r="50" customFormat="false" ht="12.75" hidden="false" customHeight="false" outlineLevel="0" collapsed="false">
      <c r="A50" s="425" t="s">
        <v>416</v>
      </c>
      <c r="B50" s="390"/>
      <c r="D50" s="393" t="n">
        <f aca="false">D48</f>
        <v>0</v>
      </c>
      <c r="E50" s="393" t="n">
        <f aca="false">E48+D50</f>
        <v>0</v>
      </c>
      <c r="F50" s="393" t="n">
        <f aca="false">F48+E50</f>
        <v>0</v>
      </c>
      <c r="G50" s="393" t="n">
        <f aca="false">G48+F50</f>
        <v>0</v>
      </c>
      <c r="H50" s="393" t="n">
        <f aca="false">H48+G50</f>
        <v>0</v>
      </c>
      <c r="I50" s="393" t="n">
        <f aca="false">I48+H50</f>
        <v>0</v>
      </c>
      <c r="J50" s="393" t="n">
        <f aca="false">J48+I50</f>
        <v>0</v>
      </c>
      <c r="K50" s="393" t="n">
        <f aca="false">K48+J50</f>
        <v>0</v>
      </c>
      <c r="L50" s="393" t="n">
        <f aca="false">L48+K50</f>
        <v>0</v>
      </c>
      <c r="M50" s="393" t="n">
        <f aca="false">M48+L50</f>
        <v>0</v>
      </c>
      <c r="N50" s="393" t="n">
        <f aca="false">N48+M50</f>
        <v>0</v>
      </c>
      <c r="O50" s="393" t="n">
        <f aca="false">O48+N50</f>
        <v>0</v>
      </c>
    </row>
    <row r="52" customFormat="false" ht="12.75" hidden="false" customHeight="false" outlineLevel="0" collapsed="false">
      <c r="A52" s="0"/>
      <c r="B52" s="427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.75" hidden="false" customHeight="false" outlineLevel="0" collapsed="false">
      <c r="A53" s="428" t="str">
        <f aca="false">A1</f>
        <v>'file:///mnt/12tb/@roms/datasets/enron/EDRM Enron Email Data Set v2 XML/filtered-attachments/xls/TW3rdCEEM.XLS'#$Trackers</v>
      </c>
      <c r="D53" s="378"/>
      <c r="E53" s="378"/>
      <c r="F53" s="378"/>
      <c r="G53" s="378"/>
      <c r="H53" s="378"/>
      <c r="I53" s="378"/>
      <c r="J53" s="378"/>
      <c r="K53" s="378"/>
      <c r="L53" s="378"/>
      <c r="M53" s="378"/>
      <c r="N53" s="378"/>
      <c r="O53" s="378"/>
      <c r="P53" s="378"/>
      <c r="AQ53" s="404" t="s">
        <v>468</v>
      </c>
    </row>
    <row r="54" customFormat="false" ht="12.75" hidden="false" customHeight="false" outlineLevel="0" collapsed="false">
      <c r="A54" s="379" t="s">
        <v>469</v>
      </c>
      <c r="D54" s="378"/>
      <c r="E54" s="378"/>
      <c r="F54" s="378"/>
      <c r="G54" s="378"/>
      <c r="H54" s="378"/>
      <c r="I54" s="378"/>
      <c r="J54" s="378"/>
      <c r="K54" s="378"/>
      <c r="L54" s="378"/>
      <c r="M54" s="378"/>
      <c r="N54" s="378"/>
      <c r="O54" s="378"/>
      <c r="P54" s="378"/>
    </row>
    <row r="55" customFormat="false" ht="12.75" hidden="false" customHeight="false" outlineLevel="0" collapsed="false">
      <c r="A55" s="429" t="str">
        <f aca="false">A3</f>
        <v>2001 CURRENT ESTIMATE</v>
      </c>
      <c r="B55" s="380" t="n">
        <f aca="true">NOW()</f>
        <v>45926.9584412809</v>
      </c>
      <c r="C55" s="430" t="s">
        <v>470</v>
      </c>
      <c r="D55" s="430"/>
      <c r="E55" s="430"/>
      <c r="F55" s="430"/>
      <c r="G55" s="430"/>
      <c r="H55" s="430"/>
      <c r="I55" s="430"/>
      <c r="J55" s="430"/>
      <c r="K55" s="430"/>
      <c r="L55" s="430"/>
      <c r="M55" s="430"/>
      <c r="N55" s="430"/>
      <c r="O55" s="430"/>
      <c r="P55" s="430"/>
    </row>
    <row r="56" customFormat="false" ht="12.95" hidden="false" customHeight="true" outlineLevel="0" collapsed="false">
      <c r="A56" s="382"/>
      <c r="B56" s="383" t="n">
        <f aca="true">NOW()</f>
        <v>45926.9584412809</v>
      </c>
      <c r="C56" s="431" t="str">
        <f aca="false">C4</f>
        <v>BALANCE</v>
      </c>
      <c r="D56" s="431" t="str">
        <f aca="false">D4</f>
        <v>JAN</v>
      </c>
      <c r="E56" s="431" t="str">
        <f aca="false">E4</f>
        <v>FEB</v>
      </c>
      <c r="F56" s="431" t="str">
        <f aca="false">F4</f>
        <v>MAR</v>
      </c>
      <c r="G56" s="431" t="str">
        <f aca="false">G4</f>
        <v>APR</v>
      </c>
      <c r="H56" s="431" t="str">
        <f aca="false">H4</f>
        <v>MAY</v>
      </c>
      <c r="I56" s="431" t="str">
        <f aca="false">I4</f>
        <v>JUN</v>
      </c>
      <c r="J56" s="431" t="str">
        <f aca="false">J4</f>
        <v>JUL</v>
      </c>
      <c r="K56" s="431" t="str">
        <f aca="false">K4</f>
        <v>AUG</v>
      </c>
      <c r="L56" s="431" t="str">
        <f aca="false">L4</f>
        <v>SEP</v>
      </c>
      <c r="M56" s="431" t="str">
        <f aca="false">M4</f>
        <v>OCT</v>
      </c>
      <c r="N56" s="431" t="str">
        <f aca="false">N4</f>
        <v>NOV</v>
      </c>
      <c r="O56" s="431" t="str">
        <f aca="false">O4</f>
        <v>DEC</v>
      </c>
      <c r="P56" s="431" t="n">
        <f aca="false">P4</f>
        <v>2001</v>
      </c>
      <c r="AQ56" s="406" t="str">
        <f aca="false">A3</f>
        <v>2001 CURRENT ESTIMATE</v>
      </c>
      <c r="AS56" s="404" t="s">
        <v>471</v>
      </c>
      <c r="AT56" s="432" t="s">
        <v>472</v>
      </c>
      <c r="AU56" s="432" t="s">
        <v>472</v>
      </c>
      <c r="AV56" s="391" t="s">
        <v>473</v>
      </c>
      <c r="AW56" s="402"/>
      <c r="AX56" s="402"/>
      <c r="AY56" s="402"/>
      <c r="AZ56" s="402"/>
      <c r="BA56" s="404" t="s">
        <v>471</v>
      </c>
      <c r="BB56" s="432" t="s">
        <v>472</v>
      </c>
      <c r="BC56" s="432" t="s">
        <v>472</v>
      </c>
      <c r="BD56" s="432" t="s">
        <v>472</v>
      </c>
      <c r="BE56" s="432" t="s">
        <v>472</v>
      </c>
    </row>
    <row r="57" customFormat="false" ht="3.95" hidden="false" customHeight="true" outlineLevel="0" collapsed="false">
      <c r="D57" s="387"/>
      <c r="E57" s="387"/>
      <c r="F57" s="387"/>
      <c r="G57" s="387"/>
      <c r="H57" s="387"/>
      <c r="I57" s="387"/>
      <c r="J57" s="387"/>
      <c r="K57" s="387"/>
      <c r="L57" s="387"/>
      <c r="M57" s="387"/>
      <c r="N57" s="387"/>
      <c r="O57" s="387"/>
      <c r="P57" s="388"/>
      <c r="AQ57" s="433" t="n">
        <f aca="true">NOW()</f>
        <v>45926.9584412812</v>
      </c>
      <c r="AS57" s="419" t="s">
        <v>474</v>
      </c>
      <c r="AT57" s="419" t="s">
        <v>474</v>
      </c>
      <c r="AU57" s="419" t="s">
        <v>474</v>
      </c>
      <c r="AV57" s="419" t="s">
        <v>474</v>
      </c>
      <c r="AW57" s="419" t="s">
        <v>474</v>
      </c>
      <c r="AX57" s="419" t="s">
        <v>474</v>
      </c>
      <c r="AY57" s="419" t="s">
        <v>474</v>
      </c>
      <c r="AZ57" s="419" t="s">
        <v>474</v>
      </c>
      <c r="BA57" s="419" t="s">
        <v>474</v>
      </c>
      <c r="BB57" s="419" t="s">
        <v>474</v>
      </c>
      <c r="BC57" s="419" t="s">
        <v>474</v>
      </c>
      <c r="BD57" s="419" t="s">
        <v>474</v>
      </c>
      <c r="BE57" s="377" t="s">
        <v>475</v>
      </c>
    </row>
    <row r="58" customFormat="false" ht="12.75" hidden="false" customHeight="false" outlineLevel="0" collapsed="false">
      <c r="A58" s="389" t="s">
        <v>476</v>
      </c>
      <c r="B58" s="390"/>
    </row>
    <row r="59" customFormat="false" ht="12.75" hidden="false" customHeight="false" outlineLevel="0" collapsed="false">
      <c r="A59" s="391" t="s">
        <v>393</v>
      </c>
      <c r="B59" s="390"/>
      <c r="D59" s="392" t="n">
        <v>0</v>
      </c>
      <c r="E59" s="392" t="n">
        <v>0</v>
      </c>
      <c r="F59" s="392" t="n">
        <v>0</v>
      </c>
      <c r="G59" s="392" t="n">
        <v>0</v>
      </c>
      <c r="H59" s="392" t="n">
        <v>0</v>
      </c>
      <c r="I59" s="392" t="n">
        <v>0</v>
      </c>
      <c r="J59" s="392" t="n">
        <v>0</v>
      </c>
      <c r="K59" s="392" t="n">
        <v>0</v>
      </c>
      <c r="L59" s="392" t="n">
        <v>0</v>
      </c>
      <c r="M59" s="392" t="n">
        <v>0</v>
      </c>
      <c r="N59" s="392" t="n">
        <v>0</v>
      </c>
      <c r="O59" s="392" t="n">
        <v>0</v>
      </c>
      <c r="P59" s="393" t="n">
        <f aca="false">SUM(D59:O59)</f>
        <v>0</v>
      </c>
      <c r="AS59" s="403"/>
      <c r="AT59" s="403"/>
      <c r="AU59" s="403"/>
      <c r="AV59" s="403"/>
      <c r="AW59" s="403"/>
      <c r="AX59" s="403"/>
      <c r="AY59" s="403"/>
      <c r="AZ59" s="403"/>
      <c r="BA59" s="403"/>
      <c r="BB59" s="403"/>
      <c r="BC59" s="403"/>
      <c r="BD59" s="403"/>
      <c r="BE59" s="393"/>
      <c r="BF59" s="403"/>
      <c r="BG59" s="403"/>
    </row>
    <row r="60" customFormat="false" ht="12.75" hidden="false" customHeight="false" outlineLevel="0" collapsed="false">
      <c r="A60" s="391" t="s">
        <v>477</v>
      </c>
      <c r="D60" s="392" t="n">
        <v>0</v>
      </c>
      <c r="E60" s="392" t="n">
        <v>0</v>
      </c>
      <c r="F60" s="392" t="n">
        <v>0</v>
      </c>
      <c r="G60" s="392" t="n">
        <v>0</v>
      </c>
      <c r="H60" s="392" t="n">
        <v>0</v>
      </c>
      <c r="I60" s="392" t="n">
        <v>0</v>
      </c>
      <c r="J60" s="392" t="n">
        <v>0</v>
      </c>
      <c r="K60" s="392" t="n">
        <v>0</v>
      </c>
      <c r="L60" s="392" t="n">
        <v>0</v>
      </c>
      <c r="M60" s="392" t="n">
        <v>0</v>
      </c>
      <c r="N60" s="392" t="n">
        <v>0</v>
      </c>
      <c r="O60" s="392" t="n">
        <v>0</v>
      </c>
      <c r="P60" s="393" t="n">
        <f aca="false">SUM(D60:O60)</f>
        <v>0</v>
      </c>
    </row>
    <row r="61" customFormat="false" ht="12.75" hidden="false" customHeight="false" outlineLevel="0" collapsed="false">
      <c r="A61" s="391" t="s">
        <v>478</v>
      </c>
      <c r="D61" s="392" t="n">
        <v>0</v>
      </c>
      <c r="E61" s="392" t="n">
        <v>0</v>
      </c>
      <c r="F61" s="392" t="n">
        <v>0</v>
      </c>
      <c r="G61" s="392" t="n">
        <v>0</v>
      </c>
      <c r="H61" s="392" t="n">
        <v>0</v>
      </c>
      <c r="I61" s="392" t="n">
        <v>0</v>
      </c>
      <c r="J61" s="392" t="n">
        <v>0</v>
      </c>
      <c r="K61" s="392" t="n">
        <v>0</v>
      </c>
      <c r="L61" s="392" t="n">
        <v>0</v>
      </c>
      <c r="M61" s="392" t="n">
        <v>0</v>
      </c>
      <c r="N61" s="392" t="n">
        <v>0</v>
      </c>
      <c r="O61" s="392" t="n">
        <v>0</v>
      </c>
      <c r="P61" s="395" t="n">
        <f aca="false">SUM(D61:O61)</f>
        <v>0</v>
      </c>
    </row>
    <row r="62" customFormat="false" ht="3.95" hidden="false" customHeight="true" outlineLevel="0" collapsed="false">
      <c r="A62" s="406"/>
    </row>
    <row r="63" customFormat="false" ht="12.75" hidden="false" customHeight="false" outlineLevel="0" collapsed="false">
      <c r="A63" s="391" t="s">
        <v>396</v>
      </c>
      <c r="B63" s="390"/>
      <c r="D63" s="393" t="n">
        <f aca="false">D59+D60+D61</f>
        <v>0</v>
      </c>
      <c r="E63" s="393" t="n">
        <f aca="false">E59+E60+E61</f>
        <v>0</v>
      </c>
      <c r="F63" s="393" t="n">
        <f aca="false">F59+F60+F61</f>
        <v>0</v>
      </c>
      <c r="G63" s="393" t="n">
        <f aca="false">G59+G60+G61</f>
        <v>0</v>
      </c>
      <c r="H63" s="393" t="n">
        <f aca="false">H59+H60+H61</f>
        <v>0</v>
      </c>
      <c r="I63" s="393" t="n">
        <f aca="false">I59+I60+I61</f>
        <v>0</v>
      </c>
      <c r="J63" s="393" t="n">
        <f aca="false">J59+J60+J61</f>
        <v>0</v>
      </c>
      <c r="K63" s="393" t="n">
        <f aca="false">K59+K60+K61</f>
        <v>0</v>
      </c>
      <c r="L63" s="393" t="n">
        <f aca="false">L59+L60+L61</f>
        <v>0</v>
      </c>
      <c r="M63" s="393" t="n">
        <f aca="false">M59+M60+M61</f>
        <v>0</v>
      </c>
      <c r="N63" s="393" t="n">
        <f aca="false">N59+N60+N61</f>
        <v>0</v>
      </c>
      <c r="O63" s="393" t="n">
        <f aca="false">O59+O60+O61</f>
        <v>0</v>
      </c>
      <c r="P63" s="393" t="n">
        <f aca="false">SUM(D63:O63)</f>
        <v>0</v>
      </c>
      <c r="AQ63" s="404" t="s">
        <v>479</v>
      </c>
      <c r="AS63" s="392" t="n">
        <v>0</v>
      </c>
      <c r="AT63" s="392" t="n">
        <v>0</v>
      </c>
      <c r="AU63" s="392" t="n">
        <v>0</v>
      </c>
      <c r="AV63" s="392" t="n">
        <v>0</v>
      </c>
      <c r="AW63" s="392" t="n">
        <v>0</v>
      </c>
      <c r="AX63" s="392" t="n">
        <v>0</v>
      </c>
      <c r="AY63" s="392" t="n">
        <v>0</v>
      </c>
      <c r="AZ63" s="392" t="n">
        <v>0</v>
      </c>
      <c r="BA63" s="392" t="n">
        <v>0</v>
      </c>
      <c r="BB63" s="392" t="n">
        <v>0</v>
      </c>
      <c r="BC63" s="392" t="n">
        <v>0</v>
      </c>
      <c r="BD63" s="392" t="n">
        <v>0</v>
      </c>
      <c r="BE63" s="393" t="n">
        <f aca="false">SUM(AS63:BD63)</f>
        <v>0</v>
      </c>
      <c r="BF63" s="434"/>
      <c r="BG63" s="434"/>
    </row>
    <row r="64" customFormat="false" ht="3.95" hidden="false" customHeight="true" outlineLevel="0" collapsed="false">
      <c r="A64" s="406"/>
    </row>
    <row r="65" customFormat="false" ht="12.75" hidden="false" customHeight="false" outlineLevel="0" collapsed="false">
      <c r="A65" s="391" t="s">
        <v>480</v>
      </c>
      <c r="B65" s="390"/>
      <c r="D65" s="397" t="e">
        <f aca="false">D67/D63</f>
        <v>#DIV/0!</v>
      </c>
      <c r="E65" s="397" t="e">
        <f aca="false">E67/E63</f>
        <v>#DIV/0!</v>
      </c>
      <c r="F65" s="397" t="e">
        <f aca="false">F67/F63</f>
        <v>#DIV/0!</v>
      </c>
      <c r="G65" s="397" t="e">
        <f aca="false">G67/G63</f>
        <v>#DIV/0!</v>
      </c>
      <c r="H65" s="397" t="e">
        <f aca="false">H67/H63</f>
        <v>#DIV/0!</v>
      </c>
      <c r="I65" s="397" t="e">
        <f aca="false">I67/I63</f>
        <v>#DIV/0!</v>
      </c>
      <c r="J65" s="397" t="e">
        <f aca="false">J67/J63</f>
        <v>#DIV/0!</v>
      </c>
      <c r="K65" s="397" t="e">
        <f aca="false">K67/K63</f>
        <v>#DIV/0!</v>
      </c>
      <c r="L65" s="397" t="e">
        <f aca="false">L67/L63</f>
        <v>#DIV/0!</v>
      </c>
      <c r="M65" s="397" t="e">
        <f aca="false">M67/M63</f>
        <v>#DIV/0!</v>
      </c>
      <c r="N65" s="397" t="e">
        <f aca="false">N67/N63</f>
        <v>#DIV/0!</v>
      </c>
      <c r="O65" s="397" t="e">
        <f aca="false">O67/O63</f>
        <v>#DIV/0!</v>
      </c>
      <c r="P65" s="397" t="e">
        <f aca="false">P67/P63</f>
        <v>#DIV/0!</v>
      </c>
      <c r="AL65" s="435"/>
      <c r="AQ65" s="404" t="s">
        <v>481</v>
      </c>
      <c r="AS65" s="376" t="n">
        <v>2.936</v>
      </c>
      <c r="AT65" s="376" t="n">
        <v>2.936</v>
      </c>
      <c r="AU65" s="376" t="n">
        <v>2.936</v>
      </c>
      <c r="AV65" s="376" t="n">
        <v>2.936</v>
      </c>
      <c r="AW65" s="376" t="n">
        <v>2.936</v>
      </c>
      <c r="AX65" s="376" t="n">
        <v>2.936</v>
      </c>
      <c r="AY65" s="376" t="n">
        <v>2.936</v>
      </c>
      <c r="AZ65" s="376" t="n">
        <v>2.936</v>
      </c>
      <c r="BA65" s="376" t="n">
        <v>2.936</v>
      </c>
      <c r="BB65" s="376" t="n">
        <v>2.936</v>
      </c>
      <c r="BC65" s="376" t="n">
        <v>2.936</v>
      </c>
      <c r="BD65" s="376" t="n">
        <v>2.936</v>
      </c>
      <c r="BE65" s="376" t="n">
        <v>2.936</v>
      </c>
    </row>
    <row r="66" customFormat="false" ht="3.95" hidden="false" customHeight="true" outlineLevel="0" collapsed="false"/>
    <row r="67" customFormat="false" ht="12.75" hidden="false" customHeight="false" outlineLevel="0" collapsed="false">
      <c r="A67" s="391" t="s">
        <v>482</v>
      </c>
      <c r="B67" s="398"/>
      <c r="D67" s="392" t="n">
        <v>0</v>
      </c>
      <c r="E67" s="392" t="n">
        <v>0</v>
      </c>
      <c r="F67" s="392" t="n">
        <v>0</v>
      </c>
      <c r="G67" s="392" t="n">
        <v>0</v>
      </c>
      <c r="H67" s="392" t="n">
        <v>0</v>
      </c>
      <c r="I67" s="392" t="n">
        <v>0</v>
      </c>
      <c r="J67" s="392" t="n">
        <v>0</v>
      </c>
      <c r="K67" s="392" t="n">
        <v>0</v>
      </c>
      <c r="L67" s="392" t="n">
        <v>0</v>
      </c>
      <c r="M67" s="392" t="n">
        <v>0</v>
      </c>
      <c r="N67" s="392" t="n">
        <v>0</v>
      </c>
      <c r="O67" s="392" t="n">
        <v>0</v>
      </c>
      <c r="P67" s="393" t="n">
        <f aca="false">SUM(D67:O67)</f>
        <v>0</v>
      </c>
      <c r="Q67" s="434"/>
      <c r="R67" s="403"/>
      <c r="AL67" s="403"/>
      <c r="BF67" s="403"/>
      <c r="BG67" s="403"/>
    </row>
    <row r="68" customFormat="false" ht="12.75" hidden="false" customHeight="false" outlineLevel="0" collapsed="false">
      <c r="A68" s="404" t="s">
        <v>483</v>
      </c>
      <c r="D68" s="392" t="n">
        <v>0</v>
      </c>
      <c r="E68" s="392" t="n">
        <v>0</v>
      </c>
      <c r="F68" s="392" t="n">
        <v>0</v>
      </c>
      <c r="G68" s="392" t="n">
        <v>0</v>
      </c>
      <c r="H68" s="392" t="n">
        <v>0</v>
      </c>
      <c r="I68" s="392" t="n">
        <v>0</v>
      </c>
      <c r="J68" s="392" t="n">
        <v>0</v>
      </c>
      <c r="K68" s="392" t="n">
        <v>0</v>
      </c>
      <c r="L68" s="392" t="n">
        <v>0</v>
      </c>
      <c r="M68" s="392" t="n">
        <v>0</v>
      </c>
      <c r="N68" s="392" t="n">
        <v>0</v>
      </c>
      <c r="O68" s="392" t="n">
        <v>0</v>
      </c>
      <c r="P68" s="393" t="n">
        <f aca="false">SUM(D68:O68)</f>
        <v>0</v>
      </c>
    </row>
    <row r="69" customFormat="false" ht="12.75" hidden="false" customHeight="false" outlineLevel="0" collapsed="false">
      <c r="A69" s="404" t="s">
        <v>423</v>
      </c>
      <c r="D69" s="394" t="n">
        <v>0</v>
      </c>
      <c r="E69" s="394" t="n">
        <v>0</v>
      </c>
      <c r="F69" s="394" t="n">
        <v>0</v>
      </c>
      <c r="G69" s="394" t="n">
        <v>0</v>
      </c>
      <c r="H69" s="394" t="n">
        <v>0</v>
      </c>
      <c r="I69" s="394" t="n">
        <v>0</v>
      </c>
      <c r="J69" s="394" t="n">
        <v>0</v>
      </c>
      <c r="K69" s="394" t="n">
        <v>0</v>
      </c>
      <c r="L69" s="394" t="n">
        <v>0</v>
      </c>
      <c r="M69" s="394" t="n">
        <v>0</v>
      </c>
      <c r="N69" s="394" t="n">
        <v>0</v>
      </c>
      <c r="O69" s="394" t="n">
        <v>0</v>
      </c>
      <c r="P69" s="395" t="n">
        <f aca="false">SUM(D69:O69)</f>
        <v>0</v>
      </c>
    </row>
    <row r="70" customFormat="false" ht="3.95" hidden="false" customHeight="true" outlineLevel="0" collapsed="false"/>
    <row r="71" customFormat="false" ht="12.75" hidden="false" customHeight="false" outlineLevel="0" collapsed="false">
      <c r="A71" s="389" t="s">
        <v>484</v>
      </c>
      <c r="D71" s="422" t="n">
        <f aca="false">SUM(D67:D69)</f>
        <v>0</v>
      </c>
      <c r="E71" s="422" t="n">
        <f aca="false">SUM(E67:E69)</f>
        <v>0</v>
      </c>
      <c r="F71" s="422" t="n">
        <f aca="false">SUM(F67:F69)</f>
        <v>0</v>
      </c>
      <c r="G71" s="422" t="n">
        <f aca="false">SUM(G67:G69)</f>
        <v>0</v>
      </c>
      <c r="H71" s="422" t="n">
        <f aca="false">SUM(H67:H69)</f>
        <v>0</v>
      </c>
      <c r="I71" s="422" t="n">
        <f aca="false">SUM(I67:I69)</f>
        <v>0</v>
      </c>
      <c r="J71" s="422" t="n">
        <f aca="false">SUM(J67:J69)</f>
        <v>0</v>
      </c>
      <c r="K71" s="422" t="n">
        <f aca="false">SUM(K67:K69)</f>
        <v>0</v>
      </c>
      <c r="L71" s="422" t="n">
        <f aca="false">SUM(L67:L69)</f>
        <v>0</v>
      </c>
      <c r="M71" s="422" t="n">
        <f aca="false">SUM(M67:M69)</f>
        <v>0</v>
      </c>
      <c r="N71" s="422" t="n">
        <f aca="false">SUM(N67:N69)</f>
        <v>0</v>
      </c>
      <c r="O71" s="422" t="n">
        <f aca="false">SUM(O67:O69)</f>
        <v>0</v>
      </c>
      <c r="P71" s="422" t="n">
        <f aca="false">SUM(P67:P69)</f>
        <v>0</v>
      </c>
    </row>
    <row r="72" customFormat="false" ht="8.1" hidden="false" customHeight="true" outlineLevel="0" collapsed="false">
      <c r="A72" s="402"/>
      <c r="B72" s="390"/>
      <c r="D72" s="434"/>
      <c r="E72" s="434"/>
      <c r="F72" s="434"/>
      <c r="G72" s="434"/>
      <c r="H72" s="434"/>
      <c r="I72" s="434"/>
      <c r="J72" s="434"/>
      <c r="K72" s="434"/>
      <c r="L72" s="434"/>
      <c r="M72" s="434"/>
      <c r="N72" s="434"/>
      <c r="O72" s="434"/>
      <c r="AL72" s="436"/>
    </row>
    <row r="73" customFormat="false" ht="12.75" hidden="false" customHeight="false" outlineLevel="0" collapsed="false">
      <c r="A73" s="407" t="s">
        <v>485</v>
      </c>
    </row>
    <row r="74" customFormat="false" ht="12.75" hidden="false" customHeight="false" outlineLevel="0" collapsed="false">
      <c r="A74" s="404" t="s">
        <v>486</v>
      </c>
      <c r="D74" s="392" t="n">
        <v>0</v>
      </c>
      <c r="E74" s="392" t="n">
        <v>0</v>
      </c>
      <c r="F74" s="392" t="n">
        <v>0</v>
      </c>
      <c r="G74" s="392" t="n">
        <v>0</v>
      </c>
      <c r="H74" s="392" t="n">
        <v>0</v>
      </c>
      <c r="I74" s="392" t="n">
        <v>0</v>
      </c>
      <c r="J74" s="392" t="n">
        <v>0</v>
      </c>
      <c r="K74" s="392" t="n">
        <v>0</v>
      </c>
      <c r="L74" s="392" t="n">
        <v>0</v>
      </c>
      <c r="M74" s="392" t="n">
        <v>0</v>
      </c>
      <c r="N74" s="392" t="n">
        <v>0</v>
      </c>
      <c r="O74" s="392" t="n">
        <v>0</v>
      </c>
      <c r="P74" s="393" t="n">
        <f aca="false">SUM(D74:O74)</f>
        <v>0</v>
      </c>
    </row>
    <row r="75" customFormat="false" ht="12.75" hidden="false" customHeight="false" outlineLevel="0" collapsed="false">
      <c r="A75" s="404" t="s">
        <v>487</v>
      </c>
      <c r="D75" s="392" t="n">
        <v>0</v>
      </c>
      <c r="E75" s="392" t="n">
        <v>0</v>
      </c>
      <c r="F75" s="392" t="n">
        <v>0</v>
      </c>
      <c r="G75" s="392" t="n">
        <v>0</v>
      </c>
      <c r="H75" s="392" t="n">
        <v>0</v>
      </c>
      <c r="I75" s="392" t="n">
        <v>0</v>
      </c>
      <c r="J75" s="392" t="n">
        <v>0</v>
      </c>
      <c r="K75" s="392" t="n">
        <v>0</v>
      </c>
      <c r="L75" s="392" t="n">
        <v>0</v>
      </c>
      <c r="M75" s="392" t="n">
        <v>0</v>
      </c>
      <c r="N75" s="392" t="n">
        <v>0</v>
      </c>
      <c r="O75" s="392" t="n">
        <v>0</v>
      </c>
      <c r="P75" s="393" t="n">
        <f aca="false">SUM(D75:O75)</f>
        <v>0</v>
      </c>
    </row>
    <row r="76" customFormat="false" ht="12.75" hidden="false" customHeight="false" outlineLevel="0" collapsed="false">
      <c r="A76" s="404" t="s">
        <v>488</v>
      </c>
      <c r="D76" s="392" t="n">
        <v>0</v>
      </c>
      <c r="E76" s="392" t="n">
        <v>0</v>
      </c>
      <c r="F76" s="392" t="n">
        <v>0</v>
      </c>
      <c r="G76" s="392" t="n">
        <v>0</v>
      </c>
      <c r="H76" s="392" t="n">
        <v>0</v>
      </c>
      <c r="I76" s="392" t="n">
        <v>0</v>
      </c>
      <c r="J76" s="392" t="n">
        <v>0</v>
      </c>
      <c r="K76" s="392" t="n">
        <v>0</v>
      </c>
      <c r="L76" s="392" t="n">
        <v>0</v>
      </c>
      <c r="M76" s="392" t="n">
        <v>0</v>
      </c>
      <c r="N76" s="392" t="n">
        <v>0</v>
      </c>
      <c r="O76" s="392" t="n">
        <v>0</v>
      </c>
      <c r="P76" s="393" t="n">
        <f aca="false">SUM(D76:O76)</f>
        <v>0</v>
      </c>
    </row>
    <row r="77" customFormat="false" ht="12.75" hidden="false" customHeight="false" outlineLevel="0" collapsed="false">
      <c r="A77" s="404" t="s">
        <v>489</v>
      </c>
      <c r="D77" s="392" t="n">
        <v>0</v>
      </c>
      <c r="E77" s="392" t="n">
        <v>0</v>
      </c>
      <c r="F77" s="392" t="n">
        <v>0</v>
      </c>
      <c r="G77" s="392" t="n">
        <v>0</v>
      </c>
      <c r="H77" s="392" t="n">
        <v>0</v>
      </c>
      <c r="I77" s="392" t="n">
        <v>0</v>
      </c>
      <c r="J77" s="392" t="n">
        <v>0</v>
      </c>
      <c r="K77" s="392" t="n">
        <v>0</v>
      </c>
      <c r="L77" s="392" t="n">
        <v>0</v>
      </c>
      <c r="M77" s="392" t="n">
        <v>0</v>
      </c>
      <c r="N77" s="392" t="n">
        <v>0</v>
      </c>
      <c r="O77" s="392" t="n">
        <v>0</v>
      </c>
      <c r="P77" s="393" t="n">
        <f aca="false">SUM(D77:O77)</f>
        <v>0</v>
      </c>
    </row>
    <row r="78" customFormat="false" ht="12.75" hidden="false" customHeight="false" outlineLevel="0" collapsed="false">
      <c r="A78" s="404" t="s">
        <v>490</v>
      </c>
      <c r="D78" s="392" t="n">
        <v>0</v>
      </c>
      <c r="E78" s="392" t="n">
        <v>0</v>
      </c>
      <c r="F78" s="392" t="n">
        <v>0</v>
      </c>
      <c r="G78" s="392" t="n">
        <v>0</v>
      </c>
      <c r="H78" s="392" t="n">
        <v>0</v>
      </c>
      <c r="I78" s="392" t="n">
        <v>0</v>
      </c>
      <c r="J78" s="392" t="n">
        <v>0</v>
      </c>
      <c r="K78" s="392" t="n">
        <v>0</v>
      </c>
      <c r="L78" s="392" t="n">
        <v>0</v>
      </c>
      <c r="M78" s="392" t="n">
        <v>0</v>
      </c>
      <c r="N78" s="392" t="n">
        <v>0</v>
      </c>
      <c r="O78" s="392" t="n">
        <v>0</v>
      </c>
      <c r="P78" s="393" t="n">
        <f aca="false">SUM(D78:O78)</f>
        <v>0</v>
      </c>
    </row>
    <row r="79" customFormat="false" ht="12.75" hidden="false" customHeight="false" outlineLevel="0" collapsed="false">
      <c r="A79" s="404" t="s">
        <v>491</v>
      </c>
      <c r="D79" s="392" t="n">
        <v>0</v>
      </c>
      <c r="E79" s="392" t="n">
        <v>0</v>
      </c>
      <c r="F79" s="392" t="n">
        <v>0</v>
      </c>
      <c r="G79" s="392" t="n">
        <v>0</v>
      </c>
      <c r="H79" s="392" t="n">
        <v>0</v>
      </c>
      <c r="I79" s="392" t="n">
        <v>0</v>
      </c>
      <c r="J79" s="392" t="n">
        <v>0</v>
      </c>
      <c r="K79" s="392" t="n">
        <v>0</v>
      </c>
      <c r="L79" s="392" t="n">
        <v>0</v>
      </c>
      <c r="M79" s="392" t="n">
        <v>0</v>
      </c>
      <c r="N79" s="392" t="n">
        <v>0</v>
      </c>
      <c r="O79" s="392" t="n">
        <v>0</v>
      </c>
      <c r="P79" s="393" t="n">
        <f aca="false">SUM(D79:O79)</f>
        <v>0</v>
      </c>
    </row>
    <row r="80" customFormat="false" ht="12.75" hidden="false" customHeight="false" outlineLevel="0" collapsed="false">
      <c r="A80" s="404" t="s">
        <v>423</v>
      </c>
      <c r="D80" s="392" t="n">
        <v>0</v>
      </c>
      <c r="E80" s="392" t="n">
        <v>0</v>
      </c>
      <c r="F80" s="392" t="n">
        <v>0</v>
      </c>
      <c r="G80" s="392" t="n">
        <v>0</v>
      </c>
      <c r="H80" s="392" t="n">
        <v>0</v>
      </c>
      <c r="I80" s="392" t="n">
        <v>0</v>
      </c>
      <c r="J80" s="392" t="n">
        <v>0</v>
      </c>
      <c r="K80" s="392" t="n">
        <v>0</v>
      </c>
      <c r="L80" s="392" t="n">
        <v>0</v>
      </c>
      <c r="M80" s="392" t="n">
        <v>0</v>
      </c>
      <c r="N80" s="392" t="n">
        <v>0</v>
      </c>
      <c r="O80" s="392" t="n">
        <v>0</v>
      </c>
      <c r="P80" s="395" t="n">
        <f aca="false">SUM(D80:O80)</f>
        <v>0</v>
      </c>
    </row>
    <row r="81" customFormat="false" ht="3.95" hidden="false" customHeight="true" outlineLevel="0" collapsed="false">
      <c r="A81" s="406"/>
      <c r="D81" s="437"/>
      <c r="E81" s="437"/>
      <c r="F81" s="437"/>
      <c r="G81" s="437"/>
      <c r="H81" s="437"/>
      <c r="I81" s="437"/>
      <c r="J81" s="437"/>
      <c r="K81" s="437"/>
      <c r="L81" s="437"/>
      <c r="M81" s="437"/>
      <c r="N81" s="437"/>
      <c r="O81" s="437"/>
      <c r="P81" s="437"/>
    </row>
    <row r="82" customFormat="false" ht="12.75" hidden="false" customHeight="false" outlineLevel="0" collapsed="false">
      <c r="A82" s="389" t="s">
        <v>492</v>
      </c>
      <c r="B82" s="398"/>
      <c r="C82" s="378"/>
      <c r="D82" s="422" t="n">
        <f aca="false">SUM(D74:D80)</f>
        <v>0</v>
      </c>
      <c r="E82" s="422" t="n">
        <f aca="false">SUM(E74:E80)</f>
        <v>0</v>
      </c>
      <c r="F82" s="422" t="n">
        <f aca="false">SUM(F74:F80)</f>
        <v>0</v>
      </c>
      <c r="G82" s="422" t="n">
        <f aca="false">SUM(G74:G80)</f>
        <v>0</v>
      </c>
      <c r="H82" s="422" t="n">
        <f aca="false">SUM(H74:H80)</f>
        <v>0</v>
      </c>
      <c r="I82" s="422" t="n">
        <f aca="false">SUM(I74:I80)</f>
        <v>0</v>
      </c>
      <c r="J82" s="422" t="n">
        <f aca="false">SUM(J74:J80)</f>
        <v>0</v>
      </c>
      <c r="K82" s="422" t="n">
        <f aca="false">SUM(K74:K80)</f>
        <v>0</v>
      </c>
      <c r="L82" s="422" t="n">
        <f aca="false">SUM(L74:L80)</f>
        <v>0</v>
      </c>
      <c r="M82" s="422" t="n">
        <f aca="false">SUM(M74:M80)</f>
        <v>0</v>
      </c>
      <c r="N82" s="422" t="n">
        <f aca="false">SUM(N74:N80)</f>
        <v>0</v>
      </c>
      <c r="O82" s="422" t="n">
        <f aca="false">SUM(O74:O80)</f>
        <v>0</v>
      </c>
      <c r="P82" s="422" t="n">
        <f aca="false">SUM(D82:O82)</f>
        <v>0</v>
      </c>
      <c r="Q82" s="434"/>
      <c r="R82" s="434"/>
      <c r="AL82" s="392"/>
      <c r="BF82" s="403"/>
      <c r="BG82" s="403"/>
    </row>
    <row r="83" customFormat="false" ht="6" hidden="false" customHeight="true" outlineLevel="0" collapsed="false">
      <c r="Q83" s="403"/>
      <c r="R83" s="434"/>
      <c r="AL83" s="403"/>
    </row>
    <row r="84" customFormat="false" ht="12.75" hidden="false" customHeight="false" outlineLevel="0" collapsed="false">
      <c r="A84" s="391" t="s">
        <v>459</v>
      </c>
      <c r="B84" s="390"/>
      <c r="D84" s="393" t="n">
        <f aca="false">D71-D82</f>
        <v>0</v>
      </c>
      <c r="E84" s="393" t="n">
        <f aca="false">E71-E82</f>
        <v>0</v>
      </c>
      <c r="F84" s="393" t="n">
        <f aca="false">F71-F82</f>
        <v>0</v>
      </c>
      <c r="G84" s="393" t="n">
        <f aca="false">G71-G82</f>
        <v>0</v>
      </c>
      <c r="H84" s="393" t="n">
        <f aca="false">H71-H82</f>
        <v>0</v>
      </c>
      <c r="I84" s="393" t="n">
        <f aca="false">I71-I82</f>
        <v>0</v>
      </c>
      <c r="J84" s="393" t="n">
        <f aca="false">J71-J82</f>
        <v>0</v>
      </c>
      <c r="K84" s="393" t="n">
        <f aca="false">K71-K82</f>
        <v>0</v>
      </c>
      <c r="L84" s="393" t="n">
        <f aca="false">L71-L82</f>
        <v>0</v>
      </c>
      <c r="M84" s="393" t="n">
        <f aca="false">M71-M82</f>
        <v>0</v>
      </c>
      <c r="N84" s="393" t="n">
        <f aca="false">N71-N82</f>
        <v>0</v>
      </c>
      <c r="O84" s="393" t="n">
        <f aca="false">O71-O82</f>
        <v>0</v>
      </c>
      <c r="P84" s="393" t="n">
        <f aca="false">SUM(D84:O84)</f>
        <v>0</v>
      </c>
    </row>
    <row r="85" customFormat="false" ht="12.75" hidden="false" customHeight="false" outlineLevel="0" collapsed="false">
      <c r="A85" s="404" t="s">
        <v>493</v>
      </c>
      <c r="D85" s="392" t="n">
        <v>0</v>
      </c>
      <c r="E85" s="392" t="n">
        <v>0</v>
      </c>
      <c r="F85" s="392" t="n">
        <v>0</v>
      </c>
      <c r="G85" s="392" t="n">
        <v>0</v>
      </c>
      <c r="H85" s="392" t="n">
        <v>0</v>
      </c>
      <c r="I85" s="392" t="n">
        <v>0</v>
      </c>
      <c r="J85" s="392" t="n">
        <v>0</v>
      </c>
      <c r="K85" s="392" t="n">
        <v>0</v>
      </c>
      <c r="L85" s="392" t="n">
        <v>0</v>
      </c>
      <c r="M85" s="392" t="n">
        <v>0</v>
      </c>
      <c r="N85" s="392" t="n">
        <v>0</v>
      </c>
      <c r="O85" s="392" t="n">
        <v>0</v>
      </c>
      <c r="P85" s="393" t="n">
        <f aca="false">SUM(D85:O85)</f>
        <v>0</v>
      </c>
      <c r="Q85" s="393"/>
    </row>
    <row r="86" customFormat="false" ht="12.75" hidden="false" customHeight="false" outlineLevel="0" collapsed="false">
      <c r="A86" s="404" t="s">
        <v>343</v>
      </c>
      <c r="D86" s="392" t="n">
        <v>0</v>
      </c>
      <c r="E86" s="392" t="n">
        <v>0</v>
      </c>
      <c r="F86" s="392" t="n">
        <v>0</v>
      </c>
      <c r="G86" s="392" t="n">
        <v>0</v>
      </c>
      <c r="H86" s="392" t="n">
        <v>0</v>
      </c>
      <c r="I86" s="392" t="n">
        <v>0</v>
      </c>
      <c r="J86" s="392" t="n">
        <v>0</v>
      </c>
      <c r="K86" s="392" t="n">
        <v>0</v>
      </c>
      <c r="L86" s="392" t="n">
        <v>0</v>
      </c>
      <c r="M86" s="392" t="n">
        <v>0</v>
      </c>
      <c r="N86" s="392" t="n">
        <v>0</v>
      </c>
      <c r="O86" s="392" t="n">
        <v>0</v>
      </c>
      <c r="P86" s="393" t="n">
        <f aca="false">SUM(D86:O86)</f>
        <v>0</v>
      </c>
      <c r="Q86" s="393"/>
    </row>
    <row r="87" customFormat="false" ht="12.75" hidden="false" customHeight="false" outlineLevel="0" collapsed="false">
      <c r="A87" s="391" t="s">
        <v>402</v>
      </c>
      <c r="D87" s="394" t="n">
        <v>0</v>
      </c>
      <c r="E87" s="394" t="n">
        <v>0</v>
      </c>
      <c r="F87" s="394" t="n">
        <v>0</v>
      </c>
      <c r="G87" s="394" t="n">
        <v>0</v>
      </c>
      <c r="H87" s="394" t="n">
        <v>0</v>
      </c>
      <c r="I87" s="394" t="n">
        <v>0</v>
      </c>
      <c r="J87" s="394" t="n">
        <v>0</v>
      </c>
      <c r="K87" s="394" t="n">
        <v>0</v>
      </c>
      <c r="L87" s="394" t="n">
        <v>0</v>
      </c>
      <c r="M87" s="394" t="n">
        <v>0</v>
      </c>
      <c r="N87" s="394" t="n">
        <v>0</v>
      </c>
      <c r="O87" s="394" t="n">
        <v>0</v>
      </c>
      <c r="P87" s="395" t="n">
        <f aca="false">SUM(D87:O87)</f>
        <v>0</v>
      </c>
      <c r="Q87" s="393"/>
      <c r="V87" s="406"/>
    </row>
    <row r="88" customFormat="false" ht="3.95" hidden="false" customHeight="true" outlineLevel="0" collapsed="false">
      <c r="D88" s="406"/>
      <c r="E88" s="406"/>
      <c r="F88" s="406"/>
      <c r="G88" s="406"/>
      <c r="H88" s="406"/>
      <c r="I88" s="406"/>
      <c r="J88" s="406"/>
      <c r="K88" s="406"/>
      <c r="L88" s="406"/>
      <c r="M88" s="406"/>
      <c r="N88" s="406"/>
      <c r="O88" s="406"/>
    </row>
    <row r="89" customFormat="false" ht="12.75" hidden="false" customHeight="false" outlineLevel="0" collapsed="false">
      <c r="A89" s="438" t="str">
        <f aca="false">A24</f>
        <v>      TOTAL OVER / (UNDER) RECOVERY</v>
      </c>
      <c r="B89" s="439"/>
      <c r="C89" s="378"/>
      <c r="D89" s="400" t="n">
        <f aca="false">SUM(D84:D87)</f>
        <v>0</v>
      </c>
      <c r="E89" s="400" t="n">
        <f aca="false">SUM(E84:E87)</f>
        <v>0</v>
      </c>
      <c r="F89" s="400" t="n">
        <f aca="false">SUM(F84:F87)</f>
        <v>0</v>
      </c>
      <c r="G89" s="400" t="n">
        <f aca="false">SUM(G84:G87)</f>
        <v>0</v>
      </c>
      <c r="H89" s="400" t="n">
        <f aca="false">SUM(H84:H87)</f>
        <v>0</v>
      </c>
      <c r="I89" s="400" t="n">
        <f aca="false">SUM(I84:I87)</f>
        <v>0</v>
      </c>
      <c r="J89" s="400" t="n">
        <f aca="false">SUM(J84:J87)</f>
        <v>0</v>
      </c>
      <c r="K89" s="400" t="n">
        <f aca="false">SUM(K84:K87)</f>
        <v>0</v>
      </c>
      <c r="L89" s="400" t="n">
        <f aca="false">SUM(L84:L87)</f>
        <v>0</v>
      </c>
      <c r="M89" s="400" t="n">
        <f aca="false">SUM(M84:M87)</f>
        <v>0</v>
      </c>
      <c r="N89" s="400" t="n">
        <f aca="false">SUM(N84:N87)</f>
        <v>0</v>
      </c>
      <c r="O89" s="400" t="n">
        <f aca="false">SUM(O84:O87)</f>
        <v>0</v>
      </c>
      <c r="P89" s="400" t="n">
        <f aca="false">SUM(D89:O89)</f>
        <v>0</v>
      </c>
      <c r="Q89" s="378"/>
      <c r="V89" s="406"/>
    </row>
    <row r="90" customFormat="false" ht="8.1" hidden="false" customHeight="true" outlineLevel="0" collapsed="false">
      <c r="A90" s="402"/>
      <c r="B90" s="390"/>
      <c r="D90" s="393"/>
      <c r="E90" s="393"/>
      <c r="F90" s="393"/>
      <c r="G90" s="393"/>
      <c r="H90" s="393"/>
      <c r="I90" s="393"/>
      <c r="J90" s="393"/>
      <c r="K90" s="393"/>
      <c r="L90" s="393"/>
      <c r="M90" s="393"/>
      <c r="N90" s="393"/>
      <c r="O90" s="393"/>
      <c r="P90" s="393"/>
      <c r="Q90" s="403"/>
      <c r="R90" s="403"/>
      <c r="V90" s="402"/>
    </row>
    <row r="91" customFormat="false" ht="12.75" hidden="false" customHeight="false" outlineLevel="0" collapsed="false">
      <c r="A91" s="389" t="s">
        <v>494</v>
      </c>
      <c r="B91" s="398"/>
      <c r="C91" s="378"/>
      <c r="D91" s="400" t="n">
        <f aca="false">-1*D89</f>
        <v>-0</v>
      </c>
      <c r="E91" s="400" t="n">
        <f aca="false">-1*E89</f>
        <v>-0</v>
      </c>
      <c r="F91" s="400" t="n">
        <f aca="false">-1*F89</f>
        <v>-0</v>
      </c>
      <c r="G91" s="400" t="n">
        <f aca="false">-1*G89</f>
        <v>-0</v>
      </c>
      <c r="H91" s="400" t="n">
        <f aca="false">-1*H89</f>
        <v>-0</v>
      </c>
      <c r="I91" s="400" t="n">
        <f aca="false">-1*I89</f>
        <v>-0</v>
      </c>
      <c r="J91" s="400" t="n">
        <f aca="false">-1*J89</f>
        <v>-0</v>
      </c>
      <c r="K91" s="400" t="n">
        <f aca="false">-1*K89</f>
        <v>-0</v>
      </c>
      <c r="L91" s="400" t="n">
        <f aca="false">-1*L89</f>
        <v>-0</v>
      </c>
      <c r="M91" s="400" t="n">
        <f aca="false">-1*M89</f>
        <v>-0</v>
      </c>
      <c r="N91" s="400" t="n">
        <f aca="false">-1*N89</f>
        <v>-0</v>
      </c>
      <c r="O91" s="400" t="n">
        <f aca="false">-1*O89</f>
        <v>-0</v>
      </c>
      <c r="P91" s="400" t="n">
        <f aca="false">SUM(D91:O91)</f>
        <v>0</v>
      </c>
      <c r="V91" s="402"/>
    </row>
    <row r="92" customFormat="false" ht="12.75" hidden="false" customHeight="false" outlineLevel="0" collapsed="false">
      <c r="R92" s="403"/>
    </row>
    <row r="93" customFormat="false" ht="12.75" hidden="false" customHeight="false" outlineLevel="0" collapsed="false">
      <c r="A93" s="389" t="s">
        <v>495</v>
      </c>
      <c r="B93" s="390"/>
      <c r="D93" s="392" t="n">
        <v>0</v>
      </c>
      <c r="E93" s="392" t="n">
        <v>0</v>
      </c>
      <c r="F93" s="392" t="n">
        <v>0</v>
      </c>
      <c r="G93" s="392" t="n">
        <v>0</v>
      </c>
      <c r="H93" s="392" t="n">
        <v>0</v>
      </c>
      <c r="I93" s="392" t="n">
        <v>0</v>
      </c>
      <c r="J93" s="392" t="n">
        <v>0</v>
      </c>
      <c r="K93" s="392" t="n">
        <v>0</v>
      </c>
      <c r="L93" s="392" t="n">
        <v>0</v>
      </c>
      <c r="M93" s="392" t="n">
        <v>0</v>
      </c>
      <c r="N93" s="392" t="n">
        <v>0</v>
      </c>
      <c r="O93" s="392" t="n">
        <v>0</v>
      </c>
      <c r="P93" s="400" t="n">
        <f aca="false">SUM(D93:O93)</f>
        <v>0</v>
      </c>
    </row>
    <row r="94" customFormat="false" ht="3.95" hidden="false" customHeight="true" outlineLevel="0" collapsed="false">
      <c r="A94" s="402"/>
      <c r="B94" s="390"/>
    </row>
    <row r="95" customFormat="false" ht="12.75" hidden="false" customHeight="false" outlineLevel="0" collapsed="false">
      <c r="A95" s="389" t="s">
        <v>496</v>
      </c>
      <c r="B95" s="390"/>
      <c r="D95" s="393" t="n">
        <f aca="false">D91-D93</f>
        <v>-0</v>
      </c>
      <c r="E95" s="393" t="n">
        <f aca="false">E91-E93</f>
        <v>-0</v>
      </c>
      <c r="F95" s="393" t="n">
        <f aca="false">F91-F93</f>
        <v>-0</v>
      </c>
      <c r="G95" s="393" t="n">
        <f aca="false">G91-G93</f>
        <v>-0</v>
      </c>
      <c r="H95" s="393" t="n">
        <f aca="false">H91-H93</f>
        <v>-0</v>
      </c>
      <c r="I95" s="393" t="n">
        <f aca="false">I91-I93</f>
        <v>-0</v>
      </c>
      <c r="J95" s="393" t="n">
        <f aca="false">J91-J93</f>
        <v>-0</v>
      </c>
      <c r="K95" s="393" t="n">
        <f aca="false">K91-K93</f>
        <v>-0</v>
      </c>
      <c r="L95" s="393" t="n">
        <f aca="false">L91-L93</f>
        <v>-0</v>
      </c>
      <c r="M95" s="393" t="n">
        <f aca="false">M91-M93</f>
        <v>-0</v>
      </c>
      <c r="N95" s="393" t="n">
        <f aca="false">N91-N93</f>
        <v>-0</v>
      </c>
      <c r="O95" s="393" t="n">
        <f aca="false">O91-O93</f>
        <v>-0</v>
      </c>
      <c r="P95" s="400" t="n">
        <f aca="false">SUM(D95:O95)</f>
        <v>0</v>
      </c>
      <c r="Q95" s="378"/>
    </row>
    <row r="96" customFormat="false" ht="5.25" hidden="false" customHeight="true" outlineLevel="0" collapsed="false">
      <c r="A96" s="402"/>
      <c r="B96" s="390"/>
      <c r="AW96" s="406"/>
      <c r="AX96" s="406"/>
      <c r="AY96" s="406"/>
      <c r="AZ96" s="406"/>
    </row>
    <row r="97" customFormat="false" ht="5.25" hidden="false" customHeight="true" outlineLevel="0" collapsed="false">
      <c r="A97" s="440"/>
      <c r="B97" s="411"/>
      <c r="C97" s="412"/>
      <c r="D97" s="412"/>
      <c r="E97" s="412"/>
      <c r="F97" s="412"/>
      <c r="G97" s="412"/>
      <c r="H97" s="412"/>
      <c r="I97" s="412"/>
      <c r="J97" s="412"/>
      <c r="K97" s="412"/>
      <c r="L97" s="412"/>
      <c r="M97" s="412"/>
      <c r="N97" s="412"/>
      <c r="O97" s="412"/>
      <c r="P97" s="412"/>
      <c r="AX97" s="406"/>
      <c r="AY97" s="406"/>
    </row>
    <row r="98" customFormat="false" ht="5.25" hidden="false" customHeight="true" outlineLevel="0" collapsed="false"/>
    <row r="99" customFormat="false" ht="12.75" hidden="false" customHeight="false" outlineLevel="0" collapsed="false">
      <c r="A99" s="441" t="s">
        <v>497</v>
      </c>
      <c r="B99" s="442"/>
      <c r="C99" s="443" t="str">
        <f aca="false">C30</f>
        <v>12/31/99</v>
      </c>
      <c r="D99" s="418"/>
      <c r="E99" s="418"/>
      <c r="F99" s="418"/>
      <c r="G99" s="426"/>
      <c r="H99" s="426"/>
      <c r="I99" s="426"/>
      <c r="J99" s="426"/>
      <c r="K99" s="426"/>
      <c r="L99" s="418"/>
      <c r="M99" s="418"/>
      <c r="N99" s="418"/>
      <c r="O99" s="418"/>
      <c r="P99" s="418"/>
      <c r="V99" s="402"/>
      <c r="X99" s="406"/>
      <c r="Y99" s="406"/>
      <c r="Z99" s="406"/>
      <c r="AA99" s="406"/>
      <c r="AB99" s="402"/>
      <c r="AC99" s="402"/>
      <c r="AD99" s="402"/>
      <c r="AE99" s="402"/>
      <c r="AF99" s="406"/>
      <c r="AG99" s="406"/>
      <c r="AH99" s="406"/>
      <c r="AI99" s="406"/>
      <c r="AJ99" s="406"/>
    </row>
    <row r="100" customFormat="false" ht="3.95" hidden="false" customHeight="true" outlineLevel="0" collapsed="false">
      <c r="A100" s="396"/>
      <c r="B100" s="444"/>
    </row>
    <row r="101" customFormat="false" ht="12.75" hidden="false" customHeight="false" outlineLevel="0" collapsed="false">
      <c r="A101" s="389" t="s">
        <v>407</v>
      </c>
      <c r="B101" s="390"/>
      <c r="C101" s="396"/>
      <c r="D101" s="393" t="n">
        <f aca="false">C111</f>
        <v>0</v>
      </c>
      <c r="E101" s="393" t="n">
        <f aca="false">D111</f>
        <v>0</v>
      </c>
      <c r="F101" s="393" t="n">
        <f aca="false">E111</f>
        <v>0</v>
      </c>
      <c r="G101" s="393" t="n">
        <f aca="false">F111</f>
        <v>0</v>
      </c>
      <c r="H101" s="393" t="n">
        <f aca="false">G111</f>
        <v>0</v>
      </c>
      <c r="I101" s="393" t="n">
        <f aca="false">H111</f>
        <v>0</v>
      </c>
      <c r="J101" s="393" t="n">
        <f aca="false">I111</f>
        <v>0</v>
      </c>
      <c r="K101" s="393" t="n">
        <f aca="false">J111</f>
        <v>0</v>
      </c>
      <c r="L101" s="393" t="n">
        <f aca="false">K111</f>
        <v>0</v>
      </c>
      <c r="M101" s="393" t="n">
        <f aca="false">L111</f>
        <v>0</v>
      </c>
      <c r="N101" s="393" t="n">
        <f aca="false">M111</f>
        <v>0</v>
      </c>
      <c r="O101" s="393" t="n">
        <f aca="false">N111</f>
        <v>0</v>
      </c>
      <c r="P101" s="393"/>
      <c r="Q101" s="403"/>
      <c r="V101" s="402"/>
      <c r="W101" s="402"/>
      <c r="X101" s="392"/>
      <c r="Y101" s="393"/>
      <c r="Z101" s="393"/>
      <c r="AA101" s="393"/>
      <c r="AB101" s="393"/>
      <c r="AC101" s="393"/>
      <c r="AD101" s="393"/>
      <c r="AE101" s="393"/>
      <c r="AF101" s="393"/>
      <c r="AG101" s="393"/>
      <c r="AH101" s="393"/>
      <c r="AI101" s="393"/>
      <c r="AQ101" s="406"/>
      <c r="AS101" s="434"/>
      <c r="AT101" s="434"/>
      <c r="AU101" s="434"/>
      <c r="AV101" s="434"/>
      <c r="AW101" s="434"/>
      <c r="AX101" s="434"/>
      <c r="AY101" s="434"/>
      <c r="AZ101" s="434"/>
      <c r="BA101" s="434"/>
      <c r="BB101" s="434"/>
      <c r="BC101" s="434"/>
      <c r="BD101" s="434"/>
      <c r="BE101" s="434"/>
      <c r="BF101" s="434"/>
      <c r="BG101" s="434"/>
    </row>
    <row r="102" customFormat="false" ht="6" hidden="false" customHeight="true" outlineLevel="0" collapsed="false">
      <c r="A102" s="396"/>
      <c r="B102" s="444"/>
      <c r="C102" s="396"/>
    </row>
    <row r="103" customFormat="false" ht="12.75" hidden="false" customHeight="false" outlineLevel="0" collapsed="false">
      <c r="A103" s="404" t="s">
        <v>498</v>
      </c>
      <c r="B103" s="419"/>
      <c r="C103" s="396"/>
      <c r="D103" s="392" t="n">
        <v>0</v>
      </c>
      <c r="E103" s="392" t="n">
        <v>0</v>
      </c>
      <c r="F103" s="392" t="n">
        <v>0</v>
      </c>
      <c r="G103" s="392" t="n">
        <v>0</v>
      </c>
      <c r="H103" s="392" t="n">
        <v>0</v>
      </c>
      <c r="I103" s="392" t="n">
        <v>0</v>
      </c>
      <c r="J103" s="392" t="n">
        <v>0</v>
      </c>
      <c r="K103" s="392" t="n">
        <v>0</v>
      </c>
      <c r="L103" s="392" t="n">
        <v>0</v>
      </c>
      <c r="M103" s="392" t="n">
        <v>0</v>
      </c>
      <c r="N103" s="392" t="n">
        <v>0</v>
      </c>
      <c r="O103" s="392" t="n">
        <v>0</v>
      </c>
      <c r="P103" s="393" t="n">
        <f aca="false">SUM(D103:O103)</f>
        <v>0</v>
      </c>
      <c r="V103" s="406"/>
      <c r="W103" s="406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</row>
    <row r="104" customFormat="false" ht="6" hidden="false" customHeight="true" outlineLevel="0" collapsed="false">
      <c r="A104" s="402"/>
      <c r="B104" s="390"/>
      <c r="C104" s="396"/>
      <c r="D104" s="393"/>
      <c r="E104" s="393"/>
      <c r="F104" s="393"/>
      <c r="G104" s="393"/>
      <c r="H104" s="393"/>
      <c r="I104" s="393"/>
      <c r="J104" s="393"/>
      <c r="K104" s="393"/>
      <c r="L104" s="393"/>
      <c r="M104" s="393"/>
      <c r="N104" s="393"/>
      <c r="O104" s="393"/>
      <c r="V104" s="402"/>
      <c r="W104" s="402"/>
      <c r="X104" s="393"/>
      <c r="Y104" s="393"/>
      <c r="Z104" s="393"/>
      <c r="AA104" s="393"/>
      <c r="AB104" s="393"/>
      <c r="AC104" s="393"/>
      <c r="AD104" s="393"/>
      <c r="AE104" s="393"/>
      <c r="AF104" s="393"/>
      <c r="AG104" s="393"/>
      <c r="AH104" s="393"/>
      <c r="AI104" s="393"/>
      <c r="AQ104" s="406"/>
      <c r="AS104" s="434"/>
      <c r="AT104" s="434"/>
      <c r="AU104" s="434"/>
      <c r="AV104" s="434"/>
      <c r="AW104" s="434"/>
      <c r="AX104" s="434"/>
      <c r="AY104" s="434"/>
      <c r="AZ104" s="434"/>
      <c r="BA104" s="434"/>
      <c r="BB104" s="434"/>
      <c r="BC104" s="434"/>
      <c r="BD104" s="434"/>
      <c r="BE104" s="434"/>
      <c r="BF104" s="434"/>
      <c r="BG104" s="434"/>
    </row>
    <row r="105" customFormat="false" ht="12.75" hidden="false" customHeight="false" outlineLevel="0" collapsed="false">
      <c r="A105" s="391" t="s">
        <v>499</v>
      </c>
      <c r="B105" s="390"/>
      <c r="C105" s="396"/>
      <c r="D105" s="393" t="n">
        <f aca="false">D95</f>
        <v>-0</v>
      </c>
      <c r="E105" s="393" t="n">
        <f aca="false">E95</f>
        <v>-0</v>
      </c>
      <c r="F105" s="393" t="n">
        <f aca="false">F95</f>
        <v>-0</v>
      </c>
      <c r="G105" s="393" t="n">
        <f aca="false">G95</f>
        <v>-0</v>
      </c>
      <c r="H105" s="393" t="n">
        <f aca="false">H95</f>
        <v>-0</v>
      </c>
      <c r="I105" s="393" t="n">
        <f aca="false">I95</f>
        <v>-0</v>
      </c>
      <c r="J105" s="393" t="n">
        <f aca="false">J95</f>
        <v>-0</v>
      </c>
      <c r="K105" s="393" t="n">
        <f aca="false">K95</f>
        <v>-0</v>
      </c>
      <c r="L105" s="393" t="n">
        <f aca="false">L95</f>
        <v>-0</v>
      </c>
      <c r="M105" s="393" t="n">
        <f aca="false">M95</f>
        <v>-0</v>
      </c>
      <c r="N105" s="393" t="n">
        <f aca="false">N95</f>
        <v>-0</v>
      </c>
      <c r="O105" s="393" t="n">
        <f aca="false">O95</f>
        <v>-0</v>
      </c>
      <c r="P105" s="393" t="n">
        <f aca="false">SUM(D105:O105)</f>
        <v>0</v>
      </c>
      <c r="Q105" s="403"/>
      <c r="V105" s="402"/>
      <c r="W105" s="40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Q105" s="406"/>
      <c r="AS105" s="403"/>
      <c r="AT105" s="403"/>
      <c r="AU105" s="403"/>
      <c r="AV105" s="403"/>
      <c r="AW105" s="403"/>
      <c r="AX105" s="403"/>
      <c r="AY105" s="403"/>
      <c r="AZ105" s="403"/>
      <c r="BA105" s="403"/>
      <c r="BB105" s="403"/>
      <c r="BC105" s="403"/>
      <c r="BD105" s="403"/>
      <c r="BE105" s="403"/>
      <c r="BF105" s="403"/>
      <c r="BG105" s="403"/>
    </row>
    <row r="106" customFormat="false" ht="6" hidden="false" customHeight="true" outlineLevel="0" collapsed="false">
      <c r="A106" s="402"/>
      <c r="B106" s="390"/>
      <c r="C106" s="396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393"/>
      <c r="P106" s="393"/>
      <c r="V106" s="402"/>
      <c r="W106" s="402"/>
      <c r="X106" s="393"/>
      <c r="Y106" s="393"/>
      <c r="Z106" s="393"/>
      <c r="AA106" s="393"/>
      <c r="AB106" s="393"/>
      <c r="AC106" s="393"/>
      <c r="AD106" s="393"/>
      <c r="AE106" s="393"/>
      <c r="AF106" s="393"/>
      <c r="AG106" s="393"/>
      <c r="AH106" s="393"/>
      <c r="AI106" s="393"/>
    </row>
    <row r="107" customFormat="false" ht="12.75" hidden="false" customHeight="false" outlineLevel="0" collapsed="false">
      <c r="A107" s="391" t="s">
        <v>500</v>
      </c>
      <c r="B107" s="390"/>
      <c r="C107" s="396"/>
      <c r="D107" s="445" t="n">
        <v>0</v>
      </c>
      <c r="E107" s="445" t="n">
        <v>0</v>
      </c>
      <c r="F107" s="445" t="n">
        <v>0</v>
      </c>
      <c r="G107" s="445" t="n">
        <v>0</v>
      </c>
      <c r="H107" s="445" t="n">
        <v>0</v>
      </c>
      <c r="I107" s="445" t="n">
        <v>0</v>
      </c>
      <c r="J107" s="445" t="n">
        <v>0</v>
      </c>
      <c r="K107" s="445" t="n">
        <v>0</v>
      </c>
      <c r="L107" s="445" t="n">
        <v>0</v>
      </c>
      <c r="M107" s="445" t="n">
        <v>0</v>
      </c>
      <c r="N107" s="445" t="n">
        <v>0</v>
      </c>
      <c r="O107" s="445" t="n">
        <v>0</v>
      </c>
      <c r="P107" s="393" t="n">
        <f aca="false">SUM(D107:O107)</f>
        <v>0</v>
      </c>
      <c r="Q107" s="403"/>
      <c r="V107" s="402"/>
      <c r="W107" s="402"/>
      <c r="X107" s="393"/>
      <c r="Y107" s="393"/>
      <c r="Z107" s="393"/>
      <c r="AA107" s="393"/>
      <c r="AB107" s="393"/>
      <c r="AC107" s="393"/>
      <c r="AD107" s="393"/>
      <c r="AE107" s="393"/>
      <c r="AF107" s="393"/>
      <c r="AG107" s="393"/>
      <c r="AH107" s="393"/>
      <c r="AI107" s="393"/>
      <c r="AQ107" s="406"/>
      <c r="AS107" s="403"/>
      <c r="AT107" s="403"/>
      <c r="AU107" s="403"/>
      <c r="AV107" s="403"/>
      <c r="AW107" s="403"/>
      <c r="AX107" s="403"/>
      <c r="AY107" s="403"/>
      <c r="AZ107" s="403"/>
      <c r="BA107" s="403"/>
      <c r="BB107" s="403"/>
      <c r="BC107" s="403"/>
      <c r="BD107" s="403"/>
      <c r="BE107" s="403"/>
      <c r="BF107" s="403"/>
      <c r="BG107" s="403"/>
    </row>
    <row r="108" customFormat="false" ht="6" hidden="false" customHeight="true" outlineLevel="0" collapsed="false">
      <c r="A108" s="402"/>
      <c r="B108" s="390"/>
      <c r="C108" s="396"/>
      <c r="D108" s="445"/>
      <c r="E108" s="445"/>
      <c r="F108" s="445"/>
      <c r="G108" s="445"/>
      <c r="H108" s="445"/>
      <c r="I108" s="445"/>
      <c r="J108" s="445"/>
      <c r="K108" s="445"/>
      <c r="L108" s="445"/>
      <c r="M108" s="445"/>
      <c r="N108" s="445"/>
      <c r="O108" s="445"/>
      <c r="P108" s="393"/>
      <c r="V108" s="402"/>
      <c r="W108" s="402"/>
      <c r="X108" s="393"/>
      <c r="Y108" s="393"/>
      <c r="Z108" s="393"/>
      <c r="AA108" s="393"/>
      <c r="AB108" s="393"/>
      <c r="AC108" s="393"/>
      <c r="AD108" s="393"/>
      <c r="AE108" s="393"/>
      <c r="AF108" s="393"/>
      <c r="AG108" s="393"/>
      <c r="AH108" s="393"/>
      <c r="AI108" s="393"/>
    </row>
    <row r="109" customFormat="false" ht="12.75" hidden="false" customHeight="false" outlineLevel="0" collapsed="false">
      <c r="A109" s="391" t="s">
        <v>466</v>
      </c>
      <c r="B109" s="390"/>
      <c r="C109" s="396"/>
      <c r="D109" s="395" t="n">
        <f aca="false">D117</f>
        <v>0</v>
      </c>
      <c r="E109" s="395" t="n">
        <f aca="false">E117</f>
        <v>0</v>
      </c>
      <c r="F109" s="395" t="n">
        <f aca="false">F117</f>
        <v>0</v>
      </c>
      <c r="G109" s="395" t="n">
        <f aca="false">G117</f>
        <v>0</v>
      </c>
      <c r="H109" s="395" t="n">
        <f aca="false">H117</f>
        <v>0</v>
      </c>
      <c r="I109" s="395" t="n">
        <f aca="false">I117</f>
        <v>0</v>
      </c>
      <c r="J109" s="395" t="n">
        <f aca="false">J117</f>
        <v>0</v>
      </c>
      <c r="K109" s="395" t="n">
        <f aca="false">K117</f>
        <v>0</v>
      </c>
      <c r="L109" s="395" t="n">
        <f aca="false">L117</f>
        <v>0</v>
      </c>
      <c r="M109" s="395" t="n">
        <f aca="false">M117</f>
        <v>0</v>
      </c>
      <c r="N109" s="395" t="n">
        <f aca="false">N117</f>
        <v>0</v>
      </c>
      <c r="O109" s="395" t="n">
        <f aca="false">O117</f>
        <v>0</v>
      </c>
      <c r="P109" s="395" t="n">
        <f aca="false">SUM(D109:O109)</f>
        <v>0</v>
      </c>
      <c r="Q109" s="437"/>
      <c r="V109" s="402"/>
      <c r="W109" s="402"/>
      <c r="X109" s="392"/>
      <c r="Y109" s="393"/>
      <c r="Z109" s="393"/>
      <c r="AA109" s="393"/>
      <c r="AB109" s="393"/>
      <c r="AC109" s="393"/>
      <c r="AD109" s="393"/>
      <c r="AE109" s="393"/>
      <c r="AF109" s="393"/>
      <c r="AG109" s="393"/>
      <c r="AH109" s="393"/>
      <c r="AI109" s="393"/>
    </row>
    <row r="110" customFormat="false" ht="3.95" hidden="false" customHeight="true" outlineLevel="0" collapsed="false">
      <c r="A110" s="402"/>
      <c r="B110" s="390"/>
      <c r="C110" s="396"/>
      <c r="D110" s="406"/>
      <c r="E110" s="406"/>
      <c r="F110" s="406"/>
      <c r="G110" s="406"/>
      <c r="H110" s="406"/>
      <c r="I110" s="406"/>
      <c r="J110" s="406"/>
      <c r="K110" s="406"/>
      <c r="L110" s="406"/>
      <c r="M110" s="406"/>
      <c r="N110" s="406"/>
      <c r="O110" s="406"/>
      <c r="V110" s="402"/>
      <c r="W110" s="402"/>
      <c r="X110" s="392"/>
      <c r="Y110" s="392"/>
      <c r="Z110" s="392"/>
      <c r="AA110" s="392"/>
      <c r="AB110" s="392"/>
      <c r="AC110" s="392"/>
      <c r="AD110" s="392"/>
      <c r="AE110" s="392"/>
      <c r="AF110" s="392"/>
      <c r="AG110" s="392"/>
      <c r="AH110" s="392"/>
      <c r="AI110" s="392"/>
    </row>
    <row r="111" customFormat="false" ht="12.75" hidden="false" customHeight="false" outlineLevel="0" collapsed="false">
      <c r="A111" s="389" t="s">
        <v>412</v>
      </c>
      <c r="B111" s="444"/>
      <c r="C111" s="421" t="n">
        <v>0</v>
      </c>
      <c r="D111" s="422" t="n">
        <f aca="false">SUM(D101:D109)</f>
        <v>0</v>
      </c>
      <c r="E111" s="422" t="n">
        <f aca="false">SUM(E101:E109)</f>
        <v>0</v>
      </c>
      <c r="F111" s="422" t="n">
        <f aca="false">SUM(F101:F109)</f>
        <v>0</v>
      </c>
      <c r="G111" s="422" t="n">
        <f aca="false">SUM(G101:G109)</f>
        <v>0</v>
      </c>
      <c r="H111" s="422" t="n">
        <f aca="false">SUM(H101:H109)</f>
        <v>0</v>
      </c>
      <c r="I111" s="422" t="n">
        <f aca="false">SUM(I101:I109)</f>
        <v>0</v>
      </c>
      <c r="J111" s="422" t="n">
        <f aca="false">SUM(J101:J109)</f>
        <v>0</v>
      </c>
      <c r="K111" s="422" t="n">
        <f aca="false">SUM(K101:K109)</f>
        <v>0</v>
      </c>
      <c r="L111" s="422" t="n">
        <f aca="false">SUM(L101:L109)</f>
        <v>0</v>
      </c>
      <c r="M111" s="422" t="n">
        <f aca="false">SUM(M101:M109)</f>
        <v>0</v>
      </c>
      <c r="N111" s="422" t="n">
        <f aca="false">SUM(N101:N109)</f>
        <v>0</v>
      </c>
      <c r="O111" s="422" t="n">
        <f aca="false">SUM(O101:O109)</f>
        <v>0</v>
      </c>
      <c r="P111" s="422" t="n">
        <f aca="false">SUM(P103:P109)+D101</f>
        <v>0</v>
      </c>
      <c r="Q111" s="403"/>
      <c r="V111" s="402"/>
      <c r="W111" s="402"/>
      <c r="X111" s="393"/>
      <c r="Y111" s="393"/>
      <c r="Z111" s="393"/>
      <c r="AA111" s="393"/>
      <c r="AB111" s="393"/>
      <c r="AC111" s="393"/>
      <c r="AD111" s="393"/>
      <c r="AE111" s="393"/>
      <c r="AF111" s="393"/>
      <c r="AG111" s="393"/>
      <c r="AH111" s="393"/>
      <c r="AI111" s="393"/>
      <c r="AQ111" s="406"/>
      <c r="AS111" s="406"/>
      <c r="AT111" s="406"/>
      <c r="AU111" s="406"/>
      <c r="AV111" s="402"/>
      <c r="AW111" s="402"/>
      <c r="AX111" s="402"/>
      <c r="AY111" s="402"/>
      <c r="AZ111" s="402"/>
      <c r="BA111" s="406"/>
      <c r="BB111" s="406"/>
      <c r="BC111" s="406"/>
      <c r="BD111" s="406"/>
      <c r="BE111" s="406"/>
    </row>
    <row r="113" customFormat="false" ht="12" hidden="false" customHeight="true" outlineLevel="0" collapsed="false">
      <c r="A113" s="402"/>
      <c r="B113" s="390"/>
      <c r="D113" s="406"/>
      <c r="E113" s="406"/>
      <c r="F113" s="406"/>
      <c r="G113" s="406"/>
      <c r="H113" s="406"/>
      <c r="I113" s="406"/>
      <c r="J113" s="406"/>
      <c r="K113" s="406"/>
      <c r="L113" s="406"/>
      <c r="M113" s="406"/>
      <c r="N113" s="406"/>
      <c r="O113" s="406"/>
      <c r="R113" s="403"/>
      <c r="V113" s="402"/>
      <c r="W113" s="40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Q113" s="406"/>
      <c r="AS113" s="406"/>
      <c r="AT113" s="406"/>
      <c r="AU113" s="406"/>
      <c r="AV113" s="406"/>
      <c r="AW113" s="406"/>
      <c r="AX113" s="406"/>
      <c r="AY113" s="406"/>
      <c r="AZ113" s="406"/>
      <c r="BA113" s="406"/>
      <c r="BB113" s="406"/>
      <c r="BC113" s="406"/>
      <c r="BD113" s="406"/>
      <c r="BE113" s="406"/>
    </row>
    <row r="114" customFormat="false" ht="12.75" hidden="false" customHeight="false" outlineLevel="0" collapsed="false">
      <c r="A114" s="391" t="s">
        <v>501</v>
      </c>
      <c r="B114" s="390"/>
      <c r="D114" s="446" t="n">
        <f aca="false">D45</f>
        <v>0.0902</v>
      </c>
      <c r="E114" s="446" t="n">
        <f aca="false">E45</f>
        <v>0.0902</v>
      </c>
      <c r="F114" s="446" t="n">
        <f aca="false">F45</f>
        <v>0.0902</v>
      </c>
      <c r="G114" s="446" t="n">
        <f aca="false">G45</f>
        <v>0.0902</v>
      </c>
      <c r="H114" s="446" t="n">
        <f aca="false">H45</f>
        <v>0.0902</v>
      </c>
      <c r="I114" s="446" t="n">
        <f aca="false">I45</f>
        <v>0.0902</v>
      </c>
      <c r="J114" s="446" t="n">
        <f aca="false">J45</f>
        <v>0.0902</v>
      </c>
      <c r="K114" s="446" t="n">
        <f aca="false">K45</f>
        <v>0.0902</v>
      </c>
      <c r="L114" s="446" t="n">
        <f aca="false">L45</f>
        <v>0.0902</v>
      </c>
      <c r="M114" s="446" t="n">
        <f aca="false">M45</f>
        <v>0.0902</v>
      </c>
      <c r="N114" s="446" t="n">
        <f aca="false">N45</f>
        <v>0.0902</v>
      </c>
      <c r="O114" s="446" t="n">
        <f aca="false">O45</f>
        <v>0.0902</v>
      </c>
      <c r="V114" s="402"/>
      <c r="W114" s="402"/>
      <c r="X114" s="447"/>
      <c r="Y114" s="447"/>
      <c r="Z114" s="447"/>
      <c r="AA114" s="447"/>
      <c r="AB114" s="447"/>
      <c r="AC114" s="447"/>
      <c r="AD114" s="447"/>
      <c r="AE114" s="447"/>
      <c r="AF114" s="447"/>
      <c r="AG114" s="447"/>
      <c r="AH114" s="447"/>
      <c r="AI114" s="447"/>
      <c r="AS114" s="406"/>
      <c r="AT114" s="406"/>
      <c r="AU114" s="406"/>
      <c r="AV114" s="406"/>
      <c r="AW114" s="406"/>
      <c r="AX114" s="406"/>
      <c r="AY114" s="406"/>
      <c r="AZ114" s="406"/>
      <c r="BA114" s="406"/>
      <c r="BB114" s="406"/>
      <c r="BC114" s="406"/>
      <c r="BD114" s="406"/>
      <c r="BE114" s="406"/>
    </row>
    <row r="115" customFormat="false" ht="12.75" hidden="false" customHeight="false" outlineLevel="0" collapsed="false">
      <c r="A115" s="391" t="s">
        <v>414</v>
      </c>
      <c r="B115" s="390"/>
      <c r="D115" s="436" t="n">
        <f aca="false">D46</f>
        <v>0.0077</v>
      </c>
      <c r="E115" s="436" t="n">
        <f aca="false">E46</f>
        <v>0.0069</v>
      </c>
      <c r="F115" s="436" t="n">
        <f aca="false">F46</f>
        <v>0.0077</v>
      </c>
      <c r="G115" s="436" t="n">
        <f aca="false">G46</f>
        <v>0.0074</v>
      </c>
      <c r="H115" s="436" t="n">
        <f aca="false">H46</f>
        <v>0.0077</v>
      </c>
      <c r="I115" s="436" t="n">
        <f aca="false">I46</f>
        <v>0.0074</v>
      </c>
      <c r="J115" s="436" t="n">
        <f aca="false">J46</f>
        <v>0.0077</v>
      </c>
      <c r="K115" s="436" t="n">
        <f aca="false">K46</f>
        <v>0.0077</v>
      </c>
      <c r="L115" s="436" t="n">
        <f aca="false">L46</f>
        <v>0.0074</v>
      </c>
      <c r="M115" s="436" t="n">
        <f aca="false">M46</f>
        <v>0.0077</v>
      </c>
      <c r="N115" s="436" t="n">
        <f aca="false">N46</f>
        <v>0.0074</v>
      </c>
      <c r="O115" s="436" t="n">
        <f aca="false">O46</f>
        <v>0.0077</v>
      </c>
      <c r="Q115" s="448"/>
      <c r="V115" s="402"/>
      <c r="W115" s="402"/>
      <c r="X115" s="449"/>
      <c r="Y115" s="449"/>
      <c r="Z115" s="449"/>
      <c r="AA115" s="449"/>
      <c r="AB115" s="449"/>
      <c r="AC115" s="449"/>
      <c r="AD115" s="449"/>
      <c r="AE115" s="449"/>
      <c r="AF115" s="449"/>
      <c r="AG115" s="449"/>
      <c r="AH115" s="449"/>
      <c r="AI115" s="449"/>
      <c r="AS115" s="406"/>
      <c r="AT115" s="406"/>
      <c r="AU115" s="406"/>
      <c r="AV115" s="406"/>
      <c r="AW115" s="406"/>
      <c r="AX115" s="406"/>
      <c r="AY115" s="406"/>
      <c r="AZ115" s="406"/>
      <c r="BA115" s="406"/>
      <c r="BB115" s="406"/>
      <c r="BC115" s="406"/>
      <c r="BD115" s="406"/>
      <c r="BE115" s="406"/>
    </row>
    <row r="116" customFormat="false" ht="12.75" hidden="false" customHeight="true" outlineLevel="0" collapsed="false">
      <c r="A116" s="402"/>
      <c r="B116" s="390"/>
      <c r="R116" s="403"/>
      <c r="V116" s="402"/>
      <c r="W116" s="402"/>
      <c r="AQ116" s="406"/>
      <c r="AS116" s="406"/>
      <c r="AT116" s="403"/>
      <c r="AU116" s="403"/>
      <c r="AV116" s="403"/>
      <c r="AW116" s="403"/>
      <c r="AX116" s="403"/>
      <c r="AY116" s="403"/>
      <c r="AZ116" s="403"/>
      <c r="BA116" s="403"/>
      <c r="BB116" s="403"/>
      <c r="BC116" s="403"/>
      <c r="BD116" s="403"/>
    </row>
    <row r="117" customFormat="false" ht="12.75" hidden="false" customHeight="false" outlineLevel="0" collapsed="false">
      <c r="A117" s="425" t="s">
        <v>415</v>
      </c>
      <c r="B117" s="398"/>
      <c r="C117" s="378"/>
      <c r="D117" s="400" t="n">
        <f aca="false">ROUND(C111*D115,0)</f>
        <v>0</v>
      </c>
      <c r="E117" s="400" t="n">
        <f aca="false">ROUND(D111*E115,0)</f>
        <v>0</v>
      </c>
      <c r="F117" s="400" t="n">
        <f aca="false">ROUND(E111*F115,0)</f>
        <v>0</v>
      </c>
      <c r="G117" s="400" t="n">
        <f aca="false">ROUND(F111*G115,0)</f>
        <v>0</v>
      </c>
      <c r="H117" s="400" t="n">
        <f aca="false">ROUND(G111*H115,0)</f>
        <v>0</v>
      </c>
      <c r="I117" s="400" t="n">
        <f aca="false">ROUND(H111*I115,0)</f>
        <v>0</v>
      </c>
      <c r="J117" s="400" t="n">
        <f aca="false">ROUND(I111*J115,0)</f>
        <v>0</v>
      </c>
      <c r="K117" s="400" t="n">
        <f aca="false">ROUND(J111*K115,0)</f>
        <v>0</v>
      </c>
      <c r="L117" s="400" t="n">
        <f aca="false">ROUND(K111*L115,0)</f>
        <v>0</v>
      </c>
      <c r="M117" s="400" t="n">
        <f aca="false">ROUND(L111*M115,0)</f>
        <v>0</v>
      </c>
      <c r="N117" s="400" t="n">
        <f aca="false">ROUND(M111*N115,0)</f>
        <v>0</v>
      </c>
      <c r="O117" s="400" t="n">
        <f aca="false">ROUND(N111*O115,0)</f>
        <v>0</v>
      </c>
      <c r="P117" s="400" t="n">
        <f aca="false">SUM(D117:O117)</f>
        <v>0</v>
      </c>
      <c r="Q117" s="378"/>
      <c r="V117" s="402"/>
      <c r="W117" s="402"/>
      <c r="X117" s="393"/>
      <c r="Y117" s="393"/>
      <c r="Z117" s="393"/>
      <c r="AA117" s="393"/>
      <c r="AB117" s="393"/>
      <c r="AC117" s="393"/>
      <c r="AD117" s="393"/>
      <c r="AE117" s="393"/>
      <c r="AF117" s="393"/>
      <c r="AG117" s="393"/>
      <c r="AH117" s="393"/>
      <c r="AI117" s="393"/>
      <c r="AJ117" s="393"/>
    </row>
    <row r="118" customFormat="false" ht="6" hidden="false" customHeight="true" outlineLevel="0" collapsed="false">
      <c r="A118" s="402"/>
      <c r="B118" s="390"/>
      <c r="R118" s="403"/>
      <c r="V118" s="402"/>
      <c r="W118" s="402"/>
      <c r="AQ118" s="406"/>
      <c r="AS118" s="403"/>
      <c r="AT118" s="403"/>
      <c r="AU118" s="403"/>
      <c r="AV118" s="403"/>
      <c r="AW118" s="403"/>
      <c r="AX118" s="403"/>
      <c r="AY118" s="403"/>
      <c r="AZ118" s="403"/>
      <c r="BA118" s="403"/>
      <c r="BB118" s="403"/>
      <c r="BC118" s="403"/>
      <c r="BD118" s="403"/>
    </row>
    <row r="119" customFormat="false" ht="12.75" hidden="false" customHeight="false" outlineLevel="0" collapsed="false">
      <c r="A119" s="425" t="s">
        <v>416</v>
      </c>
      <c r="B119" s="390"/>
      <c r="D119" s="393" t="n">
        <f aca="false">D117</f>
        <v>0</v>
      </c>
      <c r="E119" s="393" t="n">
        <f aca="false">E117+D119</f>
        <v>0</v>
      </c>
      <c r="F119" s="393" t="n">
        <f aca="false">F117+E119</f>
        <v>0</v>
      </c>
      <c r="G119" s="393" t="n">
        <f aca="false">G117+F119</f>
        <v>0</v>
      </c>
      <c r="H119" s="393" t="n">
        <f aca="false">H117+G119</f>
        <v>0</v>
      </c>
      <c r="I119" s="393" t="n">
        <f aca="false">I117+H119</f>
        <v>0</v>
      </c>
      <c r="J119" s="393" t="n">
        <f aca="false">J117+I119</f>
        <v>0</v>
      </c>
      <c r="K119" s="393" t="n">
        <f aca="false">K117+J119</f>
        <v>0</v>
      </c>
      <c r="L119" s="393" t="n">
        <f aca="false">L117+K119</f>
        <v>0</v>
      </c>
      <c r="M119" s="393" t="n">
        <f aca="false">M117+L119</f>
        <v>0</v>
      </c>
      <c r="N119" s="393" t="n">
        <f aca="false">N117+M119</f>
        <v>0</v>
      </c>
      <c r="O119" s="393" t="n">
        <f aca="false">O117+N119</f>
        <v>0</v>
      </c>
      <c r="V119" s="402"/>
      <c r="W119" s="402"/>
      <c r="X119" s="393"/>
      <c r="Y119" s="393"/>
      <c r="Z119" s="393"/>
      <c r="AA119" s="393"/>
      <c r="AB119" s="393"/>
      <c r="AC119" s="393"/>
      <c r="AD119" s="393"/>
      <c r="AE119" s="393"/>
      <c r="AF119" s="393"/>
      <c r="AG119" s="393"/>
      <c r="AH119" s="393"/>
      <c r="AI119" s="393"/>
    </row>
    <row r="120" customFormat="false" ht="12.75" hidden="false" customHeight="false" outlineLevel="0" collapsed="false">
      <c r="A120" s="0"/>
      <c r="B120" s="427"/>
      <c r="C120" s="0"/>
      <c r="D120" s="0"/>
      <c r="E120" s="0"/>
      <c r="F120" s="0"/>
      <c r="G120" s="0"/>
      <c r="H120" s="0"/>
      <c r="I120" s="0"/>
      <c r="J120" s="0"/>
      <c r="K120" s="0"/>
      <c r="L120" s="0"/>
      <c r="M120" s="0"/>
      <c r="N120" s="0"/>
      <c r="O120" s="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  <c r="CM120" s="0"/>
      <c r="CN120" s="0"/>
      <c r="CO120" s="0"/>
      <c r="CP120" s="0"/>
      <c r="CQ120" s="0"/>
      <c r="CR120" s="0"/>
      <c r="CS120" s="0"/>
      <c r="CT120" s="0"/>
      <c r="CU120" s="0"/>
      <c r="CV120" s="0"/>
      <c r="CW120" s="0"/>
      <c r="CX120" s="0"/>
      <c r="CY120" s="0"/>
      <c r="CZ120" s="0"/>
      <c r="DA120" s="0"/>
      <c r="DB120" s="0"/>
      <c r="DC120" s="0"/>
      <c r="DD120" s="0"/>
      <c r="DE120" s="0"/>
      <c r="DF120" s="0"/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  <c r="EG120" s="0"/>
      <c r="EH120" s="0"/>
      <c r="EI120" s="0"/>
      <c r="EJ120" s="0"/>
      <c r="EK120" s="0"/>
      <c r="EL120" s="0"/>
      <c r="EM120" s="0"/>
      <c r="EN120" s="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  <c r="FK120" s="0"/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  <c r="HA120" s="0"/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  <c r="HT120" s="0"/>
      <c r="HU120" s="0"/>
      <c r="HV120" s="0"/>
      <c r="HW120" s="0"/>
      <c r="HX120" s="0"/>
      <c r="HY120" s="0"/>
      <c r="HZ120" s="0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  <c r="IU120" s="0"/>
      <c r="IV120" s="0"/>
      <c r="IW120" s="0"/>
    </row>
    <row r="121" customFormat="false" ht="12.75" hidden="false" customHeight="false" outlineLevel="0" collapsed="false">
      <c r="A121" s="0"/>
      <c r="B121" s="427"/>
      <c r="C121" s="0"/>
      <c r="D121" s="0"/>
      <c r="E121" s="0"/>
      <c r="F121" s="0"/>
      <c r="G121" s="0"/>
      <c r="H121" s="0"/>
      <c r="I121" s="0"/>
      <c r="J121" s="0"/>
      <c r="K121" s="0"/>
      <c r="L121" s="0"/>
      <c r="M121" s="0"/>
      <c r="N121" s="0"/>
      <c r="O121" s="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  <c r="CI121" s="0"/>
      <c r="CJ121" s="0"/>
      <c r="CK121" s="0"/>
      <c r="CL121" s="0"/>
      <c r="CM121" s="0"/>
      <c r="CN121" s="0"/>
      <c r="CO121" s="0"/>
      <c r="CP121" s="0"/>
      <c r="CQ121" s="0"/>
      <c r="CR121" s="0"/>
      <c r="CS121" s="0"/>
      <c r="CT121" s="0"/>
      <c r="CU121" s="0"/>
      <c r="CV121" s="0"/>
      <c r="CW121" s="0"/>
      <c r="CX121" s="0"/>
      <c r="CY121" s="0"/>
      <c r="CZ121" s="0"/>
      <c r="DA121" s="0"/>
      <c r="DB121" s="0"/>
      <c r="DC121" s="0"/>
      <c r="DD121" s="0"/>
      <c r="DE121" s="0"/>
      <c r="DF121" s="0"/>
      <c r="DG121" s="0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  <c r="EF121" s="0"/>
      <c r="EG121" s="0"/>
      <c r="EH121" s="0"/>
      <c r="EI121" s="0"/>
      <c r="EJ121" s="0"/>
      <c r="EK121" s="0"/>
      <c r="EL121" s="0"/>
      <c r="EM121" s="0"/>
      <c r="EN121" s="0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  <c r="FJ121" s="0"/>
      <c r="FK121" s="0"/>
      <c r="FL121" s="0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  <c r="GJ121" s="0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  <c r="GZ121" s="0"/>
      <c r="HA121" s="0"/>
      <c r="HB121" s="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  <c r="HS121" s="0"/>
      <c r="HT121" s="0"/>
      <c r="HU121" s="0"/>
      <c r="HV121" s="0"/>
      <c r="HW121" s="0"/>
      <c r="HX121" s="0"/>
      <c r="HY121" s="0"/>
      <c r="HZ121" s="0"/>
      <c r="IA121" s="0"/>
      <c r="IB121" s="0"/>
      <c r="IC121" s="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  <c r="IU121" s="0"/>
      <c r="IV121" s="0"/>
      <c r="IW121" s="0"/>
    </row>
    <row r="122" customFormat="false" ht="12.75" hidden="false" customHeight="false" outlineLevel="0" collapsed="false">
      <c r="A122" s="428" t="str">
        <f aca="false">A1</f>
        <v>'file:///mnt/12tb/@roms/datasets/enron/EDRM Enron Email Data Set v2 XML/filtered-attachments/xls/TW3rdCEEM.XLS'#$Trackers</v>
      </c>
      <c r="D122" s="378"/>
      <c r="E122" s="378"/>
      <c r="F122" s="378"/>
      <c r="G122" s="378"/>
      <c r="H122" s="378"/>
      <c r="I122" s="378"/>
      <c r="J122" s="378"/>
      <c r="K122" s="378"/>
      <c r="L122" s="378"/>
      <c r="M122" s="378"/>
      <c r="N122" s="378"/>
      <c r="O122" s="378"/>
      <c r="P122" s="378"/>
    </row>
    <row r="123" customFormat="false" ht="12.75" hidden="false" customHeight="false" outlineLevel="0" collapsed="false">
      <c r="A123" s="379" t="s">
        <v>502</v>
      </c>
      <c r="D123" s="378"/>
      <c r="E123" s="378"/>
      <c r="F123" s="378"/>
      <c r="G123" s="378"/>
      <c r="H123" s="378"/>
      <c r="I123" s="378"/>
      <c r="J123" s="378"/>
      <c r="K123" s="378"/>
      <c r="L123" s="378"/>
      <c r="M123" s="378"/>
      <c r="N123" s="378"/>
      <c r="O123" s="378"/>
      <c r="P123" s="378"/>
    </row>
    <row r="124" customFormat="false" ht="12.75" hidden="false" customHeight="false" outlineLevel="0" collapsed="false">
      <c r="A124" s="429" t="str">
        <f aca="false">A3</f>
        <v>2001 CURRENT ESTIMATE</v>
      </c>
      <c r="B124" s="380" t="n">
        <f aca="true">NOW()</f>
        <v>45926.9584412873</v>
      </c>
      <c r="C124" s="430" t="s">
        <v>503</v>
      </c>
      <c r="D124" s="430"/>
      <c r="E124" s="430"/>
      <c r="F124" s="430"/>
      <c r="G124" s="430"/>
      <c r="H124" s="430"/>
      <c r="I124" s="430"/>
      <c r="J124" s="430"/>
      <c r="K124" s="430"/>
      <c r="L124" s="430"/>
      <c r="M124" s="430"/>
      <c r="N124" s="430"/>
      <c r="O124" s="430"/>
      <c r="P124" s="430"/>
    </row>
    <row r="125" customFormat="false" ht="12.95" hidden="false" customHeight="true" outlineLevel="0" collapsed="false">
      <c r="A125" s="382"/>
      <c r="B125" s="383" t="n">
        <f aca="true">NOW()</f>
        <v>45926.9584412874</v>
      </c>
      <c r="C125" s="431" t="str">
        <f aca="false">C4</f>
        <v>BALANCE</v>
      </c>
      <c r="D125" s="431" t="str">
        <f aca="false">D4</f>
        <v>JAN</v>
      </c>
      <c r="E125" s="431" t="str">
        <f aca="false">E4</f>
        <v>FEB</v>
      </c>
      <c r="F125" s="431" t="str">
        <f aca="false">F4</f>
        <v>MAR</v>
      </c>
      <c r="G125" s="431" t="str">
        <f aca="false">G4</f>
        <v>APR</v>
      </c>
      <c r="H125" s="431" t="str">
        <f aca="false">H4</f>
        <v>MAY</v>
      </c>
      <c r="I125" s="431" t="str">
        <f aca="false">I4</f>
        <v>JUN</v>
      </c>
      <c r="J125" s="431" t="str">
        <f aca="false">J4</f>
        <v>JUL</v>
      </c>
      <c r="K125" s="431" t="str">
        <f aca="false">K4</f>
        <v>AUG</v>
      </c>
      <c r="L125" s="431" t="str">
        <f aca="false">L4</f>
        <v>SEP</v>
      </c>
      <c r="M125" s="431" t="str">
        <f aca="false">M4</f>
        <v>OCT</v>
      </c>
      <c r="N125" s="431" t="str">
        <f aca="false">N4</f>
        <v>NOV</v>
      </c>
      <c r="O125" s="431" t="str">
        <f aca="false">O4</f>
        <v>DEC</v>
      </c>
      <c r="P125" s="431" t="n">
        <f aca="false">P4</f>
        <v>2001</v>
      </c>
    </row>
    <row r="126" customFormat="false" ht="3.95" hidden="false" customHeight="true" outlineLevel="0" collapsed="false"/>
    <row r="127" customFormat="false" ht="12.75" hidden="false" customHeight="false" outlineLevel="0" collapsed="false">
      <c r="A127" s="450" t="s">
        <v>504</v>
      </c>
      <c r="B127" s="419"/>
      <c r="C127" s="443" t="str">
        <f aca="false">C30</f>
        <v>12/31/99</v>
      </c>
    </row>
    <row r="128" customFormat="false" ht="3.95" hidden="false" customHeight="true" outlineLevel="0" collapsed="false">
      <c r="A128" s="451"/>
      <c r="B128" s="444"/>
      <c r="C128" s="396"/>
    </row>
    <row r="129" customFormat="false" ht="12.75" hidden="false" customHeight="false" outlineLevel="0" collapsed="false">
      <c r="A129" s="389" t="s">
        <v>407</v>
      </c>
      <c r="B129" s="444"/>
      <c r="C129" s="396"/>
      <c r="D129" s="393" t="n">
        <f aca="false">C139</f>
        <v>0</v>
      </c>
      <c r="E129" s="393" t="n">
        <f aca="false">D139</f>
        <v>0</v>
      </c>
      <c r="F129" s="393" t="n">
        <f aca="false">E139</f>
        <v>0</v>
      </c>
      <c r="G129" s="393" t="n">
        <f aca="false">F139</f>
        <v>0</v>
      </c>
      <c r="H129" s="393" t="n">
        <f aca="false">G139</f>
        <v>0</v>
      </c>
      <c r="I129" s="393" t="n">
        <f aca="false">H139</f>
        <v>0</v>
      </c>
      <c r="J129" s="393" t="n">
        <f aca="false">I139</f>
        <v>0</v>
      </c>
      <c r="K129" s="393" t="n">
        <f aca="false">J139</f>
        <v>0</v>
      </c>
      <c r="L129" s="393" t="n">
        <f aca="false">K139</f>
        <v>0</v>
      </c>
      <c r="M129" s="393" t="n">
        <f aca="false">L139</f>
        <v>0</v>
      </c>
      <c r="N129" s="393" t="n">
        <f aca="false">M139</f>
        <v>0</v>
      </c>
      <c r="O129" s="393" t="n">
        <f aca="false">N139</f>
        <v>0</v>
      </c>
      <c r="P129" s="393"/>
      <c r="Q129" s="393"/>
      <c r="R129" s="393"/>
      <c r="S129" s="393"/>
      <c r="T129" s="393"/>
      <c r="U129" s="393"/>
    </row>
    <row r="130" customFormat="false" ht="6" hidden="false" customHeight="true" outlineLevel="0" collapsed="false">
      <c r="A130" s="396"/>
      <c r="B130" s="444"/>
      <c r="C130" s="396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393"/>
      <c r="P130" s="393"/>
      <c r="Q130" s="393"/>
      <c r="R130" s="393"/>
      <c r="S130" s="393"/>
      <c r="T130" s="393"/>
      <c r="U130" s="393"/>
    </row>
    <row r="131" customFormat="false" ht="12.75" hidden="false" customHeight="false" outlineLevel="0" collapsed="false">
      <c r="A131" s="391" t="s">
        <v>505</v>
      </c>
      <c r="B131" s="444"/>
      <c r="C131" s="396"/>
      <c r="D131" s="393" t="n">
        <f aca="false">D93</f>
        <v>0</v>
      </c>
      <c r="E131" s="393" t="n">
        <f aca="false">E93</f>
        <v>0</v>
      </c>
      <c r="F131" s="393" t="n">
        <f aca="false">F93</f>
        <v>0</v>
      </c>
      <c r="G131" s="393" t="n">
        <f aca="false">G93</f>
        <v>0</v>
      </c>
      <c r="H131" s="393" t="n">
        <f aca="false">H93</f>
        <v>0</v>
      </c>
      <c r="I131" s="393" t="n">
        <f aca="false">I93</f>
        <v>0</v>
      </c>
      <c r="J131" s="393" t="n">
        <f aca="false">J93</f>
        <v>0</v>
      </c>
      <c r="K131" s="393" t="n">
        <f aca="false">K93</f>
        <v>0</v>
      </c>
      <c r="L131" s="393" t="n">
        <f aca="false">L93</f>
        <v>0</v>
      </c>
      <c r="M131" s="393" t="n">
        <f aca="false">M93</f>
        <v>0</v>
      </c>
      <c r="N131" s="393" t="n">
        <f aca="false">N93</f>
        <v>0</v>
      </c>
      <c r="O131" s="393" t="n">
        <f aca="false">O93</f>
        <v>0</v>
      </c>
      <c r="P131" s="400" t="n">
        <f aca="false">SUM(D131:O131)</f>
        <v>0</v>
      </c>
      <c r="Q131" s="393"/>
      <c r="R131" s="393"/>
      <c r="S131" s="393"/>
      <c r="T131" s="393"/>
      <c r="U131" s="393"/>
    </row>
    <row r="132" customFormat="false" ht="6" hidden="false" customHeight="true" outlineLevel="0" collapsed="false">
      <c r="A132" s="402"/>
      <c r="B132" s="390"/>
      <c r="C132" s="396"/>
      <c r="D132" s="393"/>
      <c r="E132" s="393"/>
      <c r="F132" s="393"/>
      <c r="G132" s="393"/>
      <c r="H132" s="393"/>
      <c r="I132" s="393"/>
      <c r="J132" s="393"/>
      <c r="K132" s="393"/>
      <c r="L132" s="393"/>
      <c r="M132" s="393"/>
      <c r="N132" s="393"/>
      <c r="O132" s="393"/>
      <c r="P132" s="393"/>
      <c r="Q132" s="393"/>
      <c r="R132" s="393"/>
      <c r="S132" s="393"/>
      <c r="T132" s="393"/>
      <c r="U132" s="393"/>
      <c r="AS132" s="403"/>
      <c r="AT132" s="403"/>
      <c r="AU132" s="403"/>
      <c r="AV132" s="403"/>
      <c r="AW132" s="403"/>
      <c r="AX132" s="403"/>
      <c r="AY132" s="403"/>
      <c r="AZ132" s="403"/>
      <c r="BA132" s="403"/>
      <c r="BB132" s="403"/>
      <c r="BC132" s="403"/>
      <c r="BD132" s="403"/>
    </row>
    <row r="133" customFormat="false" ht="12.75" hidden="false" customHeight="false" outlineLevel="0" collapsed="false">
      <c r="A133" s="391" t="s">
        <v>500</v>
      </c>
      <c r="B133" s="444"/>
      <c r="C133" s="396"/>
      <c r="D133" s="392" t="n">
        <v>0</v>
      </c>
      <c r="E133" s="392" t="n">
        <v>0</v>
      </c>
      <c r="F133" s="392" t="n">
        <v>0</v>
      </c>
      <c r="G133" s="392" t="n">
        <v>0</v>
      </c>
      <c r="H133" s="392" t="n">
        <v>0</v>
      </c>
      <c r="I133" s="392" t="n">
        <v>0</v>
      </c>
      <c r="J133" s="392" t="n">
        <v>0</v>
      </c>
      <c r="K133" s="392" t="n">
        <v>0</v>
      </c>
      <c r="L133" s="392" t="n">
        <v>0</v>
      </c>
      <c r="M133" s="392" t="n">
        <v>0</v>
      </c>
      <c r="N133" s="392" t="n">
        <v>0</v>
      </c>
      <c r="O133" s="392" t="n">
        <v>0</v>
      </c>
      <c r="P133" s="400" t="n">
        <f aca="false">SUM(D133:O133)</f>
        <v>0</v>
      </c>
    </row>
    <row r="134" customFormat="false" ht="6" hidden="false" customHeight="true" outlineLevel="0" collapsed="false">
      <c r="A134" s="396"/>
      <c r="B134" s="444"/>
      <c r="C134" s="396"/>
    </row>
    <row r="135" customFormat="false" ht="12.75" hidden="false" customHeight="false" outlineLevel="0" collapsed="false">
      <c r="A135" s="391" t="s">
        <v>506</v>
      </c>
      <c r="B135" s="444"/>
      <c r="C135" s="396"/>
      <c r="D135" s="392" t="n">
        <v>0</v>
      </c>
      <c r="E135" s="392" t="n">
        <v>0</v>
      </c>
      <c r="F135" s="392" t="n">
        <v>0</v>
      </c>
      <c r="G135" s="392" t="n">
        <v>0</v>
      </c>
      <c r="H135" s="392" t="n">
        <v>0</v>
      </c>
      <c r="I135" s="392" t="n">
        <v>0</v>
      </c>
      <c r="J135" s="392" t="n">
        <v>0</v>
      </c>
      <c r="K135" s="392" t="n">
        <v>0</v>
      </c>
      <c r="L135" s="392" t="n">
        <v>0</v>
      </c>
      <c r="M135" s="392" t="n">
        <v>0</v>
      </c>
      <c r="N135" s="392" t="n">
        <v>0</v>
      </c>
      <c r="O135" s="392" t="n">
        <v>0</v>
      </c>
      <c r="P135" s="400" t="n">
        <f aca="false">SUM(D135:O135)</f>
        <v>0</v>
      </c>
      <c r="Q135" s="393"/>
      <c r="R135" s="393"/>
      <c r="S135" s="393"/>
      <c r="T135" s="393"/>
    </row>
    <row r="136" customFormat="false" ht="6" hidden="false" customHeight="true" outlineLevel="0" collapsed="false">
      <c r="A136" s="396"/>
      <c r="B136" s="444"/>
      <c r="C136" s="396"/>
      <c r="D136" s="437"/>
      <c r="E136" s="437"/>
      <c r="F136" s="437"/>
      <c r="G136" s="437"/>
      <c r="H136" s="437"/>
      <c r="I136" s="437"/>
      <c r="J136" s="437"/>
      <c r="K136" s="437"/>
      <c r="L136" s="437"/>
      <c r="M136" s="437"/>
      <c r="N136" s="437"/>
      <c r="O136" s="437"/>
      <c r="P136" s="388"/>
    </row>
    <row r="137" customFormat="false" ht="12.75" hidden="false" customHeight="false" outlineLevel="0" collapsed="false">
      <c r="A137" s="391" t="s">
        <v>466</v>
      </c>
      <c r="B137" s="444"/>
      <c r="C137" s="396"/>
      <c r="D137" s="395" t="n">
        <f aca="false">D145</f>
        <v>0</v>
      </c>
      <c r="E137" s="395" t="n">
        <f aca="false">E145</f>
        <v>0</v>
      </c>
      <c r="F137" s="395" t="n">
        <f aca="false">F145</f>
        <v>0</v>
      </c>
      <c r="G137" s="395" t="n">
        <f aca="false">G145</f>
        <v>0</v>
      </c>
      <c r="H137" s="395" t="n">
        <f aca="false">H145</f>
        <v>0</v>
      </c>
      <c r="I137" s="395" t="n">
        <f aca="false">I145</f>
        <v>0</v>
      </c>
      <c r="J137" s="395" t="n">
        <f aca="false">J145</f>
        <v>0</v>
      </c>
      <c r="K137" s="395" t="n">
        <f aca="false">K145</f>
        <v>0</v>
      </c>
      <c r="L137" s="395" t="n">
        <f aca="false">L145</f>
        <v>0</v>
      </c>
      <c r="M137" s="395" t="n">
        <f aca="false">M145</f>
        <v>0</v>
      </c>
      <c r="N137" s="395" t="n">
        <f aca="false">N145</f>
        <v>0</v>
      </c>
      <c r="O137" s="395" t="n">
        <f aca="false">O145</f>
        <v>0</v>
      </c>
      <c r="P137" s="422" t="n">
        <f aca="false">SUM(D137:O137)</f>
        <v>0</v>
      </c>
      <c r="Q137" s="393"/>
      <c r="R137" s="393"/>
      <c r="S137" s="393"/>
      <c r="T137" s="393"/>
      <c r="U137" s="393"/>
    </row>
    <row r="138" customFormat="false" ht="3.95" hidden="false" customHeight="true" outlineLevel="0" collapsed="false">
      <c r="A138" s="396"/>
      <c r="B138" s="444"/>
      <c r="C138" s="396"/>
      <c r="D138" s="393"/>
      <c r="E138" s="393"/>
      <c r="F138" s="393"/>
      <c r="G138" s="393"/>
      <c r="H138" s="393"/>
      <c r="I138" s="393"/>
      <c r="J138" s="393"/>
      <c r="K138" s="393"/>
      <c r="L138" s="393"/>
      <c r="M138" s="393"/>
      <c r="N138" s="393"/>
      <c r="O138" s="393"/>
      <c r="P138" s="393"/>
      <c r="Q138" s="393"/>
      <c r="R138" s="393"/>
      <c r="S138" s="393"/>
      <c r="T138" s="393"/>
      <c r="U138" s="393"/>
    </row>
    <row r="139" customFormat="false" ht="12.75" hidden="false" customHeight="false" outlineLevel="0" collapsed="false">
      <c r="A139" s="389" t="s">
        <v>412</v>
      </c>
      <c r="B139" s="444"/>
      <c r="C139" s="421" t="n">
        <v>0</v>
      </c>
      <c r="D139" s="422" t="n">
        <f aca="false">D129+D131+D133+D135+D137</f>
        <v>0</v>
      </c>
      <c r="E139" s="422" t="n">
        <f aca="false">E129+E131+E133+E135+E137</f>
        <v>0</v>
      </c>
      <c r="F139" s="422" t="n">
        <f aca="false">F129+F131+F133+F135+F137</f>
        <v>0</v>
      </c>
      <c r="G139" s="422" t="n">
        <f aca="false">G129+G131+G133+G135+G137</f>
        <v>0</v>
      </c>
      <c r="H139" s="422" t="n">
        <f aca="false">H129+H131+H133+H135+H137</f>
        <v>0</v>
      </c>
      <c r="I139" s="422" t="n">
        <f aca="false">I129+I131+I133+I135+I137</f>
        <v>0</v>
      </c>
      <c r="J139" s="422" t="n">
        <f aca="false">J129+J131+J133+J135+J137</f>
        <v>0</v>
      </c>
      <c r="K139" s="422" t="n">
        <f aca="false">K129+K131+K133+K135+K137</f>
        <v>0</v>
      </c>
      <c r="L139" s="422" t="n">
        <f aca="false">L129+L131+L133+L135+L137</f>
        <v>0</v>
      </c>
      <c r="M139" s="422" t="n">
        <f aca="false">M129+M131+M133+M135+M137</f>
        <v>0</v>
      </c>
      <c r="N139" s="422" t="n">
        <f aca="false">N129+N131+N133+N135+N137</f>
        <v>0</v>
      </c>
      <c r="O139" s="422" t="n">
        <f aca="false">O129+O131+O133+O135+O137</f>
        <v>0</v>
      </c>
      <c r="P139" s="422" t="n">
        <f aca="false">P129+P131+P133+P135+P137</f>
        <v>0</v>
      </c>
      <c r="Q139" s="393"/>
      <c r="R139" s="393"/>
      <c r="S139" s="393"/>
      <c r="T139" s="393"/>
      <c r="U139" s="393"/>
    </row>
    <row r="142" customFormat="false" ht="12.75" hidden="false" customHeight="false" outlineLevel="0" collapsed="false">
      <c r="A142" s="391" t="s">
        <v>501</v>
      </c>
      <c r="B142" s="390"/>
      <c r="D142" s="446" t="n">
        <f aca="false">D45</f>
        <v>0.0902</v>
      </c>
      <c r="E142" s="446" t="n">
        <f aca="false">E45</f>
        <v>0.0902</v>
      </c>
      <c r="F142" s="446" t="n">
        <f aca="false">F45</f>
        <v>0.0902</v>
      </c>
      <c r="G142" s="446" t="n">
        <f aca="false">G45</f>
        <v>0.0902</v>
      </c>
      <c r="H142" s="446" t="n">
        <f aca="false">H45</f>
        <v>0.0902</v>
      </c>
      <c r="I142" s="446" t="n">
        <f aca="false">I45</f>
        <v>0.0902</v>
      </c>
      <c r="J142" s="446" t="n">
        <f aca="false">J45</f>
        <v>0.0902</v>
      </c>
      <c r="K142" s="446" t="n">
        <f aca="false">K45</f>
        <v>0.0902</v>
      </c>
      <c r="L142" s="446" t="n">
        <f aca="false">L45</f>
        <v>0.0902</v>
      </c>
      <c r="M142" s="446" t="n">
        <f aca="false">M45</f>
        <v>0.0902</v>
      </c>
      <c r="N142" s="446" t="n">
        <f aca="false">N45</f>
        <v>0.0902</v>
      </c>
      <c r="O142" s="446" t="n">
        <f aca="false">O45</f>
        <v>0.0902</v>
      </c>
    </row>
    <row r="143" customFormat="false" ht="12.75" hidden="false" customHeight="false" outlineLevel="0" collapsed="false">
      <c r="A143" s="391" t="s">
        <v>414</v>
      </c>
      <c r="B143" s="390"/>
      <c r="D143" s="436" t="n">
        <f aca="false">D46</f>
        <v>0.0077</v>
      </c>
      <c r="E143" s="436" t="n">
        <f aca="false">E46</f>
        <v>0.0069</v>
      </c>
      <c r="F143" s="436" t="n">
        <f aca="false">F46</f>
        <v>0.0077</v>
      </c>
      <c r="G143" s="436" t="n">
        <f aca="false">G46</f>
        <v>0.0074</v>
      </c>
      <c r="H143" s="436" t="n">
        <f aca="false">H46</f>
        <v>0.0077</v>
      </c>
      <c r="I143" s="436" t="n">
        <f aca="false">I46</f>
        <v>0.0074</v>
      </c>
      <c r="J143" s="436" t="n">
        <f aca="false">J46</f>
        <v>0.0077</v>
      </c>
      <c r="K143" s="436" t="n">
        <f aca="false">K46</f>
        <v>0.0077</v>
      </c>
      <c r="L143" s="436" t="n">
        <f aca="false">L46</f>
        <v>0.0074</v>
      </c>
      <c r="M143" s="436" t="n">
        <f aca="false">M46</f>
        <v>0.0077</v>
      </c>
      <c r="N143" s="436" t="n">
        <f aca="false">N46</f>
        <v>0.0074</v>
      </c>
      <c r="O143" s="436" t="n">
        <f aca="false">O46</f>
        <v>0.0077</v>
      </c>
    </row>
    <row r="144" customFormat="false" ht="12.75" hidden="false" customHeight="true" outlineLevel="0" collapsed="false">
      <c r="A144" s="402"/>
      <c r="B144" s="390"/>
    </row>
    <row r="145" customFormat="false" ht="12.75" hidden="false" customHeight="false" outlineLevel="0" collapsed="false">
      <c r="A145" s="425" t="s">
        <v>507</v>
      </c>
      <c r="B145" s="398"/>
      <c r="C145" s="378"/>
      <c r="D145" s="400" t="n">
        <f aca="false">ROUND(C139*D143,0)</f>
        <v>0</v>
      </c>
      <c r="E145" s="400" t="n">
        <f aca="false">ROUND(D139*E143,0)</f>
        <v>0</v>
      </c>
      <c r="F145" s="400" t="n">
        <f aca="false">ROUND(E139*F143,0)</f>
        <v>0</v>
      </c>
      <c r="G145" s="400" t="n">
        <f aca="false">ROUND(F139*G143,0)</f>
        <v>0</v>
      </c>
      <c r="H145" s="400" t="n">
        <f aca="false">ROUND(G139*H143,0)</f>
        <v>0</v>
      </c>
      <c r="I145" s="400" t="n">
        <f aca="false">ROUND(H139*I143,0)</f>
        <v>0</v>
      </c>
      <c r="J145" s="400" t="n">
        <f aca="false">ROUND(I139*J143,0)</f>
        <v>0</v>
      </c>
      <c r="K145" s="400" t="n">
        <f aca="false">ROUND(J139*K143,0)</f>
        <v>0</v>
      </c>
      <c r="L145" s="400" t="n">
        <f aca="false">ROUND(K139*L143,0)</f>
        <v>0</v>
      </c>
      <c r="M145" s="400" t="n">
        <f aca="false">ROUND(L139*M143,0)</f>
        <v>0</v>
      </c>
      <c r="N145" s="400" t="n">
        <f aca="false">ROUND(M139*N143,0)</f>
        <v>0</v>
      </c>
      <c r="O145" s="400" t="n">
        <f aca="false">ROUND(N139*O143,0)</f>
        <v>0</v>
      </c>
      <c r="P145" s="400" t="n">
        <f aca="false">SUM(D145:O145)</f>
        <v>0</v>
      </c>
    </row>
    <row r="146" customFormat="false" ht="6" hidden="false" customHeight="true" outlineLevel="0" collapsed="false">
      <c r="A146" s="402"/>
      <c r="B146" s="390"/>
    </row>
    <row r="147" customFormat="false" ht="12.75" hidden="false" customHeight="false" outlineLevel="0" collapsed="false">
      <c r="A147" s="425" t="s">
        <v>416</v>
      </c>
      <c r="B147" s="390"/>
      <c r="D147" s="393" t="n">
        <f aca="false">D145</f>
        <v>0</v>
      </c>
      <c r="E147" s="393" t="n">
        <f aca="false">E145+D147</f>
        <v>0</v>
      </c>
      <c r="F147" s="393" t="n">
        <f aca="false">F145+E147</f>
        <v>0</v>
      </c>
      <c r="G147" s="393" t="n">
        <f aca="false">G145+F147</f>
        <v>0</v>
      </c>
      <c r="H147" s="393" t="n">
        <f aca="false">H145+G147</f>
        <v>0</v>
      </c>
      <c r="I147" s="393" t="n">
        <f aca="false">I145+H147</f>
        <v>0</v>
      </c>
      <c r="J147" s="393" t="n">
        <f aca="false">J145+I147</f>
        <v>0</v>
      </c>
      <c r="K147" s="393" t="n">
        <f aca="false">K145+J147</f>
        <v>0</v>
      </c>
      <c r="L147" s="393" t="n">
        <f aca="false">L145+K147</f>
        <v>0</v>
      </c>
      <c r="M147" s="393" t="n">
        <f aca="false">M145+L147</f>
        <v>0</v>
      </c>
      <c r="N147" s="393" t="n">
        <f aca="false">N145+M147</f>
        <v>0</v>
      </c>
      <c r="O147" s="393" t="n">
        <f aca="false">O145+N147</f>
        <v>0</v>
      </c>
    </row>
    <row r="150" customFormat="false" ht="12.75" hidden="false" customHeight="false" outlineLevel="0" collapsed="false">
      <c r="A150" s="0"/>
      <c r="B150" s="427"/>
      <c r="C150" s="0"/>
      <c r="D150" s="0"/>
      <c r="E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0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  <c r="HU150" s="0"/>
      <c r="HV150" s="0"/>
      <c r="HW150" s="0"/>
      <c r="HX150" s="0"/>
      <c r="HY150" s="0"/>
      <c r="HZ150" s="0"/>
      <c r="IA150" s="0"/>
      <c r="IB150" s="0"/>
      <c r="IC150" s="0"/>
      <c r="ID150" s="0"/>
      <c r="IE150" s="0"/>
      <c r="IF150" s="0"/>
      <c r="IG150" s="0"/>
      <c r="IH150" s="0"/>
      <c r="II150" s="0"/>
      <c r="IJ150" s="0"/>
      <c r="IK150" s="0"/>
      <c r="IL150" s="0"/>
      <c r="IM150" s="0"/>
      <c r="IN150" s="0"/>
      <c r="IO150" s="0"/>
      <c r="IP150" s="0"/>
      <c r="IQ150" s="0"/>
      <c r="IR150" s="0"/>
      <c r="IS150" s="0"/>
      <c r="IT150" s="0"/>
      <c r="IU150" s="0"/>
      <c r="IV150" s="0"/>
      <c r="IW150" s="0"/>
    </row>
    <row r="151" customFormat="false" ht="12.75" hidden="false" customHeight="false" outlineLevel="0" collapsed="false">
      <c r="A151" s="0"/>
      <c r="B151" s="427"/>
      <c r="C151" s="0"/>
      <c r="D151" s="0"/>
      <c r="E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0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  <c r="HU151" s="0"/>
      <c r="HV151" s="0"/>
      <c r="HW151" s="0"/>
      <c r="HX151" s="0"/>
      <c r="HY151" s="0"/>
      <c r="HZ151" s="0"/>
      <c r="IA151" s="0"/>
      <c r="IB151" s="0"/>
      <c r="IC151" s="0"/>
      <c r="ID151" s="0"/>
      <c r="IE151" s="0"/>
      <c r="IF151" s="0"/>
      <c r="IG151" s="0"/>
      <c r="IH151" s="0"/>
      <c r="II151" s="0"/>
      <c r="IJ151" s="0"/>
      <c r="IK151" s="0"/>
      <c r="IL151" s="0"/>
      <c r="IM151" s="0"/>
      <c r="IN151" s="0"/>
      <c r="IO151" s="0"/>
      <c r="IP151" s="0"/>
      <c r="IQ151" s="0"/>
      <c r="IR151" s="0"/>
      <c r="IS151" s="0"/>
      <c r="IT151" s="0"/>
      <c r="IU151" s="0"/>
      <c r="IV151" s="0"/>
      <c r="IW151" s="0"/>
    </row>
    <row r="152" customFormat="false" ht="12.75" hidden="false" customHeight="false" outlineLevel="0" collapsed="false">
      <c r="A152" s="0"/>
      <c r="B152" s="427"/>
      <c r="C152" s="0"/>
      <c r="D152" s="0"/>
      <c r="E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0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0"/>
      <c r="HV152" s="0"/>
      <c r="HW152" s="0"/>
      <c r="HX152" s="0"/>
      <c r="HY152" s="0"/>
      <c r="HZ152" s="0"/>
      <c r="IA152" s="0"/>
      <c r="IB152" s="0"/>
      <c r="IC152" s="0"/>
      <c r="ID152" s="0"/>
      <c r="IE152" s="0"/>
      <c r="IF152" s="0"/>
      <c r="IG152" s="0"/>
      <c r="IH152" s="0"/>
      <c r="II152" s="0"/>
      <c r="IJ152" s="0"/>
      <c r="IK152" s="0"/>
      <c r="IL152" s="0"/>
      <c r="IM152" s="0"/>
      <c r="IN152" s="0"/>
      <c r="IO152" s="0"/>
      <c r="IP152" s="0"/>
      <c r="IQ152" s="0"/>
      <c r="IR152" s="0"/>
      <c r="IS152" s="0"/>
      <c r="IT152" s="0"/>
      <c r="IU152" s="0"/>
      <c r="IV152" s="0"/>
      <c r="IW152" s="0"/>
    </row>
    <row r="153" customFormat="false" ht="12.75" hidden="false" customHeight="false" outlineLevel="0" collapsed="false">
      <c r="AQ153" s="406"/>
      <c r="AS153" s="403"/>
      <c r="AT153" s="403"/>
      <c r="AU153" s="403"/>
      <c r="AV153" s="403"/>
      <c r="AW153" s="403"/>
      <c r="AX153" s="403"/>
      <c r="AY153" s="403"/>
      <c r="AZ153" s="403"/>
      <c r="BA153" s="403"/>
      <c r="BB153" s="403"/>
      <c r="BC153" s="403"/>
      <c r="BD153" s="403"/>
    </row>
    <row r="154" customFormat="false" ht="12.75" hidden="false" customHeight="false" outlineLevel="0" collapsed="false">
      <c r="A154" s="428" t="str">
        <f aca="false">A1</f>
        <v>'file:///mnt/12tb/@roms/datasets/enron/EDRM Enron Email Data Set v2 XML/filtered-attachments/xls/TW3rdCEEM.XLS'#$Trackers</v>
      </c>
      <c r="D154" s="378"/>
      <c r="E154" s="378"/>
      <c r="F154" s="378"/>
      <c r="G154" s="378"/>
      <c r="H154" s="378"/>
      <c r="I154" s="378"/>
      <c r="J154" s="378"/>
      <c r="K154" s="378"/>
      <c r="L154" s="378"/>
      <c r="M154" s="378"/>
      <c r="N154" s="378"/>
      <c r="O154" s="378"/>
      <c r="P154" s="378"/>
    </row>
    <row r="155" customFormat="false" ht="12.75" hidden="false" customHeight="false" outlineLevel="0" collapsed="false">
      <c r="A155" s="379" t="s">
        <v>508</v>
      </c>
      <c r="D155" s="378"/>
      <c r="E155" s="378"/>
      <c r="F155" s="378"/>
      <c r="G155" s="378"/>
      <c r="H155" s="378"/>
      <c r="I155" s="378"/>
      <c r="J155" s="378"/>
      <c r="K155" s="378"/>
      <c r="L155" s="378"/>
      <c r="M155" s="378"/>
      <c r="N155" s="378"/>
      <c r="O155" s="378"/>
      <c r="P155" s="378"/>
    </row>
    <row r="156" customFormat="false" ht="12.75" hidden="false" customHeight="false" outlineLevel="0" collapsed="false">
      <c r="A156" s="429" t="str">
        <f aca="false">A3</f>
        <v>2001 CURRENT ESTIMATE</v>
      </c>
      <c r="B156" s="380" t="n">
        <f aca="true">NOW()</f>
        <v>45926.9584412904</v>
      </c>
      <c r="C156" s="430" t="s">
        <v>509</v>
      </c>
      <c r="D156" s="430"/>
      <c r="E156" s="430"/>
      <c r="F156" s="430"/>
      <c r="G156" s="430"/>
      <c r="H156" s="430"/>
      <c r="I156" s="430"/>
      <c r="J156" s="430"/>
      <c r="K156" s="430"/>
      <c r="L156" s="430"/>
      <c r="M156" s="430"/>
      <c r="N156" s="430"/>
      <c r="O156" s="430"/>
      <c r="P156" s="430"/>
    </row>
    <row r="157" customFormat="false" ht="12.95" hidden="false" customHeight="true" outlineLevel="0" collapsed="false">
      <c r="A157" s="382"/>
      <c r="B157" s="383" t="n">
        <f aca="true">NOW()</f>
        <v>45926.9584412904</v>
      </c>
      <c r="C157" s="431" t="str">
        <f aca="false">C4</f>
        <v>BALANCE</v>
      </c>
      <c r="D157" s="431" t="str">
        <f aca="false">D4</f>
        <v>JAN</v>
      </c>
      <c r="E157" s="431" t="str">
        <f aca="false">E4</f>
        <v>FEB</v>
      </c>
      <c r="F157" s="431" t="str">
        <f aca="false">F4</f>
        <v>MAR</v>
      </c>
      <c r="G157" s="431" t="str">
        <f aca="false">G4</f>
        <v>APR</v>
      </c>
      <c r="H157" s="431" t="str">
        <f aca="false">H4</f>
        <v>MAY</v>
      </c>
      <c r="I157" s="431" t="str">
        <f aca="false">I4</f>
        <v>JUN</v>
      </c>
      <c r="J157" s="431" t="str">
        <f aca="false">J4</f>
        <v>JUL</v>
      </c>
      <c r="K157" s="431" t="str">
        <f aca="false">K4</f>
        <v>AUG</v>
      </c>
      <c r="L157" s="431" t="str">
        <f aca="false">L4</f>
        <v>SEP</v>
      </c>
      <c r="M157" s="431" t="str">
        <f aca="false">M4</f>
        <v>OCT</v>
      </c>
      <c r="N157" s="431" t="str">
        <f aca="false">N4</f>
        <v>NOV</v>
      </c>
      <c r="O157" s="431" t="str">
        <f aca="false">O4</f>
        <v>DEC</v>
      </c>
      <c r="P157" s="431" t="n">
        <f aca="false">P4</f>
        <v>2001</v>
      </c>
    </row>
    <row r="158" customFormat="false" ht="3.95" hidden="false" customHeight="true" outlineLevel="0" collapsed="false">
      <c r="D158" s="418"/>
      <c r="E158" s="418"/>
      <c r="F158" s="418"/>
      <c r="G158" s="418"/>
      <c r="H158" s="418"/>
      <c r="I158" s="418"/>
      <c r="J158" s="418"/>
      <c r="K158" s="418"/>
      <c r="L158" s="418"/>
      <c r="M158" s="418"/>
      <c r="N158" s="418"/>
      <c r="O158" s="418"/>
      <c r="P158" s="378"/>
    </row>
    <row r="159" customFormat="false" ht="12.75" hidden="false" customHeight="false" outlineLevel="0" collapsed="false">
      <c r="A159" s="389" t="s">
        <v>510</v>
      </c>
      <c r="B159" s="390"/>
    </row>
    <row r="160" customFormat="false" ht="12.75" hidden="false" customHeight="false" outlineLevel="0" collapsed="false">
      <c r="A160" s="391" t="s">
        <v>393</v>
      </c>
      <c r="B160" s="390"/>
      <c r="D160" s="393" t="n">
        <f aca="false">D59</f>
        <v>0</v>
      </c>
      <c r="E160" s="393" t="n">
        <f aca="false">E59</f>
        <v>0</v>
      </c>
      <c r="F160" s="393" t="n">
        <f aca="false">F59</f>
        <v>0</v>
      </c>
      <c r="G160" s="393" t="n">
        <f aca="false">G59</f>
        <v>0</v>
      </c>
      <c r="H160" s="393" t="n">
        <f aca="false">H59</f>
        <v>0</v>
      </c>
      <c r="I160" s="393" t="n">
        <f aca="false">I59</f>
        <v>0</v>
      </c>
      <c r="J160" s="393" t="n">
        <f aca="false">J59</f>
        <v>0</v>
      </c>
      <c r="K160" s="393" t="n">
        <f aca="false">K59</f>
        <v>0</v>
      </c>
      <c r="L160" s="393" t="n">
        <f aca="false">L59</f>
        <v>0</v>
      </c>
      <c r="M160" s="393" t="n">
        <f aca="false">M59</f>
        <v>0</v>
      </c>
      <c r="N160" s="393" t="n">
        <f aca="false">N59</f>
        <v>0</v>
      </c>
      <c r="O160" s="393" t="n">
        <f aca="false">O59</f>
        <v>0</v>
      </c>
      <c r="P160" s="393" t="n">
        <f aca="false">SUM(D160:O160)</f>
        <v>0</v>
      </c>
    </row>
    <row r="161" customFormat="false" ht="12.75" hidden="false" customHeight="false" outlineLevel="0" collapsed="false">
      <c r="A161" s="391" t="s">
        <v>477</v>
      </c>
      <c r="D161" s="393" t="n">
        <f aca="false">D60</f>
        <v>0</v>
      </c>
      <c r="E161" s="393" t="n">
        <f aca="false">E60</f>
        <v>0</v>
      </c>
      <c r="F161" s="393" t="n">
        <f aca="false">F60</f>
        <v>0</v>
      </c>
      <c r="G161" s="393" t="n">
        <f aca="false">G60</f>
        <v>0</v>
      </c>
      <c r="H161" s="393" t="n">
        <f aca="false">H60</f>
        <v>0</v>
      </c>
      <c r="I161" s="393" t="n">
        <f aca="false">I60</f>
        <v>0</v>
      </c>
      <c r="J161" s="393" t="n">
        <f aca="false">J60</f>
        <v>0</v>
      </c>
      <c r="K161" s="393" t="n">
        <f aca="false">K60</f>
        <v>0</v>
      </c>
      <c r="L161" s="393" t="n">
        <f aca="false">L60</f>
        <v>0</v>
      </c>
      <c r="M161" s="393" t="n">
        <f aca="false">M60</f>
        <v>0</v>
      </c>
      <c r="N161" s="393" t="n">
        <f aca="false">N60</f>
        <v>0</v>
      </c>
      <c r="O161" s="393" t="n">
        <f aca="false">O60</f>
        <v>0</v>
      </c>
      <c r="P161" s="393" t="n">
        <f aca="false">SUM(D161:O161)</f>
        <v>0</v>
      </c>
    </row>
    <row r="162" customFormat="false" ht="12.75" hidden="false" customHeight="false" outlineLevel="0" collapsed="false">
      <c r="A162" s="391" t="s">
        <v>478</v>
      </c>
      <c r="D162" s="395" t="n">
        <f aca="false">D61</f>
        <v>0</v>
      </c>
      <c r="E162" s="395" t="n">
        <f aca="false">E61</f>
        <v>0</v>
      </c>
      <c r="F162" s="395" t="n">
        <f aca="false">F61</f>
        <v>0</v>
      </c>
      <c r="G162" s="395" t="n">
        <f aca="false">G61</f>
        <v>0</v>
      </c>
      <c r="H162" s="395" t="n">
        <f aca="false">H61</f>
        <v>0</v>
      </c>
      <c r="I162" s="395" t="n">
        <f aca="false">I61</f>
        <v>0</v>
      </c>
      <c r="J162" s="395" t="n">
        <f aca="false">J61</f>
        <v>0</v>
      </c>
      <c r="K162" s="395" t="n">
        <f aca="false">K61</f>
        <v>0</v>
      </c>
      <c r="L162" s="395" t="n">
        <f aca="false">L61</f>
        <v>0</v>
      </c>
      <c r="M162" s="395" t="n">
        <f aca="false">M61</f>
        <v>0</v>
      </c>
      <c r="N162" s="395" t="n">
        <f aca="false">N61</f>
        <v>0</v>
      </c>
      <c r="O162" s="395" t="n">
        <f aca="false">O61</f>
        <v>0</v>
      </c>
      <c r="P162" s="395" t="n">
        <f aca="false">SUM(D162:O162)</f>
        <v>0</v>
      </c>
    </row>
    <row r="163" customFormat="false" ht="3.95" hidden="false" customHeight="true" outlineLevel="0" collapsed="false">
      <c r="A163" s="406"/>
    </row>
    <row r="164" customFormat="false" ht="12.75" hidden="false" customHeight="false" outlineLevel="0" collapsed="false">
      <c r="A164" s="391" t="s">
        <v>396</v>
      </c>
      <c r="B164" s="390"/>
      <c r="D164" s="393" t="n">
        <f aca="false">D160+D161+D162</f>
        <v>0</v>
      </c>
      <c r="E164" s="393" t="n">
        <f aca="false">E160+E161+E162</f>
        <v>0</v>
      </c>
      <c r="F164" s="393" t="n">
        <f aca="false">F160+F161+F162</f>
        <v>0</v>
      </c>
      <c r="G164" s="393" t="n">
        <f aca="false">G160+G161+G162</f>
        <v>0</v>
      </c>
      <c r="H164" s="393" t="n">
        <f aca="false">H160+H161+H162</f>
        <v>0</v>
      </c>
      <c r="I164" s="393" t="n">
        <f aca="false">I160+I161+I162</f>
        <v>0</v>
      </c>
      <c r="J164" s="393" t="n">
        <f aca="false">J160+J161+J162</f>
        <v>0</v>
      </c>
      <c r="K164" s="393" t="n">
        <f aca="false">K160+K161+K162</f>
        <v>0</v>
      </c>
      <c r="L164" s="393" t="n">
        <f aca="false">L160+L161+L162</f>
        <v>0</v>
      </c>
      <c r="M164" s="393" t="n">
        <f aca="false">M160+M161+M162</f>
        <v>0</v>
      </c>
      <c r="N164" s="393" t="n">
        <f aca="false">N160+N161+N162</f>
        <v>0</v>
      </c>
      <c r="O164" s="393" t="n">
        <f aca="false">O160+O161+O162</f>
        <v>0</v>
      </c>
      <c r="P164" s="393" t="n">
        <f aca="false">SUM(D164:O164)</f>
        <v>0</v>
      </c>
    </row>
    <row r="165" customFormat="false" ht="3.95" hidden="false" customHeight="true" outlineLevel="0" collapsed="false">
      <c r="A165" s="396"/>
    </row>
    <row r="166" customFormat="false" ht="12.75" hidden="false" customHeight="false" outlineLevel="0" collapsed="false">
      <c r="A166" s="391" t="s">
        <v>511</v>
      </c>
      <c r="B166" s="390"/>
      <c r="D166" s="397" t="n">
        <f aca="false">IF(D164=0,0,ROUND(D168/D164,4))</f>
        <v>0</v>
      </c>
      <c r="E166" s="397" t="n">
        <f aca="false">IF(E164=0,0,ROUND(E168/E164,4))</f>
        <v>0</v>
      </c>
      <c r="F166" s="397" t="n">
        <f aca="false">IF(F164=0,0,ROUND(F168/F164,4))</f>
        <v>0</v>
      </c>
      <c r="G166" s="397" t="n">
        <f aca="false">IF(G164=0,0,ROUND(G168/G164,4))</f>
        <v>0</v>
      </c>
      <c r="H166" s="397" t="n">
        <f aca="false">IF(H164=0,0,ROUND(H168/H164,4))</f>
        <v>0</v>
      </c>
      <c r="I166" s="397" t="n">
        <f aca="false">IF(I164=0,0,ROUND(I168/I164,4))</f>
        <v>0</v>
      </c>
      <c r="J166" s="397" t="n">
        <f aca="false">IF(J164=0,0,ROUND(J168/J164,4))</f>
        <v>0</v>
      </c>
      <c r="K166" s="397" t="n">
        <f aca="false">IF(K164=0,0,ROUND(K168/K164,4))</f>
        <v>0</v>
      </c>
      <c r="L166" s="397" t="n">
        <f aca="false">IF(L164=0,0,ROUND(L168/L164,4))</f>
        <v>0</v>
      </c>
      <c r="M166" s="397" t="n">
        <f aca="false">IF(M164=0,0,ROUND(M168/M164,4))</f>
        <v>0</v>
      </c>
      <c r="N166" s="397" t="n">
        <f aca="false">IF(N164=0,0,ROUND(N168/N164,4))</f>
        <v>0</v>
      </c>
      <c r="O166" s="397" t="n">
        <f aca="false">IF(O164=0,0,ROUND(O168/O164,4))</f>
        <v>0</v>
      </c>
      <c r="P166" s="397" t="n">
        <f aca="false">IF(P164=0,0,ROUND(P168/P164,4))</f>
        <v>0</v>
      </c>
    </row>
    <row r="167" customFormat="false" ht="3.95" hidden="false" customHeight="true" outlineLevel="0" collapsed="false">
      <c r="A167" s="396"/>
    </row>
    <row r="168" customFormat="false" ht="12.75" hidden="false" customHeight="false" outlineLevel="0" collapsed="false">
      <c r="A168" s="389" t="s">
        <v>512</v>
      </c>
      <c r="B168" s="398"/>
      <c r="C168" s="378"/>
      <c r="D168" s="421" t="n">
        <v>0</v>
      </c>
      <c r="E168" s="421" t="n">
        <v>0</v>
      </c>
      <c r="F168" s="421" t="n">
        <v>0</v>
      </c>
      <c r="G168" s="421" t="n">
        <v>0</v>
      </c>
      <c r="H168" s="421" t="n">
        <v>0</v>
      </c>
      <c r="I168" s="421" t="n">
        <v>0</v>
      </c>
      <c r="J168" s="421" t="n">
        <v>0</v>
      </c>
      <c r="K168" s="421" t="n">
        <v>0</v>
      </c>
      <c r="L168" s="421" t="n">
        <v>0</v>
      </c>
      <c r="M168" s="421" t="n">
        <v>0</v>
      </c>
      <c r="N168" s="421" t="n">
        <v>0</v>
      </c>
      <c r="O168" s="421" t="n">
        <v>0</v>
      </c>
      <c r="P168" s="400" t="n">
        <f aca="false">SUM(D168:O168)</f>
        <v>0</v>
      </c>
      <c r="Q168" s="403"/>
    </row>
    <row r="169" customFormat="false" ht="8.1" hidden="false" customHeight="true" outlineLevel="0" collapsed="false">
      <c r="A169" s="402"/>
      <c r="B169" s="390"/>
      <c r="D169" s="452"/>
      <c r="E169" s="452"/>
      <c r="F169" s="452"/>
      <c r="G169" s="452"/>
      <c r="H169" s="452"/>
      <c r="I169" s="452"/>
      <c r="J169" s="452"/>
      <c r="K169" s="452"/>
      <c r="L169" s="452"/>
      <c r="M169" s="452"/>
      <c r="N169" s="452"/>
      <c r="O169" s="452"/>
    </row>
    <row r="170" customFormat="false" ht="12.75" hidden="false" customHeight="false" outlineLevel="0" collapsed="false">
      <c r="A170" s="389" t="s">
        <v>513</v>
      </c>
      <c r="B170" s="398"/>
      <c r="C170" s="378"/>
      <c r="D170" s="453" t="n">
        <v>0</v>
      </c>
      <c r="E170" s="453" t="n">
        <v>0</v>
      </c>
      <c r="F170" s="453" t="n">
        <v>0</v>
      </c>
      <c r="G170" s="453" t="n">
        <v>0</v>
      </c>
      <c r="H170" s="453" t="n">
        <v>0</v>
      </c>
      <c r="I170" s="453" t="n">
        <v>0</v>
      </c>
      <c r="J170" s="453" t="n">
        <v>0</v>
      </c>
      <c r="K170" s="453" t="n">
        <v>0</v>
      </c>
      <c r="L170" s="453" t="n">
        <v>0</v>
      </c>
      <c r="M170" s="453" t="n">
        <v>0</v>
      </c>
      <c r="N170" s="453" t="n">
        <v>0</v>
      </c>
      <c r="O170" s="453" t="n">
        <v>0</v>
      </c>
      <c r="P170" s="422" t="n">
        <f aca="false">SUM(D170:O170)</f>
        <v>0</v>
      </c>
      <c r="Q170" s="409"/>
    </row>
    <row r="171" customFormat="false" ht="6" hidden="false" customHeight="true" outlineLevel="0" collapsed="false">
      <c r="Q171" s="403"/>
    </row>
    <row r="172" customFormat="false" ht="12.75" hidden="false" customHeight="false" outlineLevel="0" collapsed="false">
      <c r="A172" s="391" t="s">
        <v>459</v>
      </c>
      <c r="B172" s="390"/>
      <c r="D172" s="393" t="n">
        <f aca="false">D168-D170</f>
        <v>0</v>
      </c>
      <c r="E172" s="393" t="n">
        <f aca="false">E168-E170</f>
        <v>0</v>
      </c>
      <c r="F172" s="393" t="n">
        <f aca="false">F168-F170</f>
        <v>0</v>
      </c>
      <c r="G172" s="393" t="n">
        <f aca="false">G168-G170</f>
        <v>0</v>
      </c>
      <c r="H172" s="393" t="n">
        <f aca="false">H168-H170</f>
        <v>0</v>
      </c>
      <c r="I172" s="393" t="n">
        <f aca="false">I168-I170</f>
        <v>0</v>
      </c>
      <c r="J172" s="393" t="n">
        <f aca="false">J168-J170</f>
        <v>0</v>
      </c>
      <c r="K172" s="393" t="n">
        <f aca="false">K168-K170</f>
        <v>0</v>
      </c>
      <c r="L172" s="393" t="n">
        <f aca="false">L168-L170</f>
        <v>0</v>
      </c>
      <c r="M172" s="393" t="n">
        <f aca="false">M168-M170</f>
        <v>0</v>
      </c>
      <c r="N172" s="393" t="n">
        <f aca="false">N168-N170</f>
        <v>0</v>
      </c>
      <c r="O172" s="393" t="n">
        <f aca="false">O168-O170</f>
        <v>0</v>
      </c>
      <c r="P172" s="393" t="n">
        <f aca="false">SUM(D172:O172)</f>
        <v>0</v>
      </c>
    </row>
    <row r="173" customFormat="false" ht="12.75" hidden="false" customHeight="false" outlineLevel="0" collapsed="false">
      <c r="A173" s="404" t="s">
        <v>343</v>
      </c>
      <c r="D173" s="392" t="n">
        <v>0</v>
      </c>
      <c r="E173" s="392" t="n">
        <v>0</v>
      </c>
      <c r="F173" s="392" t="n">
        <v>0</v>
      </c>
      <c r="G173" s="392" t="n">
        <v>0</v>
      </c>
      <c r="H173" s="392" t="n">
        <v>0</v>
      </c>
      <c r="I173" s="392" t="n">
        <v>0</v>
      </c>
      <c r="J173" s="392" t="n">
        <v>0</v>
      </c>
      <c r="K173" s="392" t="n">
        <v>0</v>
      </c>
      <c r="L173" s="392" t="n">
        <v>0</v>
      </c>
      <c r="M173" s="392" t="n">
        <v>0</v>
      </c>
      <c r="N173" s="392" t="n">
        <v>0</v>
      </c>
      <c r="O173" s="392" t="n">
        <v>0</v>
      </c>
      <c r="P173" s="393" t="n">
        <f aca="false">SUM(D173:O173)</f>
        <v>0</v>
      </c>
    </row>
    <row r="174" customFormat="false" ht="12.75" hidden="false" customHeight="false" outlineLevel="0" collapsed="false">
      <c r="A174" s="404" t="s">
        <v>343</v>
      </c>
      <c r="D174" s="392" t="n">
        <v>0</v>
      </c>
      <c r="E174" s="392" t="n">
        <v>0</v>
      </c>
      <c r="F174" s="392" t="n">
        <v>0</v>
      </c>
      <c r="G174" s="392" t="n">
        <v>0</v>
      </c>
      <c r="H174" s="392" t="n">
        <v>0</v>
      </c>
      <c r="I174" s="392" t="n">
        <v>0</v>
      </c>
      <c r="J174" s="392" t="n">
        <v>0</v>
      </c>
      <c r="K174" s="392" t="n">
        <v>0</v>
      </c>
      <c r="L174" s="392" t="n">
        <v>0</v>
      </c>
      <c r="M174" s="392" t="n">
        <v>0</v>
      </c>
      <c r="N174" s="392" t="n">
        <v>0</v>
      </c>
      <c r="O174" s="392" t="n">
        <v>0</v>
      </c>
      <c r="P174" s="393" t="n">
        <f aca="false">SUM(D174:O174)</f>
        <v>0</v>
      </c>
    </row>
    <row r="175" customFormat="false" ht="12.75" hidden="false" customHeight="false" outlineLevel="0" collapsed="false">
      <c r="A175" s="391" t="s">
        <v>402</v>
      </c>
      <c r="D175" s="394" t="n">
        <v>0</v>
      </c>
      <c r="E175" s="394" t="n">
        <v>0</v>
      </c>
      <c r="F175" s="394" t="n">
        <v>0</v>
      </c>
      <c r="G175" s="394" t="n">
        <v>0</v>
      </c>
      <c r="H175" s="394" t="n">
        <v>0</v>
      </c>
      <c r="I175" s="394" t="n">
        <v>0</v>
      </c>
      <c r="J175" s="394" t="n">
        <v>0</v>
      </c>
      <c r="K175" s="394" t="n">
        <v>0</v>
      </c>
      <c r="L175" s="394" t="n">
        <v>0</v>
      </c>
      <c r="M175" s="394" t="n">
        <v>0</v>
      </c>
      <c r="N175" s="394" t="n">
        <v>0</v>
      </c>
      <c r="O175" s="394" t="n">
        <v>0</v>
      </c>
      <c r="P175" s="395" t="n">
        <f aca="false">SUM(D175:O175)</f>
        <v>0</v>
      </c>
    </row>
    <row r="176" customFormat="false" ht="6.95" hidden="false" customHeight="true" outlineLevel="0" collapsed="false">
      <c r="D176" s="406"/>
      <c r="E176" s="406"/>
      <c r="F176" s="406"/>
      <c r="G176" s="406"/>
      <c r="H176" s="406"/>
      <c r="I176" s="406"/>
      <c r="J176" s="406"/>
      <c r="K176" s="406"/>
      <c r="L176" s="406"/>
      <c r="M176" s="406"/>
      <c r="N176" s="406"/>
      <c r="O176" s="406"/>
    </row>
    <row r="177" customFormat="false" ht="12.75" hidden="false" customHeight="false" outlineLevel="0" collapsed="false">
      <c r="A177" s="407" t="s">
        <v>403</v>
      </c>
      <c r="B177" s="439"/>
      <c r="C177" s="378"/>
      <c r="D177" s="400" t="n">
        <f aca="false">SUM(D172:D175)</f>
        <v>0</v>
      </c>
      <c r="E177" s="400" t="n">
        <f aca="false">SUM(E172:E175)</f>
        <v>0</v>
      </c>
      <c r="F177" s="400" t="n">
        <f aca="false">SUM(F172:F175)</f>
        <v>0</v>
      </c>
      <c r="G177" s="400" t="n">
        <f aca="false">SUM(G172:G175)</f>
        <v>0</v>
      </c>
      <c r="H177" s="400" t="n">
        <f aca="false">SUM(H172:H175)</f>
        <v>0</v>
      </c>
      <c r="I177" s="400" t="n">
        <f aca="false">SUM(I172:I175)</f>
        <v>0</v>
      </c>
      <c r="J177" s="400" t="n">
        <f aca="false">SUM(J172:J175)</f>
        <v>0</v>
      </c>
      <c r="K177" s="400" t="n">
        <f aca="false">SUM(K172:K175)</f>
        <v>0</v>
      </c>
      <c r="L177" s="400" t="n">
        <f aca="false">SUM(L172:L175)</f>
        <v>0</v>
      </c>
      <c r="M177" s="400" t="n">
        <f aca="false">SUM(M172:M175)</f>
        <v>0</v>
      </c>
      <c r="N177" s="400" t="n">
        <f aca="false">SUM(N172:N175)</f>
        <v>0</v>
      </c>
      <c r="O177" s="400" t="n">
        <f aca="false">SUM(O172:O175)</f>
        <v>0</v>
      </c>
      <c r="P177" s="400" t="n">
        <f aca="false">SUM(D177:O177)</f>
        <v>0</v>
      </c>
      <c r="Q177" s="378"/>
    </row>
    <row r="178" customFormat="false" ht="8.1" hidden="false" customHeight="true" outlineLevel="0" collapsed="false">
      <c r="A178" s="402"/>
      <c r="B178" s="390"/>
      <c r="D178" s="393"/>
      <c r="E178" s="393"/>
      <c r="F178" s="393"/>
      <c r="G178" s="393"/>
      <c r="H178" s="393"/>
      <c r="I178" s="393"/>
      <c r="J178" s="393"/>
      <c r="K178" s="393"/>
      <c r="L178" s="393"/>
      <c r="M178" s="393"/>
      <c r="N178" s="393"/>
      <c r="O178" s="393"/>
      <c r="P178" s="393"/>
      <c r="Q178" s="403"/>
    </row>
    <row r="179" customFormat="false" ht="12.75" hidden="false" customHeight="false" outlineLevel="0" collapsed="false">
      <c r="A179" s="389" t="s">
        <v>514</v>
      </c>
      <c r="B179" s="398"/>
      <c r="C179" s="378"/>
      <c r="D179" s="400" t="n">
        <f aca="false">-1*D177</f>
        <v>-0</v>
      </c>
      <c r="E179" s="400" t="n">
        <f aca="false">-1*E177</f>
        <v>-0</v>
      </c>
      <c r="F179" s="400" t="n">
        <f aca="false">-1*F177</f>
        <v>-0</v>
      </c>
      <c r="G179" s="400" t="n">
        <f aca="false">-1*G177</f>
        <v>-0</v>
      </c>
      <c r="H179" s="400" t="n">
        <f aca="false">-1*H177</f>
        <v>-0</v>
      </c>
      <c r="I179" s="400" t="n">
        <f aca="false">-1*I177</f>
        <v>-0</v>
      </c>
      <c r="J179" s="400" t="n">
        <f aca="false">-1*J177</f>
        <v>-0</v>
      </c>
      <c r="K179" s="400" t="n">
        <f aca="false">-1*K177</f>
        <v>-0</v>
      </c>
      <c r="L179" s="400" t="n">
        <f aca="false">-1*L177</f>
        <v>-0</v>
      </c>
      <c r="M179" s="400" t="n">
        <f aca="false">-1*M177</f>
        <v>-0</v>
      </c>
      <c r="N179" s="400" t="n">
        <f aca="false">-1*N177</f>
        <v>-0</v>
      </c>
      <c r="O179" s="400" t="n">
        <f aca="false">-1*O177</f>
        <v>-0</v>
      </c>
      <c r="P179" s="400" t="n">
        <f aca="false">SUM(D179:O179)</f>
        <v>0</v>
      </c>
    </row>
    <row r="180" customFormat="false" ht="12.75" hidden="false" customHeight="false" outlineLevel="0" collapsed="false">
      <c r="A180" s="402"/>
      <c r="B180" s="390"/>
    </row>
    <row r="181" customFormat="false" ht="12.75" hidden="false" customHeight="false" outlineLevel="0" collapsed="false">
      <c r="A181" s="440"/>
      <c r="B181" s="411"/>
      <c r="C181" s="412"/>
      <c r="D181" s="412"/>
      <c r="E181" s="412"/>
      <c r="F181" s="412"/>
      <c r="G181" s="412"/>
      <c r="H181" s="412"/>
      <c r="I181" s="412"/>
      <c r="J181" s="412"/>
      <c r="K181" s="412"/>
      <c r="L181" s="412"/>
      <c r="M181" s="412"/>
      <c r="N181" s="412"/>
      <c r="O181" s="412"/>
      <c r="P181" s="412"/>
    </row>
    <row r="183" customFormat="false" ht="12.75" hidden="false" customHeight="false" outlineLevel="0" collapsed="false">
      <c r="A183" s="441" t="s">
        <v>515</v>
      </c>
      <c r="B183" s="390"/>
      <c r="C183" s="443" t="str">
        <f aca="false">C30</f>
        <v>12/31/99</v>
      </c>
      <c r="D183" s="418"/>
      <c r="E183" s="418"/>
      <c r="F183" s="418"/>
      <c r="G183" s="418"/>
      <c r="H183" s="418"/>
      <c r="I183" s="418"/>
      <c r="J183" s="418"/>
      <c r="K183" s="418"/>
      <c r="L183" s="418"/>
      <c r="M183" s="418"/>
      <c r="N183" s="418"/>
      <c r="O183" s="418"/>
      <c r="P183" s="378"/>
    </row>
    <row r="184" customFormat="false" ht="3.95" hidden="false" customHeight="true" outlineLevel="0" collapsed="false">
      <c r="A184" s="402"/>
      <c r="B184" s="390"/>
      <c r="C184" s="396"/>
      <c r="D184" s="406"/>
      <c r="E184" s="406"/>
      <c r="F184" s="406"/>
      <c r="G184" s="406"/>
      <c r="H184" s="406"/>
      <c r="I184" s="406"/>
      <c r="J184" s="406"/>
      <c r="K184" s="406"/>
      <c r="L184" s="406"/>
      <c r="M184" s="406"/>
      <c r="N184" s="406"/>
      <c r="O184" s="406"/>
    </row>
    <row r="185" customFormat="false" ht="12.75" hidden="false" customHeight="false" outlineLevel="0" collapsed="false">
      <c r="A185" s="389" t="s">
        <v>407</v>
      </c>
      <c r="B185" s="390"/>
      <c r="C185" s="396"/>
      <c r="D185" s="392" t="n">
        <f aca="false">C195</f>
        <v>0</v>
      </c>
      <c r="E185" s="392" t="n">
        <f aca="false">D195</f>
        <v>0</v>
      </c>
      <c r="F185" s="392" t="n">
        <f aca="false">E195</f>
        <v>0</v>
      </c>
      <c r="G185" s="392" t="n">
        <f aca="false">F195</f>
        <v>0</v>
      </c>
      <c r="H185" s="392" t="n">
        <f aca="false">G195</f>
        <v>0</v>
      </c>
      <c r="I185" s="392" t="n">
        <f aca="false">H195</f>
        <v>0</v>
      </c>
      <c r="J185" s="392" t="n">
        <f aca="false">I195</f>
        <v>0</v>
      </c>
      <c r="K185" s="392" t="n">
        <f aca="false">J195</f>
        <v>0</v>
      </c>
      <c r="L185" s="392" t="n">
        <f aca="false">K195</f>
        <v>0</v>
      </c>
      <c r="M185" s="392" t="n">
        <f aca="false">L195</f>
        <v>0</v>
      </c>
      <c r="N185" s="392" t="n">
        <f aca="false">M195</f>
        <v>0</v>
      </c>
      <c r="O185" s="392" t="n">
        <f aca="false">N195</f>
        <v>0</v>
      </c>
      <c r="P185" s="393"/>
      <c r="Q185" s="403"/>
    </row>
    <row r="186" customFormat="false" ht="6" hidden="false" customHeight="true" outlineLevel="0" collapsed="false">
      <c r="A186" s="396"/>
      <c r="B186" s="444"/>
      <c r="C186" s="396"/>
    </row>
    <row r="187" customFormat="false" ht="12.75" hidden="false" customHeight="false" outlineLevel="0" collapsed="false">
      <c r="A187" s="404" t="s">
        <v>498</v>
      </c>
      <c r="B187" s="419"/>
      <c r="C187" s="396"/>
      <c r="D187" s="392" t="n">
        <v>0</v>
      </c>
      <c r="E187" s="392" t="n">
        <v>0</v>
      </c>
      <c r="F187" s="392" t="n">
        <v>0</v>
      </c>
      <c r="G187" s="392" t="n">
        <v>0</v>
      </c>
      <c r="H187" s="392" t="n">
        <v>0</v>
      </c>
      <c r="I187" s="392" t="n">
        <v>0</v>
      </c>
      <c r="J187" s="392" t="n">
        <v>0</v>
      </c>
      <c r="K187" s="392" t="n">
        <v>0</v>
      </c>
      <c r="L187" s="392" t="n">
        <v>0</v>
      </c>
      <c r="M187" s="392" t="n">
        <v>0</v>
      </c>
      <c r="N187" s="392" t="n">
        <v>0</v>
      </c>
      <c r="O187" s="392" t="n">
        <v>0</v>
      </c>
      <c r="P187" s="393" t="n">
        <f aca="false">SUM(D187:O187)</f>
        <v>0</v>
      </c>
    </row>
    <row r="188" customFormat="false" ht="6" hidden="false" customHeight="true" outlineLevel="0" collapsed="false">
      <c r="A188" s="402"/>
      <c r="B188" s="390"/>
      <c r="C188" s="396"/>
      <c r="D188" s="393"/>
      <c r="E188" s="393"/>
      <c r="F188" s="393"/>
      <c r="G188" s="393"/>
      <c r="H188" s="393"/>
      <c r="I188" s="393"/>
      <c r="J188" s="393"/>
      <c r="K188" s="393"/>
      <c r="L188" s="393"/>
      <c r="M188" s="393"/>
      <c r="N188" s="393"/>
      <c r="O188" s="393"/>
    </row>
    <row r="189" customFormat="false" ht="12.75" hidden="false" customHeight="false" outlineLevel="0" collapsed="false">
      <c r="A189" s="391" t="s">
        <v>409</v>
      </c>
      <c r="B189" s="390"/>
      <c r="C189" s="396"/>
      <c r="D189" s="393" t="n">
        <f aca="false">D179</f>
        <v>-0</v>
      </c>
      <c r="E189" s="393" t="n">
        <f aca="false">E179</f>
        <v>-0</v>
      </c>
      <c r="F189" s="393" t="n">
        <f aca="false">F179</f>
        <v>-0</v>
      </c>
      <c r="G189" s="393" t="n">
        <f aca="false">G179</f>
        <v>-0</v>
      </c>
      <c r="H189" s="393" t="n">
        <f aca="false">H179</f>
        <v>-0</v>
      </c>
      <c r="I189" s="393" t="n">
        <f aca="false">I179</f>
        <v>-0</v>
      </c>
      <c r="J189" s="393" t="n">
        <f aca="false">J179</f>
        <v>-0</v>
      </c>
      <c r="K189" s="393" t="n">
        <f aca="false">K179</f>
        <v>-0</v>
      </c>
      <c r="L189" s="393" t="n">
        <f aca="false">L179</f>
        <v>-0</v>
      </c>
      <c r="M189" s="393" t="n">
        <f aca="false">M179</f>
        <v>-0</v>
      </c>
      <c r="N189" s="393" t="n">
        <f aca="false">N179</f>
        <v>-0</v>
      </c>
      <c r="O189" s="393" t="n">
        <f aca="false">O179</f>
        <v>-0</v>
      </c>
      <c r="P189" s="393" t="n">
        <f aca="false">SUM(D189:O189)</f>
        <v>0</v>
      </c>
      <c r="Q189" s="403"/>
    </row>
    <row r="190" customFormat="false" ht="6" hidden="false" customHeight="true" outlineLevel="0" collapsed="false">
      <c r="A190" s="402"/>
      <c r="B190" s="390"/>
      <c r="C190" s="396"/>
      <c r="D190" s="393"/>
      <c r="E190" s="393"/>
      <c r="F190" s="393"/>
      <c r="G190" s="393"/>
      <c r="H190" s="393"/>
      <c r="I190" s="393"/>
      <c r="J190" s="393"/>
      <c r="K190" s="393"/>
      <c r="L190" s="393"/>
      <c r="M190" s="393"/>
      <c r="N190" s="393"/>
      <c r="O190" s="393"/>
      <c r="P190" s="393"/>
    </row>
    <row r="191" customFormat="false" ht="12.75" hidden="false" customHeight="false" outlineLevel="0" collapsed="false">
      <c r="A191" s="391" t="s">
        <v>516</v>
      </c>
      <c r="B191" s="390"/>
      <c r="C191" s="396"/>
      <c r="D191" s="392" t="n">
        <v>0</v>
      </c>
      <c r="E191" s="392" t="n">
        <v>0</v>
      </c>
      <c r="F191" s="392" t="n">
        <v>0</v>
      </c>
      <c r="G191" s="392" t="n">
        <v>0</v>
      </c>
      <c r="H191" s="392" t="n">
        <v>0</v>
      </c>
      <c r="I191" s="392" t="n">
        <v>0</v>
      </c>
      <c r="J191" s="392" t="n">
        <v>0</v>
      </c>
      <c r="K191" s="392" t="n">
        <v>0</v>
      </c>
      <c r="L191" s="392" t="n">
        <v>0</v>
      </c>
      <c r="M191" s="392" t="n">
        <v>0</v>
      </c>
      <c r="N191" s="392" t="n">
        <v>0</v>
      </c>
      <c r="O191" s="392" t="n">
        <v>0</v>
      </c>
      <c r="P191" s="393" t="n">
        <f aca="false">SUM(D191:O191)</f>
        <v>0</v>
      </c>
      <c r="Q191" s="403"/>
    </row>
    <row r="192" customFormat="false" ht="6" hidden="false" customHeight="true" outlineLevel="0" collapsed="false">
      <c r="A192" s="402"/>
      <c r="B192" s="390"/>
      <c r="C192" s="396"/>
      <c r="D192" s="393"/>
      <c r="E192" s="393"/>
      <c r="F192" s="393"/>
      <c r="G192" s="393"/>
      <c r="H192" s="393"/>
      <c r="I192" s="393"/>
      <c r="J192" s="393"/>
      <c r="K192" s="393"/>
      <c r="L192" s="393"/>
      <c r="M192" s="393"/>
      <c r="N192" s="393"/>
      <c r="O192" s="393"/>
      <c r="P192" s="393"/>
    </row>
    <row r="193" customFormat="false" ht="12.75" hidden="false" customHeight="false" outlineLevel="0" collapsed="false">
      <c r="A193" s="391" t="s">
        <v>466</v>
      </c>
      <c r="B193" s="390"/>
      <c r="C193" s="396"/>
      <c r="D193" s="454" t="n">
        <f aca="false">D201</f>
        <v>0</v>
      </c>
      <c r="E193" s="454" t="n">
        <f aca="false">E201</f>
        <v>0</v>
      </c>
      <c r="F193" s="454" t="n">
        <f aca="false">F201</f>
        <v>0</v>
      </c>
      <c r="G193" s="454" t="n">
        <f aca="false">G201</f>
        <v>0</v>
      </c>
      <c r="H193" s="454" t="n">
        <f aca="false">H201</f>
        <v>0</v>
      </c>
      <c r="I193" s="454" t="n">
        <f aca="false">I201</f>
        <v>0</v>
      </c>
      <c r="J193" s="454" t="n">
        <f aca="false">J201</f>
        <v>0</v>
      </c>
      <c r="K193" s="454" t="n">
        <f aca="false">K201</f>
        <v>0</v>
      </c>
      <c r="L193" s="454" t="n">
        <f aca="false">L201</f>
        <v>0</v>
      </c>
      <c r="M193" s="454" t="n">
        <f aca="false">M201</f>
        <v>0</v>
      </c>
      <c r="N193" s="454" t="n">
        <f aca="false">N201</f>
        <v>0</v>
      </c>
      <c r="O193" s="454" t="n">
        <f aca="false">O201</f>
        <v>0</v>
      </c>
      <c r="P193" s="395" t="n">
        <f aca="false">SUM(D193:O193)</f>
        <v>0</v>
      </c>
      <c r="Q193" s="437"/>
    </row>
    <row r="194" customFormat="false" ht="3.95" hidden="false" customHeight="true" outlineLevel="0" collapsed="false">
      <c r="A194" s="402"/>
      <c r="B194" s="390"/>
      <c r="C194" s="396"/>
      <c r="D194" s="406"/>
      <c r="E194" s="406"/>
      <c r="F194" s="406"/>
      <c r="G194" s="406"/>
      <c r="H194" s="406"/>
      <c r="I194" s="406"/>
      <c r="J194" s="406"/>
      <c r="K194" s="406"/>
      <c r="L194" s="406"/>
      <c r="M194" s="406"/>
      <c r="N194" s="406"/>
      <c r="O194" s="406"/>
    </row>
    <row r="195" customFormat="false" ht="12.75" hidden="false" customHeight="false" outlineLevel="0" collapsed="false">
      <c r="A195" s="389" t="s">
        <v>412</v>
      </c>
      <c r="B195" s="444"/>
      <c r="C195" s="421" t="n">
        <v>0</v>
      </c>
      <c r="D195" s="422" t="n">
        <f aca="false">SUM(D185:D193)</f>
        <v>0</v>
      </c>
      <c r="E195" s="422" t="n">
        <f aca="false">SUM(E185:E193)</f>
        <v>0</v>
      </c>
      <c r="F195" s="422" t="n">
        <f aca="false">SUM(F185:F193)</f>
        <v>0</v>
      </c>
      <c r="G195" s="422" t="n">
        <f aca="false">SUM(G185:G193)</f>
        <v>0</v>
      </c>
      <c r="H195" s="422" t="n">
        <f aca="false">SUM(H185:H193)</f>
        <v>0</v>
      </c>
      <c r="I195" s="422" t="n">
        <f aca="false">SUM(I185:I193)</f>
        <v>0</v>
      </c>
      <c r="J195" s="422" t="n">
        <f aca="false">SUM(J185:J193)</f>
        <v>0</v>
      </c>
      <c r="K195" s="422" t="n">
        <f aca="false">SUM(K185:K193)</f>
        <v>0</v>
      </c>
      <c r="L195" s="422" t="n">
        <f aca="false">SUM(L185:L193)</f>
        <v>0</v>
      </c>
      <c r="M195" s="422" t="n">
        <f aca="false">SUM(M185:M193)</f>
        <v>0</v>
      </c>
      <c r="N195" s="422" t="n">
        <f aca="false">SUM(N185:N193)</f>
        <v>0</v>
      </c>
      <c r="O195" s="422" t="n">
        <f aca="false">SUM(O185:O193)</f>
        <v>0</v>
      </c>
      <c r="P195" s="422" t="n">
        <f aca="false">SUM(P187:P193)+D185</f>
        <v>0</v>
      </c>
      <c r="Q195" s="403"/>
    </row>
    <row r="196" customFormat="false" ht="12.75" hidden="false" customHeight="false" outlineLevel="0" collapsed="false">
      <c r="A196" s="402"/>
      <c r="B196" s="390"/>
      <c r="D196" s="406"/>
      <c r="E196" s="406"/>
      <c r="F196" s="406"/>
      <c r="G196" s="406"/>
      <c r="H196" s="406"/>
      <c r="I196" s="406"/>
      <c r="J196" s="406"/>
      <c r="K196" s="406"/>
      <c r="L196" s="406"/>
      <c r="M196" s="406"/>
      <c r="N196" s="406"/>
      <c r="O196" s="406"/>
    </row>
    <row r="198" customFormat="false" ht="12.75" hidden="false" customHeight="false" outlineLevel="0" collapsed="false">
      <c r="A198" s="391" t="s">
        <v>501</v>
      </c>
      <c r="B198" s="390"/>
      <c r="D198" s="446" t="n">
        <f aca="false">D45</f>
        <v>0.0902</v>
      </c>
      <c r="E198" s="446" t="n">
        <f aca="false">E45</f>
        <v>0.0902</v>
      </c>
      <c r="F198" s="446" t="n">
        <f aca="false">F45</f>
        <v>0.0902</v>
      </c>
      <c r="G198" s="446" t="n">
        <f aca="false">G45</f>
        <v>0.0902</v>
      </c>
      <c r="H198" s="446" t="n">
        <f aca="false">H45</f>
        <v>0.0902</v>
      </c>
      <c r="I198" s="446" t="n">
        <f aca="false">I45</f>
        <v>0.0902</v>
      </c>
      <c r="J198" s="446" t="n">
        <f aca="false">J45</f>
        <v>0.0902</v>
      </c>
      <c r="K198" s="446" t="n">
        <f aca="false">K45</f>
        <v>0.0902</v>
      </c>
      <c r="L198" s="446" t="n">
        <f aca="false">L45</f>
        <v>0.0902</v>
      </c>
      <c r="M198" s="446" t="n">
        <f aca="false">M45</f>
        <v>0.0902</v>
      </c>
      <c r="N198" s="446" t="n">
        <f aca="false">N45</f>
        <v>0.0902</v>
      </c>
      <c r="O198" s="446" t="n">
        <f aca="false">O45</f>
        <v>0.0902</v>
      </c>
    </row>
    <row r="199" customFormat="false" ht="12.75" hidden="false" customHeight="false" outlineLevel="0" collapsed="false">
      <c r="A199" s="391" t="s">
        <v>414</v>
      </c>
      <c r="B199" s="390"/>
      <c r="D199" s="436" t="n">
        <f aca="false">D46</f>
        <v>0.0077</v>
      </c>
      <c r="E199" s="436" t="n">
        <f aca="false">E46</f>
        <v>0.0069</v>
      </c>
      <c r="F199" s="436" t="n">
        <f aca="false">F46</f>
        <v>0.0077</v>
      </c>
      <c r="G199" s="436" t="n">
        <f aca="false">G46</f>
        <v>0.0074</v>
      </c>
      <c r="H199" s="436" t="n">
        <f aca="false">H46</f>
        <v>0.0077</v>
      </c>
      <c r="I199" s="436" t="n">
        <f aca="false">I46</f>
        <v>0.0074</v>
      </c>
      <c r="J199" s="436" t="n">
        <f aca="false">J46</f>
        <v>0.0077</v>
      </c>
      <c r="K199" s="436" t="n">
        <f aca="false">K46</f>
        <v>0.0077</v>
      </c>
      <c r="L199" s="436" t="n">
        <f aca="false">L46</f>
        <v>0.0074</v>
      </c>
      <c r="M199" s="436" t="n">
        <f aca="false">M46</f>
        <v>0.0077</v>
      </c>
      <c r="N199" s="436" t="n">
        <f aca="false">N46</f>
        <v>0.0074</v>
      </c>
      <c r="O199" s="436" t="n">
        <f aca="false">O46</f>
        <v>0.0077</v>
      </c>
      <c r="Q199" s="448"/>
    </row>
    <row r="200" customFormat="false" ht="12.75" hidden="false" customHeight="true" outlineLevel="0" collapsed="false">
      <c r="A200" s="402"/>
      <c r="B200" s="390"/>
    </row>
    <row r="201" customFormat="false" ht="12.75" hidden="false" customHeight="false" outlineLevel="0" collapsed="false">
      <c r="A201" s="425" t="s">
        <v>415</v>
      </c>
      <c r="B201" s="398"/>
      <c r="C201" s="378"/>
      <c r="D201" s="400" t="n">
        <f aca="false">ROUND(C195*D199,0)</f>
        <v>0</v>
      </c>
      <c r="E201" s="400" t="n">
        <f aca="false">ROUND(D195*E199,0)</f>
        <v>0</v>
      </c>
      <c r="F201" s="400" t="n">
        <f aca="false">ROUND(E195*F199,0)</f>
        <v>0</v>
      </c>
      <c r="G201" s="400" t="n">
        <f aca="false">ROUND(F195*G199,0)</f>
        <v>0</v>
      </c>
      <c r="H201" s="400" t="n">
        <f aca="false">ROUND(G195*H199,0)</f>
        <v>0</v>
      </c>
      <c r="I201" s="400" t="n">
        <f aca="false">ROUND(H195*I199,0)</f>
        <v>0</v>
      </c>
      <c r="J201" s="400" t="n">
        <f aca="false">ROUND(I195*J199,0)</f>
        <v>0</v>
      </c>
      <c r="K201" s="400" t="n">
        <f aca="false">ROUND(J195*K199,0)</f>
        <v>0</v>
      </c>
      <c r="L201" s="400" t="n">
        <f aca="false">ROUND(K195*L199,0)</f>
        <v>0</v>
      </c>
      <c r="M201" s="400" t="n">
        <f aca="false">ROUND(L195*M199,0)</f>
        <v>0</v>
      </c>
      <c r="N201" s="400" t="n">
        <f aca="false">ROUND(M195*N199,0)</f>
        <v>0</v>
      </c>
      <c r="O201" s="400" t="n">
        <f aca="false">ROUND(N195*O199,0)</f>
        <v>0</v>
      </c>
      <c r="P201" s="400" t="n">
        <f aca="false">SUM(D201:O201)</f>
        <v>0</v>
      </c>
      <c r="Q201" s="378"/>
    </row>
    <row r="202" customFormat="false" ht="6" hidden="false" customHeight="true" outlineLevel="0" collapsed="false">
      <c r="A202" s="402"/>
      <c r="B202" s="390"/>
    </row>
    <row r="203" customFormat="false" ht="12.75" hidden="false" customHeight="false" outlineLevel="0" collapsed="false">
      <c r="A203" s="425" t="s">
        <v>416</v>
      </c>
      <c r="B203" s="390"/>
      <c r="D203" s="393" t="n">
        <f aca="false">D201</f>
        <v>0</v>
      </c>
      <c r="E203" s="393" t="n">
        <f aca="false">E201+D203</f>
        <v>0</v>
      </c>
      <c r="F203" s="393" t="n">
        <f aca="false">F201+E203</f>
        <v>0</v>
      </c>
      <c r="G203" s="393" t="n">
        <f aca="false">G201+F203</f>
        <v>0</v>
      </c>
      <c r="H203" s="393" t="n">
        <f aca="false">H201+G203</f>
        <v>0</v>
      </c>
      <c r="I203" s="393" t="n">
        <f aca="false">I201+H203</f>
        <v>0</v>
      </c>
      <c r="J203" s="393" t="n">
        <f aca="false">J201+I203</f>
        <v>0</v>
      </c>
      <c r="K203" s="393" t="n">
        <f aca="false">K201+J203</f>
        <v>0</v>
      </c>
      <c r="L203" s="393" t="n">
        <f aca="false">L201+K203</f>
        <v>0</v>
      </c>
      <c r="M203" s="393" t="n">
        <f aca="false">M201+L203</f>
        <v>0</v>
      </c>
      <c r="N203" s="393" t="n">
        <f aca="false">N201+M203</f>
        <v>0</v>
      </c>
      <c r="O203" s="393" t="n">
        <f aca="false">O201+N203</f>
        <v>0</v>
      </c>
    </row>
    <row r="204" customFormat="false" ht="12.75" hidden="false" customHeight="false" outlineLevel="0" collapsed="false">
      <c r="A204" s="0"/>
      <c r="B204" s="427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  <c r="HW204" s="0"/>
      <c r="HX204" s="0"/>
      <c r="HY204" s="0"/>
      <c r="HZ204" s="0"/>
      <c r="IA204" s="0"/>
      <c r="IB204" s="0"/>
      <c r="IC204" s="0"/>
      <c r="ID204" s="0"/>
      <c r="IE204" s="0"/>
      <c r="IF204" s="0"/>
      <c r="IG204" s="0"/>
      <c r="IH204" s="0"/>
      <c r="II204" s="0"/>
      <c r="IJ204" s="0"/>
      <c r="IK204" s="0"/>
      <c r="IL204" s="0"/>
      <c r="IM204" s="0"/>
      <c r="IN204" s="0"/>
      <c r="IO204" s="0"/>
      <c r="IP204" s="0"/>
      <c r="IQ204" s="0"/>
      <c r="IR204" s="0"/>
      <c r="IS204" s="0"/>
      <c r="IT204" s="0"/>
      <c r="IU204" s="0"/>
      <c r="IV204" s="0"/>
      <c r="IW204" s="0"/>
    </row>
    <row r="205" customFormat="false" ht="12.75" hidden="false" customHeight="false" outlineLevel="0" collapsed="false">
      <c r="A205" s="0"/>
      <c r="B205" s="427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  <c r="HS205" s="0"/>
      <c r="HT205" s="0"/>
      <c r="HU205" s="0"/>
      <c r="HV205" s="0"/>
      <c r="HW205" s="0"/>
      <c r="HX205" s="0"/>
      <c r="HY205" s="0"/>
      <c r="HZ205" s="0"/>
      <c r="IA205" s="0"/>
      <c r="IB205" s="0"/>
      <c r="IC205" s="0"/>
      <c r="ID205" s="0"/>
      <c r="IE205" s="0"/>
      <c r="IF205" s="0"/>
      <c r="IG205" s="0"/>
      <c r="IH205" s="0"/>
      <c r="II205" s="0"/>
      <c r="IJ205" s="0"/>
      <c r="IK205" s="0"/>
      <c r="IL205" s="0"/>
      <c r="IM205" s="0"/>
      <c r="IN205" s="0"/>
      <c r="IO205" s="0"/>
      <c r="IP205" s="0"/>
      <c r="IQ205" s="0"/>
      <c r="IR205" s="0"/>
      <c r="IS205" s="0"/>
      <c r="IT205" s="0"/>
      <c r="IU205" s="0"/>
      <c r="IV205" s="0"/>
      <c r="IW205" s="0"/>
    </row>
    <row r="206" customFormat="false" ht="12.75" hidden="false" customHeight="false" outlineLevel="0" collapsed="false">
      <c r="A206" s="0"/>
      <c r="B206" s="427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  <c r="HS206" s="0"/>
      <c r="HT206" s="0"/>
      <c r="HU206" s="0"/>
      <c r="HV206" s="0"/>
      <c r="HW206" s="0"/>
      <c r="HX206" s="0"/>
      <c r="HY206" s="0"/>
      <c r="HZ206" s="0"/>
      <c r="IA206" s="0"/>
      <c r="IB206" s="0"/>
      <c r="IC206" s="0"/>
      <c r="ID206" s="0"/>
      <c r="IE206" s="0"/>
      <c r="IF206" s="0"/>
      <c r="IG206" s="0"/>
      <c r="IH206" s="0"/>
      <c r="II206" s="0"/>
      <c r="IJ206" s="0"/>
      <c r="IK206" s="0"/>
      <c r="IL206" s="0"/>
      <c r="IM206" s="0"/>
      <c r="IN206" s="0"/>
      <c r="IO206" s="0"/>
      <c r="IP206" s="0"/>
      <c r="IQ206" s="0"/>
      <c r="IR206" s="0"/>
      <c r="IS206" s="0"/>
      <c r="IT206" s="0"/>
      <c r="IU206" s="0"/>
      <c r="IV206" s="0"/>
      <c r="IW206" s="0"/>
    </row>
    <row r="207" customFormat="false" ht="12.75" hidden="false" customHeight="false" outlineLevel="0" collapsed="false">
      <c r="A207" s="428" t="str">
        <f aca="false">A1</f>
        <v>'file:///mnt/12tb/@roms/datasets/enron/EDRM Enron Email Data Set v2 XML/filtered-attachments/xls/TW3rdCEEM.XLS'#$Trackers</v>
      </c>
      <c r="D207" s="378"/>
      <c r="E207" s="378"/>
      <c r="F207" s="378"/>
      <c r="G207" s="378"/>
      <c r="H207" s="378"/>
      <c r="I207" s="378"/>
      <c r="J207" s="378"/>
      <c r="K207" s="378"/>
      <c r="L207" s="378"/>
      <c r="M207" s="378"/>
      <c r="N207" s="378"/>
      <c r="O207" s="378"/>
      <c r="P207" s="378"/>
    </row>
    <row r="208" customFormat="false" ht="12.75" hidden="false" customHeight="false" outlineLevel="0" collapsed="false">
      <c r="A208" s="379" t="s">
        <v>517</v>
      </c>
      <c r="D208" s="378"/>
      <c r="E208" s="378"/>
      <c r="F208" s="378"/>
      <c r="G208" s="378"/>
      <c r="H208" s="378"/>
      <c r="I208" s="378"/>
      <c r="J208" s="378"/>
      <c r="K208" s="378"/>
      <c r="L208" s="378"/>
      <c r="M208" s="378"/>
      <c r="N208" s="378"/>
      <c r="O208" s="378"/>
      <c r="P208" s="378"/>
    </row>
    <row r="209" customFormat="false" ht="12.75" hidden="false" customHeight="false" outlineLevel="0" collapsed="false">
      <c r="A209" s="429" t="str">
        <f aca="false">A3</f>
        <v>2001 CURRENT ESTIMATE</v>
      </c>
      <c r="B209" s="380" t="n">
        <f aca="true">NOW()</f>
        <v>45926.9584412947</v>
      </c>
      <c r="C209" s="430" t="s">
        <v>518</v>
      </c>
      <c r="D209" s="430"/>
      <c r="E209" s="430"/>
      <c r="F209" s="430"/>
      <c r="G209" s="430"/>
      <c r="H209" s="430"/>
      <c r="I209" s="430"/>
      <c r="J209" s="430"/>
      <c r="K209" s="430"/>
      <c r="L209" s="430"/>
      <c r="M209" s="430"/>
      <c r="N209" s="430"/>
      <c r="O209" s="430"/>
      <c r="P209" s="430"/>
    </row>
    <row r="210" customFormat="false" ht="12.95" hidden="false" customHeight="true" outlineLevel="0" collapsed="false">
      <c r="A210" s="382"/>
      <c r="B210" s="383" t="n">
        <f aca="true">NOW()</f>
        <v>45926.9584412947</v>
      </c>
      <c r="C210" s="431" t="str">
        <f aca="false">C4</f>
        <v>BALANCE</v>
      </c>
      <c r="D210" s="431" t="str">
        <f aca="false">D4</f>
        <v>JAN</v>
      </c>
      <c r="E210" s="431" t="str">
        <f aca="false">E4</f>
        <v>FEB</v>
      </c>
      <c r="F210" s="431" t="str">
        <f aca="false">F4</f>
        <v>MAR</v>
      </c>
      <c r="G210" s="431" t="str">
        <f aca="false">G4</f>
        <v>APR</v>
      </c>
      <c r="H210" s="431" t="str">
        <f aca="false">H4</f>
        <v>MAY</v>
      </c>
      <c r="I210" s="431" t="str">
        <f aca="false">I4</f>
        <v>JUN</v>
      </c>
      <c r="J210" s="431" t="str">
        <f aca="false">J4</f>
        <v>JUL</v>
      </c>
      <c r="K210" s="431" t="str">
        <f aca="false">K4</f>
        <v>AUG</v>
      </c>
      <c r="L210" s="431" t="str">
        <f aca="false">L4</f>
        <v>SEP</v>
      </c>
      <c r="M210" s="431" t="str">
        <f aca="false">M4</f>
        <v>OCT</v>
      </c>
      <c r="N210" s="431" t="str">
        <f aca="false">N4</f>
        <v>NOV</v>
      </c>
      <c r="O210" s="431" t="str">
        <f aca="false">O4</f>
        <v>DEC</v>
      </c>
      <c r="P210" s="431" t="n">
        <f aca="false">P4</f>
        <v>2001</v>
      </c>
    </row>
    <row r="211" customFormat="false" ht="3.95" hidden="false" customHeight="true" outlineLevel="0" collapsed="false">
      <c r="D211" s="387"/>
      <c r="E211" s="387"/>
      <c r="F211" s="387"/>
      <c r="G211" s="387"/>
      <c r="H211" s="387"/>
      <c r="I211" s="387"/>
      <c r="J211" s="387"/>
      <c r="K211" s="387"/>
      <c r="L211" s="387"/>
      <c r="M211" s="387"/>
      <c r="N211" s="387"/>
      <c r="O211" s="387"/>
      <c r="P211" s="388"/>
    </row>
    <row r="212" customFormat="false" ht="12.75" hidden="false" customHeight="false" outlineLevel="0" collapsed="false">
      <c r="A212" s="389" t="s">
        <v>519</v>
      </c>
      <c r="B212" s="390"/>
    </row>
    <row r="213" customFormat="false" ht="12.75" hidden="false" customHeight="false" outlineLevel="0" collapsed="false">
      <c r="A213" s="391" t="s">
        <v>393</v>
      </c>
      <c r="B213" s="390"/>
      <c r="D213" s="393" t="n">
        <f aca="false">D59</f>
        <v>0</v>
      </c>
      <c r="E213" s="393" t="n">
        <f aca="false">E59</f>
        <v>0</v>
      </c>
      <c r="F213" s="393" t="n">
        <f aca="false">F59</f>
        <v>0</v>
      </c>
      <c r="G213" s="393" t="n">
        <f aca="false">G59</f>
        <v>0</v>
      </c>
      <c r="H213" s="393" t="n">
        <f aca="false">H59</f>
        <v>0</v>
      </c>
      <c r="I213" s="393" t="n">
        <f aca="false">I59</f>
        <v>0</v>
      </c>
      <c r="J213" s="393" t="n">
        <f aca="false">J59</f>
        <v>0</v>
      </c>
      <c r="K213" s="393" t="n">
        <f aca="false">K59</f>
        <v>0</v>
      </c>
      <c r="L213" s="393" t="n">
        <f aca="false">L59</f>
        <v>0</v>
      </c>
      <c r="M213" s="393" t="n">
        <f aca="false">M59</f>
        <v>0</v>
      </c>
      <c r="N213" s="393" t="n">
        <f aca="false">N59</f>
        <v>0</v>
      </c>
      <c r="O213" s="393" t="n">
        <f aca="false">O59</f>
        <v>0</v>
      </c>
      <c r="P213" s="393" t="n">
        <f aca="false">SUM(D213:O213)</f>
        <v>0</v>
      </c>
    </row>
    <row r="214" customFormat="false" ht="12.75" hidden="false" customHeight="false" outlineLevel="0" collapsed="false">
      <c r="A214" s="391" t="s">
        <v>477</v>
      </c>
      <c r="D214" s="393" t="n">
        <f aca="false">D60</f>
        <v>0</v>
      </c>
      <c r="E214" s="393" t="n">
        <f aca="false">E60</f>
        <v>0</v>
      </c>
      <c r="F214" s="393" t="n">
        <f aca="false">F60</f>
        <v>0</v>
      </c>
      <c r="G214" s="393" t="n">
        <f aca="false">G60</f>
        <v>0</v>
      </c>
      <c r="H214" s="393" t="n">
        <f aca="false">H60</f>
        <v>0</v>
      </c>
      <c r="I214" s="393" t="n">
        <f aca="false">I60</f>
        <v>0</v>
      </c>
      <c r="J214" s="393" t="n">
        <f aca="false">J60</f>
        <v>0</v>
      </c>
      <c r="K214" s="393" t="n">
        <f aca="false">K60</f>
        <v>0</v>
      </c>
      <c r="L214" s="393" t="n">
        <f aca="false">L60</f>
        <v>0</v>
      </c>
      <c r="M214" s="393" t="n">
        <f aca="false">M60</f>
        <v>0</v>
      </c>
      <c r="N214" s="393" t="n">
        <f aca="false">N60</f>
        <v>0</v>
      </c>
      <c r="O214" s="393" t="n">
        <f aca="false">O60</f>
        <v>0</v>
      </c>
      <c r="P214" s="393" t="n">
        <f aca="false">SUM(D214:O214)</f>
        <v>0</v>
      </c>
    </row>
    <row r="215" customFormat="false" ht="12.75" hidden="false" customHeight="false" outlineLevel="0" collapsed="false">
      <c r="A215" s="391" t="s">
        <v>478</v>
      </c>
      <c r="D215" s="395" t="n">
        <f aca="false">D61</f>
        <v>0</v>
      </c>
      <c r="E215" s="395" t="n">
        <f aca="false">E61</f>
        <v>0</v>
      </c>
      <c r="F215" s="395" t="n">
        <f aca="false">F61</f>
        <v>0</v>
      </c>
      <c r="G215" s="395" t="n">
        <f aca="false">G61</f>
        <v>0</v>
      </c>
      <c r="H215" s="395" t="n">
        <f aca="false">H61</f>
        <v>0</v>
      </c>
      <c r="I215" s="395" t="n">
        <f aca="false">I61</f>
        <v>0</v>
      </c>
      <c r="J215" s="395" t="n">
        <f aca="false">J61</f>
        <v>0</v>
      </c>
      <c r="K215" s="395" t="n">
        <f aca="false">K61</f>
        <v>0</v>
      </c>
      <c r="L215" s="395" t="n">
        <f aca="false">L61</f>
        <v>0</v>
      </c>
      <c r="M215" s="395" t="n">
        <f aca="false">M61</f>
        <v>0</v>
      </c>
      <c r="N215" s="395" t="n">
        <f aca="false">N61</f>
        <v>0</v>
      </c>
      <c r="O215" s="395" t="n">
        <f aca="false">O61</f>
        <v>0</v>
      </c>
      <c r="P215" s="395" t="n">
        <f aca="false">SUM(D215:O215)</f>
        <v>0</v>
      </c>
    </row>
    <row r="216" customFormat="false" ht="3.95" hidden="false" customHeight="true" outlineLevel="0" collapsed="false"/>
    <row r="217" customFormat="false" ht="12.75" hidden="false" customHeight="false" outlineLevel="0" collapsed="false">
      <c r="A217" s="391" t="s">
        <v>396</v>
      </c>
      <c r="B217" s="390"/>
      <c r="D217" s="393" t="n">
        <f aca="false">D213+D214+D215</f>
        <v>0</v>
      </c>
      <c r="E217" s="393" t="n">
        <f aca="false">E213+E214+E215</f>
        <v>0</v>
      </c>
      <c r="F217" s="393" t="n">
        <f aca="false">F213+F214+F215</f>
        <v>0</v>
      </c>
      <c r="G217" s="393" t="n">
        <f aca="false">G213+G214+G215</f>
        <v>0</v>
      </c>
      <c r="H217" s="393" t="n">
        <f aca="false">H213+H214+H215</f>
        <v>0</v>
      </c>
      <c r="I217" s="393" t="n">
        <f aca="false">I213+I214+I215</f>
        <v>0</v>
      </c>
      <c r="J217" s="393" t="n">
        <f aca="false">J213+J214+J215</f>
        <v>0</v>
      </c>
      <c r="K217" s="393" t="n">
        <f aca="false">K213+K214+K215</f>
        <v>0</v>
      </c>
      <c r="L217" s="393" t="n">
        <f aca="false">L213+L214+L215</f>
        <v>0</v>
      </c>
      <c r="M217" s="393" t="n">
        <f aca="false">M213+M214+M215</f>
        <v>0</v>
      </c>
      <c r="N217" s="393" t="n">
        <f aca="false">N213+N214+N215</f>
        <v>0</v>
      </c>
      <c r="O217" s="393" t="n">
        <f aca="false">O213+O214+O215</f>
        <v>0</v>
      </c>
      <c r="P217" s="393" t="n">
        <f aca="false">SUM(D217:O217)</f>
        <v>0</v>
      </c>
    </row>
    <row r="218" customFormat="false" ht="3.95" hidden="false" customHeight="true" outlineLevel="0" collapsed="false"/>
    <row r="219" customFormat="false" ht="12.75" hidden="false" customHeight="false" outlineLevel="0" collapsed="false">
      <c r="A219" s="391" t="s">
        <v>520</v>
      </c>
      <c r="B219" s="390"/>
      <c r="D219" s="397" t="e">
        <f aca="false">D221/D217</f>
        <v>#DIV/0!</v>
      </c>
      <c r="E219" s="397" t="e">
        <f aca="false">E221/E217</f>
        <v>#DIV/0!</v>
      </c>
      <c r="F219" s="397" t="e">
        <f aca="false">F221/F217</f>
        <v>#DIV/0!</v>
      </c>
      <c r="G219" s="397" t="e">
        <f aca="false">G221/G217</f>
        <v>#DIV/0!</v>
      </c>
      <c r="H219" s="397" t="e">
        <f aca="false">H221/H217</f>
        <v>#DIV/0!</v>
      </c>
      <c r="I219" s="397" t="e">
        <f aca="false">I221/I217</f>
        <v>#DIV/0!</v>
      </c>
      <c r="J219" s="397" t="e">
        <f aca="false">J221/J217</f>
        <v>#DIV/0!</v>
      </c>
      <c r="K219" s="397" t="e">
        <f aca="false">K221/K217</f>
        <v>#DIV/0!</v>
      </c>
      <c r="L219" s="397" t="e">
        <f aca="false">L221/L217</f>
        <v>#DIV/0!</v>
      </c>
      <c r="M219" s="397" t="e">
        <f aca="false">M221/M217</f>
        <v>#DIV/0!</v>
      </c>
      <c r="N219" s="397" t="e">
        <f aca="false">N221/N217</f>
        <v>#DIV/0!</v>
      </c>
      <c r="O219" s="397" t="e">
        <f aca="false">O221/O217</f>
        <v>#DIV/0!</v>
      </c>
      <c r="P219" s="397" t="e">
        <f aca="false">P221/P217</f>
        <v>#DIV/0!</v>
      </c>
    </row>
    <row r="220" customFormat="false" ht="3.95" hidden="false" customHeight="true" outlineLevel="0" collapsed="false"/>
    <row r="221" customFormat="false" ht="12.75" hidden="false" customHeight="false" outlineLevel="0" collapsed="false">
      <c r="A221" s="389" t="s">
        <v>521</v>
      </c>
      <c r="B221" s="398"/>
      <c r="C221" s="378"/>
      <c r="D221" s="400" t="n">
        <v>0</v>
      </c>
      <c r="E221" s="400" t="n">
        <v>0</v>
      </c>
      <c r="F221" s="400" t="n">
        <v>0</v>
      </c>
      <c r="G221" s="400" t="n">
        <v>0</v>
      </c>
      <c r="H221" s="400" t="n">
        <v>0</v>
      </c>
      <c r="I221" s="400" t="n">
        <v>0</v>
      </c>
      <c r="J221" s="400" t="n">
        <v>0</v>
      </c>
      <c r="K221" s="400" t="n">
        <v>0</v>
      </c>
      <c r="L221" s="400" t="n">
        <v>0</v>
      </c>
      <c r="M221" s="400" t="n">
        <v>0</v>
      </c>
      <c r="N221" s="400" t="n">
        <v>0</v>
      </c>
      <c r="O221" s="400" t="n">
        <v>0</v>
      </c>
      <c r="P221" s="400" t="n">
        <f aca="false">SUM(D221:O221)</f>
        <v>0</v>
      </c>
      <c r="Q221" s="401"/>
    </row>
    <row r="222" customFormat="false" ht="8.1" hidden="false" customHeight="true" outlineLevel="0" collapsed="false">
      <c r="A222" s="402"/>
      <c r="B222" s="390"/>
      <c r="D222" s="434"/>
      <c r="E222" s="434"/>
      <c r="F222" s="434"/>
      <c r="G222" s="434"/>
      <c r="H222" s="434"/>
      <c r="I222" s="434"/>
      <c r="J222" s="434"/>
      <c r="K222" s="434"/>
      <c r="L222" s="434"/>
      <c r="M222" s="434"/>
      <c r="N222" s="434"/>
      <c r="O222" s="434"/>
    </row>
    <row r="223" customFormat="false" ht="12.75" hidden="false" customHeight="false" outlineLevel="0" collapsed="false">
      <c r="A223" s="389" t="s">
        <v>522</v>
      </c>
      <c r="B223" s="398"/>
      <c r="C223" s="378"/>
      <c r="D223" s="453" t="n">
        <v>0</v>
      </c>
      <c r="E223" s="453" t="n">
        <v>0</v>
      </c>
      <c r="F223" s="453" t="n">
        <v>0</v>
      </c>
      <c r="G223" s="453" t="n">
        <v>0</v>
      </c>
      <c r="H223" s="453" t="n">
        <v>0</v>
      </c>
      <c r="I223" s="453" t="n">
        <v>0</v>
      </c>
      <c r="J223" s="453" t="n">
        <v>0</v>
      </c>
      <c r="K223" s="453" t="n">
        <v>0</v>
      </c>
      <c r="L223" s="453" t="n">
        <v>0</v>
      </c>
      <c r="M223" s="453" t="n">
        <v>0</v>
      </c>
      <c r="N223" s="453" t="n">
        <v>0</v>
      </c>
      <c r="O223" s="453" t="n">
        <v>0</v>
      </c>
      <c r="P223" s="422" t="n">
        <f aca="false">SUM(D223:O223)</f>
        <v>0</v>
      </c>
    </row>
    <row r="224" customFormat="false" ht="6" hidden="false" customHeight="true" outlineLevel="0" collapsed="false"/>
    <row r="225" customFormat="false" ht="12.75" hidden="false" customHeight="false" outlineLevel="0" collapsed="false">
      <c r="A225" s="391" t="s">
        <v>459</v>
      </c>
      <c r="B225" s="390"/>
      <c r="D225" s="393" t="n">
        <f aca="false">D221-D223</f>
        <v>0</v>
      </c>
      <c r="E225" s="393" t="n">
        <f aca="false">E221-E223</f>
        <v>0</v>
      </c>
      <c r="F225" s="393" t="n">
        <f aca="false">F221-F223</f>
        <v>0</v>
      </c>
      <c r="G225" s="393" t="n">
        <f aca="false">G221-G223</f>
        <v>0</v>
      </c>
      <c r="H225" s="393" t="n">
        <f aca="false">H221-H223</f>
        <v>0</v>
      </c>
      <c r="I225" s="393" t="n">
        <f aca="false">I221-I223</f>
        <v>0</v>
      </c>
      <c r="J225" s="393" t="n">
        <f aca="false">J221-J223</f>
        <v>0</v>
      </c>
      <c r="K225" s="393" t="n">
        <f aca="false">K221-K223</f>
        <v>0</v>
      </c>
      <c r="L225" s="393" t="n">
        <f aca="false">L221-L223</f>
        <v>0</v>
      </c>
      <c r="M225" s="393" t="n">
        <f aca="false">M221-M223</f>
        <v>0</v>
      </c>
      <c r="N225" s="393" t="n">
        <f aca="false">N221-N223</f>
        <v>0</v>
      </c>
      <c r="O225" s="393" t="n">
        <f aca="false">O221-O223</f>
        <v>0</v>
      </c>
      <c r="P225" s="393" t="n">
        <f aca="false">SUM(D225:O225)</f>
        <v>0</v>
      </c>
    </row>
    <row r="226" customFormat="false" ht="12.75" hidden="false" customHeight="false" outlineLevel="0" collapsed="false">
      <c r="A226" s="404" t="s">
        <v>343</v>
      </c>
      <c r="D226" s="392" t="n">
        <v>0</v>
      </c>
      <c r="E226" s="392" t="n">
        <v>0</v>
      </c>
      <c r="F226" s="392" t="n">
        <v>0</v>
      </c>
      <c r="G226" s="392" t="n">
        <v>0</v>
      </c>
      <c r="H226" s="392" t="n">
        <v>0</v>
      </c>
      <c r="I226" s="392" t="n">
        <v>0</v>
      </c>
      <c r="J226" s="392" t="n">
        <v>0</v>
      </c>
      <c r="K226" s="392" t="n">
        <v>0</v>
      </c>
      <c r="L226" s="392" t="n">
        <v>0</v>
      </c>
      <c r="M226" s="392" t="n">
        <v>0</v>
      </c>
      <c r="N226" s="392" t="n">
        <v>0</v>
      </c>
      <c r="O226" s="392" t="n">
        <v>0</v>
      </c>
      <c r="P226" s="393" t="n">
        <f aca="false">SUM(D226:O226)</f>
        <v>0</v>
      </c>
    </row>
    <row r="227" customFormat="false" ht="12.75" hidden="false" customHeight="false" outlineLevel="0" collapsed="false">
      <c r="A227" s="404" t="s">
        <v>523</v>
      </c>
      <c r="D227" s="455" t="n">
        <f aca="false">-D480</f>
        <v>-0</v>
      </c>
      <c r="E227" s="455" t="n">
        <f aca="false">-E480</f>
        <v>-0</v>
      </c>
      <c r="F227" s="455" t="n">
        <f aca="false">-F480</f>
        <v>-0</v>
      </c>
      <c r="G227" s="455" t="n">
        <f aca="false">-G480</f>
        <v>-0</v>
      </c>
      <c r="H227" s="455" t="n">
        <f aca="false">-H480</f>
        <v>-0</v>
      </c>
      <c r="I227" s="455" t="n">
        <f aca="false">-I480</f>
        <v>-0</v>
      </c>
      <c r="J227" s="455" t="n">
        <f aca="false">-J480</f>
        <v>-0</v>
      </c>
      <c r="K227" s="455" t="n">
        <f aca="false">-K480</f>
        <v>-0</v>
      </c>
      <c r="L227" s="455" t="n">
        <f aca="false">-L480</f>
        <v>-0</v>
      </c>
      <c r="M227" s="455" t="n">
        <f aca="false">-M480</f>
        <v>-0</v>
      </c>
      <c r="N227" s="455" t="n">
        <f aca="false">-N480</f>
        <v>-0</v>
      </c>
      <c r="O227" s="455" t="n">
        <f aca="false">-O480</f>
        <v>-0</v>
      </c>
      <c r="P227" s="393" t="n">
        <f aca="false">SUM(D227:O227)</f>
        <v>0</v>
      </c>
    </row>
    <row r="228" customFormat="false" ht="12.75" hidden="false" customHeight="false" outlineLevel="0" collapsed="false">
      <c r="A228" s="391" t="s">
        <v>402</v>
      </c>
      <c r="D228" s="394" t="n">
        <v>0</v>
      </c>
      <c r="E228" s="394" t="n">
        <v>0</v>
      </c>
      <c r="F228" s="394" t="n">
        <v>0</v>
      </c>
      <c r="G228" s="394" t="n">
        <v>0</v>
      </c>
      <c r="H228" s="394" t="n">
        <v>0</v>
      </c>
      <c r="I228" s="394" t="n">
        <v>0</v>
      </c>
      <c r="J228" s="394" t="n">
        <v>0</v>
      </c>
      <c r="K228" s="394" t="n">
        <v>0</v>
      </c>
      <c r="L228" s="394" t="n">
        <v>0</v>
      </c>
      <c r="M228" s="394" t="n">
        <v>0</v>
      </c>
      <c r="N228" s="394" t="n">
        <v>0</v>
      </c>
      <c r="O228" s="394" t="n">
        <v>0</v>
      </c>
      <c r="P228" s="395" t="n">
        <f aca="false">SUM(D228:O228)</f>
        <v>0</v>
      </c>
    </row>
    <row r="229" customFormat="false" ht="3.95" hidden="false" customHeight="true" outlineLevel="0" collapsed="false">
      <c r="D229" s="406"/>
      <c r="E229" s="406"/>
      <c r="F229" s="406"/>
      <c r="G229" s="406"/>
      <c r="H229" s="406"/>
      <c r="I229" s="406"/>
      <c r="J229" s="406"/>
      <c r="K229" s="406"/>
      <c r="L229" s="406"/>
      <c r="M229" s="406"/>
      <c r="N229" s="406"/>
      <c r="O229" s="406"/>
    </row>
    <row r="230" customFormat="false" ht="12.75" hidden="false" customHeight="false" outlineLevel="0" collapsed="false">
      <c r="A230" s="407" t="s">
        <v>403</v>
      </c>
      <c r="B230" s="456"/>
      <c r="C230" s="451"/>
      <c r="D230" s="400" t="n">
        <f aca="false">SUM(D225:D228)</f>
        <v>0</v>
      </c>
      <c r="E230" s="400" t="n">
        <f aca="false">SUM(E225:E228)</f>
        <v>0</v>
      </c>
      <c r="F230" s="400" t="n">
        <f aca="false">SUM(F225:F228)</f>
        <v>0</v>
      </c>
      <c r="G230" s="400" t="n">
        <f aca="false">SUM(G225:G228)</f>
        <v>0</v>
      </c>
      <c r="H230" s="400" t="n">
        <f aca="false">SUM(H225:H228)</f>
        <v>0</v>
      </c>
      <c r="I230" s="400" t="n">
        <f aca="false">SUM(I225:I228)</f>
        <v>0</v>
      </c>
      <c r="J230" s="400" t="n">
        <f aca="false">SUM(J225:J228)</f>
        <v>0</v>
      </c>
      <c r="K230" s="400" t="n">
        <f aca="false">SUM(K225:K228)</f>
        <v>0</v>
      </c>
      <c r="L230" s="400" t="n">
        <f aca="false">SUM(L225:L228)</f>
        <v>0</v>
      </c>
      <c r="M230" s="400" t="n">
        <f aca="false">SUM(M225:M228)</f>
        <v>0</v>
      </c>
      <c r="N230" s="400" t="n">
        <f aca="false">SUM(N225:N228)</f>
        <v>0</v>
      </c>
      <c r="O230" s="400" t="n">
        <f aca="false">SUM(O225:O228)</f>
        <v>0</v>
      </c>
      <c r="P230" s="400" t="n">
        <f aca="false">SUM(D230:O230)</f>
        <v>0</v>
      </c>
      <c r="Q230" s="378"/>
    </row>
    <row r="231" customFormat="false" ht="8.1" hidden="false" customHeight="true" outlineLevel="0" collapsed="false">
      <c r="A231" s="402"/>
      <c r="B231" s="390"/>
      <c r="C231" s="396"/>
      <c r="D231" s="393"/>
      <c r="E231" s="393"/>
      <c r="F231" s="393"/>
      <c r="G231" s="393"/>
      <c r="H231" s="393"/>
      <c r="I231" s="393"/>
      <c r="J231" s="393"/>
      <c r="K231" s="393"/>
      <c r="L231" s="393"/>
      <c r="M231" s="393"/>
      <c r="N231" s="393"/>
      <c r="O231" s="393"/>
      <c r="P231" s="393"/>
      <c r="Q231" s="403"/>
    </row>
    <row r="232" customFormat="false" ht="12.75" hidden="false" customHeight="false" outlineLevel="0" collapsed="false">
      <c r="A232" s="389" t="s">
        <v>524</v>
      </c>
      <c r="B232" s="457"/>
      <c r="C232" s="451"/>
      <c r="D232" s="400" t="n">
        <f aca="false">-1*D230</f>
        <v>-0</v>
      </c>
      <c r="E232" s="400" t="n">
        <f aca="false">-1*E230</f>
        <v>-0</v>
      </c>
      <c r="F232" s="400" t="n">
        <f aca="false">-1*F230</f>
        <v>-0</v>
      </c>
      <c r="G232" s="400" t="n">
        <f aca="false">-1*G230</f>
        <v>-0</v>
      </c>
      <c r="H232" s="400" t="n">
        <f aca="false">-1*H230</f>
        <v>-0</v>
      </c>
      <c r="I232" s="400" t="n">
        <f aca="false">-1*I230</f>
        <v>-0</v>
      </c>
      <c r="J232" s="400" t="n">
        <f aca="false">-1*J230</f>
        <v>-0</v>
      </c>
      <c r="K232" s="400" t="n">
        <f aca="false">-1*K230</f>
        <v>-0</v>
      </c>
      <c r="L232" s="400" t="n">
        <f aca="false">-1*L230</f>
        <v>-0</v>
      </c>
      <c r="M232" s="400" t="n">
        <f aca="false">-1*M230</f>
        <v>-0</v>
      </c>
      <c r="N232" s="400" t="n">
        <f aca="false">-1*N230</f>
        <v>-0</v>
      </c>
      <c r="O232" s="400" t="n">
        <f aca="false">-1*O230</f>
        <v>-0</v>
      </c>
      <c r="P232" s="400" t="n">
        <f aca="false">SUM(D232:O232)</f>
        <v>0</v>
      </c>
    </row>
    <row r="233" customFormat="false" ht="12.75" hidden="false" customHeight="false" outlineLevel="0" collapsed="false">
      <c r="A233" s="402"/>
      <c r="B233" s="390"/>
      <c r="C233" s="396"/>
    </row>
    <row r="234" customFormat="false" ht="12.75" hidden="false" customHeight="false" outlineLevel="0" collapsed="false">
      <c r="A234" s="440"/>
      <c r="B234" s="411"/>
      <c r="C234" s="458"/>
      <c r="D234" s="412"/>
      <c r="E234" s="412"/>
      <c r="F234" s="412"/>
      <c r="G234" s="412"/>
      <c r="H234" s="412"/>
      <c r="I234" s="412"/>
      <c r="J234" s="412"/>
      <c r="K234" s="412"/>
      <c r="L234" s="412"/>
      <c r="M234" s="412"/>
      <c r="N234" s="412"/>
      <c r="O234" s="412"/>
      <c r="P234" s="412"/>
    </row>
    <row r="235" customFormat="false" ht="12.75" hidden="false" customHeight="false" outlineLevel="0" collapsed="false">
      <c r="A235" s="396"/>
      <c r="B235" s="444"/>
      <c r="C235" s="396"/>
    </row>
    <row r="236" customFormat="false" ht="12.75" hidden="false" customHeight="false" outlineLevel="0" collapsed="false">
      <c r="A236" s="441" t="s">
        <v>525</v>
      </c>
      <c r="B236" s="390"/>
      <c r="C236" s="443" t="str">
        <f aca="false">C30</f>
        <v>12/31/99</v>
      </c>
      <c r="D236" s="418"/>
      <c r="E236" s="418"/>
      <c r="F236" s="418"/>
      <c r="G236" s="418"/>
      <c r="H236" s="418"/>
      <c r="I236" s="418"/>
      <c r="J236" s="418"/>
      <c r="K236" s="418"/>
      <c r="L236" s="418"/>
      <c r="M236" s="418"/>
      <c r="N236" s="418"/>
      <c r="O236" s="418"/>
      <c r="P236" s="378"/>
    </row>
    <row r="237" customFormat="false" ht="3.95" hidden="false" customHeight="true" outlineLevel="0" collapsed="false">
      <c r="A237" s="402"/>
      <c r="B237" s="390"/>
      <c r="C237" s="396"/>
      <c r="D237" s="406"/>
      <c r="E237" s="406"/>
      <c r="F237" s="406"/>
      <c r="G237" s="406"/>
      <c r="H237" s="406"/>
      <c r="I237" s="406"/>
      <c r="J237" s="406"/>
      <c r="K237" s="406"/>
      <c r="L237" s="406"/>
      <c r="M237" s="406"/>
      <c r="N237" s="406"/>
      <c r="O237" s="406"/>
    </row>
    <row r="238" customFormat="false" ht="12.75" hidden="false" customHeight="false" outlineLevel="0" collapsed="false">
      <c r="A238" s="389" t="s">
        <v>407</v>
      </c>
      <c r="B238" s="390"/>
      <c r="C238" s="396"/>
      <c r="D238" s="393" t="n">
        <f aca="false">C248</f>
        <v>0</v>
      </c>
      <c r="E238" s="393" t="n">
        <f aca="false">D248</f>
        <v>0</v>
      </c>
      <c r="F238" s="393" t="n">
        <f aca="false">E248</f>
        <v>0</v>
      </c>
      <c r="G238" s="393" t="n">
        <f aca="false">F248</f>
        <v>0</v>
      </c>
      <c r="H238" s="393" t="n">
        <f aca="false">G248</f>
        <v>0</v>
      </c>
      <c r="I238" s="393" t="n">
        <f aca="false">H248</f>
        <v>0</v>
      </c>
      <c r="J238" s="393" t="n">
        <f aca="false">I248</f>
        <v>0</v>
      </c>
      <c r="K238" s="393" t="n">
        <f aca="false">J248</f>
        <v>0</v>
      </c>
      <c r="L238" s="393" t="n">
        <f aca="false">K248</f>
        <v>0</v>
      </c>
      <c r="M238" s="393" t="n">
        <f aca="false">L248</f>
        <v>0</v>
      </c>
      <c r="N238" s="393" t="n">
        <f aca="false">M248</f>
        <v>0</v>
      </c>
      <c r="O238" s="393" t="n">
        <f aca="false">N248</f>
        <v>0</v>
      </c>
      <c r="P238" s="393"/>
      <c r="Q238" s="403"/>
    </row>
    <row r="239" customFormat="false" ht="6" hidden="false" customHeight="true" outlineLevel="0" collapsed="false">
      <c r="A239" s="396"/>
      <c r="B239" s="444"/>
      <c r="C239" s="396"/>
    </row>
    <row r="240" customFormat="false" ht="12.75" hidden="false" customHeight="false" outlineLevel="0" collapsed="false">
      <c r="A240" s="404" t="s">
        <v>408</v>
      </c>
      <c r="B240" s="419"/>
      <c r="C240" s="396"/>
      <c r="D240" s="392" t="n">
        <v>0</v>
      </c>
      <c r="E240" s="392" t="n">
        <v>0</v>
      </c>
      <c r="F240" s="392" t="n">
        <v>0</v>
      </c>
      <c r="G240" s="392" t="n">
        <v>0</v>
      </c>
      <c r="H240" s="392" t="n">
        <v>0</v>
      </c>
      <c r="I240" s="392" t="n">
        <v>0</v>
      </c>
      <c r="J240" s="392" t="n">
        <v>0</v>
      </c>
      <c r="K240" s="392" t="n">
        <v>0</v>
      </c>
      <c r="L240" s="392" t="n">
        <v>0</v>
      </c>
      <c r="M240" s="392" t="n">
        <v>0</v>
      </c>
      <c r="N240" s="392" t="n">
        <v>0</v>
      </c>
      <c r="O240" s="392" t="n">
        <v>0</v>
      </c>
      <c r="P240" s="393" t="n">
        <f aca="false">SUM(D240:O240)</f>
        <v>0</v>
      </c>
    </row>
    <row r="241" customFormat="false" ht="6" hidden="false" customHeight="true" outlineLevel="0" collapsed="false">
      <c r="A241" s="402"/>
      <c r="B241" s="390"/>
      <c r="C241" s="396"/>
      <c r="D241" s="393"/>
      <c r="E241" s="393"/>
      <c r="F241" s="393"/>
      <c r="G241" s="393"/>
      <c r="H241" s="393"/>
      <c r="I241" s="393"/>
      <c r="J241" s="393"/>
      <c r="K241" s="393"/>
      <c r="L241" s="393"/>
      <c r="M241" s="393"/>
      <c r="N241" s="393"/>
      <c r="O241" s="393"/>
    </row>
    <row r="242" customFormat="false" ht="12.75" hidden="false" customHeight="false" outlineLevel="0" collapsed="false">
      <c r="A242" s="391" t="s">
        <v>409</v>
      </c>
      <c r="B242" s="390"/>
      <c r="C242" s="396"/>
      <c r="D242" s="393" t="n">
        <f aca="false">D232</f>
        <v>-0</v>
      </c>
      <c r="E242" s="393" t="n">
        <f aca="false">E232</f>
        <v>-0</v>
      </c>
      <c r="F242" s="393" t="n">
        <f aca="false">F232</f>
        <v>-0</v>
      </c>
      <c r="G242" s="393" t="n">
        <f aca="false">G232</f>
        <v>-0</v>
      </c>
      <c r="H242" s="393" t="n">
        <f aca="false">H232</f>
        <v>-0</v>
      </c>
      <c r="I242" s="393" t="n">
        <f aca="false">I232</f>
        <v>-0</v>
      </c>
      <c r="J242" s="393" t="n">
        <f aca="false">J232</f>
        <v>-0</v>
      </c>
      <c r="K242" s="393" t="n">
        <f aca="false">K232</f>
        <v>-0</v>
      </c>
      <c r="L242" s="393" t="n">
        <f aca="false">L232</f>
        <v>-0</v>
      </c>
      <c r="M242" s="393" t="n">
        <f aca="false">M232</f>
        <v>-0</v>
      </c>
      <c r="N242" s="393" t="n">
        <f aca="false">N232</f>
        <v>-0</v>
      </c>
      <c r="O242" s="393" t="n">
        <f aca="false">O232</f>
        <v>-0</v>
      </c>
      <c r="P242" s="393" t="n">
        <f aca="false">SUM(D242:O242)</f>
        <v>0</v>
      </c>
      <c r="Q242" s="403"/>
    </row>
    <row r="243" customFormat="false" ht="6" hidden="false" customHeight="true" outlineLevel="0" collapsed="false">
      <c r="A243" s="402"/>
      <c r="B243" s="390"/>
      <c r="C243" s="396"/>
      <c r="D243" s="393"/>
      <c r="E243" s="393"/>
      <c r="F243" s="393"/>
      <c r="G243" s="393"/>
      <c r="H243" s="393"/>
      <c r="I243" s="393"/>
      <c r="J243" s="393"/>
      <c r="K243" s="393"/>
      <c r="L243" s="393"/>
      <c r="M243" s="393"/>
      <c r="N243" s="393"/>
      <c r="O243" s="393"/>
      <c r="P243" s="393"/>
    </row>
    <row r="244" customFormat="false" ht="12.75" hidden="false" customHeight="false" outlineLevel="0" collapsed="false">
      <c r="A244" s="391" t="s">
        <v>526</v>
      </c>
      <c r="B244" s="390"/>
      <c r="C244" s="396"/>
      <c r="D244" s="392" t="n">
        <v>0</v>
      </c>
      <c r="E244" s="392" t="n">
        <v>0</v>
      </c>
      <c r="F244" s="392" t="n">
        <v>0</v>
      </c>
      <c r="G244" s="392" t="n">
        <v>0</v>
      </c>
      <c r="H244" s="392" t="n">
        <v>0</v>
      </c>
      <c r="I244" s="392" t="n">
        <v>0</v>
      </c>
      <c r="J244" s="392" t="n">
        <v>0</v>
      </c>
      <c r="K244" s="392" t="n">
        <v>0</v>
      </c>
      <c r="L244" s="392" t="n">
        <v>0</v>
      </c>
      <c r="M244" s="392" t="n">
        <v>0</v>
      </c>
      <c r="N244" s="392" t="n">
        <v>0</v>
      </c>
      <c r="O244" s="392" t="n">
        <v>0</v>
      </c>
      <c r="P244" s="393" t="n">
        <f aca="false">SUM(D244:O244)</f>
        <v>0</v>
      </c>
      <c r="Q244" s="403"/>
    </row>
    <row r="245" customFormat="false" ht="6" hidden="false" customHeight="true" outlineLevel="0" collapsed="false">
      <c r="A245" s="402"/>
      <c r="B245" s="390"/>
      <c r="C245" s="396"/>
      <c r="D245" s="393"/>
      <c r="E245" s="393"/>
      <c r="F245" s="393"/>
      <c r="G245" s="393"/>
      <c r="H245" s="393"/>
      <c r="I245" s="393"/>
      <c r="J245" s="393"/>
      <c r="K245" s="393"/>
      <c r="L245" s="393"/>
      <c r="M245" s="393"/>
      <c r="N245" s="393"/>
      <c r="O245" s="393"/>
      <c r="P245" s="393"/>
    </row>
    <row r="246" customFormat="false" ht="12.75" hidden="false" customHeight="false" outlineLevel="0" collapsed="false">
      <c r="A246" s="391" t="s">
        <v>411</v>
      </c>
      <c r="B246" s="390"/>
      <c r="C246" s="396"/>
      <c r="D246" s="395" t="n">
        <f aca="false">D254</f>
        <v>0</v>
      </c>
      <c r="E246" s="395" t="n">
        <f aca="false">E254</f>
        <v>0</v>
      </c>
      <c r="F246" s="395" t="n">
        <f aca="false">F254</f>
        <v>0</v>
      </c>
      <c r="G246" s="395" t="n">
        <f aca="false">G254</f>
        <v>0</v>
      </c>
      <c r="H246" s="395" t="n">
        <f aca="false">H254</f>
        <v>0</v>
      </c>
      <c r="I246" s="395" t="n">
        <f aca="false">I254</f>
        <v>0</v>
      </c>
      <c r="J246" s="395" t="n">
        <f aca="false">J254</f>
        <v>0</v>
      </c>
      <c r="K246" s="395" t="n">
        <f aca="false">K254</f>
        <v>0</v>
      </c>
      <c r="L246" s="395" t="n">
        <f aca="false">L254</f>
        <v>0</v>
      </c>
      <c r="M246" s="395" t="n">
        <f aca="false">M254</f>
        <v>0</v>
      </c>
      <c r="N246" s="395" t="n">
        <f aca="false">N254</f>
        <v>0</v>
      </c>
      <c r="O246" s="395" t="n">
        <f aca="false">O254</f>
        <v>0</v>
      </c>
      <c r="P246" s="395" t="n">
        <f aca="false">SUM(D246:O246)</f>
        <v>0</v>
      </c>
      <c r="Q246" s="437"/>
    </row>
    <row r="247" customFormat="false" ht="3.95" hidden="false" customHeight="true" outlineLevel="0" collapsed="false">
      <c r="A247" s="402"/>
      <c r="B247" s="390"/>
      <c r="C247" s="396"/>
      <c r="D247" s="406"/>
      <c r="E247" s="406"/>
      <c r="F247" s="406"/>
      <c r="G247" s="406"/>
      <c r="H247" s="406"/>
      <c r="I247" s="406"/>
      <c r="J247" s="406"/>
      <c r="K247" s="406"/>
      <c r="L247" s="406"/>
      <c r="M247" s="406"/>
      <c r="N247" s="406"/>
      <c r="O247" s="406"/>
    </row>
    <row r="248" customFormat="false" ht="12.75" hidden="false" customHeight="false" outlineLevel="0" collapsed="false">
      <c r="A248" s="389" t="s">
        <v>412</v>
      </c>
      <c r="B248" s="444"/>
      <c r="C248" s="421" t="n">
        <v>0</v>
      </c>
      <c r="D248" s="422" t="n">
        <f aca="false">SUM(D238:D246)</f>
        <v>0</v>
      </c>
      <c r="E248" s="422" t="n">
        <f aca="false">SUM(E238:E246)</f>
        <v>0</v>
      </c>
      <c r="F248" s="422" t="n">
        <f aca="false">SUM(F238:F246)</f>
        <v>0</v>
      </c>
      <c r="G248" s="422" t="n">
        <f aca="false">SUM(G238:G246)</f>
        <v>0</v>
      </c>
      <c r="H248" s="422" t="n">
        <f aca="false">SUM(H238:H246)</f>
        <v>0</v>
      </c>
      <c r="I248" s="422" t="n">
        <f aca="false">SUM(I238:I246)</f>
        <v>0</v>
      </c>
      <c r="J248" s="422" t="n">
        <f aca="false">SUM(J238:J246)</f>
        <v>0</v>
      </c>
      <c r="K248" s="422" t="n">
        <f aca="false">SUM(K238:K246)</f>
        <v>0</v>
      </c>
      <c r="L248" s="422" t="n">
        <f aca="false">SUM(L238:L246)</f>
        <v>0</v>
      </c>
      <c r="M248" s="422" t="n">
        <f aca="false">SUM(M238:M246)</f>
        <v>0</v>
      </c>
      <c r="N248" s="422" t="n">
        <f aca="false">SUM(N238:N246)</f>
        <v>0</v>
      </c>
      <c r="O248" s="422" t="n">
        <f aca="false">SUM(O238:O246)</f>
        <v>0</v>
      </c>
      <c r="P248" s="422" t="n">
        <f aca="false">SUM(P238:P246)+D238</f>
        <v>0</v>
      </c>
      <c r="Q248" s="403"/>
    </row>
    <row r="249" customFormat="false" ht="12.75" hidden="false" customHeight="false" outlineLevel="0" collapsed="false">
      <c r="A249" s="402"/>
      <c r="B249" s="390"/>
      <c r="D249" s="406"/>
      <c r="E249" s="406"/>
      <c r="F249" s="406"/>
      <c r="G249" s="406"/>
      <c r="H249" s="406"/>
      <c r="I249" s="406"/>
      <c r="J249" s="406"/>
      <c r="K249" s="406"/>
      <c r="L249" s="406"/>
      <c r="M249" s="406"/>
      <c r="N249" s="406"/>
      <c r="O249" s="406"/>
    </row>
    <row r="251" customFormat="false" ht="12.75" hidden="false" customHeight="false" outlineLevel="0" collapsed="false">
      <c r="A251" s="391" t="s">
        <v>413</v>
      </c>
      <c r="B251" s="390"/>
      <c r="D251" s="446" t="n">
        <f aca="false">D45</f>
        <v>0.0902</v>
      </c>
      <c r="E251" s="446" t="n">
        <f aca="false">E45</f>
        <v>0.0902</v>
      </c>
      <c r="F251" s="446" t="n">
        <f aca="false">F45</f>
        <v>0.0902</v>
      </c>
      <c r="G251" s="446" t="n">
        <f aca="false">G45</f>
        <v>0.0902</v>
      </c>
      <c r="H251" s="446" t="n">
        <f aca="false">H45</f>
        <v>0.0902</v>
      </c>
      <c r="I251" s="446" t="n">
        <f aca="false">I45</f>
        <v>0.0902</v>
      </c>
      <c r="J251" s="446" t="n">
        <f aca="false">J45</f>
        <v>0.0902</v>
      </c>
      <c r="K251" s="446" t="n">
        <f aca="false">K45</f>
        <v>0.0902</v>
      </c>
      <c r="L251" s="446" t="n">
        <f aca="false">L45</f>
        <v>0.0902</v>
      </c>
      <c r="M251" s="446" t="n">
        <f aca="false">M45</f>
        <v>0.0902</v>
      </c>
      <c r="N251" s="446" t="n">
        <f aca="false">N45</f>
        <v>0.0902</v>
      </c>
      <c r="O251" s="446" t="n">
        <f aca="false">O45</f>
        <v>0.0902</v>
      </c>
    </row>
    <row r="252" customFormat="false" ht="12.75" hidden="false" customHeight="false" outlineLevel="0" collapsed="false">
      <c r="A252" s="391" t="s">
        <v>414</v>
      </c>
      <c r="B252" s="390"/>
      <c r="D252" s="436" t="n">
        <f aca="false">D46</f>
        <v>0.0077</v>
      </c>
      <c r="E252" s="436" t="n">
        <f aca="false">E46</f>
        <v>0.0069</v>
      </c>
      <c r="F252" s="436" t="n">
        <f aca="false">F46</f>
        <v>0.0077</v>
      </c>
      <c r="G252" s="436" t="n">
        <f aca="false">G46</f>
        <v>0.0074</v>
      </c>
      <c r="H252" s="436" t="n">
        <f aca="false">H46</f>
        <v>0.0077</v>
      </c>
      <c r="I252" s="436" t="n">
        <f aca="false">I46</f>
        <v>0.0074</v>
      </c>
      <c r="J252" s="436" t="n">
        <f aca="false">J46</f>
        <v>0.0077</v>
      </c>
      <c r="K252" s="436" t="n">
        <f aca="false">K46</f>
        <v>0.0077</v>
      </c>
      <c r="L252" s="436" t="n">
        <f aca="false">L46</f>
        <v>0.0074</v>
      </c>
      <c r="M252" s="436" t="n">
        <f aca="false">M46</f>
        <v>0.0077</v>
      </c>
      <c r="N252" s="436" t="n">
        <f aca="false">N46</f>
        <v>0.0074</v>
      </c>
      <c r="O252" s="436" t="n">
        <f aca="false">O46</f>
        <v>0.0077</v>
      </c>
      <c r="Q252" s="448"/>
    </row>
    <row r="253" customFormat="false" ht="12.75" hidden="false" customHeight="true" outlineLevel="0" collapsed="false">
      <c r="A253" s="402"/>
      <c r="B253" s="390"/>
    </row>
    <row r="254" customFormat="false" ht="12.75" hidden="false" customHeight="false" outlineLevel="0" collapsed="false">
      <c r="A254" s="425" t="s">
        <v>415</v>
      </c>
      <c r="C254" s="459"/>
      <c r="D254" s="400" t="n">
        <f aca="false">ROUND(C248*D252,0)</f>
        <v>0</v>
      </c>
      <c r="E254" s="400" t="n">
        <f aca="false">ROUND(D248*E252,0)</f>
        <v>0</v>
      </c>
      <c r="F254" s="400" t="n">
        <f aca="false">ROUND(E248*F252,0)</f>
        <v>0</v>
      </c>
      <c r="G254" s="400" t="n">
        <f aca="false">ROUND(F248*G252,0)</f>
        <v>0</v>
      </c>
      <c r="H254" s="400" t="n">
        <f aca="false">ROUND(G248*H252,0)</f>
        <v>0</v>
      </c>
      <c r="I254" s="400" t="n">
        <f aca="false">ROUND(H248*I252,0)</f>
        <v>0</v>
      </c>
      <c r="J254" s="400" t="n">
        <f aca="false">ROUND(I248*J252,0)</f>
        <v>0</v>
      </c>
      <c r="K254" s="400" t="n">
        <f aca="false">ROUND(J248*K252,0)</f>
        <v>0</v>
      </c>
      <c r="L254" s="400" t="n">
        <f aca="false">ROUND(K248*L252,0)</f>
        <v>0</v>
      </c>
      <c r="M254" s="400" t="n">
        <f aca="false">ROUND(L248*M252,0)</f>
        <v>0</v>
      </c>
      <c r="N254" s="400" t="n">
        <f aca="false">ROUND(M248*N252,0)</f>
        <v>0</v>
      </c>
      <c r="O254" s="400" t="n">
        <f aca="false">ROUND(N248*O252,0)</f>
        <v>0</v>
      </c>
      <c r="P254" s="400" t="n">
        <f aca="false">SUM(D254:O254)</f>
        <v>0</v>
      </c>
      <c r="Q254" s="378"/>
    </row>
    <row r="255" customFormat="false" ht="6" hidden="false" customHeight="true" outlineLevel="0" collapsed="false">
      <c r="A255" s="402"/>
      <c r="B255" s="390"/>
    </row>
    <row r="256" customFormat="false" ht="12.75" hidden="false" customHeight="false" outlineLevel="0" collapsed="false">
      <c r="A256" s="425" t="s">
        <v>416</v>
      </c>
      <c r="B256" s="390"/>
      <c r="D256" s="393" t="n">
        <f aca="false">D254</f>
        <v>0</v>
      </c>
      <c r="E256" s="393" t="n">
        <f aca="false">E254+D256</f>
        <v>0</v>
      </c>
      <c r="F256" s="393" t="n">
        <f aca="false">F254+E256</f>
        <v>0</v>
      </c>
      <c r="G256" s="393" t="n">
        <f aca="false">G254+F256</f>
        <v>0</v>
      </c>
      <c r="H256" s="393" t="n">
        <f aca="false">H254+G256</f>
        <v>0</v>
      </c>
      <c r="I256" s="393" t="n">
        <f aca="false">I254+H256</f>
        <v>0</v>
      </c>
      <c r="J256" s="393" t="n">
        <f aca="false">J254+I256</f>
        <v>0</v>
      </c>
      <c r="K256" s="393" t="n">
        <f aca="false">K254+J256</f>
        <v>0</v>
      </c>
      <c r="L256" s="393" t="n">
        <f aca="false">L254+K256</f>
        <v>0</v>
      </c>
      <c r="M256" s="393" t="n">
        <f aca="false">M254+L256</f>
        <v>0</v>
      </c>
      <c r="N256" s="393" t="n">
        <f aca="false">N254+M256</f>
        <v>0</v>
      </c>
      <c r="O256" s="393" t="n">
        <f aca="false">O254+N256</f>
        <v>0</v>
      </c>
    </row>
    <row r="257" customFormat="false" ht="13.5" hidden="false" customHeight="true" outlineLevel="0" collapsed="false">
      <c r="A257" s="0"/>
      <c r="B257" s="427"/>
      <c r="C257" s="0"/>
      <c r="D257" s="0"/>
      <c r="E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0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  <c r="HS257" s="0"/>
      <c r="HT257" s="0"/>
      <c r="HU257" s="0"/>
      <c r="HV257" s="0"/>
      <c r="HW257" s="0"/>
      <c r="HX257" s="0"/>
      <c r="HY257" s="0"/>
      <c r="HZ257" s="0"/>
      <c r="IA257" s="0"/>
      <c r="IB257" s="0"/>
      <c r="IC257" s="0"/>
      <c r="ID257" s="0"/>
      <c r="IE257" s="0"/>
      <c r="IF257" s="0"/>
      <c r="IG257" s="0"/>
      <c r="IH257" s="0"/>
      <c r="II257" s="0"/>
      <c r="IJ257" s="0"/>
      <c r="IK257" s="0"/>
      <c r="IL257" s="0"/>
      <c r="IM257" s="0"/>
      <c r="IN257" s="0"/>
      <c r="IO257" s="0"/>
      <c r="IP257" s="0"/>
      <c r="IQ257" s="0"/>
      <c r="IR257" s="0"/>
      <c r="IS257" s="0"/>
      <c r="IT257" s="0"/>
      <c r="IU257" s="0"/>
      <c r="IV257" s="0"/>
      <c r="IW257" s="0"/>
    </row>
    <row r="258" customFormat="false" ht="12.75" hidden="false" customHeight="false" outlineLevel="0" collapsed="false">
      <c r="A258" s="0"/>
      <c r="B258" s="427"/>
      <c r="C258" s="0"/>
      <c r="D258" s="0"/>
      <c r="E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0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  <c r="HS258" s="0"/>
      <c r="HT258" s="0"/>
      <c r="HU258" s="0"/>
      <c r="HV258" s="0"/>
      <c r="HW258" s="0"/>
      <c r="HX258" s="0"/>
      <c r="HY258" s="0"/>
      <c r="HZ258" s="0"/>
      <c r="IA258" s="0"/>
      <c r="IB258" s="0"/>
      <c r="IC258" s="0"/>
      <c r="ID258" s="0"/>
      <c r="IE258" s="0"/>
      <c r="IF258" s="0"/>
      <c r="IG258" s="0"/>
      <c r="IH258" s="0"/>
      <c r="II258" s="0"/>
      <c r="IJ258" s="0"/>
      <c r="IK258" s="0"/>
      <c r="IL258" s="0"/>
      <c r="IM258" s="0"/>
      <c r="IN258" s="0"/>
      <c r="IO258" s="0"/>
      <c r="IP258" s="0"/>
      <c r="IQ258" s="0"/>
      <c r="IR258" s="0"/>
      <c r="IS258" s="0"/>
      <c r="IT258" s="0"/>
      <c r="IU258" s="0"/>
      <c r="IV258" s="0"/>
      <c r="IW258" s="0"/>
    </row>
    <row r="259" customFormat="false" ht="12.75" hidden="false" customHeight="false" outlineLevel="0" collapsed="false">
      <c r="A259" s="0"/>
      <c r="B259" s="427"/>
      <c r="C259" s="0"/>
      <c r="D259" s="0"/>
      <c r="E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0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  <c r="HS259" s="0"/>
      <c r="HT259" s="0"/>
      <c r="HU259" s="0"/>
      <c r="HV259" s="0"/>
      <c r="HW259" s="0"/>
      <c r="HX259" s="0"/>
      <c r="HY259" s="0"/>
      <c r="HZ259" s="0"/>
      <c r="IA259" s="0"/>
      <c r="IB259" s="0"/>
      <c r="IC259" s="0"/>
      <c r="ID259" s="0"/>
      <c r="IE259" s="0"/>
      <c r="IF259" s="0"/>
      <c r="IG259" s="0"/>
      <c r="IH259" s="0"/>
      <c r="II259" s="0"/>
      <c r="IJ259" s="0"/>
      <c r="IK259" s="0"/>
      <c r="IL259" s="0"/>
      <c r="IM259" s="0"/>
      <c r="IN259" s="0"/>
      <c r="IO259" s="0"/>
      <c r="IP259" s="0"/>
      <c r="IQ259" s="0"/>
      <c r="IR259" s="0"/>
      <c r="IS259" s="0"/>
      <c r="IT259" s="0"/>
      <c r="IU259" s="0"/>
      <c r="IV259" s="0"/>
      <c r="IW259" s="0"/>
    </row>
    <row r="260" customFormat="false" ht="12.75" hidden="false" customHeight="false" outlineLevel="0" collapsed="false">
      <c r="A260" s="428" t="str">
        <f aca="false">A1</f>
        <v>'file:///mnt/12tb/@roms/datasets/enron/EDRM Enron Email Data Set v2 XML/filtered-attachments/xls/TW3rdCEEM.XLS'#$Trackers</v>
      </c>
      <c r="D260" s="378"/>
      <c r="E260" s="378"/>
      <c r="F260" s="378"/>
      <c r="G260" s="378"/>
      <c r="H260" s="378"/>
      <c r="I260" s="378"/>
      <c r="J260" s="378"/>
      <c r="K260" s="378"/>
      <c r="L260" s="378"/>
      <c r="M260" s="378"/>
      <c r="N260" s="378"/>
      <c r="O260" s="378"/>
      <c r="P260" s="378"/>
      <c r="AQ260" s="406"/>
      <c r="AS260" s="448"/>
      <c r="AT260" s="448"/>
      <c r="AU260" s="448"/>
      <c r="AV260" s="448"/>
      <c r="AW260" s="448"/>
      <c r="AX260" s="448"/>
      <c r="AY260" s="448"/>
      <c r="AZ260" s="448"/>
      <c r="BA260" s="448"/>
      <c r="BB260" s="448"/>
      <c r="BC260" s="448"/>
      <c r="BD260" s="448"/>
    </row>
    <row r="261" customFormat="false" ht="12.75" hidden="false" customHeight="false" outlineLevel="0" collapsed="false">
      <c r="A261" s="379" t="s">
        <v>527</v>
      </c>
      <c r="D261" s="378"/>
      <c r="E261" s="378"/>
      <c r="F261" s="378"/>
      <c r="G261" s="378"/>
      <c r="H261" s="378"/>
      <c r="I261" s="378"/>
      <c r="J261" s="378"/>
      <c r="K261" s="378"/>
      <c r="L261" s="378"/>
      <c r="M261" s="378"/>
      <c r="N261" s="378"/>
      <c r="O261" s="378"/>
      <c r="P261" s="378"/>
    </row>
    <row r="262" customFormat="false" ht="12.75" hidden="false" customHeight="false" outlineLevel="0" collapsed="false">
      <c r="A262" s="429" t="str">
        <f aca="false">A3</f>
        <v>2001 CURRENT ESTIMATE</v>
      </c>
      <c r="B262" s="380" t="n">
        <f aca="true">NOW()</f>
        <v>45926.9584412987</v>
      </c>
      <c r="C262" s="430" t="s">
        <v>528</v>
      </c>
      <c r="D262" s="430"/>
      <c r="E262" s="430"/>
      <c r="F262" s="430"/>
      <c r="G262" s="430"/>
      <c r="H262" s="430"/>
      <c r="I262" s="430"/>
      <c r="J262" s="430"/>
      <c r="K262" s="430"/>
      <c r="L262" s="430"/>
      <c r="M262" s="430"/>
      <c r="N262" s="430"/>
      <c r="O262" s="430"/>
      <c r="P262" s="430"/>
    </row>
    <row r="263" customFormat="false" ht="12.95" hidden="false" customHeight="true" outlineLevel="0" collapsed="false">
      <c r="A263" s="382"/>
      <c r="B263" s="383" t="n">
        <f aca="true">NOW()</f>
        <v>45926.9584412988</v>
      </c>
      <c r="C263" s="431" t="str">
        <f aca="false">C4</f>
        <v>BALANCE</v>
      </c>
      <c r="D263" s="431" t="str">
        <f aca="false">D4</f>
        <v>JAN</v>
      </c>
      <c r="E263" s="431" t="str">
        <f aca="false">E4</f>
        <v>FEB</v>
      </c>
      <c r="F263" s="431" t="str">
        <f aca="false">F4</f>
        <v>MAR</v>
      </c>
      <c r="G263" s="431" t="str">
        <f aca="false">G4</f>
        <v>APR</v>
      </c>
      <c r="H263" s="431" t="str">
        <f aca="false">H4</f>
        <v>MAY</v>
      </c>
      <c r="I263" s="431" t="str">
        <f aca="false">I4</f>
        <v>JUN</v>
      </c>
      <c r="J263" s="431" t="str">
        <f aca="false">J4</f>
        <v>JUL</v>
      </c>
      <c r="K263" s="431" t="str">
        <f aca="false">K4</f>
        <v>AUG</v>
      </c>
      <c r="L263" s="431" t="str">
        <f aca="false">L4</f>
        <v>SEP</v>
      </c>
      <c r="M263" s="431" t="str">
        <f aca="false">M4</f>
        <v>OCT</v>
      </c>
      <c r="N263" s="431" t="str">
        <f aca="false">N4</f>
        <v>NOV</v>
      </c>
      <c r="O263" s="431" t="str">
        <f aca="false">O4</f>
        <v>DEC</v>
      </c>
      <c r="P263" s="431" t="n">
        <f aca="false">P4</f>
        <v>2001</v>
      </c>
    </row>
    <row r="264" customFormat="false" ht="3.95" hidden="false" customHeight="true" outlineLevel="0" collapsed="false">
      <c r="D264" s="387"/>
      <c r="E264" s="387"/>
      <c r="F264" s="387"/>
      <c r="G264" s="387"/>
      <c r="H264" s="387"/>
      <c r="I264" s="387"/>
      <c r="J264" s="387"/>
      <c r="K264" s="387"/>
      <c r="L264" s="387"/>
      <c r="M264" s="387"/>
      <c r="N264" s="387"/>
      <c r="O264" s="387"/>
      <c r="P264" s="388"/>
    </row>
    <row r="265" customFormat="false" ht="12.75" hidden="false" customHeight="false" outlineLevel="0" collapsed="false">
      <c r="A265" s="389" t="s">
        <v>529</v>
      </c>
      <c r="B265" s="390"/>
    </row>
    <row r="266" customFormat="false" ht="12.75" hidden="false" customHeight="false" outlineLevel="0" collapsed="false">
      <c r="A266" s="391" t="s">
        <v>393</v>
      </c>
      <c r="B266" s="390"/>
      <c r="D266" s="392" t="n">
        <v>0</v>
      </c>
      <c r="E266" s="392" t="n">
        <v>0</v>
      </c>
      <c r="F266" s="392" t="n">
        <v>0</v>
      </c>
      <c r="G266" s="392" t="n">
        <v>0</v>
      </c>
      <c r="H266" s="392" t="n">
        <v>0</v>
      </c>
      <c r="I266" s="392" t="n">
        <v>0</v>
      </c>
      <c r="J266" s="392" t="n">
        <v>0</v>
      </c>
      <c r="K266" s="392" t="n">
        <v>0</v>
      </c>
      <c r="L266" s="392" t="n">
        <v>0</v>
      </c>
      <c r="M266" s="392" t="n">
        <v>0</v>
      </c>
      <c r="N266" s="392" t="n">
        <v>0</v>
      </c>
      <c r="O266" s="392" t="n">
        <v>0</v>
      </c>
      <c r="P266" s="393" t="n">
        <f aca="false">SUM(D266:O266)</f>
        <v>0</v>
      </c>
    </row>
    <row r="267" customFormat="false" ht="12.75" hidden="false" customHeight="false" outlineLevel="0" collapsed="false">
      <c r="A267" s="391" t="s">
        <v>477</v>
      </c>
      <c r="D267" s="392" t="n">
        <v>0</v>
      </c>
      <c r="E267" s="392" t="n">
        <v>0</v>
      </c>
      <c r="F267" s="392" t="n">
        <v>0</v>
      </c>
      <c r="G267" s="392" t="n">
        <v>0</v>
      </c>
      <c r="H267" s="392" t="n">
        <v>0</v>
      </c>
      <c r="I267" s="392" t="n">
        <v>0</v>
      </c>
      <c r="J267" s="392" t="n">
        <v>0</v>
      </c>
      <c r="K267" s="392" t="n">
        <v>0</v>
      </c>
      <c r="L267" s="392" t="n">
        <v>0</v>
      </c>
      <c r="M267" s="392" t="n">
        <v>0</v>
      </c>
      <c r="N267" s="392" t="n">
        <v>0</v>
      </c>
      <c r="O267" s="392" t="n">
        <v>0</v>
      </c>
      <c r="P267" s="393" t="n">
        <f aca="false">SUM(D267:O267)</f>
        <v>0</v>
      </c>
    </row>
    <row r="268" customFormat="false" ht="12.75" hidden="false" customHeight="false" outlineLevel="0" collapsed="false">
      <c r="A268" s="391" t="s">
        <v>478</v>
      </c>
      <c r="D268" s="394" t="n">
        <v>0</v>
      </c>
      <c r="E268" s="394" t="n">
        <v>0</v>
      </c>
      <c r="F268" s="394" t="n">
        <v>0</v>
      </c>
      <c r="G268" s="394" t="n">
        <v>0</v>
      </c>
      <c r="H268" s="394" t="n">
        <v>0</v>
      </c>
      <c r="I268" s="394" t="n">
        <v>0</v>
      </c>
      <c r="J268" s="394" t="n">
        <v>0</v>
      </c>
      <c r="K268" s="394" t="n">
        <v>0</v>
      </c>
      <c r="L268" s="394" t="n">
        <v>0</v>
      </c>
      <c r="M268" s="394" t="n">
        <v>0</v>
      </c>
      <c r="N268" s="394" t="n">
        <v>0</v>
      </c>
      <c r="O268" s="394" t="n">
        <v>0</v>
      </c>
      <c r="P268" s="395" t="n">
        <f aca="false">SUM(D268:O268)</f>
        <v>0</v>
      </c>
    </row>
    <row r="269" customFormat="false" ht="3.95" hidden="false" customHeight="true" outlineLevel="0" collapsed="false"/>
    <row r="270" customFormat="false" ht="12.75" hidden="false" customHeight="false" outlineLevel="0" collapsed="false">
      <c r="A270" s="391" t="s">
        <v>396</v>
      </c>
      <c r="B270" s="390"/>
      <c r="D270" s="393" t="n">
        <f aca="false">D266+D267+D268</f>
        <v>0</v>
      </c>
      <c r="E270" s="393" t="n">
        <f aca="false">E266+E267+E268</f>
        <v>0</v>
      </c>
      <c r="F270" s="393" t="n">
        <f aca="false">F266+F267+F268</f>
        <v>0</v>
      </c>
      <c r="G270" s="393" t="n">
        <f aca="false">G266+G267+G268</f>
        <v>0</v>
      </c>
      <c r="H270" s="393" t="n">
        <f aca="false">H266+H267+H268</f>
        <v>0</v>
      </c>
      <c r="I270" s="393" t="n">
        <f aca="false">I266+I267+I268</f>
        <v>0</v>
      </c>
      <c r="J270" s="393" t="n">
        <f aca="false">J266+J267+J268</f>
        <v>0</v>
      </c>
      <c r="K270" s="393" t="n">
        <f aca="false">K266+K267+K268</f>
        <v>0</v>
      </c>
      <c r="L270" s="393" t="n">
        <f aca="false">L266+L267+L268</f>
        <v>0</v>
      </c>
      <c r="M270" s="393" t="n">
        <f aca="false">M266+M267+M268</f>
        <v>0</v>
      </c>
      <c r="N270" s="393" t="n">
        <f aca="false">N266+N267+N268</f>
        <v>0</v>
      </c>
      <c r="O270" s="393" t="n">
        <f aca="false">O266+O267+O268</f>
        <v>0</v>
      </c>
      <c r="P270" s="393" t="n">
        <f aca="false">SUM(D270:O270)</f>
        <v>0</v>
      </c>
    </row>
    <row r="271" customFormat="false" ht="6" hidden="false" customHeight="true" outlineLevel="0" collapsed="false"/>
    <row r="272" customFormat="false" ht="12.75" hidden="false" customHeight="false" outlineLevel="0" collapsed="false">
      <c r="A272" s="391" t="s">
        <v>480</v>
      </c>
      <c r="B272" s="390"/>
      <c r="D272" s="397" t="n">
        <f aca="false">IF(D270=0,0,ROUND(D274/D270,4))</f>
        <v>0</v>
      </c>
      <c r="E272" s="397" t="n">
        <f aca="false">IF(E270=0,0,ROUND(E274/E270,4))</f>
        <v>0</v>
      </c>
      <c r="F272" s="397" t="n">
        <f aca="false">IF(F270=0,0,ROUND(F274/F270,4))</f>
        <v>0</v>
      </c>
      <c r="G272" s="397" t="n">
        <f aca="false">IF(G270=0,0,ROUND(G274/G270,4))</f>
        <v>0</v>
      </c>
      <c r="H272" s="397" t="n">
        <f aca="false">IF(H270=0,0,ROUND(H274/H270,4))</f>
        <v>0</v>
      </c>
      <c r="I272" s="397" t="n">
        <f aca="false">IF(I270=0,0,ROUND(I274/I270,4))</f>
        <v>0</v>
      </c>
      <c r="J272" s="397" t="n">
        <f aca="false">IF(J270=0,0,ROUND(J274/J270,4))</f>
        <v>0</v>
      </c>
      <c r="K272" s="397" t="n">
        <f aca="false">IF(K270=0,0,ROUND(K274/K270,4))</f>
        <v>0</v>
      </c>
      <c r="L272" s="397" t="n">
        <f aca="false">IF(L270=0,0,ROUND(L274/L270,4))</f>
        <v>0</v>
      </c>
      <c r="M272" s="397" t="n">
        <f aca="false">IF(M270=0,0,ROUND(M274/M270,4))</f>
        <v>0</v>
      </c>
      <c r="N272" s="397" t="n">
        <f aca="false">IF(N270=0,0,ROUND(N274/N270,4))</f>
        <v>0</v>
      </c>
      <c r="O272" s="397" t="n">
        <f aca="false">IF(O270=0,0,ROUND(O274/O270,4))</f>
        <v>0</v>
      </c>
      <c r="P272" s="397" t="n">
        <f aca="false">IF(P270=0,0,ROUND(P274/P270,4))</f>
        <v>0</v>
      </c>
    </row>
    <row r="273" customFormat="false" ht="3.95" hidden="false" customHeight="true" outlineLevel="0" collapsed="false"/>
    <row r="274" customFormat="false" ht="12.75" hidden="false" customHeight="false" outlineLevel="0" collapsed="false">
      <c r="A274" s="391" t="s">
        <v>530</v>
      </c>
      <c r="B274" s="390"/>
      <c r="D274" s="393" t="n">
        <v>0</v>
      </c>
      <c r="E274" s="393" t="n">
        <v>0</v>
      </c>
      <c r="F274" s="393" t="n">
        <v>0</v>
      </c>
      <c r="G274" s="393" t="n">
        <v>0</v>
      </c>
      <c r="H274" s="393" t="n">
        <v>0</v>
      </c>
      <c r="I274" s="393" t="n">
        <v>0</v>
      </c>
      <c r="J274" s="393" t="n">
        <v>0</v>
      </c>
      <c r="K274" s="393" t="n">
        <v>0</v>
      </c>
      <c r="L274" s="393" t="n">
        <v>0</v>
      </c>
      <c r="M274" s="393" t="n">
        <v>0</v>
      </c>
      <c r="N274" s="393" t="n">
        <v>0</v>
      </c>
      <c r="O274" s="393" t="n">
        <v>0</v>
      </c>
      <c r="P274" s="393" t="n">
        <f aca="false">SUM(D274:O274)</f>
        <v>0</v>
      </c>
      <c r="Q274" s="403"/>
    </row>
    <row r="275" customFormat="false" ht="12.75" hidden="false" customHeight="false" outlineLevel="0" collapsed="false">
      <c r="A275" s="404" t="s">
        <v>483</v>
      </c>
      <c r="D275" s="392" t="n">
        <v>0</v>
      </c>
      <c r="E275" s="392" t="n">
        <v>0</v>
      </c>
      <c r="F275" s="392" t="n">
        <v>0</v>
      </c>
      <c r="G275" s="392" t="n">
        <v>0</v>
      </c>
      <c r="H275" s="392" t="n">
        <v>0</v>
      </c>
      <c r="I275" s="392" t="n">
        <v>0</v>
      </c>
      <c r="J275" s="392" t="n">
        <v>0</v>
      </c>
      <c r="K275" s="392" t="n">
        <v>0</v>
      </c>
      <c r="L275" s="392" t="n">
        <v>0</v>
      </c>
      <c r="M275" s="392" t="n">
        <v>0</v>
      </c>
      <c r="N275" s="392" t="n">
        <v>0</v>
      </c>
      <c r="O275" s="392" t="n">
        <v>0</v>
      </c>
      <c r="P275" s="393" t="n">
        <f aca="false">SUM(D275:O275)</f>
        <v>0</v>
      </c>
    </row>
    <row r="276" customFormat="false" ht="12.75" hidden="false" customHeight="false" outlineLevel="0" collapsed="false">
      <c r="A276" s="404" t="s">
        <v>423</v>
      </c>
      <c r="D276" s="394" t="n">
        <v>0</v>
      </c>
      <c r="E276" s="394" t="n">
        <v>0</v>
      </c>
      <c r="F276" s="394" t="n">
        <v>0</v>
      </c>
      <c r="G276" s="394" t="n">
        <v>0</v>
      </c>
      <c r="H276" s="394" t="n">
        <v>0</v>
      </c>
      <c r="I276" s="394" t="n">
        <v>0</v>
      </c>
      <c r="J276" s="394" t="n">
        <v>0</v>
      </c>
      <c r="K276" s="394" t="n">
        <v>0</v>
      </c>
      <c r="L276" s="394" t="n">
        <v>0</v>
      </c>
      <c r="M276" s="394" t="n">
        <v>0</v>
      </c>
      <c r="N276" s="394" t="n">
        <v>0</v>
      </c>
      <c r="O276" s="394" t="n">
        <v>0</v>
      </c>
      <c r="P276" s="395" t="n">
        <f aca="false">SUM(D276:O276)</f>
        <v>0</v>
      </c>
    </row>
    <row r="277" customFormat="false" ht="3.95" hidden="false" customHeight="true" outlineLevel="0" collapsed="false">
      <c r="A277" s="378"/>
    </row>
    <row r="278" customFormat="false" ht="12.75" hidden="false" customHeight="false" outlineLevel="0" collapsed="false">
      <c r="A278" s="389" t="s">
        <v>531</v>
      </c>
      <c r="D278" s="422" t="n">
        <f aca="false">SUM(D274:D276)</f>
        <v>0</v>
      </c>
      <c r="E278" s="422" t="n">
        <f aca="false">SUM(E274:E276)</f>
        <v>0</v>
      </c>
      <c r="F278" s="422" t="n">
        <f aca="false">SUM(F274:F276)</f>
        <v>0</v>
      </c>
      <c r="G278" s="422" t="n">
        <f aca="false">SUM(G274:G276)</f>
        <v>0</v>
      </c>
      <c r="H278" s="422" t="n">
        <f aca="false">SUM(H274:H276)</f>
        <v>0</v>
      </c>
      <c r="I278" s="422" t="n">
        <f aca="false">SUM(I274:I276)</f>
        <v>0</v>
      </c>
      <c r="J278" s="422" t="n">
        <f aca="false">SUM(J274:J276)</f>
        <v>0</v>
      </c>
      <c r="K278" s="422" t="n">
        <f aca="false">SUM(K274:K276)</f>
        <v>0</v>
      </c>
      <c r="L278" s="422" t="n">
        <f aca="false">SUM(L274:L276)</f>
        <v>0</v>
      </c>
      <c r="M278" s="422" t="n">
        <f aca="false">SUM(M274:M276)</f>
        <v>0</v>
      </c>
      <c r="N278" s="422" t="n">
        <f aca="false">SUM(N274:N276)</f>
        <v>0</v>
      </c>
      <c r="O278" s="422" t="n">
        <f aca="false">SUM(O274:O276)</f>
        <v>0</v>
      </c>
      <c r="P278" s="422" t="n">
        <f aca="false">SUM(P274:P276)</f>
        <v>0</v>
      </c>
    </row>
    <row r="279" customFormat="false" ht="6" hidden="false" customHeight="true" outlineLevel="0" collapsed="false">
      <c r="A279" s="451"/>
    </row>
    <row r="280" customFormat="false" ht="12.75" hidden="false" customHeight="false" outlineLevel="0" collapsed="false">
      <c r="A280" s="389" t="s">
        <v>532</v>
      </c>
      <c r="B280" s="390"/>
      <c r="D280" s="434"/>
      <c r="E280" s="434"/>
      <c r="F280" s="434"/>
      <c r="G280" s="434"/>
      <c r="H280" s="434"/>
      <c r="I280" s="434"/>
      <c r="J280" s="434"/>
      <c r="K280" s="434"/>
      <c r="L280" s="434"/>
      <c r="M280" s="434"/>
      <c r="N280" s="434"/>
      <c r="O280" s="434"/>
    </row>
    <row r="281" customFormat="false" ht="12.75" hidden="false" customHeight="false" outlineLevel="0" collapsed="false">
      <c r="A281" s="404" t="s">
        <v>533</v>
      </c>
      <c r="D281" s="392" t="n">
        <v>0</v>
      </c>
      <c r="E281" s="392" t="n">
        <v>0</v>
      </c>
      <c r="F281" s="392" t="n">
        <v>0</v>
      </c>
      <c r="G281" s="392" t="n">
        <v>0</v>
      </c>
      <c r="H281" s="392" t="n">
        <v>0</v>
      </c>
      <c r="I281" s="392" t="n">
        <v>0</v>
      </c>
      <c r="J281" s="392" t="n">
        <v>0</v>
      </c>
      <c r="K281" s="392" t="n">
        <v>0</v>
      </c>
      <c r="L281" s="392" t="n">
        <v>0</v>
      </c>
      <c r="M281" s="392" t="n">
        <v>0</v>
      </c>
      <c r="N281" s="392" t="n">
        <v>0</v>
      </c>
      <c r="O281" s="392" t="n">
        <v>0</v>
      </c>
      <c r="P281" s="393" t="n">
        <f aca="false">SUM(D281:O281)</f>
        <v>0</v>
      </c>
      <c r="R281" s="376" t="n">
        <f aca="false">4870+166</f>
        <v>5036</v>
      </c>
    </row>
    <row r="282" customFormat="false" ht="12.75" hidden="false" customHeight="false" outlineLevel="0" collapsed="false">
      <c r="A282" s="404" t="s">
        <v>423</v>
      </c>
      <c r="D282" s="394" t="n">
        <v>0</v>
      </c>
      <c r="E282" s="394" t="n">
        <v>0</v>
      </c>
      <c r="F282" s="394" t="n">
        <v>0</v>
      </c>
      <c r="G282" s="394" t="n">
        <v>0</v>
      </c>
      <c r="H282" s="394" t="n">
        <v>0</v>
      </c>
      <c r="I282" s="394" t="n">
        <v>0</v>
      </c>
      <c r="J282" s="394" t="n">
        <v>0</v>
      </c>
      <c r="K282" s="394" t="n">
        <v>0</v>
      </c>
      <c r="L282" s="394" t="n">
        <v>0</v>
      </c>
      <c r="M282" s="394" t="n">
        <v>0</v>
      </c>
      <c r="N282" s="394" t="n">
        <v>0</v>
      </c>
      <c r="O282" s="394" t="n">
        <v>0</v>
      </c>
      <c r="P282" s="395" t="n">
        <f aca="false">SUM(D282:O282)</f>
        <v>0</v>
      </c>
    </row>
    <row r="283" customFormat="false" ht="3.95" hidden="false" customHeight="true" outlineLevel="0" collapsed="false">
      <c r="D283" s="437"/>
      <c r="E283" s="437"/>
      <c r="F283" s="437"/>
      <c r="G283" s="437"/>
      <c r="H283" s="437"/>
      <c r="I283" s="437"/>
      <c r="J283" s="437"/>
      <c r="K283" s="437"/>
      <c r="L283" s="437"/>
      <c r="M283" s="437"/>
      <c r="N283" s="437"/>
      <c r="O283" s="437"/>
      <c r="P283" s="437"/>
    </row>
    <row r="284" customFormat="false" ht="12.75" hidden="false" customHeight="false" outlineLevel="0" collapsed="false">
      <c r="A284" s="389" t="s">
        <v>534</v>
      </c>
      <c r="B284" s="398"/>
      <c r="C284" s="378"/>
      <c r="D284" s="422" t="n">
        <f aca="false">SUM(D281:D282)</f>
        <v>0</v>
      </c>
      <c r="E284" s="422" t="n">
        <f aca="false">SUM(E281:E282)</f>
        <v>0</v>
      </c>
      <c r="F284" s="422" t="n">
        <f aca="false">SUM(F281:F282)</f>
        <v>0</v>
      </c>
      <c r="G284" s="422" t="n">
        <f aca="false">SUM(G281:G282)</f>
        <v>0</v>
      </c>
      <c r="H284" s="422" t="n">
        <f aca="false">SUM(H281:H282)</f>
        <v>0</v>
      </c>
      <c r="I284" s="422" t="n">
        <f aca="false">SUM(I281:I282)</f>
        <v>0</v>
      </c>
      <c r="J284" s="422" t="n">
        <f aca="false">SUM(J281:J282)</f>
        <v>0</v>
      </c>
      <c r="K284" s="422" t="n">
        <f aca="false">SUM(K281:K282)</f>
        <v>0</v>
      </c>
      <c r="L284" s="422" t="n">
        <f aca="false">SUM(L281:L282)</f>
        <v>0</v>
      </c>
      <c r="M284" s="422" t="n">
        <f aca="false">SUM(M281:M282)</f>
        <v>0</v>
      </c>
      <c r="N284" s="422" t="n">
        <f aca="false">SUM(N281:N282)</f>
        <v>0</v>
      </c>
      <c r="O284" s="422" t="n">
        <f aca="false">SUM(O281:O282)</f>
        <v>0</v>
      </c>
      <c r="P284" s="422" t="n">
        <f aca="false">SUM(P281:P282)</f>
        <v>0</v>
      </c>
      <c r="Q284" s="409"/>
    </row>
    <row r="285" customFormat="false" ht="6" hidden="false" customHeight="true" outlineLevel="0" collapsed="false">
      <c r="Q285" s="403"/>
    </row>
    <row r="286" customFormat="false" ht="12.75" hidden="false" customHeight="false" outlineLevel="0" collapsed="false">
      <c r="A286" s="391" t="s">
        <v>459</v>
      </c>
      <c r="B286" s="390"/>
      <c r="D286" s="393" t="n">
        <f aca="false">D278-D284</f>
        <v>0</v>
      </c>
      <c r="E286" s="393" t="n">
        <f aca="false">E278-E284</f>
        <v>0</v>
      </c>
      <c r="F286" s="393" t="n">
        <f aca="false">F278-F284</f>
        <v>0</v>
      </c>
      <c r="G286" s="393" t="n">
        <f aca="false">G278-G284</f>
        <v>0</v>
      </c>
      <c r="H286" s="393" t="n">
        <f aca="false">H278-H284</f>
        <v>0</v>
      </c>
      <c r="I286" s="393" t="n">
        <f aca="false">I278-I284</f>
        <v>0</v>
      </c>
      <c r="J286" s="393" t="n">
        <f aca="false">J278-J284</f>
        <v>0</v>
      </c>
      <c r="K286" s="393" t="n">
        <f aca="false">K278-K284</f>
        <v>0</v>
      </c>
      <c r="L286" s="393" t="n">
        <f aca="false">L278-L284</f>
        <v>0</v>
      </c>
      <c r="M286" s="393" t="n">
        <f aca="false">M278-M284</f>
        <v>0</v>
      </c>
      <c r="N286" s="393" t="n">
        <f aca="false">N278-N284</f>
        <v>0</v>
      </c>
      <c r="O286" s="393" t="n">
        <f aca="false">O278-O284</f>
        <v>0</v>
      </c>
      <c r="P286" s="393" t="n">
        <f aca="false">SUM(D286:O286)</f>
        <v>0</v>
      </c>
    </row>
    <row r="287" customFormat="false" ht="12.75" hidden="false" customHeight="false" outlineLevel="0" collapsed="false">
      <c r="A287" s="404" t="s">
        <v>535</v>
      </c>
      <c r="D287" s="392" t="n">
        <v>0</v>
      </c>
      <c r="E287" s="392" t="n">
        <v>0</v>
      </c>
      <c r="F287" s="392" t="n">
        <v>0</v>
      </c>
      <c r="G287" s="392" t="n">
        <v>0</v>
      </c>
      <c r="H287" s="392" t="n">
        <v>0</v>
      </c>
      <c r="I287" s="392" t="n">
        <v>0</v>
      </c>
      <c r="J287" s="392" t="n">
        <v>0</v>
      </c>
      <c r="K287" s="392" t="n">
        <v>0</v>
      </c>
      <c r="L287" s="392" t="n">
        <v>0</v>
      </c>
      <c r="M287" s="392" t="n">
        <v>0</v>
      </c>
      <c r="N287" s="392" t="n">
        <v>0</v>
      </c>
      <c r="O287" s="392" t="n">
        <v>0</v>
      </c>
      <c r="P287" s="393" t="n">
        <f aca="false">SUM(D287:O287)</f>
        <v>0</v>
      </c>
    </row>
    <row r="288" customFormat="false" ht="12.75" hidden="false" customHeight="false" outlineLevel="0" collapsed="false">
      <c r="A288" s="404" t="s">
        <v>343</v>
      </c>
      <c r="D288" s="392" t="n">
        <v>0</v>
      </c>
      <c r="E288" s="392" t="n">
        <v>0</v>
      </c>
      <c r="F288" s="392" t="n">
        <v>0</v>
      </c>
      <c r="G288" s="392" t="n">
        <v>0</v>
      </c>
      <c r="H288" s="392" t="n">
        <v>0</v>
      </c>
      <c r="I288" s="392" t="n">
        <v>0</v>
      </c>
      <c r="J288" s="392" t="n">
        <v>0</v>
      </c>
      <c r="K288" s="392" t="n">
        <v>0</v>
      </c>
      <c r="L288" s="392" t="n">
        <v>0</v>
      </c>
      <c r="M288" s="392" t="n">
        <v>0</v>
      </c>
      <c r="N288" s="392" t="n">
        <v>0</v>
      </c>
      <c r="O288" s="392" t="n">
        <v>0</v>
      </c>
      <c r="P288" s="393" t="n">
        <f aca="false">SUM(D288:O288)</f>
        <v>0</v>
      </c>
    </row>
    <row r="289" customFormat="false" ht="12.75" hidden="false" customHeight="false" outlineLevel="0" collapsed="false">
      <c r="A289" s="391" t="s">
        <v>402</v>
      </c>
      <c r="D289" s="394" t="n">
        <v>0</v>
      </c>
      <c r="E289" s="394" t="n">
        <v>0</v>
      </c>
      <c r="F289" s="394" t="n">
        <v>0</v>
      </c>
      <c r="G289" s="394" t="n">
        <v>0</v>
      </c>
      <c r="H289" s="394" t="n">
        <v>0</v>
      </c>
      <c r="I289" s="394" t="n">
        <v>0</v>
      </c>
      <c r="J289" s="394" t="n">
        <v>0</v>
      </c>
      <c r="K289" s="394" t="n">
        <v>0</v>
      </c>
      <c r="L289" s="394" t="n">
        <v>0</v>
      </c>
      <c r="M289" s="394" t="n">
        <v>0</v>
      </c>
      <c r="N289" s="394" t="n">
        <v>0</v>
      </c>
      <c r="O289" s="394" t="n">
        <v>0</v>
      </c>
      <c r="P289" s="395" t="n">
        <f aca="false">SUM(D289:O289)</f>
        <v>0</v>
      </c>
    </row>
    <row r="290" customFormat="false" ht="3.95" hidden="false" customHeight="true" outlineLevel="0" collapsed="false">
      <c r="D290" s="406"/>
      <c r="E290" s="406"/>
      <c r="F290" s="406"/>
      <c r="G290" s="406"/>
      <c r="H290" s="406"/>
      <c r="I290" s="406"/>
      <c r="J290" s="406"/>
      <c r="K290" s="406"/>
      <c r="L290" s="406"/>
      <c r="M290" s="406"/>
      <c r="N290" s="406"/>
      <c r="O290" s="406"/>
    </row>
    <row r="291" customFormat="false" ht="12.75" hidden="false" customHeight="false" outlineLevel="0" collapsed="false">
      <c r="A291" s="407" t="s">
        <v>403</v>
      </c>
      <c r="B291" s="439"/>
      <c r="C291" s="378"/>
      <c r="D291" s="400" t="n">
        <f aca="false">SUM(D286:D289)</f>
        <v>0</v>
      </c>
      <c r="E291" s="400" t="n">
        <f aca="false">SUM(E286:E289)</f>
        <v>0</v>
      </c>
      <c r="F291" s="400" t="n">
        <f aca="false">SUM(F286:F289)</f>
        <v>0</v>
      </c>
      <c r="G291" s="400" t="n">
        <f aca="false">SUM(G286:G289)</f>
        <v>0</v>
      </c>
      <c r="H291" s="400" t="n">
        <f aca="false">SUM(H286:H289)</f>
        <v>0</v>
      </c>
      <c r="I291" s="400" t="n">
        <f aca="false">SUM(I286:I289)</f>
        <v>0</v>
      </c>
      <c r="J291" s="400" t="n">
        <f aca="false">SUM(J286:J289)</f>
        <v>0</v>
      </c>
      <c r="K291" s="400" t="n">
        <f aca="false">SUM(K286:K289)</f>
        <v>0</v>
      </c>
      <c r="L291" s="400" t="n">
        <f aca="false">SUM(L286:L289)</f>
        <v>0</v>
      </c>
      <c r="M291" s="400" t="n">
        <f aca="false">SUM(M286:M289)</f>
        <v>0</v>
      </c>
      <c r="N291" s="400" t="n">
        <f aca="false">SUM(N286:N289)</f>
        <v>0</v>
      </c>
      <c r="O291" s="400" t="n">
        <f aca="false">SUM(O286:O289)</f>
        <v>0</v>
      </c>
      <c r="P291" s="400" t="n">
        <f aca="false">SUM(D291:O291)</f>
        <v>0</v>
      </c>
      <c r="Q291" s="378"/>
    </row>
    <row r="292" customFormat="false" ht="8.1" hidden="false" customHeight="true" outlineLevel="0" collapsed="false">
      <c r="A292" s="402"/>
      <c r="B292" s="390"/>
      <c r="D292" s="393"/>
      <c r="E292" s="393"/>
      <c r="F292" s="393"/>
      <c r="G292" s="393"/>
      <c r="H292" s="393"/>
      <c r="I292" s="393"/>
      <c r="J292" s="393"/>
      <c r="K292" s="393"/>
      <c r="L292" s="393"/>
      <c r="M292" s="393"/>
      <c r="N292" s="393"/>
      <c r="O292" s="393"/>
      <c r="P292" s="393"/>
      <c r="Q292" s="403"/>
    </row>
    <row r="293" customFormat="false" ht="12.75" hidden="false" customHeight="false" outlineLevel="0" collapsed="false">
      <c r="A293" s="389" t="s">
        <v>536</v>
      </c>
      <c r="B293" s="398"/>
      <c r="C293" s="378"/>
      <c r="D293" s="400" t="n">
        <f aca="false">-1*D291</f>
        <v>-0</v>
      </c>
      <c r="E293" s="400" t="n">
        <f aca="false">-1*E291</f>
        <v>-0</v>
      </c>
      <c r="F293" s="400" t="n">
        <f aca="false">-1*F291</f>
        <v>-0</v>
      </c>
      <c r="G293" s="400" t="n">
        <f aca="false">-1*G291</f>
        <v>-0</v>
      </c>
      <c r="H293" s="400" t="n">
        <f aca="false">-1*H291</f>
        <v>-0</v>
      </c>
      <c r="I293" s="400" t="n">
        <f aca="false">-1*I291</f>
        <v>-0</v>
      </c>
      <c r="J293" s="400" t="n">
        <f aca="false">-1*J291</f>
        <v>-0</v>
      </c>
      <c r="K293" s="400" t="n">
        <f aca="false">-1*K291</f>
        <v>-0</v>
      </c>
      <c r="L293" s="400" t="n">
        <f aca="false">-1*L291</f>
        <v>-0</v>
      </c>
      <c r="M293" s="400" t="n">
        <f aca="false">-1*M291</f>
        <v>-0</v>
      </c>
      <c r="N293" s="400" t="n">
        <f aca="false">-1*N291</f>
        <v>-0</v>
      </c>
      <c r="O293" s="400" t="n">
        <f aca="false">-1*O291</f>
        <v>-0</v>
      </c>
      <c r="P293" s="400" t="n">
        <f aca="false">SUM(D293:O293)</f>
        <v>0</v>
      </c>
    </row>
    <row r="294" customFormat="false" ht="12.75" hidden="false" customHeight="false" outlineLevel="0" collapsed="false">
      <c r="A294" s="402"/>
      <c r="B294" s="390"/>
    </row>
    <row r="295" customFormat="false" ht="12.75" hidden="false" customHeight="false" outlineLevel="0" collapsed="false">
      <c r="A295" s="440"/>
      <c r="B295" s="411"/>
      <c r="C295" s="412"/>
      <c r="D295" s="412"/>
      <c r="E295" s="412"/>
      <c r="F295" s="412"/>
      <c r="G295" s="412"/>
      <c r="H295" s="412"/>
      <c r="I295" s="412"/>
      <c r="J295" s="412"/>
      <c r="K295" s="412"/>
      <c r="L295" s="412"/>
      <c r="M295" s="412"/>
      <c r="N295" s="412"/>
      <c r="O295" s="412"/>
      <c r="P295" s="412"/>
    </row>
    <row r="297" customFormat="false" ht="12.75" hidden="false" customHeight="false" outlineLevel="0" collapsed="false">
      <c r="A297" s="441" t="s">
        <v>537</v>
      </c>
      <c r="B297" s="390"/>
      <c r="C297" s="443" t="str">
        <f aca="false">C30</f>
        <v>12/31/99</v>
      </c>
      <c r="D297" s="418"/>
      <c r="E297" s="418"/>
      <c r="F297" s="418"/>
      <c r="G297" s="418"/>
      <c r="H297" s="418"/>
      <c r="I297" s="418"/>
      <c r="J297" s="418"/>
      <c r="K297" s="418"/>
      <c r="L297" s="418"/>
      <c r="M297" s="418"/>
      <c r="N297" s="418"/>
      <c r="O297" s="418"/>
      <c r="P297" s="378"/>
    </row>
    <row r="298" customFormat="false" ht="3.95" hidden="false" customHeight="true" outlineLevel="0" collapsed="false">
      <c r="A298" s="402"/>
      <c r="B298" s="390"/>
      <c r="D298" s="406"/>
      <c r="E298" s="406"/>
      <c r="F298" s="406"/>
      <c r="G298" s="406"/>
      <c r="H298" s="406"/>
      <c r="I298" s="406"/>
      <c r="J298" s="406"/>
      <c r="K298" s="406"/>
      <c r="L298" s="406"/>
      <c r="M298" s="406"/>
      <c r="N298" s="406"/>
      <c r="O298" s="406"/>
    </row>
    <row r="299" customFormat="false" ht="12.75" hidden="false" customHeight="false" outlineLevel="0" collapsed="false">
      <c r="A299" s="389" t="s">
        <v>407</v>
      </c>
      <c r="B299" s="390"/>
      <c r="D299" s="393" t="n">
        <f aca="false">C309</f>
        <v>0</v>
      </c>
      <c r="E299" s="393" t="n">
        <f aca="false">D309</f>
        <v>0</v>
      </c>
      <c r="F299" s="393" t="n">
        <f aca="false">E309</f>
        <v>0</v>
      </c>
      <c r="G299" s="393" t="n">
        <f aca="false">F309</f>
        <v>0</v>
      </c>
      <c r="H299" s="393" t="n">
        <f aca="false">G309</f>
        <v>0</v>
      </c>
      <c r="I299" s="393" t="n">
        <f aca="false">H309</f>
        <v>0</v>
      </c>
      <c r="J299" s="393" t="n">
        <f aca="false">I309</f>
        <v>0</v>
      </c>
      <c r="K299" s="393" t="n">
        <f aca="false">J309</f>
        <v>0</v>
      </c>
      <c r="L299" s="393" t="n">
        <f aca="false">K309</f>
        <v>0</v>
      </c>
      <c r="M299" s="393" t="n">
        <f aca="false">L309</f>
        <v>0</v>
      </c>
      <c r="N299" s="393" t="n">
        <f aca="false">M309</f>
        <v>0</v>
      </c>
      <c r="O299" s="393" t="n">
        <f aca="false">N309</f>
        <v>0</v>
      </c>
      <c r="P299" s="393"/>
      <c r="Q299" s="403"/>
    </row>
    <row r="300" customFormat="false" ht="6" hidden="false" customHeight="true" outlineLevel="0" collapsed="false">
      <c r="A300" s="396"/>
    </row>
    <row r="301" customFormat="false" ht="12.75" hidden="false" customHeight="false" outlineLevel="0" collapsed="false">
      <c r="A301" s="404" t="s">
        <v>498</v>
      </c>
      <c r="B301" s="419"/>
      <c r="D301" s="392" t="n">
        <v>0</v>
      </c>
      <c r="E301" s="392" t="n">
        <v>0</v>
      </c>
      <c r="F301" s="392" t="n">
        <v>0</v>
      </c>
      <c r="G301" s="392" t="n">
        <v>0</v>
      </c>
      <c r="H301" s="392" t="n">
        <v>0</v>
      </c>
      <c r="I301" s="392" t="n">
        <v>0</v>
      </c>
      <c r="J301" s="392" t="n">
        <v>0</v>
      </c>
      <c r="K301" s="392" t="n">
        <v>0</v>
      </c>
      <c r="L301" s="392" t="n">
        <v>0</v>
      </c>
      <c r="M301" s="392" t="n">
        <v>0</v>
      </c>
      <c r="N301" s="392" t="n">
        <v>0</v>
      </c>
      <c r="O301" s="392" t="n">
        <v>0</v>
      </c>
      <c r="P301" s="393" t="n">
        <f aca="false">SUM(D301:O301)</f>
        <v>0</v>
      </c>
    </row>
    <row r="302" customFormat="false" ht="6" hidden="false" customHeight="true" outlineLevel="0" collapsed="false">
      <c r="A302" s="402"/>
      <c r="B302" s="390"/>
      <c r="D302" s="393"/>
      <c r="E302" s="393"/>
      <c r="F302" s="393"/>
      <c r="G302" s="393"/>
      <c r="H302" s="393"/>
      <c r="I302" s="393"/>
      <c r="J302" s="393"/>
      <c r="K302" s="393"/>
      <c r="L302" s="393"/>
      <c r="M302" s="393"/>
      <c r="N302" s="393"/>
      <c r="O302" s="393"/>
    </row>
    <row r="303" customFormat="false" ht="12.75" hidden="false" customHeight="false" outlineLevel="0" collapsed="false">
      <c r="A303" s="391" t="s">
        <v>538</v>
      </c>
      <c r="B303" s="390"/>
      <c r="D303" s="393" t="n">
        <f aca="false">D293</f>
        <v>-0</v>
      </c>
      <c r="E303" s="393" t="n">
        <f aca="false">E293</f>
        <v>-0</v>
      </c>
      <c r="F303" s="393" t="n">
        <f aca="false">F293</f>
        <v>-0</v>
      </c>
      <c r="G303" s="393" t="n">
        <f aca="false">G293</f>
        <v>-0</v>
      </c>
      <c r="H303" s="393" t="n">
        <f aca="false">H293</f>
        <v>-0</v>
      </c>
      <c r="I303" s="393" t="n">
        <f aca="false">I293</f>
        <v>-0</v>
      </c>
      <c r="J303" s="393" t="n">
        <f aca="false">J293</f>
        <v>-0</v>
      </c>
      <c r="K303" s="393" t="n">
        <f aca="false">K293</f>
        <v>-0</v>
      </c>
      <c r="L303" s="393" t="n">
        <f aca="false">L293</f>
        <v>-0</v>
      </c>
      <c r="M303" s="393" t="n">
        <f aca="false">M293</f>
        <v>-0</v>
      </c>
      <c r="N303" s="393" t="n">
        <f aca="false">N293</f>
        <v>-0</v>
      </c>
      <c r="O303" s="393" t="n">
        <f aca="false">O293</f>
        <v>-0</v>
      </c>
      <c r="P303" s="393" t="n">
        <f aca="false">SUM(D303:O303)</f>
        <v>0</v>
      </c>
      <c r="Q303" s="403"/>
    </row>
    <row r="304" customFormat="false" ht="6" hidden="false" customHeight="true" outlineLevel="0" collapsed="false">
      <c r="A304" s="402"/>
      <c r="B304" s="390"/>
      <c r="D304" s="393"/>
      <c r="E304" s="393"/>
      <c r="F304" s="393"/>
      <c r="G304" s="393"/>
      <c r="H304" s="393"/>
      <c r="I304" s="393"/>
      <c r="J304" s="393"/>
      <c r="K304" s="393"/>
      <c r="L304" s="393"/>
      <c r="M304" s="393"/>
      <c r="N304" s="393"/>
      <c r="O304" s="393"/>
      <c r="P304" s="393"/>
    </row>
    <row r="305" customFormat="false" ht="12.75" hidden="false" customHeight="false" outlineLevel="0" collapsed="false">
      <c r="A305" s="391" t="s">
        <v>516</v>
      </c>
      <c r="B305" s="390"/>
      <c r="D305" s="392" t="n">
        <v>0</v>
      </c>
      <c r="E305" s="392" t="n">
        <v>0</v>
      </c>
      <c r="F305" s="392" t="n">
        <v>0</v>
      </c>
      <c r="G305" s="392" t="n">
        <v>0</v>
      </c>
      <c r="H305" s="392" t="n">
        <v>0</v>
      </c>
      <c r="I305" s="392" t="n">
        <v>0</v>
      </c>
      <c r="J305" s="392" t="n">
        <v>0</v>
      </c>
      <c r="K305" s="392" t="n">
        <v>0</v>
      </c>
      <c r="L305" s="392" t="n">
        <v>0</v>
      </c>
      <c r="M305" s="392" t="n">
        <v>0</v>
      </c>
      <c r="N305" s="392" t="n">
        <v>0</v>
      </c>
      <c r="O305" s="392" t="n">
        <v>0</v>
      </c>
      <c r="P305" s="393" t="n">
        <f aca="false">SUM(D305:O305)</f>
        <v>0</v>
      </c>
      <c r="Q305" s="403"/>
    </row>
    <row r="306" customFormat="false" ht="6" hidden="false" customHeight="true" outlineLevel="0" collapsed="false">
      <c r="A306" s="402"/>
      <c r="B306" s="390"/>
      <c r="D306" s="393"/>
      <c r="E306" s="393"/>
      <c r="F306" s="393"/>
      <c r="G306" s="393"/>
      <c r="H306" s="393"/>
      <c r="I306" s="393"/>
      <c r="J306" s="393"/>
      <c r="K306" s="393"/>
      <c r="L306" s="393"/>
      <c r="M306" s="393"/>
      <c r="N306" s="393"/>
      <c r="O306" s="393"/>
      <c r="P306" s="393"/>
    </row>
    <row r="307" customFormat="false" ht="12.75" hidden="false" customHeight="false" outlineLevel="0" collapsed="false">
      <c r="A307" s="391" t="s">
        <v>466</v>
      </c>
      <c r="B307" s="390"/>
      <c r="D307" s="395" t="n">
        <f aca="false">D315</f>
        <v>0</v>
      </c>
      <c r="E307" s="395" t="n">
        <f aca="false">E315</f>
        <v>0</v>
      </c>
      <c r="F307" s="395" t="n">
        <f aca="false">F315</f>
        <v>0</v>
      </c>
      <c r="G307" s="395" t="n">
        <f aca="false">G315</f>
        <v>0</v>
      </c>
      <c r="H307" s="395" t="n">
        <f aca="false">H315</f>
        <v>0</v>
      </c>
      <c r="I307" s="395" t="n">
        <f aca="false">I315</f>
        <v>0</v>
      </c>
      <c r="J307" s="395" t="n">
        <f aca="false">J315</f>
        <v>0</v>
      </c>
      <c r="K307" s="395" t="n">
        <f aca="false">K315</f>
        <v>0</v>
      </c>
      <c r="L307" s="395" t="n">
        <f aca="false">L315</f>
        <v>0</v>
      </c>
      <c r="M307" s="395" t="n">
        <f aca="false">M315</f>
        <v>0</v>
      </c>
      <c r="N307" s="395" t="n">
        <f aca="false">N315</f>
        <v>0</v>
      </c>
      <c r="O307" s="395" t="n">
        <f aca="false">O315</f>
        <v>0</v>
      </c>
      <c r="P307" s="395" t="n">
        <f aca="false">SUM(D307:O307)</f>
        <v>0</v>
      </c>
      <c r="Q307" s="437"/>
    </row>
    <row r="308" customFormat="false" ht="3.95" hidden="false" customHeight="true" outlineLevel="0" collapsed="false">
      <c r="A308" s="402"/>
      <c r="B308" s="390"/>
      <c r="D308" s="406"/>
      <c r="E308" s="406"/>
      <c r="F308" s="406"/>
      <c r="G308" s="406"/>
      <c r="H308" s="406"/>
      <c r="I308" s="406"/>
      <c r="J308" s="406"/>
      <c r="K308" s="406"/>
      <c r="L308" s="406"/>
      <c r="M308" s="406"/>
      <c r="N308" s="406"/>
      <c r="O308" s="406"/>
    </row>
    <row r="309" customFormat="false" ht="12.75" hidden="false" customHeight="false" outlineLevel="0" collapsed="false">
      <c r="A309" s="389" t="s">
        <v>412</v>
      </c>
      <c r="C309" s="421" t="n">
        <v>0</v>
      </c>
      <c r="D309" s="422" t="n">
        <f aca="false">SUM(D299:D307)</f>
        <v>0</v>
      </c>
      <c r="E309" s="422" t="n">
        <f aca="false">SUM(E299:E307)</f>
        <v>0</v>
      </c>
      <c r="F309" s="422" t="n">
        <f aca="false">SUM(F299:F307)</f>
        <v>0</v>
      </c>
      <c r="G309" s="422" t="n">
        <f aca="false">SUM(G299:G307)</f>
        <v>0</v>
      </c>
      <c r="H309" s="422" t="n">
        <f aca="false">SUM(H299:H307)</f>
        <v>0</v>
      </c>
      <c r="I309" s="422" t="n">
        <f aca="false">SUM(I299:I307)</f>
        <v>0</v>
      </c>
      <c r="J309" s="422" t="n">
        <f aca="false">SUM(J299:J307)</f>
        <v>0</v>
      </c>
      <c r="K309" s="422" t="n">
        <f aca="false">SUM(K299:K307)</f>
        <v>0</v>
      </c>
      <c r="L309" s="422" t="n">
        <f aca="false">SUM(L299:L307)</f>
        <v>0</v>
      </c>
      <c r="M309" s="422" t="n">
        <f aca="false">SUM(M299:M307)</f>
        <v>0</v>
      </c>
      <c r="N309" s="422" t="n">
        <f aca="false">SUM(N299:N307)</f>
        <v>0</v>
      </c>
      <c r="O309" s="422" t="n">
        <f aca="false">SUM(O299:O307)</f>
        <v>0</v>
      </c>
      <c r="P309" s="422" t="n">
        <f aca="false">SUM(P301:P307)+D299</f>
        <v>0</v>
      </c>
      <c r="Q309" s="403"/>
    </row>
    <row r="310" customFormat="false" ht="12.75" hidden="false" customHeight="false" outlineLevel="0" collapsed="false">
      <c r="A310" s="402"/>
      <c r="B310" s="390"/>
      <c r="D310" s="406"/>
      <c r="E310" s="406"/>
      <c r="F310" s="406"/>
      <c r="G310" s="406"/>
      <c r="H310" s="406"/>
      <c r="I310" s="406"/>
      <c r="J310" s="406"/>
      <c r="K310" s="406"/>
      <c r="L310" s="406"/>
      <c r="M310" s="406"/>
      <c r="N310" s="406"/>
      <c r="O310" s="406"/>
    </row>
    <row r="312" customFormat="false" ht="12.75" hidden="false" customHeight="false" outlineLevel="0" collapsed="false">
      <c r="A312" s="391" t="s">
        <v>501</v>
      </c>
      <c r="B312" s="390"/>
      <c r="D312" s="446" t="n">
        <f aca="false">D45</f>
        <v>0.0902</v>
      </c>
      <c r="E312" s="446" t="n">
        <f aca="false">E45</f>
        <v>0.0902</v>
      </c>
      <c r="F312" s="446" t="n">
        <f aca="false">F45</f>
        <v>0.0902</v>
      </c>
      <c r="G312" s="446" t="n">
        <f aca="false">G45</f>
        <v>0.0902</v>
      </c>
      <c r="H312" s="446" t="n">
        <f aca="false">H45</f>
        <v>0.0902</v>
      </c>
      <c r="I312" s="446" t="n">
        <f aca="false">I45</f>
        <v>0.0902</v>
      </c>
      <c r="J312" s="446" t="n">
        <f aca="false">J45</f>
        <v>0.0902</v>
      </c>
      <c r="K312" s="446" t="n">
        <f aca="false">K45</f>
        <v>0.0902</v>
      </c>
      <c r="L312" s="446" t="n">
        <f aca="false">L45</f>
        <v>0.0902</v>
      </c>
      <c r="M312" s="446" t="n">
        <f aca="false">M45</f>
        <v>0.0902</v>
      </c>
      <c r="N312" s="446" t="n">
        <f aca="false">N45</f>
        <v>0.0902</v>
      </c>
      <c r="O312" s="446" t="n">
        <f aca="false">O45</f>
        <v>0.0902</v>
      </c>
    </row>
    <row r="313" customFormat="false" ht="12.75" hidden="false" customHeight="false" outlineLevel="0" collapsed="false">
      <c r="A313" s="391" t="s">
        <v>414</v>
      </c>
      <c r="B313" s="390"/>
      <c r="D313" s="436" t="n">
        <f aca="false">D46</f>
        <v>0.0077</v>
      </c>
      <c r="E313" s="436" t="n">
        <f aca="false">E46</f>
        <v>0.0069</v>
      </c>
      <c r="F313" s="436" t="n">
        <f aca="false">F46</f>
        <v>0.0077</v>
      </c>
      <c r="G313" s="436" t="n">
        <f aca="false">G46</f>
        <v>0.0074</v>
      </c>
      <c r="H313" s="436" t="n">
        <f aca="false">H46</f>
        <v>0.0077</v>
      </c>
      <c r="I313" s="436" t="n">
        <f aca="false">I46</f>
        <v>0.0074</v>
      </c>
      <c r="J313" s="436" t="n">
        <f aca="false">J46</f>
        <v>0.0077</v>
      </c>
      <c r="K313" s="436" t="n">
        <f aca="false">K46</f>
        <v>0.0077</v>
      </c>
      <c r="L313" s="436" t="n">
        <f aca="false">L46</f>
        <v>0.0074</v>
      </c>
      <c r="M313" s="436" t="n">
        <f aca="false">M46</f>
        <v>0.0077</v>
      </c>
      <c r="N313" s="436" t="n">
        <f aca="false">N46</f>
        <v>0.0074</v>
      </c>
      <c r="O313" s="436" t="n">
        <f aca="false">O46</f>
        <v>0.0077</v>
      </c>
      <c r="Q313" s="448"/>
    </row>
    <row r="314" customFormat="false" ht="12.75" hidden="false" customHeight="true" outlineLevel="0" collapsed="false">
      <c r="A314" s="402"/>
      <c r="B314" s="390"/>
    </row>
    <row r="315" customFormat="false" ht="12.75" hidden="false" customHeight="false" outlineLevel="0" collapsed="false">
      <c r="A315" s="425" t="s">
        <v>415</v>
      </c>
      <c r="B315" s="398"/>
      <c r="C315" s="378"/>
      <c r="D315" s="400" t="n">
        <f aca="false">ROUND(C309*D313,0)</f>
        <v>0</v>
      </c>
      <c r="E315" s="400" t="n">
        <f aca="false">ROUND(D309*E313,0)</f>
        <v>0</v>
      </c>
      <c r="F315" s="400" t="n">
        <f aca="false">ROUND(E309*F313,0)</f>
        <v>0</v>
      </c>
      <c r="G315" s="400" t="n">
        <f aca="false">ROUND(F309*G313,0)</f>
        <v>0</v>
      </c>
      <c r="H315" s="400" t="n">
        <f aca="false">ROUND(G309*H313,0)</f>
        <v>0</v>
      </c>
      <c r="I315" s="400" t="n">
        <f aca="false">ROUND(H309*I313,0)</f>
        <v>0</v>
      </c>
      <c r="J315" s="400" t="n">
        <f aca="false">ROUND(I309*J313,0)</f>
        <v>0</v>
      </c>
      <c r="K315" s="400" t="n">
        <f aca="false">ROUND(J309*K313,0)</f>
        <v>0</v>
      </c>
      <c r="L315" s="400" t="n">
        <f aca="false">ROUND(K309*L313,0)</f>
        <v>0</v>
      </c>
      <c r="M315" s="400" t="n">
        <f aca="false">ROUND(L309*M313,0)</f>
        <v>0</v>
      </c>
      <c r="N315" s="400" t="n">
        <f aca="false">ROUND(M309*N313,0)</f>
        <v>0</v>
      </c>
      <c r="O315" s="400" t="n">
        <f aca="false">ROUND(N309*O313,0)</f>
        <v>0</v>
      </c>
      <c r="P315" s="400" t="n">
        <f aca="false">SUM(D315:O315)</f>
        <v>0</v>
      </c>
      <c r="Q315" s="378"/>
    </row>
    <row r="316" customFormat="false" ht="6" hidden="false" customHeight="true" outlineLevel="0" collapsed="false">
      <c r="A316" s="402"/>
      <c r="B316" s="390"/>
    </row>
    <row r="317" customFormat="false" ht="12.75" hidden="false" customHeight="false" outlineLevel="0" collapsed="false">
      <c r="A317" s="425" t="s">
        <v>416</v>
      </c>
      <c r="B317" s="390"/>
      <c r="D317" s="393" t="n">
        <f aca="false">D315</f>
        <v>0</v>
      </c>
      <c r="E317" s="393" t="n">
        <f aca="false">E315+D317</f>
        <v>0</v>
      </c>
      <c r="F317" s="393" t="n">
        <f aca="false">F315+E317</f>
        <v>0</v>
      </c>
      <c r="G317" s="393" t="n">
        <f aca="false">G315+F317</f>
        <v>0</v>
      </c>
      <c r="H317" s="393" t="n">
        <f aca="false">H315+G317</f>
        <v>0</v>
      </c>
      <c r="I317" s="393" t="n">
        <f aca="false">I315+H317</f>
        <v>0</v>
      </c>
      <c r="J317" s="393" t="n">
        <f aca="false">J315+I317</f>
        <v>0</v>
      </c>
      <c r="K317" s="393" t="n">
        <f aca="false">K315+J317</f>
        <v>0</v>
      </c>
      <c r="L317" s="393" t="n">
        <f aca="false">L315+K317</f>
        <v>0</v>
      </c>
      <c r="M317" s="393" t="n">
        <f aca="false">M315+L317</f>
        <v>0</v>
      </c>
      <c r="N317" s="393" t="n">
        <f aca="false">N315+M317</f>
        <v>0</v>
      </c>
      <c r="O317" s="393" t="n">
        <f aca="false">O315+N317</f>
        <v>0</v>
      </c>
    </row>
    <row r="318" customFormat="false" ht="5.25" hidden="false" customHeight="true" outlineLevel="0" collapsed="false">
      <c r="A318" s="0"/>
      <c r="B318" s="427"/>
      <c r="C318" s="0"/>
      <c r="D318" s="0"/>
      <c r="E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0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  <c r="HK318" s="0"/>
      <c r="HL318" s="0"/>
      <c r="HM318" s="0"/>
      <c r="HN318" s="0"/>
      <c r="HO318" s="0"/>
      <c r="HP318" s="0"/>
      <c r="HQ318" s="0"/>
      <c r="HR318" s="0"/>
      <c r="HS318" s="0"/>
      <c r="HT318" s="0"/>
      <c r="HU318" s="0"/>
      <c r="HV318" s="0"/>
      <c r="HW318" s="0"/>
      <c r="HX318" s="0"/>
      <c r="HY318" s="0"/>
      <c r="HZ318" s="0"/>
      <c r="IA318" s="0"/>
      <c r="IB318" s="0"/>
      <c r="IC318" s="0"/>
      <c r="ID318" s="0"/>
      <c r="IE318" s="0"/>
      <c r="IF318" s="0"/>
      <c r="IG318" s="0"/>
      <c r="IH318" s="0"/>
      <c r="II318" s="0"/>
      <c r="IJ318" s="0"/>
      <c r="IK318" s="0"/>
      <c r="IL318" s="0"/>
      <c r="IM318" s="0"/>
      <c r="IN318" s="0"/>
      <c r="IO318" s="0"/>
      <c r="IP318" s="0"/>
      <c r="IQ318" s="0"/>
      <c r="IR318" s="0"/>
      <c r="IS318" s="0"/>
      <c r="IT318" s="0"/>
      <c r="IU318" s="0"/>
      <c r="IV318" s="0"/>
      <c r="IW318" s="0"/>
    </row>
    <row r="319" customFormat="false" ht="5.25" hidden="false" customHeight="true" outlineLevel="0" collapsed="false">
      <c r="A319" s="0"/>
      <c r="B319" s="427"/>
      <c r="C319" s="0"/>
      <c r="D319" s="0"/>
      <c r="E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0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  <c r="HK319" s="0"/>
      <c r="HL319" s="0"/>
      <c r="HM319" s="0"/>
      <c r="HN319" s="0"/>
      <c r="HO319" s="0"/>
      <c r="HP319" s="0"/>
      <c r="HQ319" s="0"/>
      <c r="HR319" s="0"/>
      <c r="HS319" s="0"/>
      <c r="HT319" s="0"/>
      <c r="HU319" s="0"/>
      <c r="HV319" s="0"/>
      <c r="HW319" s="0"/>
      <c r="HX319" s="0"/>
      <c r="HY319" s="0"/>
      <c r="HZ319" s="0"/>
      <c r="IA319" s="0"/>
      <c r="IB319" s="0"/>
      <c r="IC319" s="0"/>
      <c r="ID319" s="0"/>
      <c r="IE319" s="0"/>
      <c r="IF319" s="0"/>
      <c r="IG319" s="0"/>
      <c r="IH319" s="0"/>
      <c r="II319" s="0"/>
      <c r="IJ319" s="0"/>
      <c r="IK319" s="0"/>
      <c r="IL319" s="0"/>
      <c r="IM319" s="0"/>
      <c r="IN319" s="0"/>
      <c r="IO319" s="0"/>
      <c r="IP319" s="0"/>
      <c r="IQ319" s="0"/>
      <c r="IR319" s="0"/>
      <c r="IS319" s="0"/>
      <c r="IT319" s="0"/>
      <c r="IU319" s="0"/>
      <c r="IV319" s="0"/>
      <c r="IW319" s="0"/>
    </row>
    <row r="320" customFormat="false" ht="5.25" hidden="false" customHeight="true" outlineLevel="0" collapsed="false">
      <c r="A320" s="0"/>
      <c r="B320" s="427"/>
      <c r="C320" s="0"/>
      <c r="D320" s="0"/>
      <c r="E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0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  <c r="HK320" s="0"/>
      <c r="HL320" s="0"/>
      <c r="HM320" s="0"/>
      <c r="HN320" s="0"/>
      <c r="HO320" s="0"/>
      <c r="HP320" s="0"/>
      <c r="HQ320" s="0"/>
      <c r="HR320" s="0"/>
      <c r="HS320" s="0"/>
      <c r="HT320" s="0"/>
      <c r="HU320" s="0"/>
      <c r="HV320" s="0"/>
      <c r="HW320" s="0"/>
      <c r="HX320" s="0"/>
      <c r="HY320" s="0"/>
      <c r="HZ320" s="0"/>
      <c r="IA320" s="0"/>
      <c r="IB320" s="0"/>
      <c r="IC320" s="0"/>
      <c r="ID320" s="0"/>
      <c r="IE320" s="0"/>
      <c r="IF320" s="0"/>
      <c r="IG320" s="0"/>
      <c r="IH320" s="0"/>
      <c r="II320" s="0"/>
      <c r="IJ320" s="0"/>
      <c r="IK320" s="0"/>
      <c r="IL320" s="0"/>
      <c r="IM320" s="0"/>
      <c r="IN320" s="0"/>
      <c r="IO320" s="0"/>
      <c r="IP320" s="0"/>
      <c r="IQ320" s="0"/>
      <c r="IR320" s="0"/>
      <c r="IS320" s="0"/>
      <c r="IT320" s="0"/>
      <c r="IU320" s="0"/>
      <c r="IV320" s="0"/>
      <c r="IW320" s="0"/>
    </row>
    <row r="321" customFormat="false" ht="12.75" hidden="false" customHeight="false" outlineLevel="0" collapsed="false">
      <c r="A321" s="428" t="str">
        <f aca="false">A1</f>
        <v>'file:///mnt/12tb/@roms/datasets/enron/EDRM Enron Email Data Set v2 XML/filtered-attachments/xls/TW3rdCEEM.XLS'#$Trackers</v>
      </c>
      <c r="D321" s="378"/>
      <c r="E321" s="378"/>
      <c r="F321" s="378"/>
      <c r="G321" s="378"/>
      <c r="H321" s="378"/>
      <c r="I321" s="378"/>
      <c r="J321" s="378"/>
      <c r="K321" s="378"/>
      <c r="L321" s="378"/>
      <c r="M321" s="378"/>
      <c r="N321" s="378"/>
      <c r="O321" s="378"/>
      <c r="P321" s="378"/>
    </row>
    <row r="322" customFormat="false" ht="12.75" hidden="false" customHeight="false" outlineLevel="0" collapsed="false">
      <c r="A322" s="379" t="s">
        <v>539</v>
      </c>
      <c r="D322" s="378"/>
      <c r="E322" s="378"/>
      <c r="F322" s="378"/>
      <c r="G322" s="378"/>
      <c r="H322" s="378"/>
      <c r="I322" s="378"/>
      <c r="J322" s="378"/>
      <c r="K322" s="378"/>
      <c r="L322" s="378"/>
      <c r="M322" s="378"/>
      <c r="N322" s="378"/>
      <c r="O322" s="378"/>
      <c r="P322" s="378"/>
    </row>
    <row r="323" customFormat="false" ht="12.75" hidden="false" customHeight="false" outlineLevel="0" collapsed="false">
      <c r="A323" s="429" t="str">
        <f aca="false">A3</f>
        <v>2001 CURRENT ESTIMATE</v>
      </c>
      <c r="B323" s="380" t="n">
        <f aca="true">NOW()</f>
        <v>45926.9584413028</v>
      </c>
      <c r="C323" s="430" t="s">
        <v>540</v>
      </c>
      <c r="D323" s="430"/>
      <c r="E323" s="430"/>
      <c r="F323" s="430"/>
      <c r="G323" s="430"/>
      <c r="H323" s="430"/>
      <c r="I323" s="430"/>
      <c r="J323" s="430"/>
      <c r="K323" s="430"/>
      <c r="L323" s="430"/>
      <c r="M323" s="430"/>
      <c r="N323" s="430"/>
      <c r="O323" s="430"/>
      <c r="P323" s="430"/>
    </row>
    <row r="324" customFormat="false" ht="12.95" hidden="false" customHeight="true" outlineLevel="0" collapsed="false">
      <c r="A324" s="382"/>
      <c r="B324" s="383" t="n">
        <f aca="true">NOW()</f>
        <v>45926.9584413029</v>
      </c>
      <c r="C324" s="431" t="str">
        <f aca="false">C4</f>
        <v>BALANCE</v>
      </c>
      <c r="D324" s="431" t="str">
        <f aca="false">D4</f>
        <v>JAN</v>
      </c>
      <c r="E324" s="431" t="str">
        <f aca="false">E4</f>
        <v>FEB</v>
      </c>
      <c r="F324" s="431" t="str">
        <f aca="false">F4</f>
        <v>MAR</v>
      </c>
      <c r="G324" s="431" t="str">
        <f aca="false">G4</f>
        <v>APR</v>
      </c>
      <c r="H324" s="431" t="str">
        <f aca="false">H4</f>
        <v>MAY</v>
      </c>
      <c r="I324" s="431" t="str">
        <f aca="false">I4</f>
        <v>JUN</v>
      </c>
      <c r="J324" s="431" t="str">
        <f aca="false">J4</f>
        <v>JUL</v>
      </c>
      <c r="K324" s="431" t="str">
        <f aca="false">K4</f>
        <v>AUG</v>
      </c>
      <c r="L324" s="431" t="str">
        <f aca="false">L4</f>
        <v>SEP</v>
      </c>
      <c r="M324" s="431" t="str">
        <f aca="false">M4</f>
        <v>OCT</v>
      </c>
      <c r="N324" s="431" t="str">
        <f aca="false">N4</f>
        <v>NOV</v>
      </c>
      <c r="O324" s="431" t="str">
        <f aca="false">O4</f>
        <v>DEC</v>
      </c>
      <c r="P324" s="431" t="n">
        <f aca="false">P4</f>
        <v>2001</v>
      </c>
    </row>
    <row r="325" customFormat="false" ht="3.95" hidden="false" customHeight="true" outlineLevel="0" collapsed="false">
      <c r="D325" s="387"/>
      <c r="E325" s="387"/>
      <c r="F325" s="387"/>
      <c r="G325" s="387"/>
      <c r="H325" s="387"/>
      <c r="I325" s="387"/>
      <c r="J325" s="387"/>
      <c r="K325" s="387"/>
      <c r="L325" s="387"/>
      <c r="M325" s="387"/>
      <c r="N325" s="387"/>
      <c r="O325" s="387"/>
      <c r="P325" s="388"/>
    </row>
    <row r="326" customFormat="false" ht="12.75" hidden="false" customHeight="false" outlineLevel="0" collapsed="false">
      <c r="A326" s="389" t="s">
        <v>541</v>
      </c>
      <c r="B326" s="390"/>
    </row>
    <row r="327" customFormat="false" ht="12.75" hidden="false" customHeight="false" outlineLevel="0" collapsed="false">
      <c r="A327" s="391" t="s">
        <v>393</v>
      </c>
      <c r="B327" s="390"/>
      <c r="D327" s="393" t="n">
        <f aca="false">D213</f>
        <v>0</v>
      </c>
      <c r="E327" s="393" t="n">
        <f aca="false">E213</f>
        <v>0</v>
      </c>
      <c r="F327" s="393" t="n">
        <f aca="false">F213</f>
        <v>0</v>
      </c>
      <c r="G327" s="393" t="n">
        <f aca="false">G213</f>
        <v>0</v>
      </c>
      <c r="H327" s="393" t="n">
        <f aca="false">H213</f>
        <v>0</v>
      </c>
      <c r="I327" s="393" t="n">
        <f aca="false">I213</f>
        <v>0</v>
      </c>
      <c r="J327" s="393" t="n">
        <f aca="false">J213</f>
        <v>0</v>
      </c>
      <c r="K327" s="393" t="n">
        <f aca="false">K213</f>
        <v>0</v>
      </c>
      <c r="L327" s="393" t="n">
        <f aca="false">L213</f>
        <v>0</v>
      </c>
      <c r="M327" s="393" t="n">
        <f aca="false">M213</f>
        <v>0</v>
      </c>
      <c r="N327" s="393" t="n">
        <f aca="false">N213</f>
        <v>0</v>
      </c>
      <c r="O327" s="393" t="n">
        <f aca="false">O213</f>
        <v>0</v>
      </c>
      <c r="P327" s="393" t="n">
        <f aca="false">SUM(D327:O327)</f>
        <v>0</v>
      </c>
    </row>
    <row r="328" customFormat="false" ht="12.75" hidden="false" customHeight="false" outlineLevel="0" collapsed="false">
      <c r="A328" s="391" t="s">
        <v>477</v>
      </c>
      <c r="D328" s="393" t="n">
        <f aca="false">D214</f>
        <v>0</v>
      </c>
      <c r="E328" s="393" t="n">
        <f aca="false">E214</f>
        <v>0</v>
      </c>
      <c r="F328" s="393" t="n">
        <f aca="false">F214</f>
        <v>0</v>
      </c>
      <c r="G328" s="393" t="n">
        <f aca="false">G214</f>
        <v>0</v>
      </c>
      <c r="H328" s="393" t="n">
        <f aca="false">H214</f>
        <v>0</v>
      </c>
      <c r="I328" s="393" t="n">
        <f aca="false">I214</f>
        <v>0</v>
      </c>
      <c r="J328" s="393" t="n">
        <f aca="false">J214</f>
        <v>0</v>
      </c>
      <c r="K328" s="393" t="n">
        <f aca="false">K214</f>
        <v>0</v>
      </c>
      <c r="L328" s="393" t="n">
        <f aca="false">L214</f>
        <v>0</v>
      </c>
      <c r="M328" s="393" t="n">
        <f aca="false">M214</f>
        <v>0</v>
      </c>
      <c r="N328" s="393" t="n">
        <f aca="false">N214</f>
        <v>0</v>
      </c>
      <c r="O328" s="393" t="n">
        <f aca="false">O214</f>
        <v>0</v>
      </c>
      <c r="P328" s="393" t="n">
        <f aca="false">SUM(D328:O328)</f>
        <v>0</v>
      </c>
    </row>
    <row r="329" customFormat="false" ht="12.75" hidden="false" customHeight="false" outlineLevel="0" collapsed="false">
      <c r="A329" s="391" t="s">
        <v>478</v>
      </c>
      <c r="D329" s="395" t="n">
        <f aca="false">D215</f>
        <v>0</v>
      </c>
      <c r="E329" s="395" t="n">
        <f aca="false">E215</f>
        <v>0</v>
      </c>
      <c r="F329" s="395" t="n">
        <f aca="false">F215</f>
        <v>0</v>
      </c>
      <c r="G329" s="395" t="n">
        <f aca="false">G215</f>
        <v>0</v>
      </c>
      <c r="H329" s="395" t="n">
        <f aca="false">H215</f>
        <v>0</v>
      </c>
      <c r="I329" s="395" t="n">
        <f aca="false">I215</f>
        <v>0</v>
      </c>
      <c r="J329" s="395" t="n">
        <f aca="false">J215</f>
        <v>0</v>
      </c>
      <c r="K329" s="395" t="n">
        <f aca="false">K215</f>
        <v>0</v>
      </c>
      <c r="L329" s="395" t="n">
        <f aca="false">L215</f>
        <v>0</v>
      </c>
      <c r="M329" s="395" t="n">
        <f aca="false">M215</f>
        <v>0</v>
      </c>
      <c r="N329" s="395" t="n">
        <f aca="false">N215</f>
        <v>0</v>
      </c>
      <c r="O329" s="395" t="n">
        <f aca="false">O215</f>
        <v>0</v>
      </c>
      <c r="P329" s="395" t="n">
        <f aca="false">SUM(D329:O329)</f>
        <v>0</v>
      </c>
    </row>
    <row r="330" customFormat="false" ht="3.95" hidden="false" customHeight="true" outlineLevel="0" collapsed="false"/>
    <row r="331" customFormat="false" ht="12.75" hidden="false" customHeight="false" outlineLevel="0" collapsed="false">
      <c r="A331" s="391" t="s">
        <v>396</v>
      </c>
      <c r="B331" s="390"/>
      <c r="D331" s="393" t="n">
        <f aca="false">D327+D328+D329</f>
        <v>0</v>
      </c>
      <c r="E331" s="393" t="n">
        <f aca="false">E327+E328+E329</f>
        <v>0</v>
      </c>
      <c r="F331" s="393" t="n">
        <f aca="false">F327+F328+F329</f>
        <v>0</v>
      </c>
      <c r="G331" s="393" t="n">
        <f aca="false">G327+G328+G329</f>
        <v>0</v>
      </c>
      <c r="H331" s="393" t="n">
        <f aca="false">H327+H328+H329</f>
        <v>0</v>
      </c>
      <c r="I331" s="393" t="n">
        <f aca="false">I327+I328+I329</f>
        <v>0</v>
      </c>
      <c r="J331" s="393" t="n">
        <f aca="false">J327+J328+J329</f>
        <v>0</v>
      </c>
      <c r="K331" s="393" t="n">
        <f aca="false">K327+K328+K329</f>
        <v>0</v>
      </c>
      <c r="L331" s="393" t="n">
        <f aca="false">L327+L328+L329</f>
        <v>0</v>
      </c>
      <c r="M331" s="393" t="n">
        <f aca="false">M327+M328+M329</f>
        <v>0</v>
      </c>
      <c r="N331" s="393" t="n">
        <f aca="false">N327+N328+N329</f>
        <v>0</v>
      </c>
      <c r="O331" s="393" t="n">
        <f aca="false">O327+O328+O329</f>
        <v>0</v>
      </c>
      <c r="P331" s="393" t="n">
        <f aca="false">SUM(D331:O331)</f>
        <v>0</v>
      </c>
    </row>
    <row r="332" customFormat="false" ht="3.95" hidden="false" customHeight="true" outlineLevel="0" collapsed="false"/>
    <row r="333" customFormat="false" ht="12.75" hidden="false" customHeight="false" outlineLevel="0" collapsed="false">
      <c r="A333" s="391" t="s">
        <v>542</v>
      </c>
      <c r="B333" s="390"/>
      <c r="D333" s="397" t="n">
        <f aca="false">IF(D331=0,0,ROUND(D335/D331,4))</f>
        <v>0</v>
      </c>
      <c r="E333" s="397" t="n">
        <f aca="false">IF(E331=0,0,ROUND(E335/E331,4))</f>
        <v>0</v>
      </c>
      <c r="F333" s="397" t="n">
        <f aca="false">IF(F331=0,0,ROUND(F335/F331,4))</f>
        <v>0</v>
      </c>
      <c r="G333" s="397" t="n">
        <f aca="false">IF(G331=0,0,ROUND(G335/G331,4))</f>
        <v>0</v>
      </c>
      <c r="H333" s="397" t="n">
        <f aca="false">IF(H331=0,0,ROUND(H335/H331,4))</f>
        <v>0</v>
      </c>
      <c r="I333" s="397" t="n">
        <f aca="false">IF(I331=0,0,ROUND(I335/I331,4))</f>
        <v>0</v>
      </c>
      <c r="J333" s="397" t="n">
        <f aca="false">IF(J331=0,0,ROUND(J335/J331,4))</f>
        <v>0</v>
      </c>
      <c r="K333" s="397" t="n">
        <f aca="false">IF(K331=0,0,ROUND(K335/K331,4))</f>
        <v>0</v>
      </c>
      <c r="L333" s="397" t="n">
        <f aca="false">IF(L331=0,0,ROUND(L335/L331,4))</f>
        <v>0</v>
      </c>
      <c r="M333" s="397" t="n">
        <f aca="false">IF(M331=0,0,ROUND(M335/M331,4))</f>
        <v>0</v>
      </c>
      <c r="N333" s="397" t="n">
        <f aca="false">IF(N331=0,0,ROUND(N335/N331,4))</f>
        <v>0</v>
      </c>
      <c r="O333" s="397" t="n">
        <f aca="false">IF(O331=0,0,ROUND(O335/O331,4))</f>
        <v>0</v>
      </c>
      <c r="P333" s="397" t="n">
        <f aca="false">IF(P331=0,0,ROUND(P335/P331,4))</f>
        <v>0</v>
      </c>
    </row>
    <row r="334" customFormat="false" ht="3.95" hidden="false" customHeight="true" outlineLevel="0" collapsed="false"/>
    <row r="335" customFormat="false" ht="12.75" hidden="false" customHeight="false" outlineLevel="0" collapsed="false">
      <c r="A335" s="391" t="s">
        <v>543</v>
      </c>
      <c r="B335" s="390"/>
      <c r="D335" s="393" t="n">
        <v>0</v>
      </c>
      <c r="E335" s="393" t="n">
        <v>0</v>
      </c>
      <c r="F335" s="393" t="n">
        <v>0</v>
      </c>
      <c r="G335" s="393" t="n">
        <v>0</v>
      </c>
      <c r="H335" s="393" t="n">
        <v>0</v>
      </c>
      <c r="I335" s="393" t="n">
        <v>0</v>
      </c>
      <c r="J335" s="393" t="n">
        <v>0</v>
      </c>
      <c r="K335" s="393" t="n">
        <v>0</v>
      </c>
      <c r="L335" s="393" t="n">
        <v>0</v>
      </c>
      <c r="M335" s="393" t="n">
        <v>0</v>
      </c>
      <c r="N335" s="393" t="n">
        <v>0</v>
      </c>
      <c r="O335" s="393" t="n">
        <v>0</v>
      </c>
      <c r="P335" s="393" t="n">
        <f aca="false">SUM(D335:O335)</f>
        <v>0</v>
      </c>
    </row>
    <row r="336" customFormat="false" ht="12.75" hidden="false" customHeight="false" outlineLevel="0" collapsed="false">
      <c r="A336" s="404" t="s">
        <v>483</v>
      </c>
      <c r="D336" s="392" t="n">
        <v>0</v>
      </c>
      <c r="E336" s="392" t="n">
        <v>0</v>
      </c>
      <c r="F336" s="392" t="n">
        <v>0</v>
      </c>
      <c r="G336" s="392" t="n">
        <v>0</v>
      </c>
      <c r="H336" s="392" t="n">
        <v>0</v>
      </c>
      <c r="I336" s="392" t="n">
        <v>0</v>
      </c>
      <c r="J336" s="392" t="n">
        <v>0</v>
      </c>
      <c r="K336" s="392" t="n">
        <v>0</v>
      </c>
      <c r="L336" s="392" t="n">
        <v>0</v>
      </c>
      <c r="M336" s="392" t="n">
        <v>0</v>
      </c>
      <c r="N336" s="392" t="n">
        <v>0</v>
      </c>
      <c r="O336" s="392" t="n">
        <v>0</v>
      </c>
      <c r="P336" s="393" t="n">
        <f aca="false">SUM(D336:O336)</f>
        <v>0</v>
      </c>
    </row>
    <row r="337" customFormat="false" ht="12.75" hidden="false" customHeight="false" outlineLevel="0" collapsed="false">
      <c r="A337" s="404" t="s">
        <v>544</v>
      </c>
      <c r="D337" s="392" t="n">
        <v>0</v>
      </c>
      <c r="E337" s="392" t="n">
        <v>0</v>
      </c>
      <c r="F337" s="392" t="n">
        <v>0</v>
      </c>
      <c r="G337" s="392" t="n">
        <v>0</v>
      </c>
      <c r="H337" s="392" t="n">
        <v>0</v>
      </c>
      <c r="I337" s="392" t="n">
        <v>0</v>
      </c>
      <c r="J337" s="392" t="n">
        <v>0</v>
      </c>
      <c r="K337" s="392" t="n">
        <v>0</v>
      </c>
      <c r="L337" s="392" t="n">
        <v>0</v>
      </c>
      <c r="M337" s="392" t="n">
        <v>0</v>
      </c>
      <c r="N337" s="392" t="n">
        <v>0</v>
      </c>
      <c r="O337" s="392" t="n">
        <v>0</v>
      </c>
      <c r="P337" s="393" t="n">
        <f aca="false">SUM(D337:O337)</f>
        <v>0</v>
      </c>
    </row>
    <row r="338" customFormat="false" ht="12.75" hidden="false" customHeight="false" outlineLevel="0" collapsed="false">
      <c r="A338" s="404" t="s">
        <v>423</v>
      </c>
      <c r="D338" s="392" t="n">
        <v>0</v>
      </c>
      <c r="E338" s="392" t="n">
        <v>0</v>
      </c>
      <c r="F338" s="392" t="n">
        <v>0</v>
      </c>
      <c r="G338" s="392" t="n">
        <v>0</v>
      </c>
      <c r="H338" s="392" t="n">
        <v>0</v>
      </c>
      <c r="I338" s="392" t="n">
        <v>0</v>
      </c>
      <c r="J338" s="392" t="n">
        <v>0</v>
      </c>
      <c r="K338" s="392" t="n">
        <v>0</v>
      </c>
      <c r="L338" s="392" t="n">
        <v>0</v>
      </c>
      <c r="M338" s="392" t="n">
        <v>0</v>
      </c>
      <c r="N338" s="392" t="n">
        <v>0</v>
      </c>
      <c r="O338" s="392" t="n">
        <v>0</v>
      </c>
      <c r="P338" s="393" t="n">
        <f aca="false">SUM(D338:O338)</f>
        <v>0</v>
      </c>
    </row>
    <row r="339" customFormat="false" ht="12.75" hidden="false" customHeight="false" outlineLevel="0" collapsed="false">
      <c r="A339" s="404" t="s">
        <v>423</v>
      </c>
      <c r="D339" s="394" t="n">
        <v>0</v>
      </c>
      <c r="E339" s="394" t="n">
        <v>0</v>
      </c>
      <c r="F339" s="394" t="n">
        <v>0</v>
      </c>
      <c r="G339" s="394" t="n">
        <v>0</v>
      </c>
      <c r="H339" s="394" t="n">
        <v>0</v>
      </c>
      <c r="I339" s="394" t="n">
        <v>0</v>
      </c>
      <c r="J339" s="394" t="n">
        <v>0</v>
      </c>
      <c r="K339" s="394" t="n">
        <v>0</v>
      </c>
      <c r="L339" s="394" t="n">
        <v>0</v>
      </c>
      <c r="M339" s="394" t="n">
        <v>0</v>
      </c>
      <c r="N339" s="394" t="n">
        <v>0</v>
      </c>
      <c r="O339" s="394" t="n">
        <v>0</v>
      </c>
      <c r="P339" s="395" t="n">
        <f aca="false">SUM(D339:O339)</f>
        <v>0</v>
      </c>
    </row>
    <row r="340" customFormat="false" ht="3.95" hidden="false" customHeight="true" outlineLevel="0" collapsed="false"/>
    <row r="341" customFormat="false" ht="12.75" hidden="false" customHeight="false" outlineLevel="0" collapsed="false">
      <c r="A341" s="389" t="s">
        <v>545</v>
      </c>
      <c r="D341" s="422" t="n">
        <f aca="false">SUM(D335:D339)</f>
        <v>0</v>
      </c>
      <c r="E341" s="422" t="n">
        <f aca="false">SUM(E335:E339)</f>
        <v>0</v>
      </c>
      <c r="F341" s="422" t="n">
        <f aca="false">SUM(F335:F339)</f>
        <v>0</v>
      </c>
      <c r="G341" s="422" t="n">
        <f aca="false">SUM(G335:G339)</f>
        <v>0</v>
      </c>
      <c r="H341" s="422" t="n">
        <f aca="false">SUM(H335:H339)</f>
        <v>0</v>
      </c>
      <c r="I341" s="422" t="n">
        <f aca="false">SUM(I335:I339)</f>
        <v>0</v>
      </c>
      <c r="J341" s="422" t="n">
        <f aca="false">SUM(J335:J339)</f>
        <v>0</v>
      </c>
      <c r="K341" s="422" t="n">
        <f aca="false">SUM(K335:K339)</f>
        <v>0</v>
      </c>
      <c r="L341" s="422" t="n">
        <f aca="false">SUM(L335:L339)</f>
        <v>0</v>
      </c>
      <c r="M341" s="422" t="n">
        <f aca="false">SUM(M335:M339)</f>
        <v>0</v>
      </c>
      <c r="N341" s="422" t="n">
        <f aca="false">SUM(N335:N339)</f>
        <v>0</v>
      </c>
      <c r="O341" s="422" t="n">
        <f aca="false">SUM(O335:O339)</f>
        <v>0</v>
      </c>
      <c r="P341" s="422" t="n">
        <f aca="false">SUM(P335:P339)</f>
        <v>0</v>
      </c>
    </row>
    <row r="342" customFormat="false" ht="12.75" hidden="false" customHeight="false" outlineLevel="0" collapsed="false">
      <c r="A342" s="451"/>
    </row>
    <row r="343" customFormat="false" ht="12.75" hidden="false" customHeight="false" outlineLevel="0" collapsed="false">
      <c r="A343" s="389" t="s">
        <v>546</v>
      </c>
      <c r="B343" s="390"/>
      <c r="D343" s="434"/>
      <c r="E343" s="434"/>
      <c r="F343" s="434"/>
      <c r="G343" s="434"/>
      <c r="H343" s="434"/>
      <c r="I343" s="434"/>
      <c r="J343" s="434"/>
      <c r="K343" s="434"/>
      <c r="L343" s="434"/>
      <c r="M343" s="434"/>
      <c r="N343" s="434"/>
      <c r="O343" s="434"/>
    </row>
    <row r="344" customFormat="false" ht="12.75" hidden="false" customHeight="false" outlineLevel="0" collapsed="false">
      <c r="A344" s="404" t="s">
        <v>547</v>
      </c>
      <c r="D344" s="392" t="n">
        <v>0</v>
      </c>
      <c r="E344" s="392" t="n">
        <v>0</v>
      </c>
      <c r="F344" s="392" t="n">
        <v>0</v>
      </c>
      <c r="G344" s="392" t="n">
        <v>0</v>
      </c>
      <c r="H344" s="392" t="n">
        <v>0</v>
      </c>
      <c r="I344" s="392" t="n">
        <v>0</v>
      </c>
      <c r="J344" s="392" t="n">
        <v>0</v>
      </c>
      <c r="K344" s="392" t="n">
        <v>0</v>
      </c>
      <c r="L344" s="392" t="n">
        <v>0</v>
      </c>
      <c r="M344" s="392" t="n">
        <v>0</v>
      </c>
      <c r="N344" s="392" t="n">
        <v>0</v>
      </c>
      <c r="O344" s="392" t="n">
        <v>0</v>
      </c>
      <c r="P344" s="393" t="n">
        <f aca="false">SUM(D344:O344)</f>
        <v>0</v>
      </c>
    </row>
    <row r="345" customFormat="false" ht="12.75" hidden="false" customHeight="false" outlineLevel="0" collapsed="false">
      <c r="A345" s="404" t="s">
        <v>548</v>
      </c>
      <c r="D345" s="392" t="n">
        <v>0</v>
      </c>
      <c r="E345" s="392" t="n">
        <v>0</v>
      </c>
      <c r="F345" s="392" t="n">
        <v>0</v>
      </c>
      <c r="G345" s="392" t="n">
        <v>0</v>
      </c>
      <c r="H345" s="392" t="n">
        <v>0</v>
      </c>
      <c r="I345" s="392" t="n">
        <v>0</v>
      </c>
      <c r="J345" s="392" t="n">
        <v>0</v>
      </c>
      <c r="K345" s="392" t="n">
        <v>0</v>
      </c>
      <c r="L345" s="392" t="n">
        <v>0</v>
      </c>
      <c r="M345" s="392" t="n">
        <v>0</v>
      </c>
      <c r="N345" s="392" t="n">
        <v>0</v>
      </c>
      <c r="O345" s="392" t="n">
        <v>0</v>
      </c>
      <c r="P345" s="393" t="n">
        <f aca="false">SUM(D345:O345)</f>
        <v>0</v>
      </c>
    </row>
    <row r="346" customFormat="false" ht="12.75" hidden="false" customHeight="false" outlineLevel="0" collapsed="false">
      <c r="A346" s="404" t="s">
        <v>423</v>
      </c>
      <c r="D346" s="392" t="n">
        <v>0</v>
      </c>
      <c r="E346" s="392" t="n">
        <v>0</v>
      </c>
      <c r="F346" s="392" t="n">
        <v>0</v>
      </c>
      <c r="G346" s="392" t="n">
        <v>0</v>
      </c>
      <c r="H346" s="392" t="n">
        <v>0</v>
      </c>
      <c r="I346" s="392" t="n">
        <v>0</v>
      </c>
      <c r="J346" s="392" t="n">
        <v>0</v>
      </c>
      <c r="K346" s="392" t="n">
        <v>0</v>
      </c>
      <c r="L346" s="392" t="n">
        <v>0</v>
      </c>
      <c r="M346" s="392" t="n">
        <v>0</v>
      </c>
      <c r="N346" s="392" t="n">
        <v>0</v>
      </c>
      <c r="O346" s="392" t="n">
        <v>0</v>
      </c>
      <c r="P346" s="393" t="n">
        <f aca="false">SUM(D346:O346)</f>
        <v>0</v>
      </c>
    </row>
    <row r="347" customFormat="false" ht="12.75" hidden="false" customHeight="false" outlineLevel="0" collapsed="false">
      <c r="A347" s="404" t="s">
        <v>423</v>
      </c>
      <c r="D347" s="394" t="n">
        <v>0</v>
      </c>
      <c r="E347" s="394" t="n">
        <v>0</v>
      </c>
      <c r="F347" s="394" t="n">
        <v>0</v>
      </c>
      <c r="G347" s="394" t="n">
        <v>0</v>
      </c>
      <c r="H347" s="394" t="n">
        <v>0</v>
      </c>
      <c r="I347" s="394" t="n">
        <v>0</v>
      </c>
      <c r="J347" s="394" t="n">
        <v>0</v>
      </c>
      <c r="K347" s="394" t="n">
        <v>0</v>
      </c>
      <c r="L347" s="394" t="n">
        <v>0</v>
      </c>
      <c r="M347" s="394" t="n">
        <v>0</v>
      </c>
      <c r="N347" s="394" t="n">
        <v>0</v>
      </c>
      <c r="O347" s="394" t="n">
        <v>0</v>
      </c>
      <c r="P347" s="395" t="n">
        <f aca="false">SUM(D347:O347)</f>
        <v>0</v>
      </c>
    </row>
    <row r="348" customFormat="false" ht="3.95" hidden="false" customHeight="true" outlineLevel="0" collapsed="false">
      <c r="D348" s="437"/>
      <c r="E348" s="437"/>
      <c r="F348" s="437"/>
      <c r="G348" s="437"/>
      <c r="H348" s="437"/>
      <c r="I348" s="437"/>
      <c r="J348" s="437"/>
      <c r="K348" s="437"/>
      <c r="L348" s="437"/>
      <c r="M348" s="437"/>
      <c r="N348" s="437"/>
      <c r="O348" s="437"/>
      <c r="P348" s="437"/>
    </row>
    <row r="349" customFormat="false" ht="12.75" hidden="false" customHeight="false" outlineLevel="0" collapsed="false">
      <c r="A349" s="389" t="s">
        <v>549</v>
      </c>
      <c r="B349" s="398"/>
      <c r="C349" s="378"/>
      <c r="D349" s="422" t="n">
        <f aca="false">SUM(D344:D347)</f>
        <v>0</v>
      </c>
      <c r="E349" s="422" t="n">
        <f aca="false">SUM(E344:E347)</f>
        <v>0</v>
      </c>
      <c r="F349" s="422" t="n">
        <f aca="false">SUM(F344:F347)</f>
        <v>0</v>
      </c>
      <c r="G349" s="422" t="n">
        <f aca="false">SUM(G344:G347)</f>
        <v>0</v>
      </c>
      <c r="H349" s="422" t="n">
        <f aca="false">SUM(H344:H347)</f>
        <v>0</v>
      </c>
      <c r="I349" s="422" t="n">
        <f aca="false">SUM(I344:I347)</f>
        <v>0</v>
      </c>
      <c r="J349" s="422" t="n">
        <f aca="false">SUM(J344:J347)</f>
        <v>0</v>
      </c>
      <c r="K349" s="422" t="n">
        <f aca="false">SUM(K344:K347)</f>
        <v>0</v>
      </c>
      <c r="L349" s="422" t="n">
        <f aca="false">SUM(L344:L347)</f>
        <v>0</v>
      </c>
      <c r="M349" s="422" t="n">
        <f aca="false">SUM(M344:M347)</f>
        <v>0</v>
      </c>
      <c r="N349" s="422" t="n">
        <f aca="false">SUM(N344:N347)</f>
        <v>0</v>
      </c>
      <c r="O349" s="422" t="n">
        <f aca="false">SUM(O344:O347)</f>
        <v>0</v>
      </c>
      <c r="P349" s="422" t="n">
        <f aca="false">SUM(P344:P347)</f>
        <v>0</v>
      </c>
    </row>
    <row r="350" customFormat="false" ht="6" hidden="false" customHeight="true" outlineLevel="0" collapsed="false"/>
    <row r="351" customFormat="false" ht="12.75" hidden="false" customHeight="false" outlineLevel="0" collapsed="false">
      <c r="A351" s="391" t="s">
        <v>459</v>
      </c>
      <c r="B351" s="390"/>
      <c r="D351" s="393" t="n">
        <f aca="false">D341-D349</f>
        <v>0</v>
      </c>
      <c r="E351" s="393" t="n">
        <f aca="false">E341-E349</f>
        <v>0</v>
      </c>
      <c r="F351" s="393" t="n">
        <f aca="false">F341-F349</f>
        <v>0</v>
      </c>
      <c r="G351" s="393" t="n">
        <f aca="false">G341-G349</f>
        <v>0</v>
      </c>
      <c r="H351" s="393" t="n">
        <f aca="false">H341-H349</f>
        <v>0</v>
      </c>
      <c r="I351" s="393" t="n">
        <f aca="false">I341-I349</f>
        <v>0</v>
      </c>
      <c r="J351" s="393" t="n">
        <f aca="false">J341-J349</f>
        <v>0</v>
      </c>
      <c r="K351" s="393" t="n">
        <f aca="false">K341-K349</f>
        <v>0</v>
      </c>
      <c r="L351" s="393" t="n">
        <f aca="false">L341-L349</f>
        <v>0</v>
      </c>
      <c r="M351" s="393" t="n">
        <f aca="false">M341-M349</f>
        <v>0</v>
      </c>
      <c r="N351" s="393" t="n">
        <f aca="false">N341-N349</f>
        <v>0</v>
      </c>
      <c r="O351" s="393" t="n">
        <f aca="false">O341-O349</f>
        <v>0</v>
      </c>
      <c r="P351" s="393" t="n">
        <f aca="false">SUM(D351:O351)</f>
        <v>0</v>
      </c>
    </row>
    <row r="352" customFormat="false" ht="12.75" hidden="false" customHeight="false" outlineLevel="0" collapsed="false">
      <c r="A352" s="404" t="s">
        <v>343</v>
      </c>
      <c r="D352" s="392" t="n">
        <v>0</v>
      </c>
      <c r="E352" s="392" t="n">
        <v>0</v>
      </c>
      <c r="F352" s="392" t="n">
        <v>0</v>
      </c>
      <c r="G352" s="392" t="n">
        <v>0</v>
      </c>
      <c r="H352" s="392" t="n">
        <v>0</v>
      </c>
      <c r="I352" s="392" t="n">
        <v>0</v>
      </c>
      <c r="J352" s="392" t="n">
        <v>0</v>
      </c>
      <c r="K352" s="392" t="n">
        <v>0</v>
      </c>
      <c r="L352" s="392" t="n">
        <v>0</v>
      </c>
      <c r="M352" s="392" t="n">
        <v>0</v>
      </c>
      <c r="N352" s="392" t="n">
        <v>0</v>
      </c>
      <c r="O352" s="392" t="n">
        <v>0</v>
      </c>
      <c r="P352" s="393" t="n">
        <f aca="false">SUM(D352:O352)</f>
        <v>0</v>
      </c>
    </row>
    <row r="353" customFormat="false" ht="12.75" hidden="false" customHeight="false" outlineLevel="0" collapsed="false">
      <c r="A353" s="404" t="s">
        <v>343</v>
      </c>
      <c r="D353" s="392" t="n">
        <v>0</v>
      </c>
      <c r="E353" s="392" t="n">
        <v>0</v>
      </c>
      <c r="F353" s="392" t="n">
        <v>0</v>
      </c>
      <c r="G353" s="392" t="n">
        <v>0</v>
      </c>
      <c r="H353" s="392" t="n">
        <v>0</v>
      </c>
      <c r="I353" s="392" t="n">
        <v>0</v>
      </c>
      <c r="J353" s="392" t="n">
        <v>0</v>
      </c>
      <c r="K353" s="392" t="n">
        <v>0</v>
      </c>
      <c r="L353" s="392" t="n">
        <v>0</v>
      </c>
      <c r="M353" s="392" t="n">
        <v>0</v>
      </c>
      <c r="N353" s="392" t="n">
        <v>0</v>
      </c>
      <c r="O353" s="392" t="n">
        <v>0</v>
      </c>
      <c r="P353" s="393" t="n">
        <f aca="false">SUM(D353:O353)</f>
        <v>0</v>
      </c>
    </row>
    <row r="354" customFormat="false" ht="12.75" hidden="false" customHeight="false" outlineLevel="0" collapsed="false">
      <c r="A354" s="391" t="s">
        <v>402</v>
      </c>
      <c r="D354" s="394" t="n">
        <v>0</v>
      </c>
      <c r="E354" s="394" t="n">
        <v>0</v>
      </c>
      <c r="F354" s="394" t="n">
        <v>0</v>
      </c>
      <c r="G354" s="394" t="n">
        <v>0</v>
      </c>
      <c r="H354" s="394" t="n">
        <v>0</v>
      </c>
      <c r="I354" s="394" t="n">
        <v>0</v>
      </c>
      <c r="J354" s="394" t="n">
        <v>0</v>
      </c>
      <c r="K354" s="394" t="n">
        <v>0</v>
      </c>
      <c r="L354" s="394" t="n">
        <v>0</v>
      </c>
      <c r="M354" s="394" t="n">
        <v>0</v>
      </c>
      <c r="N354" s="394" t="n">
        <v>0</v>
      </c>
      <c r="O354" s="394" t="n">
        <v>0</v>
      </c>
      <c r="P354" s="395" t="n">
        <f aca="false">SUM(D354:O354)</f>
        <v>0</v>
      </c>
    </row>
    <row r="355" customFormat="false" ht="3.95" hidden="false" customHeight="true" outlineLevel="0" collapsed="false">
      <c r="D355" s="406"/>
      <c r="E355" s="406"/>
      <c r="F355" s="406"/>
      <c r="G355" s="406"/>
      <c r="H355" s="406"/>
      <c r="I355" s="406"/>
      <c r="J355" s="406"/>
      <c r="K355" s="406"/>
      <c r="L355" s="406"/>
      <c r="M355" s="406"/>
      <c r="N355" s="406"/>
      <c r="O355" s="406"/>
    </row>
    <row r="356" customFormat="false" ht="12.75" hidden="false" customHeight="false" outlineLevel="0" collapsed="false">
      <c r="A356" s="438" t="s">
        <v>403</v>
      </c>
      <c r="B356" s="439"/>
      <c r="C356" s="378"/>
      <c r="D356" s="400" t="n">
        <f aca="false">SUM(D351:D354)</f>
        <v>0</v>
      </c>
      <c r="E356" s="400" t="n">
        <f aca="false">SUM(E351:E354)</f>
        <v>0</v>
      </c>
      <c r="F356" s="400" t="n">
        <f aca="false">SUM(F351:F354)</f>
        <v>0</v>
      </c>
      <c r="G356" s="400" t="n">
        <f aca="false">SUM(G351:G354)</f>
        <v>0</v>
      </c>
      <c r="H356" s="400" t="n">
        <f aca="false">SUM(H351:H354)</f>
        <v>0</v>
      </c>
      <c r="I356" s="400" t="n">
        <f aca="false">SUM(I351:I354)</f>
        <v>0</v>
      </c>
      <c r="J356" s="400" t="n">
        <f aca="false">SUM(J351:J354)</f>
        <v>0</v>
      </c>
      <c r="K356" s="400" t="n">
        <f aca="false">SUM(K351:K354)</f>
        <v>0</v>
      </c>
      <c r="L356" s="400" t="n">
        <f aca="false">SUM(L351:L354)</f>
        <v>0</v>
      </c>
      <c r="M356" s="400" t="n">
        <f aca="false">SUM(M351:M354)</f>
        <v>0</v>
      </c>
      <c r="N356" s="400" t="n">
        <f aca="false">SUM(N351:N354)</f>
        <v>0</v>
      </c>
      <c r="O356" s="400" t="n">
        <f aca="false">SUM(O351:O354)</f>
        <v>0</v>
      </c>
      <c r="P356" s="400" t="n">
        <f aca="false">SUM(D356:O356)</f>
        <v>0</v>
      </c>
    </row>
    <row r="357" customFormat="false" ht="6" hidden="false" customHeight="true" outlineLevel="0" collapsed="false">
      <c r="A357" s="402"/>
      <c r="B357" s="390"/>
      <c r="D357" s="393"/>
      <c r="E357" s="393"/>
      <c r="F357" s="393"/>
      <c r="G357" s="393"/>
      <c r="H357" s="393"/>
      <c r="I357" s="393"/>
      <c r="J357" s="393"/>
      <c r="K357" s="393"/>
      <c r="L357" s="393"/>
      <c r="M357" s="393"/>
      <c r="N357" s="393"/>
      <c r="O357" s="393"/>
      <c r="P357" s="393"/>
    </row>
    <row r="358" customFormat="false" ht="12.75" hidden="false" customHeight="false" outlineLevel="0" collapsed="false">
      <c r="A358" s="425" t="s">
        <v>550</v>
      </c>
      <c r="B358" s="398"/>
      <c r="C358" s="378"/>
      <c r="D358" s="400" t="n">
        <f aca="false">-1*D356</f>
        <v>-0</v>
      </c>
      <c r="E358" s="400" t="n">
        <f aca="false">-1*E356</f>
        <v>-0</v>
      </c>
      <c r="F358" s="400" t="n">
        <f aca="false">-1*F356</f>
        <v>-0</v>
      </c>
      <c r="G358" s="400" t="n">
        <f aca="false">-1*G356</f>
        <v>-0</v>
      </c>
      <c r="H358" s="400" t="n">
        <f aca="false">-1*H356</f>
        <v>-0</v>
      </c>
      <c r="I358" s="400" t="n">
        <f aca="false">-1*I356</f>
        <v>-0</v>
      </c>
      <c r="J358" s="400" t="n">
        <f aca="false">-1*J356</f>
        <v>-0</v>
      </c>
      <c r="K358" s="400" t="n">
        <f aca="false">-1*K356</f>
        <v>-0</v>
      </c>
      <c r="L358" s="400" t="n">
        <f aca="false">-1*L356</f>
        <v>-0</v>
      </c>
      <c r="M358" s="400" t="n">
        <f aca="false">-1*M356</f>
        <v>-0</v>
      </c>
      <c r="N358" s="400" t="n">
        <f aca="false">-1*N356</f>
        <v>-0</v>
      </c>
      <c r="O358" s="400" t="n">
        <f aca="false">-1*O356</f>
        <v>-0</v>
      </c>
      <c r="P358" s="400" t="n">
        <f aca="false">SUM(D358:O358)</f>
        <v>0</v>
      </c>
    </row>
    <row r="359" customFormat="false" ht="4.5" hidden="false" customHeight="true" outlineLevel="0" collapsed="false">
      <c r="A359" s="402"/>
      <c r="B359" s="390"/>
    </row>
    <row r="360" customFormat="false" ht="6" hidden="false" customHeight="true" outlineLevel="0" collapsed="false">
      <c r="A360" s="440"/>
      <c r="B360" s="411"/>
      <c r="C360" s="412"/>
      <c r="D360" s="412"/>
      <c r="E360" s="412"/>
      <c r="F360" s="412"/>
      <c r="G360" s="412"/>
      <c r="H360" s="412"/>
      <c r="I360" s="412"/>
      <c r="J360" s="412"/>
      <c r="K360" s="412"/>
      <c r="L360" s="412"/>
      <c r="M360" s="412"/>
      <c r="N360" s="412"/>
      <c r="O360" s="412"/>
      <c r="P360" s="412"/>
    </row>
    <row r="361" customFormat="false" ht="5.25" hidden="false" customHeight="true" outlineLevel="0" collapsed="false"/>
    <row r="362" customFormat="false" ht="12.75" hidden="false" customHeight="false" outlineLevel="0" collapsed="false">
      <c r="A362" s="441" t="s">
        <v>551</v>
      </c>
      <c r="B362" s="390"/>
      <c r="C362" s="443" t="str">
        <f aca="false">C30</f>
        <v>12/31/99</v>
      </c>
      <c r="D362" s="418"/>
      <c r="E362" s="418"/>
      <c r="F362" s="418"/>
      <c r="G362" s="418"/>
      <c r="H362" s="418"/>
      <c r="I362" s="418"/>
      <c r="J362" s="418"/>
      <c r="K362" s="418"/>
      <c r="L362" s="418"/>
      <c r="M362" s="418"/>
      <c r="N362" s="418"/>
      <c r="O362" s="418"/>
      <c r="P362" s="378"/>
    </row>
    <row r="363" customFormat="false" ht="3.95" hidden="false" customHeight="true" outlineLevel="0" collapsed="false">
      <c r="A363" s="402"/>
      <c r="B363" s="390"/>
      <c r="D363" s="406"/>
      <c r="E363" s="406"/>
      <c r="F363" s="406"/>
      <c r="G363" s="406"/>
      <c r="H363" s="406"/>
      <c r="I363" s="406"/>
      <c r="J363" s="406"/>
      <c r="K363" s="406"/>
      <c r="L363" s="406"/>
      <c r="M363" s="406"/>
      <c r="N363" s="406"/>
      <c r="O363" s="406"/>
    </row>
    <row r="364" customFormat="false" ht="12.75" hidden="false" customHeight="false" outlineLevel="0" collapsed="false">
      <c r="A364" s="389" t="s">
        <v>407</v>
      </c>
      <c r="B364" s="390"/>
      <c r="D364" s="393" t="n">
        <f aca="false">C374</f>
        <v>0</v>
      </c>
      <c r="E364" s="393" t="n">
        <f aca="false">D374</f>
        <v>0</v>
      </c>
      <c r="F364" s="393" t="n">
        <f aca="false">E374</f>
        <v>0</v>
      </c>
      <c r="G364" s="393" t="n">
        <f aca="false">F374</f>
        <v>0</v>
      </c>
      <c r="H364" s="393" t="n">
        <f aca="false">G374</f>
        <v>0</v>
      </c>
      <c r="I364" s="393" t="n">
        <f aca="false">H374</f>
        <v>0</v>
      </c>
      <c r="J364" s="393" t="n">
        <f aca="false">I374</f>
        <v>0</v>
      </c>
      <c r="K364" s="393" t="n">
        <f aca="false">J374</f>
        <v>0</v>
      </c>
      <c r="L364" s="393" t="n">
        <f aca="false">K374</f>
        <v>0</v>
      </c>
      <c r="M364" s="393" t="n">
        <f aca="false">L374</f>
        <v>0</v>
      </c>
      <c r="N364" s="393" t="n">
        <f aca="false">M374</f>
        <v>0</v>
      </c>
      <c r="O364" s="393" t="n">
        <f aca="false">N374</f>
        <v>0</v>
      </c>
      <c r="P364" s="393"/>
    </row>
    <row r="365" customFormat="false" ht="6" hidden="false" customHeight="true" outlineLevel="0" collapsed="false">
      <c r="A365" s="396"/>
    </row>
    <row r="366" customFormat="false" ht="12.75" hidden="false" customHeight="false" outlineLevel="0" collapsed="false">
      <c r="A366" s="404" t="s">
        <v>498</v>
      </c>
      <c r="B366" s="419"/>
      <c r="D366" s="392" t="n">
        <v>0</v>
      </c>
      <c r="E366" s="392" t="n">
        <v>0</v>
      </c>
      <c r="F366" s="392" t="n">
        <v>0</v>
      </c>
      <c r="G366" s="392" t="n">
        <v>0</v>
      </c>
      <c r="H366" s="392" t="n">
        <v>0</v>
      </c>
      <c r="I366" s="392" t="n">
        <v>0</v>
      </c>
      <c r="J366" s="392" t="n">
        <v>0</v>
      </c>
      <c r="K366" s="392" t="n">
        <v>0</v>
      </c>
      <c r="L366" s="392" t="n">
        <v>0</v>
      </c>
      <c r="M366" s="392" t="n">
        <v>0</v>
      </c>
      <c r="N366" s="392" t="n">
        <v>0</v>
      </c>
      <c r="O366" s="392" t="n">
        <v>0</v>
      </c>
      <c r="P366" s="393" t="n">
        <f aca="false">SUM(D366:O366)</f>
        <v>0</v>
      </c>
    </row>
    <row r="367" customFormat="false" ht="6" hidden="false" customHeight="true" outlineLevel="0" collapsed="false">
      <c r="A367" s="402"/>
      <c r="B367" s="390"/>
      <c r="D367" s="393"/>
      <c r="E367" s="393"/>
      <c r="F367" s="393"/>
      <c r="G367" s="393"/>
      <c r="H367" s="393"/>
      <c r="I367" s="393"/>
      <c r="J367" s="393"/>
      <c r="K367" s="393"/>
      <c r="L367" s="393"/>
      <c r="M367" s="393"/>
      <c r="N367" s="393"/>
      <c r="O367" s="393"/>
    </row>
    <row r="368" customFormat="false" ht="12.75" hidden="false" customHeight="false" outlineLevel="0" collapsed="false">
      <c r="A368" s="391" t="s">
        <v>538</v>
      </c>
      <c r="B368" s="390"/>
      <c r="D368" s="393" t="n">
        <f aca="false">D358</f>
        <v>-0</v>
      </c>
      <c r="E368" s="393" t="n">
        <f aca="false">E358</f>
        <v>-0</v>
      </c>
      <c r="F368" s="393" t="n">
        <f aca="false">F358</f>
        <v>-0</v>
      </c>
      <c r="G368" s="393" t="n">
        <f aca="false">G358</f>
        <v>-0</v>
      </c>
      <c r="H368" s="393" t="n">
        <f aca="false">H358</f>
        <v>-0</v>
      </c>
      <c r="I368" s="393" t="n">
        <f aca="false">I358</f>
        <v>-0</v>
      </c>
      <c r="J368" s="393" t="n">
        <f aca="false">J358</f>
        <v>-0</v>
      </c>
      <c r="K368" s="393" t="n">
        <f aca="false">K358</f>
        <v>-0</v>
      </c>
      <c r="L368" s="393" t="n">
        <f aca="false">L358</f>
        <v>-0</v>
      </c>
      <c r="M368" s="393" t="n">
        <f aca="false">M358</f>
        <v>-0</v>
      </c>
      <c r="N368" s="393" t="n">
        <f aca="false">N358</f>
        <v>-0</v>
      </c>
      <c r="O368" s="393" t="n">
        <f aca="false">O358</f>
        <v>-0</v>
      </c>
      <c r="P368" s="393" t="n">
        <f aca="false">SUM(D368:O368)</f>
        <v>0</v>
      </c>
    </row>
    <row r="369" customFormat="false" ht="6" hidden="false" customHeight="true" outlineLevel="0" collapsed="false">
      <c r="A369" s="402"/>
      <c r="B369" s="390"/>
      <c r="D369" s="393"/>
      <c r="E369" s="393"/>
      <c r="F369" s="393"/>
      <c r="G369" s="393"/>
      <c r="H369" s="393"/>
      <c r="I369" s="393"/>
      <c r="J369" s="393"/>
      <c r="K369" s="393"/>
      <c r="L369" s="393"/>
      <c r="M369" s="393"/>
      <c r="N369" s="393"/>
      <c r="O369" s="393"/>
      <c r="P369" s="393"/>
    </row>
    <row r="370" customFormat="false" ht="12.75" hidden="false" customHeight="false" outlineLevel="0" collapsed="false">
      <c r="A370" s="391" t="s">
        <v>552</v>
      </c>
      <c r="B370" s="390"/>
      <c r="D370" s="392" t="n">
        <v>0</v>
      </c>
      <c r="E370" s="392" t="n">
        <v>0</v>
      </c>
      <c r="F370" s="392" t="n">
        <v>0</v>
      </c>
      <c r="G370" s="392" t="n">
        <v>0</v>
      </c>
      <c r="H370" s="392" t="n">
        <v>0</v>
      </c>
      <c r="I370" s="392" t="n">
        <v>0</v>
      </c>
      <c r="J370" s="392" t="n">
        <v>0</v>
      </c>
      <c r="K370" s="392" t="n">
        <v>0</v>
      </c>
      <c r="L370" s="392" t="n">
        <v>0</v>
      </c>
      <c r="M370" s="392" t="n">
        <v>0</v>
      </c>
      <c r="N370" s="392" t="n">
        <v>0</v>
      </c>
      <c r="O370" s="392" t="n">
        <v>0</v>
      </c>
      <c r="P370" s="393" t="n">
        <f aca="false">SUM(D370:O370)</f>
        <v>0</v>
      </c>
    </row>
    <row r="371" customFormat="false" ht="6" hidden="false" customHeight="true" outlineLevel="0" collapsed="false">
      <c r="A371" s="402"/>
      <c r="B371" s="390"/>
      <c r="D371" s="393"/>
      <c r="E371" s="393"/>
      <c r="F371" s="393"/>
      <c r="G371" s="393"/>
      <c r="H371" s="393"/>
      <c r="I371" s="393"/>
      <c r="J371" s="393"/>
      <c r="K371" s="393"/>
      <c r="L371" s="393"/>
      <c r="M371" s="393"/>
      <c r="N371" s="393"/>
      <c r="O371" s="393"/>
      <c r="P371" s="393"/>
    </row>
    <row r="372" customFormat="false" ht="12.75" hidden="false" customHeight="false" outlineLevel="0" collapsed="false">
      <c r="A372" s="391" t="s">
        <v>466</v>
      </c>
      <c r="B372" s="390"/>
      <c r="D372" s="395" t="n">
        <f aca="false">D445</f>
        <v>0</v>
      </c>
      <c r="E372" s="395" t="n">
        <f aca="false">E445</f>
        <v>0</v>
      </c>
      <c r="F372" s="395" t="n">
        <f aca="false">F445</f>
        <v>0</v>
      </c>
      <c r="G372" s="395" t="n">
        <f aca="false">G445</f>
        <v>0</v>
      </c>
      <c r="H372" s="395" t="n">
        <f aca="false">H445</f>
        <v>0</v>
      </c>
      <c r="I372" s="395" t="n">
        <f aca="false">I445</f>
        <v>0</v>
      </c>
      <c r="J372" s="395" t="n">
        <f aca="false">J445</f>
        <v>0</v>
      </c>
      <c r="K372" s="395" t="n">
        <f aca="false">K445</f>
        <v>0</v>
      </c>
      <c r="L372" s="395" t="n">
        <f aca="false">L445</f>
        <v>0</v>
      </c>
      <c r="M372" s="395" t="n">
        <f aca="false">M445</f>
        <v>0</v>
      </c>
      <c r="N372" s="395" t="n">
        <f aca="false">N445</f>
        <v>0</v>
      </c>
      <c r="O372" s="395" t="n">
        <f aca="false">O445</f>
        <v>0</v>
      </c>
      <c r="P372" s="395" t="n">
        <f aca="false">P445</f>
        <v>0</v>
      </c>
    </row>
    <row r="373" customFormat="false" ht="3.95" hidden="false" customHeight="true" outlineLevel="0" collapsed="false">
      <c r="A373" s="402"/>
      <c r="B373" s="390"/>
      <c r="D373" s="406"/>
      <c r="E373" s="406"/>
      <c r="F373" s="406"/>
      <c r="G373" s="406"/>
      <c r="H373" s="406"/>
      <c r="I373" s="406"/>
      <c r="J373" s="406"/>
      <c r="K373" s="406"/>
      <c r="L373" s="406"/>
      <c r="M373" s="406"/>
      <c r="N373" s="406"/>
      <c r="O373" s="406"/>
    </row>
    <row r="374" customFormat="false" ht="12.75" hidden="false" customHeight="false" outlineLevel="0" collapsed="false">
      <c r="A374" s="389" t="s">
        <v>412</v>
      </c>
      <c r="C374" s="421" t="n">
        <v>0</v>
      </c>
      <c r="D374" s="422" t="n">
        <f aca="false">SUM(D364:D372)</f>
        <v>0</v>
      </c>
      <c r="E374" s="422" t="n">
        <f aca="false">SUM(E364:E372)</f>
        <v>0</v>
      </c>
      <c r="F374" s="422" t="n">
        <f aca="false">SUM(F364:F372)</f>
        <v>0</v>
      </c>
      <c r="G374" s="422" t="n">
        <f aca="false">SUM(G364:G372)</f>
        <v>0</v>
      </c>
      <c r="H374" s="422" t="n">
        <f aca="false">SUM(H364:H372)</f>
        <v>0</v>
      </c>
      <c r="I374" s="422" t="n">
        <f aca="false">SUM(I364:I372)</f>
        <v>0</v>
      </c>
      <c r="J374" s="422" t="n">
        <f aca="false">SUM(J364:J372)</f>
        <v>0</v>
      </c>
      <c r="K374" s="422" t="n">
        <f aca="false">SUM(K364:K372)</f>
        <v>0</v>
      </c>
      <c r="L374" s="422" t="n">
        <f aca="false">SUM(L364:L372)</f>
        <v>0</v>
      </c>
      <c r="M374" s="422" t="n">
        <f aca="false">SUM(M364:M372)</f>
        <v>0</v>
      </c>
      <c r="N374" s="422" t="n">
        <f aca="false">SUM(N364:N372)</f>
        <v>0</v>
      </c>
      <c r="O374" s="422" t="n">
        <f aca="false">SUM(O364:O372)</f>
        <v>0</v>
      </c>
      <c r="P374" s="422" t="n">
        <f aca="false">SUM(P366:P372)+D364</f>
        <v>0</v>
      </c>
    </row>
    <row r="375" customFormat="false" ht="6" hidden="false" customHeight="true" outlineLevel="0" collapsed="false">
      <c r="A375" s="402"/>
      <c r="C375" s="402"/>
      <c r="D375" s="406"/>
      <c r="E375" s="406"/>
      <c r="F375" s="403"/>
      <c r="G375" s="406"/>
      <c r="H375" s="406"/>
      <c r="I375" s="403"/>
      <c r="J375" s="406"/>
      <c r="K375" s="406"/>
      <c r="L375" s="406"/>
      <c r="M375" s="406"/>
      <c r="N375" s="406"/>
      <c r="O375" s="406"/>
    </row>
    <row r="376" customFormat="false" ht="6" hidden="false" customHeight="true" outlineLevel="0" collapsed="false"/>
    <row r="377" customFormat="false" ht="12.75" hidden="false" customHeight="false" outlineLevel="0" collapsed="false">
      <c r="A377" s="391" t="s">
        <v>553</v>
      </c>
      <c r="C377" s="402"/>
      <c r="D377" s="460" t="e">
        <f aca="false">ROUND((D372/C374)*(366/31),4)</f>
        <v>#DIV/0!</v>
      </c>
      <c r="E377" s="460" t="e">
        <f aca="false">ROUND((E372/D374)*(366/29),4)</f>
        <v>#DIV/0!</v>
      </c>
      <c r="F377" s="460" t="e">
        <f aca="false">ROUND((F372/E374)*(366/31),4)</f>
        <v>#DIV/0!</v>
      </c>
      <c r="G377" s="460" t="e">
        <f aca="false">ROUND((G372/F374)*(366/30),4)</f>
        <v>#DIV/0!</v>
      </c>
      <c r="H377" s="460" t="e">
        <f aca="false">ROUND((H372/G374)*(366/31),4)</f>
        <v>#DIV/0!</v>
      </c>
      <c r="I377" s="460" t="e">
        <f aca="false">ROUND((I372/H374)*(366/30),4)</f>
        <v>#DIV/0!</v>
      </c>
      <c r="J377" s="460" t="e">
        <f aca="false">ROUND((J372/I374)*(366/31),4)</f>
        <v>#DIV/0!</v>
      </c>
      <c r="K377" s="460" t="e">
        <f aca="false">ROUND((K372/J374)*(366/31),4)</f>
        <v>#DIV/0!</v>
      </c>
      <c r="L377" s="460" t="e">
        <f aca="false">ROUND((L372/K374)*(366/30),4)</f>
        <v>#DIV/0!</v>
      </c>
      <c r="M377" s="460" t="e">
        <f aca="false">ROUND((M372/L374)*(366/31),4)</f>
        <v>#DIV/0!</v>
      </c>
      <c r="N377" s="460" t="e">
        <f aca="false">ROUND((N372/M374)*(366/30),4)</f>
        <v>#DIV/0!</v>
      </c>
      <c r="O377" s="460" t="e">
        <f aca="false">ROUND((O372/N374)*(366/31),4)</f>
        <v>#DIV/0!</v>
      </c>
    </row>
    <row r="378" customFormat="false" ht="12.75" hidden="false" customHeight="false" outlineLevel="0" collapsed="false">
      <c r="A378" s="391" t="s">
        <v>414</v>
      </c>
      <c r="C378" s="402"/>
      <c r="D378" s="461" t="e">
        <f aca="false">ROUND((D377/366)*31,4)</f>
        <v>#DIV/0!</v>
      </c>
      <c r="E378" s="461" t="e">
        <f aca="false">ROUND((E377/366)*29,4)</f>
        <v>#DIV/0!</v>
      </c>
      <c r="F378" s="461" t="e">
        <f aca="false">ROUND((F377/366)*31,4)</f>
        <v>#DIV/0!</v>
      </c>
      <c r="G378" s="461" t="e">
        <f aca="false">ROUND((G377/366)*30,4)</f>
        <v>#DIV/0!</v>
      </c>
      <c r="H378" s="461" t="e">
        <f aca="false">ROUND((H377/366)*31,4)</f>
        <v>#DIV/0!</v>
      </c>
      <c r="I378" s="461" t="e">
        <f aca="false">ROUND((I377/366)*30,4)</f>
        <v>#DIV/0!</v>
      </c>
      <c r="J378" s="461" t="e">
        <f aca="false">ROUND((J377/366)*31,4)</f>
        <v>#DIV/0!</v>
      </c>
      <c r="K378" s="461" t="e">
        <f aca="false">ROUND((K377/366)*31,4)</f>
        <v>#DIV/0!</v>
      </c>
      <c r="L378" s="461" t="e">
        <f aca="false">ROUND((L377/366)*30,4)</f>
        <v>#DIV/0!</v>
      </c>
      <c r="M378" s="461" t="e">
        <f aca="false">ROUND((M377/366)*31,4)</f>
        <v>#DIV/0!</v>
      </c>
      <c r="N378" s="461" t="e">
        <f aca="false">ROUND((N377/366)*30,4)</f>
        <v>#DIV/0!</v>
      </c>
      <c r="O378" s="461" t="e">
        <f aca="false">ROUND((O377/366)*31,4)</f>
        <v>#DIV/0!</v>
      </c>
    </row>
    <row r="379" customFormat="false" ht="6" hidden="false" customHeight="true" outlineLevel="0" collapsed="false">
      <c r="A379" s="402"/>
      <c r="C379" s="402"/>
    </row>
    <row r="380" customFormat="false" ht="12.75" hidden="false" customHeight="false" outlineLevel="0" collapsed="false">
      <c r="A380" s="425" t="s">
        <v>415</v>
      </c>
      <c r="C380" s="459"/>
      <c r="D380" s="400" t="n">
        <f aca="false">D372</f>
        <v>0</v>
      </c>
      <c r="E380" s="400" t="n">
        <f aca="false">E372</f>
        <v>0</v>
      </c>
      <c r="F380" s="400" t="n">
        <f aca="false">F372</f>
        <v>0</v>
      </c>
      <c r="G380" s="400" t="n">
        <f aca="false">G372</f>
        <v>0</v>
      </c>
      <c r="H380" s="400" t="n">
        <f aca="false">H372</f>
        <v>0</v>
      </c>
      <c r="I380" s="400" t="n">
        <f aca="false">I372</f>
        <v>0</v>
      </c>
      <c r="J380" s="400" t="n">
        <f aca="false">J372</f>
        <v>0</v>
      </c>
      <c r="K380" s="400" t="n">
        <f aca="false">K372</f>
        <v>0</v>
      </c>
      <c r="L380" s="400" t="n">
        <f aca="false">L372</f>
        <v>0</v>
      </c>
      <c r="M380" s="400" t="n">
        <f aca="false">M372</f>
        <v>0</v>
      </c>
      <c r="N380" s="400" t="n">
        <f aca="false">N372</f>
        <v>0</v>
      </c>
      <c r="O380" s="400" t="n">
        <f aca="false">O372</f>
        <v>0</v>
      </c>
      <c r="P380" s="400" t="n">
        <f aca="false">SUM(D380:O380)</f>
        <v>0</v>
      </c>
    </row>
    <row r="381" customFormat="false" ht="6" hidden="false" customHeight="true" outlineLevel="0" collapsed="false">
      <c r="A381" s="402"/>
      <c r="B381" s="390"/>
    </row>
    <row r="382" customFormat="false" ht="12.75" hidden="false" customHeight="false" outlineLevel="0" collapsed="false">
      <c r="A382" s="425" t="s">
        <v>416</v>
      </c>
      <c r="B382" s="390"/>
      <c r="D382" s="393" t="n">
        <f aca="false">D380</f>
        <v>0</v>
      </c>
      <c r="E382" s="393" t="n">
        <f aca="false">E380+D382</f>
        <v>0</v>
      </c>
      <c r="F382" s="393" t="n">
        <f aca="false">F380+E382</f>
        <v>0</v>
      </c>
      <c r="G382" s="393" t="n">
        <f aca="false">G380+F382</f>
        <v>0</v>
      </c>
      <c r="H382" s="393" t="n">
        <f aca="false">H380+G382</f>
        <v>0</v>
      </c>
      <c r="I382" s="393" t="n">
        <f aca="false">I380+H382</f>
        <v>0</v>
      </c>
      <c r="J382" s="393" t="n">
        <f aca="false">J380+I382</f>
        <v>0</v>
      </c>
      <c r="K382" s="393" t="n">
        <f aca="false">K380+J382</f>
        <v>0</v>
      </c>
      <c r="L382" s="393" t="n">
        <f aca="false">L380+K382</f>
        <v>0</v>
      </c>
      <c r="M382" s="393" t="n">
        <f aca="false">M380+L382</f>
        <v>0</v>
      </c>
      <c r="N382" s="393" t="n">
        <f aca="false">N380+M382</f>
        <v>0</v>
      </c>
      <c r="O382" s="393" t="n">
        <f aca="false">O380+N382</f>
        <v>0</v>
      </c>
    </row>
    <row r="384" customFormat="false" ht="12.75" hidden="false" customHeight="false" outlineLevel="0" collapsed="false">
      <c r="A384" s="0"/>
      <c r="B384" s="427"/>
      <c r="C384" s="0"/>
      <c r="D384" s="0"/>
      <c r="E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  <c r="HS384" s="0"/>
      <c r="HT384" s="0"/>
      <c r="HU384" s="0"/>
      <c r="HV384" s="0"/>
      <c r="HW384" s="0"/>
      <c r="HX384" s="0"/>
      <c r="HY384" s="0"/>
      <c r="HZ384" s="0"/>
      <c r="IA384" s="0"/>
      <c r="IB384" s="0"/>
      <c r="IC384" s="0"/>
      <c r="ID384" s="0"/>
      <c r="IE384" s="0"/>
      <c r="IF384" s="0"/>
      <c r="IG384" s="0"/>
      <c r="IH384" s="0"/>
      <c r="II384" s="0"/>
      <c r="IJ384" s="0"/>
      <c r="IK384" s="0"/>
      <c r="IL384" s="0"/>
      <c r="IM384" s="0"/>
      <c r="IN384" s="0"/>
      <c r="IO384" s="0"/>
      <c r="IP384" s="0"/>
      <c r="IQ384" s="0"/>
      <c r="IR384" s="0"/>
      <c r="IS384" s="0"/>
      <c r="IT384" s="0"/>
      <c r="IU384" s="0"/>
      <c r="IV384" s="0"/>
      <c r="IW384" s="0"/>
    </row>
    <row r="385" customFormat="false" ht="12.75" hidden="false" customHeight="false" outlineLevel="0" collapsed="false">
      <c r="A385" s="0"/>
      <c r="B385" s="427"/>
      <c r="C385" s="0"/>
      <c r="D385" s="0"/>
      <c r="E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  <c r="HS385" s="0"/>
      <c r="HT385" s="0"/>
      <c r="HU385" s="0"/>
      <c r="HV385" s="0"/>
      <c r="HW385" s="0"/>
      <c r="HX385" s="0"/>
      <c r="HY385" s="0"/>
      <c r="HZ385" s="0"/>
      <c r="IA385" s="0"/>
      <c r="IB385" s="0"/>
      <c r="IC385" s="0"/>
      <c r="ID385" s="0"/>
      <c r="IE385" s="0"/>
      <c r="IF385" s="0"/>
      <c r="IG385" s="0"/>
      <c r="IH385" s="0"/>
      <c r="II385" s="0"/>
      <c r="IJ385" s="0"/>
      <c r="IK385" s="0"/>
      <c r="IL385" s="0"/>
      <c r="IM385" s="0"/>
      <c r="IN385" s="0"/>
      <c r="IO385" s="0"/>
      <c r="IP385" s="0"/>
      <c r="IQ385" s="0"/>
      <c r="IR385" s="0"/>
      <c r="IS385" s="0"/>
      <c r="IT385" s="0"/>
      <c r="IU385" s="0"/>
      <c r="IV385" s="0"/>
      <c r="IW385" s="0"/>
    </row>
    <row r="386" customFormat="false" ht="12.75" hidden="false" customHeight="false" outlineLevel="0" collapsed="false">
      <c r="A386" s="428" t="str">
        <f aca="false">A1</f>
        <v>'file:///mnt/12tb/@roms/datasets/enron/EDRM Enron Email Data Set v2 XML/filtered-attachments/xls/TW3rdCEEM.XLS'#$Trackers</v>
      </c>
      <c r="D386" s="378"/>
      <c r="E386" s="378"/>
      <c r="F386" s="378"/>
      <c r="G386" s="378"/>
      <c r="H386" s="378"/>
      <c r="I386" s="378"/>
      <c r="J386" s="378"/>
      <c r="K386" s="378"/>
      <c r="L386" s="378"/>
      <c r="M386" s="378"/>
      <c r="N386" s="378"/>
      <c r="O386" s="378"/>
      <c r="P386" s="378"/>
    </row>
    <row r="387" customFormat="false" ht="12.75" hidden="false" customHeight="false" outlineLevel="0" collapsed="false">
      <c r="A387" s="379" t="s">
        <v>554</v>
      </c>
      <c r="D387" s="378"/>
      <c r="E387" s="378"/>
      <c r="F387" s="378"/>
      <c r="G387" s="378"/>
      <c r="H387" s="378"/>
      <c r="I387" s="378"/>
      <c r="J387" s="378"/>
      <c r="K387" s="378"/>
      <c r="L387" s="378"/>
      <c r="M387" s="378"/>
      <c r="N387" s="378"/>
      <c r="O387" s="378"/>
      <c r="P387" s="378"/>
    </row>
    <row r="388" customFormat="false" ht="12.75" hidden="false" customHeight="false" outlineLevel="0" collapsed="false">
      <c r="A388" s="429" t="str">
        <f aca="false">A3</f>
        <v>2001 CURRENT ESTIMATE</v>
      </c>
      <c r="B388" s="380" t="n">
        <f aca="true">NOW()</f>
        <v>45926.9584413078</v>
      </c>
      <c r="C388" s="430" t="s">
        <v>540</v>
      </c>
      <c r="D388" s="430"/>
      <c r="E388" s="430"/>
      <c r="F388" s="430"/>
      <c r="G388" s="430"/>
      <c r="H388" s="430"/>
      <c r="I388" s="430"/>
      <c r="J388" s="430"/>
      <c r="K388" s="430"/>
      <c r="L388" s="430"/>
      <c r="M388" s="430"/>
      <c r="N388" s="430"/>
      <c r="O388" s="430"/>
      <c r="P388" s="430"/>
    </row>
    <row r="389" customFormat="false" ht="12.75" hidden="false" customHeight="false" outlineLevel="0" collapsed="false">
      <c r="A389" s="382"/>
      <c r="B389" s="383" t="n">
        <f aca="true">NOW()</f>
        <v>45926.9584413078</v>
      </c>
      <c r="C389" s="431" t="str">
        <f aca="false">C4</f>
        <v>BALANCE</v>
      </c>
      <c r="D389" s="431" t="str">
        <f aca="false">D4</f>
        <v>JAN</v>
      </c>
      <c r="E389" s="431" t="str">
        <f aca="false">E4</f>
        <v>FEB</v>
      </c>
      <c r="F389" s="431" t="str">
        <f aca="false">F4</f>
        <v>MAR</v>
      </c>
      <c r="G389" s="431" t="str">
        <f aca="false">G4</f>
        <v>APR</v>
      </c>
      <c r="H389" s="431" t="str">
        <f aca="false">H4</f>
        <v>MAY</v>
      </c>
      <c r="I389" s="431" t="str">
        <f aca="false">I4</f>
        <v>JUN</v>
      </c>
      <c r="J389" s="431" t="str">
        <f aca="false">J4</f>
        <v>JUL</v>
      </c>
      <c r="K389" s="431" t="str">
        <f aca="false">K4</f>
        <v>AUG</v>
      </c>
      <c r="L389" s="431" t="str">
        <f aca="false">L4</f>
        <v>SEP</v>
      </c>
      <c r="M389" s="431" t="str">
        <f aca="false">M4</f>
        <v>OCT</v>
      </c>
      <c r="N389" s="431" t="str">
        <f aca="false">N4</f>
        <v>NOV</v>
      </c>
      <c r="O389" s="431" t="str">
        <f aca="false">O4</f>
        <v>DEC</v>
      </c>
      <c r="P389" s="431" t="n">
        <f aca="false">P4</f>
        <v>2001</v>
      </c>
    </row>
    <row r="390" customFormat="false" ht="3.95" hidden="false" customHeight="true" outlineLevel="0" collapsed="false"/>
    <row r="391" customFormat="false" ht="12.75" hidden="false" customHeight="false" outlineLevel="0" collapsed="false">
      <c r="A391" s="441" t="s">
        <v>555</v>
      </c>
      <c r="B391" s="390"/>
      <c r="C391" s="443" t="str">
        <f aca="false">C30</f>
        <v>12/31/99</v>
      </c>
      <c r="D391" s="418"/>
      <c r="E391" s="418"/>
      <c r="F391" s="418"/>
      <c r="G391" s="418"/>
      <c r="H391" s="418"/>
      <c r="I391" s="418"/>
      <c r="J391" s="418"/>
      <c r="K391" s="418"/>
      <c r="L391" s="418"/>
      <c r="M391" s="418"/>
      <c r="N391" s="418"/>
      <c r="O391" s="418"/>
      <c r="P391" s="378"/>
    </row>
    <row r="392" customFormat="false" ht="3.95" hidden="false" customHeight="true" outlineLevel="0" collapsed="false">
      <c r="A392" s="402"/>
      <c r="B392" s="390"/>
      <c r="D392" s="406"/>
      <c r="E392" s="406"/>
      <c r="F392" s="406"/>
      <c r="G392" s="406"/>
      <c r="H392" s="406"/>
      <c r="I392" s="406"/>
      <c r="J392" s="406"/>
      <c r="K392" s="406"/>
      <c r="L392" s="406"/>
      <c r="M392" s="406"/>
      <c r="N392" s="406"/>
      <c r="O392" s="406"/>
    </row>
    <row r="393" customFormat="false" ht="12.75" hidden="false" customHeight="false" outlineLevel="0" collapsed="false">
      <c r="A393" s="389" t="s">
        <v>407</v>
      </c>
      <c r="B393" s="390"/>
      <c r="D393" s="393" t="n">
        <f aca="false">C403</f>
        <v>0</v>
      </c>
      <c r="E393" s="393" t="n">
        <f aca="false">D403</f>
        <v>0</v>
      </c>
      <c r="F393" s="393" t="n">
        <f aca="false">E403</f>
        <v>0</v>
      </c>
      <c r="G393" s="393" t="n">
        <f aca="false">F403</f>
        <v>0</v>
      </c>
      <c r="H393" s="393" t="n">
        <f aca="false">G403</f>
        <v>0</v>
      </c>
      <c r="I393" s="393" t="n">
        <f aca="false">H403</f>
        <v>0</v>
      </c>
      <c r="J393" s="393" t="n">
        <f aca="false">I403</f>
        <v>0</v>
      </c>
      <c r="K393" s="393" t="n">
        <f aca="false">J403</f>
        <v>0</v>
      </c>
      <c r="L393" s="393" t="n">
        <f aca="false">K403</f>
        <v>0</v>
      </c>
      <c r="M393" s="393" t="n">
        <f aca="false">L403</f>
        <v>0</v>
      </c>
      <c r="N393" s="393" t="n">
        <f aca="false">M403</f>
        <v>0</v>
      </c>
      <c r="O393" s="393" t="n">
        <f aca="false">N403</f>
        <v>0</v>
      </c>
      <c r="P393" s="393"/>
    </row>
    <row r="394" customFormat="false" ht="6" hidden="false" customHeight="true" outlineLevel="0" collapsed="false"/>
    <row r="395" customFormat="false" ht="12.75" hidden="false" customHeight="false" outlineLevel="0" collapsed="false">
      <c r="A395" s="404" t="s">
        <v>498</v>
      </c>
      <c r="B395" s="419"/>
      <c r="D395" s="392" t="n">
        <v>0</v>
      </c>
      <c r="E395" s="392" t="n">
        <v>0</v>
      </c>
      <c r="F395" s="392" t="n">
        <v>0</v>
      </c>
      <c r="G395" s="392" t="n">
        <v>0</v>
      </c>
      <c r="H395" s="392" t="n">
        <v>0</v>
      </c>
      <c r="I395" s="392" t="n">
        <v>0</v>
      </c>
      <c r="J395" s="392" t="n">
        <v>0</v>
      </c>
      <c r="K395" s="392" t="n">
        <v>0</v>
      </c>
      <c r="L395" s="392" t="n">
        <v>0</v>
      </c>
      <c r="M395" s="392" t="n">
        <v>0</v>
      </c>
      <c r="N395" s="392" t="n">
        <v>0</v>
      </c>
      <c r="O395" s="392" t="n">
        <v>0</v>
      </c>
      <c r="P395" s="393" t="n">
        <f aca="false">SUM(D395:O395)</f>
        <v>0</v>
      </c>
    </row>
    <row r="396" customFormat="false" ht="6" hidden="false" customHeight="true" outlineLevel="0" collapsed="false">
      <c r="A396" s="402"/>
      <c r="B396" s="390"/>
      <c r="D396" s="393"/>
      <c r="E396" s="393"/>
      <c r="F396" s="393"/>
      <c r="G396" s="393"/>
      <c r="H396" s="393"/>
      <c r="I396" s="393"/>
      <c r="J396" s="393"/>
      <c r="K396" s="393"/>
      <c r="L396" s="393"/>
      <c r="M396" s="393"/>
      <c r="N396" s="393"/>
      <c r="O396" s="393"/>
    </row>
    <row r="397" customFormat="false" ht="12.75" hidden="false" customHeight="false" outlineLevel="0" collapsed="false">
      <c r="A397" s="391" t="s">
        <v>538</v>
      </c>
      <c r="B397" s="390"/>
      <c r="D397" s="393" t="n">
        <f aca="false">D368-D419</f>
        <v>-0</v>
      </c>
      <c r="E397" s="393" t="n">
        <f aca="false">E368-E419</f>
        <v>-0</v>
      </c>
      <c r="F397" s="393" t="n">
        <f aca="false">F368-F419</f>
        <v>-0</v>
      </c>
      <c r="G397" s="393" t="n">
        <f aca="false">G368-G419</f>
        <v>-0</v>
      </c>
      <c r="H397" s="393" t="n">
        <f aca="false">H368-H419</f>
        <v>-0</v>
      </c>
      <c r="I397" s="393" t="n">
        <f aca="false">I368-I419</f>
        <v>-0</v>
      </c>
      <c r="J397" s="393" t="n">
        <f aca="false">J368-J419</f>
        <v>-0</v>
      </c>
      <c r="K397" s="393" t="n">
        <f aca="false">K368-K419</f>
        <v>-0</v>
      </c>
      <c r="L397" s="393" t="n">
        <f aca="false">L368-L419</f>
        <v>-0</v>
      </c>
      <c r="M397" s="393" t="n">
        <f aca="false">M368-M419</f>
        <v>-0</v>
      </c>
      <c r="N397" s="393" t="n">
        <f aca="false">N368-N419</f>
        <v>-0</v>
      </c>
      <c r="O397" s="393" t="n">
        <f aca="false">O368-O419</f>
        <v>-0</v>
      </c>
      <c r="P397" s="393" t="n">
        <f aca="false">SUM(D397:O397)</f>
        <v>0</v>
      </c>
    </row>
    <row r="398" customFormat="false" ht="6" hidden="false" customHeight="true" outlineLevel="0" collapsed="false">
      <c r="A398" s="402"/>
      <c r="B398" s="390"/>
      <c r="D398" s="393"/>
      <c r="E398" s="393"/>
      <c r="F398" s="393"/>
      <c r="G398" s="393"/>
      <c r="H398" s="393"/>
      <c r="I398" s="393"/>
      <c r="J398" s="393"/>
      <c r="K398" s="393"/>
      <c r="L398" s="393"/>
      <c r="M398" s="393"/>
      <c r="N398" s="393"/>
      <c r="O398" s="393"/>
      <c r="P398" s="393"/>
    </row>
    <row r="399" customFormat="false" ht="12.75" hidden="false" customHeight="false" outlineLevel="0" collapsed="false">
      <c r="A399" s="391" t="s">
        <v>556</v>
      </c>
      <c r="B399" s="390"/>
      <c r="D399" s="462" t="n">
        <f aca="false">D370</f>
        <v>0</v>
      </c>
      <c r="E399" s="462" t="n">
        <f aca="false">E370</f>
        <v>0</v>
      </c>
      <c r="F399" s="462" t="n">
        <f aca="false">F370</f>
        <v>0</v>
      </c>
      <c r="G399" s="462" t="n">
        <f aca="false">G370</f>
        <v>0</v>
      </c>
      <c r="H399" s="462" t="n">
        <f aca="false">H370</f>
        <v>0</v>
      </c>
      <c r="I399" s="462" t="n">
        <f aca="false">I370</f>
        <v>0</v>
      </c>
      <c r="J399" s="462" t="n">
        <f aca="false">J370</f>
        <v>0</v>
      </c>
      <c r="K399" s="462" t="n">
        <f aca="false">K370</f>
        <v>0</v>
      </c>
      <c r="L399" s="462" t="n">
        <f aca="false">L370</f>
        <v>0</v>
      </c>
      <c r="M399" s="462" t="n">
        <f aca="false">M370</f>
        <v>0</v>
      </c>
      <c r="N399" s="462" t="n">
        <f aca="false">N370</f>
        <v>0</v>
      </c>
      <c r="O399" s="462" t="n">
        <f aca="false">O370</f>
        <v>0</v>
      </c>
      <c r="P399" s="393" t="n">
        <f aca="false">SUM(D399:O399)</f>
        <v>0</v>
      </c>
    </row>
    <row r="400" customFormat="false" ht="6" hidden="false" customHeight="true" outlineLevel="0" collapsed="false">
      <c r="A400" s="402"/>
      <c r="B400" s="390"/>
      <c r="D400" s="393"/>
      <c r="E400" s="393"/>
      <c r="F400" s="393"/>
      <c r="G400" s="393"/>
      <c r="H400" s="393"/>
      <c r="I400" s="393"/>
      <c r="J400" s="393"/>
      <c r="K400" s="393"/>
      <c r="L400" s="393"/>
      <c r="M400" s="393"/>
      <c r="N400" s="393"/>
      <c r="O400" s="393"/>
      <c r="P400" s="393"/>
    </row>
    <row r="401" customFormat="false" ht="12.75" hidden="false" customHeight="false" outlineLevel="0" collapsed="false">
      <c r="A401" s="391" t="s">
        <v>466</v>
      </c>
      <c r="B401" s="390"/>
      <c r="D401" s="395" t="n">
        <f aca="false">D408</f>
        <v>0</v>
      </c>
      <c r="E401" s="395" t="n">
        <f aca="false">E408</f>
        <v>0</v>
      </c>
      <c r="F401" s="395" t="n">
        <f aca="false">F408</f>
        <v>0</v>
      </c>
      <c r="G401" s="395" t="n">
        <f aca="false">G408</f>
        <v>0</v>
      </c>
      <c r="H401" s="395" t="n">
        <f aca="false">H408</f>
        <v>0</v>
      </c>
      <c r="I401" s="395" t="n">
        <f aca="false">I408</f>
        <v>0</v>
      </c>
      <c r="J401" s="395" t="n">
        <f aca="false">J408</f>
        <v>0</v>
      </c>
      <c r="K401" s="395" t="n">
        <f aca="false">K408</f>
        <v>0</v>
      </c>
      <c r="L401" s="395" t="n">
        <f aca="false">L408</f>
        <v>0</v>
      </c>
      <c r="M401" s="395" t="n">
        <f aca="false">M408</f>
        <v>0</v>
      </c>
      <c r="N401" s="395" t="n">
        <f aca="false">N408</f>
        <v>0</v>
      </c>
      <c r="O401" s="395" t="n">
        <f aca="false">O408</f>
        <v>0</v>
      </c>
      <c r="P401" s="395" t="n">
        <f aca="false">SUM(D401:O401)</f>
        <v>0</v>
      </c>
    </row>
    <row r="402" customFormat="false" ht="3.95" hidden="false" customHeight="true" outlineLevel="0" collapsed="false">
      <c r="A402" s="402"/>
      <c r="B402" s="390"/>
      <c r="D402" s="406"/>
      <c r="E402" s="406"/>
      <c r="F402" s="406"/>
      <c r="G402" s="406"/>
      <c r="H402" s="406"/>
      <c r="I402" s="406"/>
      <c r="J402" s="406"/>
      <c r="K402" s="406"/>
      <c r="L402" s="406"/>
      <c r="M402" s="406"/>
      <c r="N402" s="406"/>
      <c r="O402" s="406"/>
    </row>
    <row r="403" customFormat="false" ht="12.75" hidden="false" customHeight="false" outlineLevel="0" collapsed="false">
      <c r="A403" s="389" t="s">
        <v>412</v>
      </c>
      <c r="B403" s="444"/>
      <c r="C403" s="421" t="n">
        <v>0</v>
      </c>
      <c r="D403" s="422" t="n">
        <f aca="false">SUM(D393:D401)</f>
        <v>0</v>
      </c>
      <c r="E403" s="422" t="n">
        <f aca="false">SUM(E393:E401)</f>
        <v>0</v>
      </c>
      <c r="F403" s="422" t="n">
        <f aca="false">SUM(F393:F401)</f>
        <v>0</v>
      </c>
      <c r="G403" s="422" t="n">
        <f aca="false">SUM(G393:G401)</f>
        <v>0</v>
      </c>
      <c r="H403" s="422" t="n">
        <f aca="false">SUM(H393:H401)</f>
        <v>0</v>
      </c>
      <c r="I403" s="422" t="n">
        <f aca="false">SUM(I393:I401)</f>
        <v>0</v>
      </c>
      <c r="J403" s="422" t="n">
        <f aca="false">SUM(J393:J401)</f>
        <v>0</v>
      </c>
      <c r="K403" s="422" t="n">
        <f aca="false">SUM(K393:K401)</f>
        <v>0</v>
      </c>
      <c r="L403" s="422" t="n">
        <f aca="false">SUM(L393:L401)</f>
        <v>0</v>
      </c>
      <c r="M403" s="422" t="n">
        <f aca="false">SUM(M393:M401)</f>
        <v>0</v>
      </c>
      <c r="N403" s="422" t="n">
        <f aca="false">SUM(N393:N401)</f>
        <v>0</v>
      </c>
      <c r="O403" s="422" t="n">
        <f aca="false">SUM(O393:O401)</f>
        <v>0</v>
      </c>
      <c r="P403" s="422" t="n">
        <f aca="false">SUM(P395:P401)+D393</f>
        <v>0</v>
      </c>
    </row>
    <row r="404" customFormat="false" ht="12.75" hidden="false" customHeight="false" outlineLevel="0" collapsed="false">
      <c r="A404" s="402"/>
      <c r="C404" s="402"/>
      <c r="D404" s="406"/>
      <c r="E404" s="406"/>
      <c r="F404" s="406"/>
      <c r="G404" s="406"/>
      <c r="H404" s="406"/>
      <c r="I404" s="403"/>
      <c r="J404" s="406"/>
      <c r="K404" s="406"/>
      <c r="L404" s="406"/>
      <c r="M404" s="406"/>
      <c r="N404" s="406"/>
      <c r="O404" s="406"/>
    </row>
    <row r="405" customFormat="false" ht="12.75" hidden="false" customHeight="false" outlineLevel="0" collapsed="false">
      <c r="A405" s="391" t="s">
        <v>413</v>
      </c>
      <c r="C405" s="402"/>
      <c r="D405" s="446" t="n">
        <f aca="false">D45</f>
        <v>0.0902</v>
      </c>
      <c r="E405" s="446" t="n">
        <f aca="false">E45</f>
        <v>0.0902</v>
      </c>
      <c r="F405" s="446" t="n">
        <f aca="false">F45</f>
        <v>0.0902</v>
      </c>
      <c r="G405" s="446" t="n">
        <f aca="false">G45</f>
        <v>0.0902</v>
      </c>
      <c r="H405" s="446" t="n">
        <f aca="false">H45</f>
        <v>0.0902</v>
      </c>
      <c r="I405" s="446" t="n">
        <f aca="false">I45</f>
        <v>0.0902</v>
      </c>
      <c r="J405" s="446" t="n">
        <f aca="false">J45</f>
        <v>0.0902</v>
      </c>
      <c r="K405" s="446" t="n">
        <f aca="false">K45</f>
        <v>0.0902</v>
      </c>
      <c r="L405" s="446" t="n">
        <f aca="false">L45</f>
        <v>0.0902</v>
      </c>
      <c r="M405" s="446" t="n">
        <f aca="false">M45</f>
        <v>0.0902</v>
      </c>
      <c r="N405" s="446" t="n">
        <f aca="false">N45</f>
        <v>0.0902</v>
      </c>
      <c r="O405" s="446" t="n">
        <f aca="false">O45</f>
        <v>0.0902</v>
      </c>
    </row>
    <row r="406" customFormat="false" ht="12.75" hidden="false" customHeight="false" outlineLevel="0" collapsed="false">
      <c r="A406" s="391" t="s">
        <v>414</v>
      </c>
      <c r="C406" s="402"/>
      <c r="D406" s="436" t="n">
        <f aca="false">D46</f>
        <v>0.0077</v>
      </c>
      <c r="E406" s="436" t="n">
        <f aca="false">E46</f>
        <v>0.0069</v>
      </c>
      <c r="F406" s="436" t="n">
        <f aca="false">F46</f>
        <v>0.0077</v>
      </c>
      <c r="G406" s="436" t="n">
        <f aca="false">G46</f>
        <v>0.0074</v>
      </c>
      <c r="H406" s="436" t="n">
        <f aca="false">H46</f>
        <v>0.0077</v>
      </c>
      <c r="I406" s="436" t="n">
        <f aca="false">I46</f>
        <v>0.0074</v>
      </c>
      <c r="J406" s="436" t="n">
        <f aca="false">J46</f>
        <v>0.0077</v>
      </c>
      <c r="K406" s="436" t="n">
        <f aca="false">K46</f>
        <v>0.0077</v>
      </c>
      <c r="L406" s="436" t="n">
        <f aca="false">L46</f>
        <v>0.0074</v>
      </c>
      <c r="M406" s="436" t="n">
        <f aca="false">M46</f>
        <v>0.0077</v>
      </c>
      <c r="N406" s="436" t="n">
        <f aca="false">N46</f>
        <v>0.0074</v>
      </c>
      <c r="O406" s="436" t="n">
        <f aca="false">O46</f>
        <v>0.0077</v>
      </c>
    </row>
    <row r="407" customFormat="false" ht="12.75" hidden="false" customHeight="true" outlineLevel="0" collapsed="false">
      <c r="A407" s="402"/>
      <c r="C407" s="402"/>
    </row>
    <row r="408" customFormat="false" ht="12.75" hidden="false" customHeight="false" outlineLevel="0" collapsed="false">
      <c r="A408" s="389" t="s">
        <v>415</v>
      </c>
      <c r="C408" s="459"/>
      <c r="D408" s="399" t="n">
        <f aca="false">ROUND(C403*D406,0)</f>
        <v>0</v>
      </c>
      <c r="E408" s="399" t="n">
        <f aca="false">ROUND(D403*E406,0)</f>
        <v>0</v>
      </c>
      <c r="F408" s="399" t="n">
        <f aca="false">ROUND(E403*F406,0)</f>
        <v>0</v>
      </c>
      <c r="G408" s="400" t="n">
        <f aca="false">ROUND(F403*G406,0)</f>
        <v>0</v>
      </c>
      <c r="H408" s="400" t="n">
        <f aca="false">ROUND(G403*H406,0)</f>
        <v>0</v>
      </c>
      <c r="I408" s="400" t="n">
        <f aca="false">ROUND(H403*I406,0)</f>
        <v>0</v>
      </c>
      <c r="J408" s="399" t="n">
        <f aca="false">ROUND(I403*J406,0)</f>
        <v>0</v>
      </c>
      <c r="K408" s="400" t="n">
        <f aca="false">ROUND(J403*K406,0)</f>
        <v>0</v>
      </c>
      <c r="L408" s="399" t="n">
        <f aca="false">ROUND(K403*L406,0)</f>
        <v>0</v>
      </c>
      <c r="M408" s="400" t="n">
        <f aca="false">ROUND(L403*M406,0)</f>
        <v>0</v>
      </c>
      <c r="N408" s="400" t="n">
        <f aca="false">ROUND(M403*N406,0)</f>
        <v>0</v>
      </c>
      <c r="O408" s="400" t="n">
        <f aca="false">ROUND(N403*O406,0)</f>
        <v>0</v>
      </c>
      <c r="P408" s="400" t="n">
        <f aca="false">SUM(D408:O408)</f>
        <v>0</v>
      </c>
    </row>
    <row r="409" customFormat="false" ht="6" hidden="false" customHeight="true" outlineLevel="0" collapsed="false">
      <c r="A409" s="402"/>
      <c r="B409" s="390"/>
    </row>
    <row r="410" customFormat="false" ht="12.75" hidden="false" customHeight="false" outlineLevel="0" collapsed="false">
      <c r="A410" s="389" t="s">
        <v>416</v>
      </c>
      <c r="B410" s="390"/>
      <c r="D410" s="393" t="n">
        <f aca="false">D408</f>
        <v>0</v>
      </c>
      <c r="E410" s="393" t="n">
        <f aca="false">E408+D410</f>
        <v>0</v>
      </c>
      <c r="F410" s="393" t="n">
        <f aca="false">F408+E410</f>
        <v>0</v>
      </c>
      <c r="G410" s="393" t="n">
        <f aca="false">G408+F410</f>
        <v>0</v>
      </c>
      <c r="H410" s="393" t="n">
        <f aca="false">H408+G410</f>
        <v>0</v>
      </c>
      <c r="I410" s="393" t="n">
        <f aca="false">I408+H410</f>
        <v>0</v>
      </c>
      <c r="J410" s="393" t="n">
        <f aca="false">J408+I410</f>
        <v>0</v>
      </c>
      <c r="K410" s="393" t="n">
        <f aca="false">K408+J410</f>
        <v>0</v>
      </c>
      <c r="L410" s="393" t="n">
        <f aca="false">L408+K410</f>
        <v>0</v>
      </c>
      <c r="M410" s="393" t="n">
        <f aca="false">M408+L410</f>
        <v>0</v>
      </c>
      <c r="N410" s="393" t="n">
        <f aca="false">N408+M410</f>
        <v>0</v>
      </c>
      <c r="O410" s="393" t="n">
        <f aca="false">O408+N410</f>
        <v>0</v>
      </c>
    </row>
    <row r="413" customFormat="false" ht="12.75" hidden="false" customHeight="false" outlineLevel="0" collapsed="false">
      <c r="A413" s="441" t="s">
        <v>557</v>
      </c>
      <c r="B413" s="390"/>
      <c r="C413" s="443" t="str">
        <f aca="false">C30</f>
        <v>12/31/99</v>
      </c>
      <c r="D413" s="418"/>
      <c r="E413" s="418"/>
      <c r="F413" s="418"/>
      <c r="G413" s="418"/>
      <c r="H413" s="418"/>
      <c r="I413" s="418"/>
      <c r="J413" s="418"/>
      <c r="K413" s="418"/>
      <c r="L413" s="418"/>
      <c r="M413" s="418"/>
      <c r="N413" s="418"/>
      <c r="O413" s="418"/>
      <c r="P413" s="378"/>
    </row>
    <row r="414" customFormat="false" ht="3.95" hidden="false" customHeight="true" outlineLevel="0" collapsed="false">
      <c r="A414" s="402"/>
      <c r="B414" s="390"/>
      <c r="D414" s="406"/>
      <c r="E414" s="406"/>
      <c r="F414" s="406"/>
      <c r="G414" s="406"/>
      <c r="H414" s="406"/>
      <c r="I414" s="406"/>
      <c r="J414" s="406"/>
      <c r="K414" s="406"/>
      <c r="L414" s="406"/>
      <c r="M414" s="406"/>
      <c r="N414" s="406"/>
      <c r="O414" s="406"/>
    </row>
    <row r="415" customFormat="false" ht="12.75" hidden="false" customHeight="false" outlineLevel="0" collapsed="false">
      <c r="A415" s="389" t="s">
        <v>407</v>
      </c>
      <c r="B415" s="390"/>
      <c r="D415" s="393" t="n">
        <f aca="false">C425</f>
        <v>0</v>
      </c>
      <c r="E415" s="393" t="n">
        <f aca="false">D425</f>
        <v>0</v>
      </c>
      <c r="F415" s="393" t="n">
        <f aca="false">E425</f>
        <v>0</v>
      </c>
      <c r="G415" s="393" t="n">
        <f aca="false">F425</f>
        <v>0</v>
      </c>
      <c r="H415" s="393" t="n">
        <f aca="false">G425</f>
        <v>0</v>
      </c>
      <c r="I415" s="393" t="n">
        <f aca="false">H425</f>
        <v>0</v>
      </c>
      <c r="J415" s="393" t="n">
        <f aca="false">I425</f>
        <v>0</v>
      </c>
      <c r="K415" s="393" t="n">
        <f aca="false">J425</f>
        <v>0</v>
      </c>
      <c r="L415" s="393" t="n">
        <f aca="false">K425</f>
        <v>0</v>
      </c>
      <c r="M415" s="393" t="n">
        <f aca="false">L425</f>
        <v>0</v>
      </c>
      <c r="N415" s="393" t="n">
        <f aca="false">M425</f>
        <v>0</v>
      </c>
      <c r="O415" s="393" t="n">
        <f aca="false">N425</f>
        <v>0</v>
      </c>
      <c r="P415" s="393"/>
    </row>
    <row r="416" customFormat="false" ht="6" hidden="false" customHeight="true" outlineLevel="0" collapsed="false"/>
    <row r="417" customFormat="false" ht="12.75" hidden="false" customHeight="false" outlineLevel="0" collapsed="false">
      <c r="A417" s="404" t="s">
        <v>558</v>
      </c>
      <c r="B417" s="419"/>
      <c r="D417" s="393" t="n">
        <f aca="false">D366-D395</f>
        <v>0</v>
      </c>
      <c r="E417" s="393" t="n">
        <f aca="false">E366-E395</f>
        <v>0</v>
      </c>
      <c r="F417" s="393" t="n">
        <f aca="false">F366-F395</f>
        <v>0</v>
      </c>
      <c r="G417" s="393" t="n">
        <f aca="false">G366-G395</f>
        <v>0</v>
      </c>
      <c r="H417" s="393" t="n">
        <f aca="false">H366-H395</f>
        <v>0</v>
      </c>
      <c r="I417" s="393" t="n">
        <f aca="false">I366-I395</f>
        <v>0</v>
      </c>
      <c r="J417" s="393" t="n">
        <f aca="false">J366-J395</f>
        <v>0</v>
      </c>
      <c r="K417" s="393" t="n">
        <f aca="false">K366-K395</f>
        <v>0</v>
      </c>
      <c r="L417" s="393" t="n">
        <f aca="false">L366-L395</f>
        <v>0</v>
      </c>
      <c r="M417" s="393" t="n">
        <f aca="false">M366-M395</f>
        <v>0</v>
      </c>
      <c r="N417" s="393" t="n">
        <f aca="false">N366-N395</f>
        <v>0</v>
      </c>
      <c r="O417" s="393" t="n">
        <f aca="false">O366-O395</f>
        <v>0</v>
      </c>
      <c r="P417" s="393" t="n">
        <f aca="false">SUM(D417:O417)</f>
        <v>0</v>
      </c>
    </row>
    <row r="418" customFormat="false" ht="6" hidden="false" customHeight="true" outlineLevel="0" collapsed="false">
      <c r="A418" s="402"/>
      <c r="B418" s="390"/>
      <c r="D418" s="393"/>
      <c r="E418" s="393"/>
      <c r="F418" s="393"/>
      <c r="G418" s="393"/>
      <c r="H418" s="393"/>
      <c r="I418" s="393"/>
      <c r="J418" s="393"/>
      <c r="K418" s="393"/>
      <c r="L418" s="393"/>
      <c r="M418" s="393"/>
      <c r="N418" s="393"/>
      <c r="O418" s="393"/>
    </row>
    <row r="419" customFormat="false" ht="12.75" hidden="false" customHeight="false" outlineLevel="0" collapsed="false">
      <c r="A419" s="391" t="s">
        <v>559</v>
      </c>
      <c r="B419" s="390"/>
      <c r="D419" s="392" t="n">
        <v>0</v>
      </c>
      <c r="E419" s="392" t="n">
        <v>0</v>
      </c>
      <c r="F419" s="392" t="n">
        <v>0</v>
      </c>
      <c r="G419" s="392" t="n">
        <v>0</v>
      </c>
      <c r="H419" s="392" t="n">
        <v>0</v>
      </c>
      <c r="I419" s="392" t="n">
        <v>0</v>
      </c>
      <c r="J419" s="392" t="n">
        <v>0</v>
      </c>
      <c r="K419" s="392" t="n">
        <v>0</v>
      </c>
      <c r="L419" s="392" t="n">
        <v>0</v>
      </c>
      <c r="M419" s="392" t="n">
        <v>0</v>
      </c>
      <c r="N419" s="392" t="n">
        <v>0</v>
      </c>
      <c r="O419" s="392" t="n">
        <v>0</v>
      </c>
      <c r="P419" s="393" t="n">
        <f aca="false">SUM(D419:O419)</f>
        <v>0</v>
      </c>
    </row>
    <row r="420" customFormat="false" ht="6" hidden="false" customHeight="true" outlineLevel="0" collapsed="false">
      <c r="A420" s="402"/>
      <c r="B420" s="390"/>
      <c r="D420" s="393"/>
      <c r="E420" s="393"/>
      <c r="F420" s="393"/>
      <c r="G420" s="393"/>
      <c r="H420" s="393"/>
      <c r="I420" s="393"/>
      <c r="J420" s="393"/>
      <c r="K420" s="393"/>
      <c r="L420" s="393"/>
      <c r="M420" s="393"/>
      <c r="N420" s="393"/>
      <c r="O420" s="393"/>
      <c r="P420" s="393"/>
    </row>
    <row r="421" customFormat="false" ht="12.75" hidden="false" customHeight="false" outlineLevel="0" collapsed="false">
      <c r="A421" s="391" t="s">
        <v>560</v>
      </c>
      <c r="B421" s="390"/>
      <c r="D421" s="393" t="n">
        <f aca="false">D370-D399</f>
        <v>0</v>
      </c>
      <c r="E421" s="393" t="n">
        <f aca="false">E370-E399</f>
        <v>0</v>
      </c>
      <c r="F421" s="393" t="n">
        <f aca="false">F370-F399</f>
        <v>0</v>
      </c>
      <c r="G421" s="393" t="n">
        <f aca="false">G370-G399</f>
        <v>0</v>
      </c>
      <c r="H421" s="393" t="n">
        <f aca="false">H370-H399</f>
        <v>0</v>
      </c>
      <c r="I421" s="393" t="n">
        <f aca="false">I370-I399</f>
        <v>0</v>
      </c>
      <c r="J421" s="393" t="n">
        <f aca="false">J370-J399</f>
        <v>0</v>
      </c>
      <c r="K421" s="393" t="n">
        <f aca="false">K370-K399</f>
        <v>0</v>
      </c>
      <c r="L421" s="393" t="n">
        <f aca="false">L370-L399</f>
        <v>0</v>
      </c>
      <c r="M421" s="393" t="n">
        <f aca="false">M370-M399</f>
        <v>0</v>
      </c>
      <c r="N421" s="393" t="n">
        <f aca="false">N370-N399</f>
        <v>0</v>
      </c>
      <c r="O421" s="393" t="n">
        <f aca="false">O370-O399</f>
        <v>0</v>
      </c>
      <c r="P421" s="393" t="n">
        <f aca="false">SUM(D421:O421)</f>
        <v>0</v>
      </c>
    </row>
    <row r="422" customFormat="false" ht="6" hidden="false" customHeight="true" outlineLevel="0" collapsed="false">
      <c r="A422" s="402"/>
      <c r="B422" s="390"/>
      <c r="D422" s="393"/>
      <c r="E422" s="393"/>
      <c r="F422" s="393"/>
      <c r="G422" s="393"/>
      <c r="H422" s="393"/>
      <c r="I422" s="393"/>
      <c r="J422" s="393"/>
      <c r="K422" s="393"/>
      <c r="L422" s="393"/>
      <c r="M422" s="393"/>
      <c r="N422" s="393"/>
      <c r="O422" s="393"/>
      <c r="P422" s="393"/>
    </row>
    <row r="423" customFormat="false" ht="12.75" hidden="false" customHeight="false" outlineLevel="0" collapsed="false">
      <c r="A423" s="391" t="s">
        <v>466</v>
      </c>
      <c r="B423" s="390"/>
      <c r="D423" s="395" t="n">
        <f aca="false">D430</f>
        <v>0</v>
      </c>
      <c r="E423" s="395" t="n">
        <f aca="false">E430</f>
        <v>0</v>
      </c>
      <c r="F423" s="395" t="n">
        <f aca="false">F430</f>
        <v>0</v>
      </c>
      <c r="G423" s="395" t="n">
        <f aca="false">G430</f>
        <v>0</v>
      </c>
      <c r="H423" s="395" t="n">
        <f aca="false">H430</f>
        <v>0</v>
      </c>
      <c r="I423" s="395" t="n">
        <f aca="false">I430</f>
        <v>0</v>
      </c>
      <c r="J423" s="395" t="n">
        <f aca="false">J430</f>
        <v>0</v>
      </c>
      <c r="K423" s="395" t="n">
        <f aca="false">K430</f>
        <v>0</v>
      </c>
      <c r="L423" s="395" t="n">
        <f aca="false">L430</f>
        <v>0</v>
      </c>
      <c r="M423" s="395" t="n">
        <f aca="false">M430</f>
        <v>0</v>
      </c>
      <c r="N423" s="395" t="n">
        <f aca="false">N430</f>
        <v>0</v>
      </c>
      <c r="O423" s="395" t="n">
        <f aca="false">O430</f>
        <v>0</v>
      </c>
      <c r="P423" s="395" t="n">
        <f aca="false">SUM(D423:O423)</f>
        <v>0</v>
      </c>
    </row>
    <row r="424" customFormat="false" ht="3.95" hidden="false" customHeight="true" outlineLevel="0" collapsed="false">
      <c r="A424" s="402"/>
      <c r="B424" s="390"/>
      <c r="D424" s="406"/>
      <c r="E424" s="406"/>
      <c r="F424" s="406"/>
      <c r="G424" s="406"/>
      <c r="H424" s="406"/>
      <c r="I424" s="406"/>
      <c r="J424" s="406"/>
      <c r="K424" s="406"/>
      <c r="L424" s="406"/>
      <c r="M424" s="406"/>
      <c r="N424" s="406"/>
      <c r="O424" s="406"/>
    </row>
    <row r="425" customFormat="false" ht="12.75" hidden="false" customHeight="false" outlineLevel="0" collapsed="false">
      <c r="A425" s="389" t="s">
        <v>412</v>
      </c>
      <c r="B425" s="444"/>
      <c r="C425" s="400" t="n">
        <f aca="false">C374-C403</f>
        <v>0</v>
      </c>
      <c r="D425" s="422" t="n">
        <f aca="false">SUM(D415:D423)</f>
        <v>0</v>
      </c>
      <c r="E425" s="422" t="n">
        <f aca="false">SUM(E415:E423)</f>
        <v>0</v>
      </c>
      <c r="F425" s="422" t="n">
        <f aca="false">SUM(F415:F423)</f>
        <v>0</v>
      </c>
      <c r="G425" s="422" t="n">
        <f aca="false">SUM(G415:G423)</f>
        <v>0</v>
      </c>
      <c r="H425" s="422" t="n">
        <f aca="false">SUM(H415:H423)</f>
        <v>0</v>
      </c>
      <c r="I425" s="422" t="n">
        <f aca="false">SUM(I415:I423)</f>
        <v>0</v>
      </c>
      <c r="J425" s="422" t="n">
        <f aca="false">SUM(J415:J423)</f>
        <v>0</v>
      </c>
      <c r="K425" s="422" t="n">
        <f aca="false">SUM(K415:K423)</f>
        <v>0</v>
      </c>
      <c r="L425" s="422" t="n">
        <f aca="false">SUM(L415:L423)</f>
        <v>0</v>
      </c>
      <c r="M425" s="422" t="n">
        <f aca="false">SUM(M415:M423)</f>
        <v>0</v>
      </c>
      <c r="N425" s="422" t="n">
        <f aca="false">SUM(N415:N423)</f>
        <v>0</v>
      </c>
      <c r="O425" s="422" t="n">
        <f aca="false">SUM(O415:O423)</f>
        <v>0</v>
      </c>
      <c r="P425" s="422" t="n">
        <f aca="false">SUM(P417:P423)+D415</f>
        <v>0</v>
      </c>
    </row>
    <row r="426" customFormat="false" ht="12.75" hidden="false" customHeight="false" outlineLevel="0" collapsed="false">
      <c r="A426" s="402"/>
      <c r="C426" s="402"/>
      <c r="D426" s="406"/>
      <c r="E426" s="406"/>
      <c r="F426" s="406"/>
      <c r="G426" s="406"/>
      <c r="H426" s="406"/>
      <c r="I426" s="403"/>
      <c r="J426" s="406"/>
      <c r="K426" s="406"/>
      <c r="L426" s="406"/>
      <c r="M426" s="406"/>
      <c r="N426" s="406"/>
      <c r="O426" s="406"/>
    </row>
    <row r="427" customFormat="false" ht="12.75" hidden="false" customHeight="false" outlineLevel="0" collapsed="false">
      <c r="A427" s="391" t="s">
        <v>561</v>
      </c>
      <c r="C427" s="402"/>
      <c r="D427" s="423" t="n">
        <v>0</v>
      </c>
      <c r="E427" s="423" t="n">
        <v>0</v>
      </c>
      <c r="F427" s="423" t="n">
        <v>0</v>
      </c>
      <c r="G427" s="423" t="n">
        <v>0</v>
      </c>
      <c r="H427" s="423" t="n">
        <v>0</v>
      </c>
      <c r="I427" s="423" t="n">
        <v>0</v>
      </c>
      <c r="J427" s="423" t="n">
        <v>0</v>
      </c>
      <c r="K427" s="423" t="n">
        <v>0</v>
      </c>
      <c r="L427" s="423" t="n">
        <v>0</v>
      </c>
      <c r="M427" s="423" t="n">
        <v>0</v>
      </c>
      <c r="N427" s="423" t="n">
        <v>0</v>
      </c>
      <c r="O427" s="423" t="n">
        <v>0</v>
      </c>
    </row>
    <row r="428" customFormat="false" ht="12.75" hidden="false" customHeight="false" outlineLevel="0" collapsed="false">
      <c r="A428" s="391" t="s">
        <v>414</v>
      </c>
      <c r="C428" s="402"/>
      <c r="D428" s="436" t="n">
        <f aca="false">ROUND((D427/365)*31,4)</f>
        <v>0</v>
      </c>
      <c r="E428" s="436" t="n">
        <f aca="false">ROUND((E427/365)*28,4)</f>
        <v>0</v>
      </c>
      <c r="F428" s="436" t="n">
        <f aca="false">ROUND((F427/365)*31,4)</f>
        <v>0</v>
      </c>
      <c r="G428" s="436" t="n">
        <f aca="false">ROUND((G427/365)*30,4)</f>
        <v>0</v>
      </c>
      <c r="H428" s="436" t="n">
        <f aca="false">ROUND((H427/365)*31,4)</f>
        <v>0</v>
      </c>
      <c r="I428" s="436" t="n">
        <f aca="false">ROUND((I427/365)*30,4)</f>
        <v>0</v>
      </c>
      <c r="J428" s="436" t="n">
        <f aca="false">ROUND((J427/365)*31,4)</f>
        <v>0</v>
      </c>
      <c r="K428" s="436" t="n">
        <f aca="false">ROUND((K427/365)*31,4)</f>
        <v>0</v>
      </c>
      <c r="L428" s="436" t="n">
        <f aca="false">ROUND((L427/365)*30,4)</f>
        <v>0</v>
      </c>
      <c r="M428" s="436" t="n">
        <f aca="false">ROUND((M427/365)*31,4)</f>
        <v>0</v>
      </c>
      <c r="N428" s="436" t="n">
        <f aca="false">ROUND((N427/365)*30,4)</f>
        <v>0</v>
      </c>
      <c r="O428" s="436" t="n">
        <f aca="false">ROUND((O427/365)*31,4)</f>
        <v>0</v>
      </c>
    </row>
    <row r="429" customFormat="false" ht="6" hidden="false" customHeight="true" outlineLevel="0" collapsed="false">
      <c r="A429" s="402"/>
      <c r="C429" s="402"/>
    </row>
    <row r="430" customFormat="false" ht="12.75" hidden="false" customHeight="false" outlineLevel="0" collapsed="false">
      <c r="A430" s="389" t="s">
        <v>415</v>
      </c>
      <c r="C430" s="459"/>
      <c r="D430" s="400" t="n">
        <f aca="false">ROUND(C425*D428,0)</f>
        <v>0</v>
      </c>
      <c r="E430" s="400" t="n">
        <f aca="false">ROUND(D425*E428,0)</f>
        <v>0</v>
      </c>
      <c r="F430" s="400" t="n">
        <f aca="false">ROUND(E425*F428,0)</f>
        <v>0</v>
      </c>
      <c r="G430" s="400" t="n">
        <f aca="false">ROUND(F425*G428,0)</f>
        <v>0</v>
      </c>
      <c r="H430" s="400" t="n">
        <f aca="false">ROUND(G425*H428,0)</f>
        <v>0</v>
      </c>
      <c r="I430" s="400" t="n">
        <f aca="false">ROUND(H425*I428,0)</f>
        <v>0</v>
      </c>
      <c r="J430" s="400" t="n">
        <f aca="false">ROUND(I425*J428,0)</f>
        <v>0</v>
      </c>
      <c r="K430" s="400" t="n">
        <f aca="false">ROUND(J425*K428,0)</f>
        <v>0</v>
      </c>
      <c r="L430" s="400" t="n">
        <f aca="false">ROUND(K425*L428,0)</f>
        <v>0</v>
      </c>
      <c r="M430" s="400" t="n">
        <f aca="false">ROUND(L425*M428,0)</f>
        <v>0</v>
      </c>
      <c r="N430" s="400" t="n">
        <f aca="false">ROUND(M425*N428,0)</f>
        <v>0</v>
      </c>
      <c r="O430" s="400" t="n">
        <f aca="false">ROUND(N425*O428,0)</f>
        <v>0</v>
      </c>
      <c r="P430" s="400" t="n">
        <f aca="false">SUM(D430:O430)</f>
        <v>0</v>
      </c>
    </row>
    <row r="431" customFormat="false" ht="6" hidden="false" customHeight="true" outlineLevel="0" collapsed="false">
      <c r="A431" s="402"/>
      <c r="B431" s="390"/>
    </row>
    <row r="432" customFormat="false" ht="12.75" hidden="false" customHeight="false" outlineLevel="0" collapsed="false">
      <c r="A432" s="389" t="s">
        <v>416</v>
      </c>
      <c r="B432" s="390"/>
      <c r="D432" s="393" t="n">
        <f aca="false">D430</f>
        <v>0</v>
      </c>
      <c r="E432" s="393" t="n">
        <f aca="false">E430+D432</f>
        <v>0</v>
      </c>
      <c r="F432" s="393" t="n">
        <f aca="false">F430+E432</f>
        <v>0</v>
      </c>
      <c r="G432" s="393" t="n">
        <f aca="false">G430+F432</f>
        <v>0</v>
      </c>
      <c r="H432" s="393" t="n">
        <f aca="false">H430+G432</f>
        <v>0</v>
      </c>
      <c r="I432" s="393" t="n">
        <f aca="false">I430+H432</f>
        <v>0</v>
      </c>
      <c r="J432" s="393" t="n">
        <f aca="false">J430+I432</f>
        <v>0</v>
      </c>
      <c r="K432" s="393" t="n">
        <f aca="false">K430+J432</f>
        <v>0</v>
      </c>
      <c r="L432" s="393" t="n">
        <f aca="false">L430+K432</f>
        <v>0</v>
      </c>
      <c r="M432" s="393" t="n">
        <f aca="false">M430+L432</f>
        <v>0</v>
      </c>
      <c r="N432" s="393" t="n">
        <f aca="false">N430+M432</f>
        <v>0</v>
      </c>
      <c r="O432" s="393" t="n">
        <f aca="false">O430+N432</f>
        <v>0</v>
      </c>
    </row>
    <row r="433" customFormat="false" ht="12.75" hidden="false" customHeight="false" outlineLevel="0" collapsed="false">
      <c r="A433" s="396"/>
    </row>
    <row r="434" customFormat="false" ht="12.75" hidden="false" customHeight="false" outlineLevel="0" collapsed="false">
      <c r="A434" s="396"/>
    </row>
    <row r="435" customFormat="false" ht="12.75" hidden="false" customHeight="false" outlineLevel="0" collapsed="false">
      <c r="A435" s="441" t="s">
        <v>562</v>
      </c>
      <c r="B435" s="390"/>
      <c r="C435" s="443" t="str">
        <f aca="false">C30</f>
        <v>12/31/99</v>
      </c>
      <c r="D435" s="418"/>
      <c r="E435" s="418"/>
      <c r="F435" s="418"/>
      <c r="G435" s="418"/>
      <c r="H435" s="418"/>
      <c r="I435" s="418"/>
      <c r="J435" s="418"/>
      <c r="K435" s="418"/>
      <c r="L435" s="418"/>
      <c r="M435" s="418"/>
      <c r="N435" s="418"/>
      <c r="O435" s="418"/>
      <c r="P435" s="378"/>
    </row>
    <row r="436" customFormat="false" ht="3.95" hidden="false" customHeight="true" outlineLevel="0" collapsed="false">
      <c r="A436" s="402"/>
      <c r="B436" s="390"/>
      <c r="D436" s="406"/>
      <c r="E436" s="406"/>
      <c r="F436" s="406"/>
      <c r="G436" s="406"/>
      <c r="H436" s="406"/>
      <c r="I436" s="406"/>
      <c r="J436" s="406"/>
      <c r="K436" s="406"/>
      <c r="L436" s="406"/>
      <c r="M436" s="406"/>
      <c r="N436" s="406"/>
      <c r="O436" s="406"/>
    </row>
    <row r="437" customFormat="false" ht="12.75" hidden="false" customHeight="false" outlineLevel="0" collapsed="false">
      <c r="A437" s="389" t="s">
        <v>407</v>
      </c>
      <c r="B437" s="390"/>
      <c r="D437" s="393" t="n">
        <f aca="false">C447</f>
        <v>0</v>
      </c>
      <c r="E437" s="393" t="n">
        <f aca="false">D447</f>
        <v>0</v>
      </c>
      <c r="F437" s="393" t="n">
        <f aca="false">E447</f>
        <v>0</v>
      </c>
      <c r="G437" s="393" t="n">
        <f aca="false">F447</f>
        <v>0</v>
      </c>
      <c r="H437" s="393" t="n">
        <f aca="false">G447</f>
        <v>0</v>
      </c>
      <c r="I437" s="393" t="n">
        <f aca="false">H447</f>
        <v>0</v>
      </c>
      <c r="J437" s="393" t="n">
        <f aca="false">I447</f>
        <v>0</v>
      </c>
      <c r="K437" s="393" t="n">
        <f aca="false">J447</f>
        <v>0</v>
      </c>
      <c r="L437" s="393" t="n">
        <f aca="false">K447</f>
        <v>0</v>
      </c>
      <c r="M437" s="393" t="n">
        <f aca="false">L447</f>
        <v>0</v>
      </c>
      <c r="N437" s="393" t="n">
        <f aca="false">M447</f>
        <v>0</v>
      </c>
      <c r="O437" s="393" t="n">
        <f aca="false">N447</f>
        <v>0</v>
      </c>
      <c r="P437" s="393"/>
    </row>
    <row r="438" customFormat="false" ht="6" hidden="false" customHeight="true" outlineLevel="0" collapsed="false"/>
    <row r="439" customFormat="false" ht="12.75" hidden="false" customHeight="false" outlineLevel="0" collapsed="false">
      <c r="A439" s="404" t="s">
        <v>558</v>
      </c>
      <c r="B439" s="419"/>
      <c r="D439" s="393" t="n">
        <f aca="false">D395+D417</f>
        <v>0</v>
      </c>
      <c r="E439" s="393" t="n">
        <f aca="false">E395+E417</f>
        <v>0</v>
      </c>
      <c r="F439" s="393" t="n">
        <f aca="false">F395+F417</f>
        <v>0</v>
      </c>
      <c r="G439" s="393" t="n">
        <f aca="false">G395+G417</f>
        <v>0</v>
      </c>
      <c r="H439" s="393" t="n">
        <f aca="false">H395+H417</f>
        <v>0</v>
      </c>
      <c r="I439" s="393" t="n">
        <f aca="false">I395+I417</f>
        <v>0</v>
      </c>
      <c r="J439" s="393" t="n">
        <f aca="false">J395+J417</f>
        <v>0</v>
      </c>
      <c r="K439" s="393" t="n">
        <f aca="false">K395+K417</f>
        <v>0</v>
      </c>
      <c r="L439" s="393" t="n">
        <f aca="false">L395+L417</f>
        <v>0</v>
      </c>
      <c r="M439" s="393" t="n">
        <f aca="false">M395+M417</f>
        <v>0</v>
      </c>
      <c r="N439" s="393" t="n">
        <f aca="false">N395+N417</f>
        <v>0</v>
      </c>
      <c r="O439" s="393" t="n">
        <f aca="false">O395+O417</f>
        <v>0</v>
      </c>
      <c r="P439" s="393" t="n">
        <f aca="false">SUM(D439:O439)</f>
        <v>0</v>
      </c>
    </row>
    <row r="440" customFormat="false" ht="6" hidden="false" customHeight="true" outlineLevel="0" collapsed="false">
      <c r="A440" s="402"/>
      <c r="B440" s="390"/>
      <c r="D440" s="393"/>
      <c r="E440" s="393"/>
      <c r="F440" s="393"/>
      <c r="G440" s="393"/>
      <c r="H440" s="393"/>
      <c r="I440" s="393"/>
      <c r="J440" s="393"/>
      <c r="K440" s="393"/>
      <c r="L440" s="393"/>
      <c r="M440" s="393"/>
      <c r="N440" s="393"/>
      <c r="O440" s="393"/>
    </row>
    <row r="441" customFormat="false" ht="12.75" hidden="false" customHeight="false" outlineLevel="0" collapsed="false">
      <c r="A441" s="391" t="s">
        <v>409</v>
      </c>
      <c r="B441" s="390"/>
      <c r="D441" s="393" t="n">
        <f aca="false">D397+D419</f>
        <v>0</v>
      </c>
      <c r="E441" s="393" t="n">
        <f aca="false">E397+E419</f>
        <v>0</v>
      </c>
      <c r="F441" s="393" t="n">
        <f aca="false">F397+F419</f>
        <v>0</v>
      </c>
      <c r="G441" s="393" t="n">
        <f aca="false">G397+G419</f>
        <v>0</v>
      </c>
      <c r="H441" s="393" t="n">
        <f aca="false">H397+H419</f>
        <v>0</v>
      </c>
      <c r="I441" s="393" t="n">
        <f aca="false">I397+I419</f>
        <v>0</v>
      </c>
      <c r="J441" s="393" t="n">
        <f aca="false">J397+J419</f>
        <v>0</v>
      </c>
      <c r="K441" s="393" t="n">
        <f aca="false">K397+K419</f>
        <v>0</v>
      </c>
      <c r="L441" s="393" t="n">
        <f aca="false">L397+L419</f>
        <v>0</v>
      </c>
      <c r="M441" s="393" t="n">
        <f aca="false">M397+M419</f>
        <v>0</v>
      </c>
      <c r="N441" s="393" t="n">
        <f aca="false">N397+N419</f>
        <v>0</v>
      </c>
      <c r="O441" s="393" t="n">
        <f aca="false">O397+O419</f>
        <v>0</v>
      </c>
      <c r="P441" s="393" t="n">
        <f aca="false">SUM(D441:O441)</f>
        <v>0</v>
      </c>
    </row>
    <row r="442" customFormat="false" ht="6" hidden="false" customHeight="true" outlineLevel="0" collapsed="false">
      <c r="A442" s="402"/>
      <c r="B442" s="390"/>
      <c r="D442" s="393"/>
      <c r="E442" s="393"/>
      <c r="F442" s="393"/>
      <c r="G442" s="393"/>
      <c r="H442" s="393"/>
      <c r="I442" s="393"/>
      <c r="J442" s="393"/>
      <c r="K442" s="393"/>
      <c r="L442" s="393"/>
      <c r="M442" s="393"/>
      <c r="N442" s="393"/>
      <c r="O442" s="393"/>
      <c r="P442" s="393"/>
    </row>
    <row r="443" customFormat="false" ht="12.75" hidden="false" customHeight="false" outlineLevel="0" collapsed="false">
      <c r="A443" s="391" t="s">
        <v>560</v>
      </c>
      <c r="B443" s="390"/>
      <c r="D443" s="393" t="n">
        <f aca="false">D399+D421</f>
        <v>0</v>
      </c>
      <c r="E443" s="393" t="n">
        <f aca="false">E399+E421</f>
        <v>0</v>
      </c>
      <c r="F443" s="393" t="n">
        <f aca="false">F399+F421</f>
        <v>0</v>
      </c>
      <c r="G443" s="393" t="n">
        <f aca="false">G399+G421</f>
        <v>0</v>
      </c>
      <c r="H443" s="393" t="n">
        <f aca="false">H399+H421</f>
        <v>0</v>
      </c>
      <c r="I443" s="393" t="n">
        <f aca="false">I399+I421</f>
        <v>0</v>
      </c>
      <c r="J443" s="393" t="n">
        <f aca="false">J399+J421</f>
        <v>0</v>
      </c>
      <c r="K443" s="393" t="n">
        <f aca="false">K399+K421</f>
        <v>0</v>
      </c>
      <c r="L443" s="393" t="n">
        <f aca="false">L399+L421</f>
        <v>0</v>
      </c>
      <c r="M443" s="393" t="n">
        <f aca="false">M399+M421</f>
        <v>0</v>
      </c>
      <c r="N443" s="393" t="n">
        <f aca="false">N399+N421</f>
        <v>0</v>
      </c>
      <c r="O443" s="393" t="n">
        <f aca="false">O399+O421</f>
        <v>0</v>
      </c>
      <c r="P443" s="393" t="n">
        <f aca="false">SUM(D443:O443)</f>
        <v>0</v>
      </c>
    </row>
    <row r="444" customFormat="false" ht="6" hidden="false" customHeight="true" outlineLevel="0" collapsed="false">
      <c r="A444" s="402"/>
      <c r="B444" s="390"/>
      <c r="D444" s="393"/>
      <c r="E444" s="393"/>
      <c r="F444" s="393"/>
      <c r="G444" s="393"/>
      <c r="H444" s="393"/>
      <c r="I444" s="393"/>
      <c r="J444" s="393"/>
      <c r="K444" s="393"/>
      <c r="L444" s="393"/>
      <c r="M444" s="393"/>
      <c r="N444" s="393"/>
      <c r="O444" s="393"/>
      <c r="P444" s="393"/>
    </row>
    <row r="445" customFormat="false" ht="12.75" hidden="false" customHeight="false" outlineLevel="0" collapsed="false">
      <c r="A445" s="391" t="s">
        <v>466</v>
      </c>
      <c r="B445" s="390"/>
      <c r="D445" s="395" t="n">
        <f aca="false">D401+D423</f>
        <v>0</v>
      </c>
      <c r="E445" s="395" t="n">
        <f aca="false">E401+E423</f>
        <v>0</v>
      </c>
      <c r="F445" s="395" t="n">
        <f aca="false">F401+F423</f>
        <v>0</v>
      </c>
      <c r="G445" s="395" t="n">
        <f aca="false">G401+G423</f>
        <v>0</v>
      </c>
      <c r="H445" s="395" t="n">
        <f aca="false">H401+H423</f>
        <v>0</v>
      </c>
      <c r="I445" s="395" t="n">
        <f aca="false">I401+I423</f>
        <v>0</v>
      </c>
      <c r="J445" s="395" t="n">
        <f aca="false">J401+J423</f>
        <v>0</v>
      </c>
      <c r="K445" s="395" t="n">
        <f aca="false">K401+K423</f>
        <v>0</v>
      </c>
      <c r="L445" s="395" t="n">
        <f aca="false">L401+L423</f>
        <v>0</v>
      </c>
      <c r="M445" s="395" t="n">
        <f aca="false">M401+M423</f>
        <v>0</v>
      </c>
      <c r="N445" s="395" t="n">
        <f aca="false">N401+N423</f>
        <v>0</v>
      </c>
      <c r="O445" s="395" t="n">
        <f aca="false">O401+O423</f>
        <v>0</v>
      </c>
      <c r="P445" s="395" t="n">
        <f aca="false">SUM(D445:O445)</f>
        <v>0</v>
      </c>
    </row>
    <row r="446" customFormat="false" ht="3.95" hidden="false" customHeight="true" outlineLevel="0" collapsed="false">
      <c r="A446" s="402"/>
      <c r="B446" s="390"/>
      <c r="D446" s="406"/>
      <c r="E446" s="406"/>
      <c r="F446" s="406"/>
      <c r="G446" s="406"/>
      <c r="H446" s="406"/>
      <c r="I446" s="406"/>
      <c r="J446" s="406"/>
      <c r="K446" s="406"/>
      <c r="L446" s="406"/>
      <c r="M446" s="406"/>
      <c r="N446" s="406"/>
      <c r="O446" s="406"/>
    </row>
    <row r="447" customFormat="false" ht="12.75" hidden="false" customHeight="false" outlineLevel="0" collapsed="false">
      <c r="A447" s="389" t="s">
        <v>412</v>
      </c>
      <c r="C447" s="400" t="n">
        <f aca="false">C403+C425</f>
        <v>0</v>
      </c>
      <c r="D447" s="422" t="n">
        <f aca="false">SUM(D437:D445)</f>
        <v>0</v>
      </c>
      <c r="E447" s="422" t="n">
        <f aca="false">SUM(E437:E445)</f>
        <v>0</v>
      </c>
      <c r="F447" s="422" t="n">
        <f aca="false">SUM(F437:F445)</f>
        <v>0</v>
      </c>
      <c r="G447" s="422" t="n">
        <f aca="false">SUM(G437:G445)</f>
        <v>0</v>
      </c>
      <c r="H447" s="422" t="n">
        <f aca="false">SUM(H437:H445)</f>
        <v>0</v>
      </c>
      <c r="I447" s="422" t="n">
        <f aca="false">SUM(I437:I445)</f>
        <v>0</v>
      </c>
      <c r="J447" s="422" t="n">
        <f aca="false">SUM(J437:J445)</f>
        <v>0</v>
      </c>
      <c r="K447" s="422" t="n">
        <f aca="false">SUM(K437:K445)</f>
        <v>0</v>
      </c>
      <c r="L447" s="422" t="n">
        <f aca="false">SUM(L437:L445)</f>
        <v>0</v>
      </c>
      <c r="M447" s="422" t="n">
        <f aca="false">SUM(M437:M445)</f>
        <v>0</v>
      </c>
      <c r="N447" s="422" t="n">
        <f aca="false">SUM(N437:N445)</f>
        <v>0</v>
      </c>
      <c r="O447" s="422" t="n">
        <f aca="false">SUM(O437:O445)</f>
        <v>0</v>
      </c>
      <c r="P447" s="422" t="n">
        <f aca="false">SUM(P439:P445)+D437</f>
        <v>0</v>
      </c>
    </row>
    <row r="448" customFormat="false" ht="12.75" hidden="false" customHeight="false" outlineLevel="0" collapsed="false">
      <c r="A448" s="402"/>
      <c r="C448" s="402"/>
      <c r="D448" s="406"/>
      <c r="E448" s="406"/>
      <c r="F448" s="406"/>
      <c r="G448" s="406"/>
      <c r="H448" s="406"/>
      <c r="I448" s="403"/>
      <c r="J448" s="406"/>
      <c r="K448" s="406"/>
      <c r="L448" s="406"/>
      <c r="M448" s="406"/>
      <c r="N448" s="406"/>
      <c r="O448" s="406"/>
    </row>
    <row r="449" customFormat="false" ht="12.75" hidden="false" customHeight="false" outlineLevel="0" collapsed="false">
      <c r="A449" s="391" t="s">
        <v>553</v>
      </c>
      <c r="C449" s="402"/>
      <c r="D449" s="460" t="e">
        <f aca="false">ROUND((D445/C447)*(366/31),4)</f>
        <v>#DIV/0!</v>
      </c>
      <c r="E449" s="460" t="e">
        <f aca="false">ROUND((E445/D447)*(366/29),4)</f>
        <v>#DIV/0!</v>
      </c>
      <c r="F449" s="460" t="e">
        <f aca="false">ROUND((F445/E447)*(366/31),4)</f>
        <v>#DIV/0!</v>
      </c>
      <c r="G449" s="460" t="e">
        <f aca="false">ROUND((G445/F447)*(366/30),4)</f>
        <v>#DIV/0!</v>
      </c>
      <c r="H449" s="460" t="e">
        <f aca="false">ROUND((H445/G447)*(366/31),4)</f>
        <v>#DIV/0!</v>
      </c>
      <c r="I449" s="460" t="e">
        <f aca="false">ROUND((I445/H447)*(366/30),4)</f>
        <v>#DIV/0!</v>
      </c>
      <c r="J449" s="460" t="e">
        <f aca="false">ROUND((J445/I447)*(366/31),4)</f>
        <v>#DIV/0!</v>
      </c>
      <c r="K449" s="460" t="e">
        <f aca="false">ROUND((K445/J447)*(366/31),4)</f>
        <v>#DIV/0!</v>
      </c>
      <c r="L449" s="460" t="e">
        <f aca="false">ROUND((L445/K447)*(366/30),4)</f>
        <v>#DIV/0!</v>
      </c>
      <c r="M449" s="460" t="e">
        <f aca="false">ROUND((M445/L447)*(366/31),4)</f>
        <v>#DIV/0!</v>
      </c>
      <c r="N449" s="460" t="e">
        <f aca="false">ROUND((N445/M447)*(366/30),4)</f>
        <v>#DIV/0!</v>
      </c>
      <c r="O449" s="460" t="e">
        <f aca="false">ROUND((O445/N447)*(366/31),4)</f>
        <v>#DIV/0!</v>
      </c>
    </row>
    <row r="450" customFormat="false" ht="12.75" hidden="false" customHeight="false" outlineLevel="0" collapsed="false">
      <c r="A450" s="391" t="s">
        <v>414</v>
      </c>
      <c r="C450" s="402"/>
      <c r="D450" s="461" t="e">
        <f aca="false">ROUND((D449/366)*31,4)</f>
        <v>#DIV/0!</v>
      </c>
      <c r="E450" s="461" t="e">
        <f aca="false">ROUND((E449/366)*29,4)</f>
        <v>#DIV/0!</v>
      </c>
      <c r="F450" s="461" t="e">
        <f aca="false">ROUND((F449/366)*31,4)</f>
        <v>#DIV/0!</v>
      </c>
      <c r="G450" s="461" t="e">
        <f aca="false">ROUND((G449/366)*30,4)</f>
        <v>#DIV/0!</v>
      </c>
      <c r="H450" s="461" t="e">
        <f aca="false">ROUND((H449/366)*31,4)</f>
        <v>#DIV/0!</v>
      </c>
      <c r="I450" s="461" t="e">
        <f aca="false">ROUND((I449/366)*30,4)</f>
        <v>#DIV/0!</v>
      </c>
      <c r="J450" s="461" t="e">
        <f aca="false">ROUND((J449/366)*31,4)</f>
        <v>#DIV/0!</v>
      </c>
      <c r="K450" s="461" t="e">
        <f aca="false">ROUND((K449/366)*31,4)</f>
        <v>#DIV/0!</v>
      </c>
      <c r="L450" s="461" t="e">
        <f aca="false">ROUND((L449/366)*30,4)</f>
        <v>#DIV/0!</v>
      </c>
      <c r="M450" s="461" t="e">
        <f aca="false">ROUND((M449/366)*31,4)</f>
        <v>#DIV/0!</v>
      </c>
      <c r="N450" s="461" t="e">
        <f aca="false">ROUND((N449/366)*30,4)</f>
        <v>#DIV/0!</v>
      </c>
      <c r="O450" s="461" t="e">
        <f aca="false">ROUND((O449/366)*31,4)</f>
        <v>#DIV/0!</v>
      </c>
    </row>
    <row r="451" customFormat="false" ht="6" hidden="false" customHeight="true" outlineLevel="0" collapsed="false">
      <c r="A451" s="402"/>
      <c r="C451" s="402"/>
    </row>
    <row r="452" customFormat="false" ht="12.75" hidden="false" customHeight="false" outlineLevel="0" collapsed="false">
      <c r="A452" s="425" t="s">
        <v>415</v>
      </c>
      <c r="C452" s="459"/>
      <c r="D452" s="400" t="n">
        <f aca="false">D445</f>
        <v>0</v>
      </c>
      <c r="E452" s="400" t="n">
        <f aca="false">E445</f>
        <v>0</v>
      </c>
      <c r="F452" s="400" t="n">
        <f aca="false">F445</f>
        <v>0</v>
      </c>
      <c r="G452" s="400" t="n">
        <f aca="false">G445</f>
        <v>0</v>
      </c>
      <c r="H452" s="400" t="n">
        <f aca="false">H445</f>
        <v>0</v>
      </c>
      <c r="I452" s="400" t="n">
        <f aca="false">I445</f>
        <v>0</v>
      </c>
      <c r="J452" s="400" t="n">
        <f aca="false">J445</f>
        <v>0</v>
      </c>
      <c r="K452" s="400" t="n">
        <f aca="false">K445</f>
        <v>0</v>
      </c>
      <c r="L452" s="400" t="n">
        <f aca="false">L445</f>
        <v>0</v>
      </c>
      <c r="M452" s="400" t="n">
        <f aca="false">M445</f>
        <v>0</v>
      </c>
      <c r="N452" s="400" t="n">
        <f aca="false">N445</f>
        <v>0</v>
      </c>
      <c r="O452" s="400" t="n">
        <f aca="false">O445</f>
        <v>0</v>
      </c>
      <c r="P452" s="400" t="n">
        <f aca="false">SUM(D452:O452)</f>
        <v>0</v>
      </c>
    </row>
    <row r="453" customFormat="false" ht="6" hidden="false" customHeight="true" outlineLevel="0" collapsed="false">
      <c r="A453" s="402"/>
      <c r="B453" s="390"/>
    </row>
    <row r="454" customFormat="false" ht="12.75" hidden="false" customHeight="false" outlineLevel="0" collapsed="false">
      <c r="A454" s="425" t="s">
        <v>416</v>
      </c>
      <c r="B454" s="390"/>
      <c r="D454" s="393" t="n">
        <f aca="false">D452</f>
        <v>0</v>
      </c>
      <c r="E454" s="393" t="n">
        <f aca="false">E452+D454</f>
        <v>0</v>
      </c>
      <c r="F454" s="393" t="n">
        <f aca="false">F452+E454</f>
        <v>0</v>
      </c>
      <c r="G454" s="393" t="n">
        <f aca="false">G452+F454</f>
        <v>0</v>
      </c>
      <c r="H454" s="393" t="n">
        <f aca="false">H452+G454</f>
        <v>0</v>
      </c>
      <c r="I454" s="393" t="n">
        <f aca="false">I452+H454</f>
        <v>0</v>
      </c>
      <c r="J454" s="393" t="n">
        <f aca="false">J452+I454</f>
        <v>0</v>
      </c>
      <c r="K454" s="393" t="n">
        <f aca="false">K452+J454</f>
        <v>0</v>
      </c>
      <c r="L454" s="393" t="n">
        <f aca="false">L452+K454</f>
        <v>0</v>
      </c>
      <c r="M454" s="393" t="n">
        <f aca="false">M452+L454</f>
        <v>0</v>
      </c>
      <c r="N454" s="393" t="n">
        <f aca="false">N452+M454</f>
        <v>0</v>
      </c>
      <c r="O454" s="393" t="n">
        <f aca="false">O452+N454</f>
        <v>0</v>
      </c>
    </row>
    <row r="456" customFormat="false" ht="12.75" hidden="false" customHeight="false" outlineLevel="0" collapsed="false">
      <c r="A456" s="463"/>
      <c r="B456" s="464"/>
      <c r="C456" s="463"/>
      <c r="D456" s="463"/>
      <c r="E456" s="463"/>
      <c r="F456" s="463"/>
      <c r="G456" s="463"/>
      <c r="H456" s="463"/>
      <c r="I456" s="463"/>
      <c r="J456" s="463"/>
      <c r="K456" s="463"/>
      <c r="L456" s="463"/>
      <c r="M456" s="463"/>
      <c r="N456" s="463"/>
      <c r="O456" s="463"/>
      <c r="P456" s="463"/>
      <c r="Q456" s="463"/>
      <c r="R456" s="463"/>
      <c r="S456" s="463"/>
      <c r="T456" s="463"/>
      <c r="U456" s="463"/>
      <c r="V456" s="463"/>
      <c r="W456" s="463"/>
      <c r="X456" s="463"/>
      <c r="Y456" s="463"/>
      <c r="Z456" s="463"/>
      <c r="AA456" s="463"/>
      <c r="AB456" s="463"/>
      <c r="AC456" s="463"/>
      <c r="AD456" s="463"/>
      <c r="AE456" s="463"/>
      <c r="AF456" s="463"/>
      <c r="AG456" s="463"/>
      <c r="AH456" s="463"/>
      <c r="AI456" s="463"/>
      <c r="AJ456" s="463"/>
      <c r="AK456" s="463"/>
      <c r="AL456" s="463"/>
      <c r="AM456" s="463"/>
      <c r="AN456" s="463"/>
      <c r="AO456" s="463"/>
      <c r="AP456" s="463"/>
      <c r="AQ456" s="463"/>
      <c r="AR456" s="463"/>
      <c r="AS456" s="463"/>
      <c r="AT456" s="463"/>
      <c r="AU456" s="463"/>
      <c r="AV456" s="463"/>
      <c r="AW456" s="463"/>
      <c r="AX456" s="463"/>
      <c r="AY456" s="463"/>
      <c r="AZ456" s="463"/>
      <c r="BA456" s="463"/>
      <c r="BB456" s="463"/>
      <c r="BC456" s="463"/>
      <c r="BD456" s="463"/>
      <c r="BE456" s="463"/>
      <c r="BF456" s="463"/>
      <c r="BG456" s="463"/>
      <c r="BH456" s="463"/>
      <c r="BI456" s="463"/>
      <c r="BJ456" s="463"/>
      <c r="BK456" s="463"/>
      <c r="BL456" s="463"/>
      <c r="BM456" s="463"/>
      <c r="BN456" s="463"/>
      <c r="BO456" s="463"/>
      <c r="BP456" s="463"/>
      <c r="BQ456" s="463"/>
      <c r="BR456" s="463"/>
      <c r="BS456" s="463"/>
      <c r="BT456" s="463"/>
      <c r="BU456" s="463"/>
      <c r="BV456" s="463"/>
      <c r="BW456" s="463"/>
      <c r="BX456" s="463"/>
      <c r="BY456" s="463"/>
      <c r="BZ456" s="463"/>
      <c r="CA456" s="463"/>
      <c r="CB456" s="463"/>
      <c r="CC456" s="463"/>
      <c r="CD456" s="463"/>
      <c r="CE456" s="463"/>
      <c r="CF456" s="463"/>
      <c r="CG456" s="463"/>
      <c r="CH456" s="463"/>
      <c r="CI456" s="463"/>
      <c r="CJ456" s="463"/>
      <c r="CK456" s="463"/>
      <c r="CL456" s="463"/>
      <c r="CM456" s="463"/>
      <c r="CN456" s="463"/>
      <c r="CO456" s="463"/>
      <c r="CP456" s="463"/>
      <c r="CQ456" s="463"/>
      <c r="CR456" s="463"/>
      <c r="CS456" s="463"/>
      <c r="CT456" s="463"/>
      <c r="CU456" s="463"/>
      <c r="CV456" s="463"/>
      <c r="CW456" s="463"/>
      <c r="CX456" s="463"/>
      <c r="CY456" s="463"/>
      <c r="CZ456" s="463"/>
      <c r="DA456" s="463"/>
      <c r="DB456" s="463"/>
      <c r="DC456" s="463"/>
      <c r="DD456" s="463"/>
      <c r="DE456" s="463"/>
      <c r="DF456" s="463"/>
      <c r="DG456" s="463"/>
      <c r="DH456" s="463"/>
      <c r="DI456" s="463"/>
      <c r="DJ456" s="463"/>
      <c r="DK456" s="463"/>
      <c r="DL456" s="463"/>
      <c r="DM456" s="463"/>
      <c r="DN456" s="463"/>
      <c r="DO456" s="463"/>
      <c r="DP456" s="463"/>
      <c r="DQ456" s="463"/>
      <c r="DR456" s="463"/>
      <c r="DS456" s="463"/>
      <c r="DT456" s="463"/>
      <c r="DU456" s="463"/>
      <c r="DV456" s="463"/>
      <c r="DW456" s="463"/>
      <c r="DX456" s="463"/>
      <c r="DY456" s="463"/>
      <c r="DZ456" s="463"/>
      <c r="EA456" s="463"/>
      <c r="EB456" s="463"/>
      <c r="EC456" s="463"/>
      <c r="ED456" s="463"/>
      <c r="EE456" s="463"/>
      <c r="EF456" s="463"/>
      <c r="EG456" s="463"/>
      <c r="EH456" s="463"/>
      <c r="EI456" s="463"/>
      <c r="EJ456" s="463"/>
      <c r="EK456" s="463"/>
      <c r="EL456" s="463"/>
      <c r="EM456" s="463"/>
      <c r="EN456" s="463"/>
      <c r="EO456" s="463"/>
      <c r="EP456" s="463"/>
      <c r="EQ456" s="463"/>
      <c r="ER456" s="463"/>
      <c r="ES456" s="463"/>
      <c r="ET456" s="463"/>
      <c r="EU456" s="463"/>
      <c r="EV456" s="463"/>
      <c r="EW456" s="463"/>
      <c r="EX456" s="463"/>
      <c r="EY456" s="463"/>
      <c r="EZ456" s="463"/>
      <c r="FA456" s="463"/>
      <c r="FB456" s="463"/>
      <c r="FC456" s="463"/>
      <c r="FD456" s="463"/>
      <c r="FE456" s="463"/>
      <c r="FF456" s="463"/>
      <c r="FG456" s="463"/>
      <c r="FH456" s="463"/>
      <c r="FI456" s="463"/>
      <c r="FJ456" s="463"/>
      <c r="FK456" s="463"/>
      <c r="FL456" s="463"/>
      <c r="FM456" s="463"/>
      <c r="FN456" s="463"/>
      <c r="FO456" s="463"/>
      <c r="FP456" s="463"/>
      <c r="FQ456" s="463"/>
      <c r="FR456" s="463"/>
      <c r="FS456" s="463"/>
      <c r="FT456" s="463"/>
      <c r="FU456" s="463"/>
      <c r="FV456" s="463"/>
      <c r="FW456" s="463"/>
      <c r="FX456" s="463"/>
      <c r="FY456" s="463"/>
      <c r="FZ456" s="463"/>
      <c r="GA456" s="463"/>
      <c r="GB456" s="463"/>
      <c r="GC456" s="463"/>
      <c r="GD456" s="463"/>
      <c r="GE456" s="463"/>
      <c r="GF456" s="463"/>
      <c r="GG456" s="463"/>
      <c r="GH456" s="463"/>
      <c r="GI456" s="463"/>
      <c r="GJ456" s="463"/>
      <c r="GK456" s="463"/>
      <c r="GL456" s="463"/>
      <c r="GM456" s="463"/>
      <c r="GN456" s="463"/>
      <c r="GO456" s="463"/>
      <c r="GP456" s="463"/>
      <c r="GQ456" s="463"/>
      <c r="GR456" s="463"/>
      <c r="GS456" s="463"/>
      <c r="GT456" s="463"/>
      <c r="GU456" s="463"/>
      <c r="GV456" s="463"/>
      <c r="GW456" s="463"/>
      <c r="GX456" s="463"/>
      <c r="GY456" s="463"/>
      <c r="GZ456" s="463"/>
      <c r="HA456" s="463"/>
      <c r="HB456" s="463"/>
      <c r="HC456" s="463"/>
      <c r="HD456" s="463"/>
      <c r="HE456" s="463"/>
      <c r="HF456" s="463"/>
      <c r="HG456" s="463"/>
      <c r="HH456" s="463"/>
      <c r="HI456" s="463"/>
      <c r="HJ456" s="463"/>
      <c r="HK456" s="463"/>
      <c r="HL456" s="463"/>
      <c r="HM456" s="463"/>
      <c r="HN456" s="463"/>
      <c r="HO456" s="463"/>
      <c r="HP456" s="463"/>
      <c r="HQ456" s="463"/>
      <c r="HR456" s="463"/>
      <c r="HS456" s="463"/>
      <c r="HT456" s="463"/>
      <c r="HU456" s="463"/>
      <c r="HV456" s="463"/>
      <c r="HW456" s="463"/>
      <c r="HX456" s="463"/>
      <c r="HY456" s="463"/>
      <c r="HZ456" s="463"/>
      <c r="IA456" s="463"/>
      <c r="IB456" s="463"/>
      <c r="IC456" s="463"/>
      <c r="ID456" s="463"/>
      <c r="IE456" s="463"/>
      <c r="IF456" s="463"/>
      <c r="IG456" s="463"/>
      <c r="IH456" s="463"/>
      <c r="II456" s="463"/>
      <c r="IJ456" s="463"/>
      <c r="IK456" s="463"/>
      <c r="IL456" s="463"/>
      <c r="IM456" s="463"/>
      <c r="IN456" s="463"/>
      <c r="IO456" s="463"/>
      <c r="IP456" s="463"/>
      <c r="IQ456" s="463"/>
      <c r="IR456" s="463"/>
      <c r="IS456" s="463"/>
      <c r="IT456" s="463"/>
      <c r="IU456" s="463"/>
      <c r="IV456" s="463"/>
      <c r="IW456" s="463"/>
    </row>
    <row r="458" customFormat="false" ht="12.75" hidden="false" customHeight="false" outlineLevel="0" collapsed="false">
      <c r="A458" s="428" t="str">
        <f aca="false">A1</f>
        <v>'file:///mnt/12tb/@roms/datasets/enron/EDRM Enron Email Data Set v2 XML/filtered-attachments/xls/TW3rdCEEM.XLS'#$Trackers</v>
      </c>
      <c r="D458" s="378"/>
      <c r="E458" s="378"/>
      <c r="F458" s="378"/>
      <c r="G458" s="378"/>
      <c r="H458" s="378"/>
      <c r="I458" s="378"/>
      <c r="J458" s="378"/>
      <c r="K458" s="378"/>
      <c r="L458" s="378"/>
      <c r="M458" s="378"/>
      <c r="N458" s="378"/>
      <c r="O458" s="378"/>
      <c r="P458" s="378"/>
    </row>
    <row r="459" customFormat="false" ht="12.75" hidden="false" customHeight="false" outlineLevel="0" collapsed="false">
      <c r="A459" s="379" t="s">
        <v>563</v>
      </c>
      <c r="D459" s="378"/>
      <c r="E459" s="378"/>
      <c r="F459" s="378"/>
      <c r="G459" s="378"/>
      <c r="H459" s="378"/>
      <c r="I459" s="378"/>
      <c r="J459" s="378"/>
      <c r="K459" s="378"/>
      <c r="L459" s="378"/>
      <c r="M459" s="378"/>
      <c r="N459" s="378"/>
      <c r="O459" s="378"/>
      <c r="P459" s="378"/>
    </row>
    <row r="460" customFormat="false" ht="12.75" hidden="false" customHeight="false" outlineLevel="0" collapsed="false">
      <c r="A460" s="429" t="str">
        <f aca="false">A3</f>
        <v>2001 CURRENT ESTIMATE</v>
      </c>
      <c r="B460" s="380" t="n">
        <f aca="true">NOW()</f>
        <v>45926.9584413131</v>
      </c>
      <c r="C460" s="430" t="s">
        <v>564</v>
      </c>
      <c r="D460" s="430"/>
      <c r="E460" s="430"/>
      <c r="F460" s="430"/>
      <c r="G460" s="430"/>
      <c r="H460" s="430"/>
      <c r="I460" s="430"/>
      <c r="J460" s="430"/>
      <c r="K460" s="430"/>
      <c r="L460" s="430"/>
      <c r="M460" s="430"/>
      <c r="N460" s="430"/>
      <c r="O460" s="430"/>
      <c r="P460" s="430"/>
    </row>
    <row r="461" customFormat="false" ht="12.95" hidden="false" customHeight="true" outlineLevel="0" collapsed="false">
      <c r="A461" s="382"/>
      <c r="B461" s="383" t="n">
        <f aca="true">NOW()</f>
        <v>45926.9584413131</v>
      </c>
      <c r="C461" s="431" t="str">
        <f aca="false">C4</f>
        <v>BALANCE</v>
      </c>
      <c r="D461" s="431" t="str">
        <f aca="false">D4</f>
        <v>JAN</v>
      </c>
      <c r="E461" s="431" t="str">
        <f aca="false">E4</f>
        <v>FEB</v>
      </c>
      <c r="F461" s="431" t="str">
        <f aca="false">F4</f>
        <v>MAR</v>
      </c>
      <c r="G461" s="431" t="str">
        <f aca="false">G4</f>
        <v>APR</v>
      </c>
      <c r="H461" s="431" t="str">
        <f aca="false">H4</f>
        <v>MAY</v>
      </c>
      <c r="I461" s="431" t="str">
        <f aca="false">I4</f>
        <v>JUN</v>
      </c>
      <c r="J461" s="431" t="str">
        <f aca="false">J4</f>
        <v>JUL</v>
      </c>
      <c r="K461" s="431" t="str">
        <f aca="false">K4</f>
        <v>AUG</v>
      </c>
      <c r="L461" s="431" t="str">
        <f aca="false">L4</f>
        <v>SEP</v>
      </c>
      <c r="M461" s="431" t="str">
        <f aca="false">M4</f>
        <v>OCT</v>
      </c>
      <c r="N461" s="431" t="str">
        <f aca="false">N4</f>
        <v>NOV</v>
      </c>
      <c r="O461" s="431" t="str">
        <f aca="false">O4</f>
        <v>DEC</v>
      </c>
      <c r="P461" s="431" t="n">
        <f aca="false">P4</f>
        <v>2001</v>
      </c>
    </row>
    <row r="462" customFormat="false" ht="3.95" hidden="false" customHeight="true" outlineLevel="0" collapsed="false">
      <c r="D462" s="418"/>
      <c r="E462" s="418"/>
      <c r="F462" s="418"/>
      <c r="G462" s="418"/>
      <c r="H462" s="418"/>
      <c r="I462" s="418"/>
      <c r="J462" s="418"/>
      <c r="K462" s="418"/>
      <c r="L462" s="418"/>
      <c r="M462" s="418"/>
      <c r="N462" s="418"/>
      <c r="O462" s="418"/>
      <c r="P462" s="378"/>
    </row>
    <row r="463" customFormat="false" ht="12" hidden="false" customHeight="true" outlineLevel="0" collapsed="false">
      <c r="A463" s="389" t="s">
        <v>565</v>
      </c>
      <c r="B463" s="390"/>
    </row>
    <row r="464" customFormat="false" ht="12.75" hidden="false" customHeight="false" outlineLevel="0" collapsed="false">
      <c r="A464" s="391" t="s">
        <v>393</v>
      </c>
      <c r="B464" s="390"/>
      <c r="D464" s="393" t="n">
        <f aca="false">D327</f>
        <v>0</v>
      </c>
      <c r="E464" s="393" t="n">
        <f aca="false">E327</f>
        <v>0</v>
      </c>
      <c r="F464" s="393" t="n">
        <f aca="false">F327</f>
        <v>0</v>
      </c>
      <c r="G464" s="393" t="n">
        <f aca="false">G327</f>
        <v>0</v>
      </c>
      <c r="H464" s="393" t="n">
        <f aca="false">H327</f>
        <v>0</v>
      </c>
      <c r="I464" s="393" t="n">
        <f aca="false">I327</f>
        <v>0</v>
      </c>
      <c r="J464" s="393" t="n">
        <f aca="false">J327</f>
        <v>0</v>
      </c>
      <c r="K464" s="393" t="n">
        <f aca="false">K327</f>
        <v>0</v>
      </c>
      <c r="L464" s="393" t="n">
        <f aca="false">L327</f>
        <v>0</v>
      </c>
      <c r="M464" s="393" t="n">
        <f aca="false">M327</f>
        <v>0</v>
      </c>
      <c r="N464" s="393" t="n">
        <f aca="false">N327</f>
        <v>0</v>
      </c>
      <c r="O464" s="393" t="n">
        <f aca="false">O327</f>
        <v>0</v>
      </c>
      <c r="P464" s="393" t="n">
        <f aca="false">SUM(D464:O464)</f>
        <v>0</v>
      </c>
    </row>
    <row r="465" customFormat="false" ht="12.75" hidden="false" customHeight="false" outlineLevel="0" collapsed="false">
      <c r="A465" s="391" t="s">
        <v>477</v>
      </c>
      <c r="D465" s="393" t="n">
        <f aca="false">D328</f>
        <v>0</v>
      </c>
      <c r="E465" s="393" t="n">
        <f aca="false">E328</f>
        <v>0</v>
      </c>
      <c r="F465" s="393" t="n">
        <f aca="false">F328</f>
        <v>0</v>
      </c>
      <c r="G465" s="393" t="n">
        <f aca="false">G328</f>
        <v>0</v>
      </c>
      <c r="H465" s="393" t="n">
        <f aca="false">H328</f>
        <v>0</v>
      </c>
      <c r="I465" s="393" t="n">
        <f aca="false">I328</f>
        <v>0</v>
      </c>
      <c r="J465" s="393" t="n">
        <f aca="false">J328</f>
        <v>0</v>
      </c>
      <c r="K465" s="393" t="n">
        <f aca="false">K328</f>
        <v>0</v>
      </c>
      <c r="L465" s="393" t="n">
        <f aca="false">L328</f>
        <v>0</v>
      </c>
      <c r="M465" s="393" t="n">
        <f aca="false">M328</f>
        <v>0</v>
      </c>
      <c r="N465" s="393" t="n">
        <f aca="false">N328</f>
        <v>0</v>
      </c>
      <c r="O465" s="393" t="n">
        <f aca="false">O328</f>
        <v>0</v>
      </c>
      <c r="P465" s="393" t="n">
        <f aca="false">SUM(D465:O465)</f>
        <v>0</v>
      </c>
    </row>
    <row r="466" customFormat="false" ht="12.75" hidden="false" customHeight="false" outlineLevel="0" collapsed="false">
      <c r="A466" s="391" t="s">
        <v>478</v>
      </c>
      <c r="D466" s="395" t="n">
        <f aca="false">D329</f>
        <v>0</v>
      </c>
      <c r="E466" s="395" t="n">
        <f aca="false">E329</f>
        <v>0</v>
      </c>
      <c r="F466" s="395" t="n">
        <f aca="false">F329</f>
        <v>0</v>
      </c>
      <c r="G466" s="395" t="n">
        <f aca="false">G329</f>
        <v>0</v>
      </c>
      <c r="H466" s="395" t="n">
        <f aca="false">H329</f>
        <v>0</v>
      </c>
      <c r="I466" s="395" t="n">
        <f aca="false">I329</f>
        <v>0</v>
      </c>
      <c r="J466" s="395" t="n">
        <f aca="false">J329</f>
        <v>0</v>
      </c>
      <c r="K466" s="395" t="n">
        <f aca="false">K329</f>
        <v>0</v>
      </c>
      <c r="L466" s="395" t="n">
        <f aca="false">L329</f>
        <v>0</v>
      </c>
      <c r="M466" s="395" t="n">
        <f aca="false">M329</f>
        <v>0</v>
      </c>
      <c r="N466" s="395" t="n">
        <f aca="false">N329</f>
        <v>0</v>
      </c>
      <c r="O466" s="395" t="n">
        <f aca="false">O329</f>
        <v>0</v>
      </c>
      <c r="P466" s="395" t="n">
        <f aca="false">SUM(D466:O466)</f>
        <v>0</v>
      </c>
    </row>
    <row r="467" customFormat="false" ht="3.95" hidden="false" customHeight="true" outlineLevel="0" collapsed="false"/>
    <row r="468" customFormat="false" ht="12.75" hidden="false" customHeight="false" outlineLevel="0" collapsed="false">
      <c r="A468" s="391" t="s">
        <v>396</v>
      </c>
      <c r="B468" s="390"/>
      <c r="D468" s="393" t="n">
        <f aca="false">D464+D465+D466</f>
        <v>0</v>
      </c>
      <c r="E468" s="393" t="n">
        <f aca="false">E464+E465+E466</f>
        <v>0</v>
      </c>
      <c r="F468" s="393" t="n">
        <f aca="false">F464+F465+F466</f>
        <v>0</v>
      </c>
      <c r="G468" s="393" t="n">
        <f aca="false">G464+G465+G466</f>
        <v>0</v>
      </c>
      <c r="H468" s="393" t="n">
        <f aca="false">H464+H465+H466</f>
        <v>0</v>
      </c>
      <c r="I468" s="393" t="n">
        <f aca="false">I464+I465+I466</f>
        <v>0</v>
      </c>
      <c r="J468" s="393" t="n">
        <f aca="false">J464+J465+J466</f>
        <v>0</v>
      </c>
      <c r="K468" s="393" t="n">
        <f aca="false">K464+K465+K466</f>
        <v>0</v>
      </c>
      <c r="L468" s="393" t="n">
        <f aca="false">L464+L465+L466</f>
        <v>0</v>
      </c>
      <c r="M468" s="393" t="n">
        <f aca="false">M464+M465+M466</f>
        <v>0</v>
      </c>
      <c r="N468" s="393" t="n">
        <f aca="false">N464+N465+N466</f>
        <v>0</v>
      </c>
      <c r="O468" s="393" t="n">
        <f aca="false">O464+O465+O466</f>
        <v>0</v>
      </c>
      <c r="P468" s="393" t="n">
        <f aca="false">SUM(D468:O468)</f>
        <v>0</v>
      </c>
    </row>
    <row r="469" customFormat="false" ht="3.95" hidden="false" customHeight="true" outlineLevel="0" collapsed="false"/>
    <row r="470" customFormat="false" ht="12.75" hidden="false" customHeight="false" outlineLevel="0" collapsed="false">
      <c r="A470" s="391" t="s">
        <v>566</v>
      </c>
      <c r="B470" s="390"/>
      <c r="D470" s="397" t="n">
        <f aca="false">IF(D468=0,0,ROUND(D472/D468,4))</f>
        <v>0</v>
      </c>
      <c r="E470" s="397" t="n">
        <f aca="false">IF(E468=0,0,ROUND(E472/E468,4))</f>
        <v>0</v>
      </c>
      <c r="F470" s="397" t="n">
        <f aca="false">IF(F468=0,0,ROUND(F472/F468,4))</f>
        <v>0</v>
      </c>
      <c r="G470" s="397" t="n">
        <f aca="false">IF(G468=0,0,ROUND(G472/G468,4))</f>
        <v>0</v>
      </c>
      <c r="H470" s="397" t="n">
        <f aca="false">IF(H468=0,0,ROUND(H472/H468,4))</f>
        <v>0</v>
      </c>
      <c r="I470" s="397" t="n">
        <f aca="false">IF(I468=0,0,ROUND(I472/I468,4))</f>
        <v>0</v>
      </c>
      <c r="J470" s="397" t="n">
        <f aca="false">IF(J468=0,0,ROUND(J472/J468,4))</f>
        <v>0</v>
      </c>
      <c r="K470" s="397" t="n">
        <f aca="false">IF(K468=0,0,ROUND(K472/K468,4))</f>
        <v>0</v>
      </c>
      <c r="L470" s="397" t="n">
        <f aca="false">IF(L468=0,0,ROUND(L472/L468,4))</f>
        <v>0</v>
      </c>
      <c r="M470" s="397" t="n">
        <f aca="false">IF(M468=0,0,ROUND(M472/M468,4))</f>
        <v>0</v>
      </c>
      <c r="N470" s="397" t="n">
        <f aca="false">IF(N468=0,0,ROUND(N472/N468,4))</f>
        <v>0</v>
      </c>
      <c r="O470" s="397" t="n">
        <f aca="false">IF(O468=0,0,ROUND(O472/O468,4))</f>
        <v>0</v>
      </c>
      <c r="P470" s="397" t="n">
        <f aca="false">IF(P468=0,0,ROUND(P472/P468,4))</f>
        <v>0</v>
      </c>
    </row>
    <row r="471" customFormat="false" ht="3.95" hidden="false" customHeight="true" outlineLevel="0" collapsed="false"/>
    <row r="472" customFormat="false" ht="12.75" hidden="false" customHeight="false" outlineLevel="0" collapsed="false">
      <c r="A472" s="391" t="s">
        <v>567</v>
      </c>
      <c r="B472" s="390"/>
      <c r="D472" s="393" t="n">
        <v>0</v>
      </c>
      <c r="E472" s="393" t="n">
        <v>0</v>
      </c>
      <c r="F472" s="393" t="n">
        <v>0</v>
      </c>
      <c r="G472" s="393" t="n">
        <v>0</v>
      </c>
      <c r="H472" s="393" t="n">
        <v>0</v>
      </c>
      <c r="I472" s="393" t="n">
        <v>0</v>
      </c>
      <c r="J472" s="393" t="n">
        <v>0</v>
      </c>
      <c r="K472" s="393" t="n">
        <v>0</v>
      </c>
      <c r="L472" s="393" t="n">
        <v>0</v>
      </c>
      <c r="M472" s="393" t="n">
        <v>0</v>
      </c>
      <c r="N472" s="393" t="n">
        <v>0</v>
      </c>
      <c r="O472" s="393" t="n">
        <v>0</v>
      </c>
      <c r="P472" s="393" t="n">
        <f aca="false">SUM(D472:O472)</f>
        <v>0</v>
      </c>
    </row>
    <row r="473" customFormat="false" ht="12.75" hidden="false" customHeight="false" outlineLevel="0" collapsed="false">
      <c r="A473" s="404" t="s">
        <v>423</v>
      </c>
      <c r="D473" s="392" t="n">
        <v>0</v>
      </c>
      <c r="E473" s="392" t="n">
        <v>0</v>
      </c>
      <c r="F473" s="392" t="n">
        <v>0</v>
      </c>
      <c r="G473" s="392" t="n">
        <v>0</v>
      </c>
      <c r="H473" s="392" t="n">
        <v>0</v>
      </c>
      <c r="I473" s="392" t="n">
        <v>0</v>
      </c>
      <c r="J473" s="392" t="n">
        <v>0</v>
      </c>
      <c r="K473" s="392" t="n">
        <v>0</v>
      </c>
      <c r="L473" s="392" t="n">
        <v>0</v>
      </c>
      <c r="M473" s="392" t="n">
        <v>0</v>
      </c>
      <c r="N473" s="392" t="n">
        <v>0</v>
      </c>
      <c r="O473" s="392" t="n">
        <v>0</v>
      </c>
      <c r="P473" s="393" t="n">
        <f aca="false">SUM(D473:O473)</f>
        <v>0</v>
      </c>
    </row>
    <row r="474" customFormat="false" ht="12.75" hidden="false" customHeight="false" outlineLevel="0" collapsed="false">
      <c r="A474" s="404" t="s">
        <v>423</v>
      </c>
      <c r="D474" s="394" t="n">
        <v>0</v>
      </c>
      <c r="E474" s="394" t="n">
        <v>0</v>
      </c>
      <c r="F474" s="394" t="n">
        <v>0</v>
      </c>
      <c r="G474" s="394" t="n">
        <v>0</v>
      </c>
      <c r="H474" s="394" t="n">
        <v>0</v>
      </c>
      <c r="I474" s="394" t="n">
        <v>0</v>
      </c>
      <c r="J474" s="394" t="n">
        <v>0</v>
      </c>
      <c r="K474" s="394" t="n">
        <v>0</v>
      </c>
      <c r="L474" s="394" t="n">
        <v>0</v>
      </c>
      <c r="M474" s="394" t="n">
        <v>0</v>
      </c>
      <c r="N474" s="394" t="n">
        <v>0</v>
      </c>
      <c r="O474" s="394" t="n">
        <v>0</v>
      </c>
      <c r="P474" s="395" t="n">
        <f aca="false">SUM(D474:O474)</f>
        <v>0</v>
      </c>
    </row>
    <row r="475" customFormat="false" ht="3.95" hidden="false" customHeight="true" outlineLevel="0" collapsed="false"/>
    <row r="476" customFormat="false" ht="12.75" hidden="false" customHeight="false" outlineLevel="0" collapsed="false">
      <c r="A476" s="389" t="s">
        <v>568</v>
      </c>
      <c r="D476" s="422" t="n">
        <f aca="false">SUM(D472:D474)</f>
        <v>0</v>
      </c>
      <c r="E476" s="422" t="n">
        <f aca="false">SUM(E472:E474)</f>
        <v>0</v>
      </c>
      <c r="F476" s="422" t="n">
        <f aca="false">SUM(F472:F474)</f>
        <v>0</v>
      </c>
      <c r="G476" s="422" t="n">
        <f aca="false">SUM(G472:G474)</f>
        <v>0</v>
      </c>
      <c r="H476" s="422" t="n">
        <f aca="false">SUM(H472:H474)</f>
        <v>0</v>
      </c>
      <c r="I476" s="422" t="n">
        <f aca="false">SUM(I472:I474)</f>
        <v>0</v>
      </c>
      <c r="J476" s="422" t="n">
        <f aca="false">SUM(J472:J474)</f>
        <v>0</v>
      </c>
      <c r="K476" s="422" t="n">
        <f aca="false">SUM(K472:K474)</f>
        <v>0</v>
      </c>
      <c r="L476" s="422" t="n">
        <f aca="false">SUM(L472:L474)</f>
        <v>0</v>
      </c>
      <c r="M476" s="422" t="n">
        <f aca="false">SUM(M472:M474)</f>
        <v>0</v>
      </c>
      <c r="N476" s="422" t="n">
        <f aca="false">SUM(N472:N474)</f>
        <v>0</v>
      </c>
      <c r="O476" s="422" t="n">
        <f aca="false">SUM(O472:O474)</f>
        <v>0</v>
      </c>
      <c r="P476" s="422" t="n">
        <f aca="false">SUM(P472:P474)</f>
        <v>0</v>
      </c>
    </row>
    <row r="477" customFormat="false" ht="12.75" hidden="false" customHeight="false" outlineLevel="0" collapsed="false">
      <c r="A477" s="451"/>
    </row>
    <row r="478" customFormat="false" ht="12.75" hidden="false" customHeight="false" outlineLevel="0" collapsed="false">
      <c r="A478" s="389" t="s">
        <v>569</v>
      </c>
      <c r="B478" s="390"/>
      <c r="D478" s="434"/>
      <c r="E478" s="434"/>
      <c r="F478" s="434"/>
      <c r="G478" s="434"/>
      <c r="H478" s="434"/>
      <c r="I478" s="434"/>
      <c r="J478" s="434"/>
      <c r="K478" s="434"/>
      <c r="L478" s="434"/>
      <c r="M478" s="434"/>
      <c r="N478" s="434"/>
      <c r="O478" s="434"/>
    </row>
    <row r="479" customFormat="false" ht="12.75" hidden="false" customHeight="false" outlineLevel="0" collapsed="false">
      <c r="A479" s="404" t="s">
        <v>570</v>
      </c>
      <c r="D479" s="392" t="n">
        <v>0</v>
      </c>
      <c r="E479" s="392" t="n">
        <v>0</v>
      </c>
      <c r="F479" s="392" t="n">
        <v>0</v>
      </c>
      <c r="G479" s="392" t="n">
        <v>0</v>
      </c>
      <c r="H479" s="392" t="n">
        <v>0</v>
      </c>
      <c r="I479" s="392" t="n">
        <v>0</v>
      </c>
      <c r="J479" s="392" t="n">
        <v>0</v>
      </c>
      <c r="K479" s="392" t="n">
        <v>0</v>
      </c>
      <c r="L479" s="392" t="n">
        <v>0</v>
      </c>
      <c r="M479" s="392" t="n">
        <v>0</v>
      </c>
      <c r="N479" s="392" t="n">
        <v>0</v>
      </c>
      <c r="O479" s="392" t="n">
        <v>0</v>
      </c>
      <c r="P479" s="393" t="n">
        <f aca="false">SUM(D479:O479)</f>
        <v>0</v>
      </c>
    </row>
    <row r="480" customFormat="false" ht="12.75" hidden="false" customHeight="false" outlineLevel="0" collapsed="false">
      <c r="A480" s="404" t="s">
        <v>571</v>
      </c>
      <c r="D480" s="392" t="n">
        <v>0</v>
      </c>
      <c r="E480" s="392" t="n">
        <v>0</v>
      </c>
      <c r="F480" s="392" t="n">
        <v>0</v>
      </c>
      <c r="G480" s="392" t="n">
        <v>0</v>
      </c>
      <c r="H480" s="392" t="n">
        <v>0</v>
      </c>
      <c r="I480" s="392" t="n">
        <v>0</v>
      </c>
      <c r="J480" s="392" t="n">
        <v>0</v>
      </c>
      <c r="K480" s="392" t="n">
        <v>0</v>
      </c>
      <c r="L480" s="392" t="n">
        <v>0</v>
      </c>
      <c r="M480" s="392" t="n">
        <v>0</v>
      </c>
      <c r="N480" s="392" t="n">
        <v>0</v>
      </c>
      <c r="O480" s="392" t="n">
        <v>0</v>
      </c>
      <c r="P480" s="393" t="n">
        <f aca="false">SUM(D480:O480)</f>
        <v>0</v>
      </c>
    </row>
    <row r="481" customFormat="false" ht="12.75" hidden="false" customHeight="false" outlineLevel="0" collapsed="false">
      <c r="A481" s="404" t="s">
        <v>423</v>
      </c>
      <c r="D481" s="392" t="n">
        <v>0</v>
      </c>
      <c r="E481" s="392" t="n">
        <v>0</v>
      </c>
      <c r="F481" s="392" t="n">
        <v>0</v>
      </c>
      <c r="G481" s="392" t="n">
        <v>0</v>
      </c>
      <c r="H481" s="392" t="n">
        <v>0</v>
      </c>
      <c r="I481" s="392" t="n">
        <v>0</v>
      </c>
      <c r="J481" s="392" t="n">
        <v>0</v>
      </c>
      <c r="K481" s="392" t="n">
        <v>0</v>
      </c>
      <c r="L481" s="392" t="n">
        <v>0</v>
      </c>
      <c r="M481" s="392" t="n">
        <v>0</v>
      </c>
      <c r="N481" s="392" t="n">
        <v>0</v>
      </c>
      <c r="O481" s="392" t="n">
        <v>0</v>
      </c>
      <c r="P481" s="393" t="n">
        <f aca="false">SUM(D481:O481)</f>
        <v>0</v>
      </c>
    </row>
    <row r="482" customFormat="false" ht="12.75" hidden="false" customHeight="false" outlineLevel="0" collapsed="false">
      <c r="A482" s="404" t="s">
        <v>423</v>
      </c>
      <c r="D482" s="394" t="n">
        <v>0</v>
      </c>
      <c r="E482" s="394" t="n">
        <v>0</v>
      </c>
      <c r="F482" s="394" t="n">
        <v>0</v>
      </c>
      <c r="G482" s="394" t="n">
        <v>0</v>
      </c>
      <c r="H482" s="394" t="n">
        <v>0</v>
      </c>
      <c r="I482" s="394" t="n">
        <v>0</v>
      </c>
      <c r="J482" s="394" t="n">
        <v>0</v>
      </c>
      <c r="K482" s="394" t="n">
        <v>0</v>
      </c>
      <c r="L482" s="394" t="n">
        <v>0</v>
      </c>
      <c r="M482" s="394" t="n">
        <v>0</v>
      </c>
      <c r="N482" s="394" t="n">
        <v>0</v>
      </c>
      <c r="O482" s="394" t="n">
        <v>0</v>
      </c>
      <c r="P482" s="395" t="n">
        <f aca="false">SUM(D482:O482)</f>
        <v>0</v>
      </c>
    </row>
    <row r="483" customFormat="false" ht="3.95" hidden="false" customHeight="true" outlineLevel="0" collapsed="false">
      <c r="D483" s="437"/>
      <c r="E483" s="437"/>
      <c r="F483" s="437"/>
      <c r="G483" s="437"/>
      <c r="H483" s="437"/>
      <c r="I483" s="437"/>
      <c r="J483" s="437"/>
      <c r="K483" s="437"/>
      <c r="L483" s="437"/>
      <c r="M483" s="437"/>
      <c r="N483" s="437"/>
      <c r="O483" s="437"/>
      <c r="P483" s="437"/>
    </row>
    <row r="484" customFormat="false" ht="12.75" hidden="false" customHeight="false" outlineLevel="0" collapsed="false">
      <c r="A484" s="389" t="s">
        <v>572</v>
      </c>
      <c r="B484" s="398"/>
      <c r="C484" s="378"/>
      <c r="D484" s="422" t="n">
        <f aca="false">SUM(D479:D482)</f>
        <v>0</v>
      </c>
      <c r="E484" s="422" t="n">
        <f aca="false">SUM(E479:E482)</f>
        <v>0</v>
      </c>
      <c r="F484" s="422" t="n">
        <f aca="false">SUM(F479:F482)</f>
        <v>0</v>
      </c>
      <c r="G484" s="422" t="n">
        <f aca="false">SUM(G479:G482)</f>
        <v>0</v>
      </c>
      <c r="H484" s="422" t="n">
        <f aca="false">SUM(H479:H482)</f>
        <v>0</v>
      </c>
      <c r="I484" s="422" t="n">
        <f aca="false">SUM(I479:I482)</f>
        <v>0</v>
      </c>
      <c r="J484" s="422" t="n">
        <f aca="false">SUM(J479:J482)</f>
        <v>0</v>
      </c>
      <c r="K484" s="422" t="n">
        <f aca="false">SUM(K479:K482)</f>
        <v>0</v>
      </c>
      <c r="L484" s="422" t="n">
        <f aca="false">SUM(L479:L482)</f>
        <v>0</v>
      </c>
      <c r="M484" s="422" t="n">
        <f aca="false">SUM(M479:M482)</f>
        <v>0</v>
      </c>
      <c r="N484" s="422" t="n">
        <f aca="false">SUM(N479:N482)</f>
        <v>0</v>
      </c>
      <c r="O484" s="422" t="n">
        <f aca="false">SUM(O479:O482)</f>
        <v>0</v>
      </c>
      <c r="P484" s="422" t="n">
        <f aca="false">SUM(P479:P482)</f>
        <v>0</v>
      </c>
    </row>
    <row r="485" customFormat="false" ht="6" hidden="false" customHeight="true" outlineLevel="0" collapsed="false"/>
    <row r="486" customFormat="false" ht="12.75" hidden="false" customHeight="false" outlineLevel="0" collapsed="false">
      <c r="A486" s="391" t="s">
        <v>459</v>
      </c>
      <c r="B486" s="390"/>
      <c r="D486" s="393" t="n">
        <f aca="false">D476-D484</f>
        <v>0</v>
      </c>
      <c r="E486" s="393" t="n">
        <f aca="false">E476-E484</f>
        <v>0</v>
      </c>
      <c r="F486" s="393" t="n">
        <f aca="false">F476-F484</f>
        <v>0</v>
      </c>
      <c r="G486" s="393" t="n">
        <f aca="false">G476-G484</f>
        <v>0</v>
      </c>
      <c r="H486" s="393" t="n">
        <f aca="false">H476-H484</f>
        <v>0</v>
      </c>
      <c r="I486" s="393" t="n">
        <f aca="false">I476-I484</f>
        <v>0</v>
      </c>
      <c r="J486" s="393" t="n">
        <f aca="false">J476-J484</f>
        <v>0</v>
      </c>
      <c r="K486" s="393" t="n">
        <f aca="false">K476-K484</f>
        <v>0</v>
      </c>
      <c r="L486" s="393" t="n">
        <f aca="false">L476-L484</f>
        <v>0</v>
      </c>
      <c r="M486" s="393" t="n">
        <f aca="false">M476-M484</f>
        <v>0</v>
      </c>
      <c r="N486" s="393" t="n">
        <f aca="false">N476-N484</f>
        <v>0</v>
      </c>
      <c r="O486" s="393" t="n">
        <f aca="false">O476-O484</f>
        <v>0</v>
      </c>
      <c r="P486" s="393" t="n">
        <f aca="false">SUM(D486:O486)</f>
        <v>0</v>
      </c>
    </row>
    <row r="487" customFormat="false" ht="12.75" hidden="false" customHeight="false" outlineLevel="0" collapsed="false">
      <c r="A487" s="404" t="s">
        <v>573</v>
      </c>
      <c r="D487" s="392" t="n">
        <v>0</v>
      </c>
      <c r="E487" s="392" t="n">
        <v>0</v>
      </c>
      <c r="F487" s="392" t="n">
        <v>0</v>
      </c>
      <c r="G487" s="392" t="n">
        <v>0</v>
      </c>
      <c r="H487" s="392" t="n">
        <v>0</v>
      </c>
      <c r="I487" s="392" t="n">
        <v>0</v>
      </c>
      <c r="J487" s="392" t="n">
        <v>0</v>
      </c>
      <c r="K487" s="392" t="n">
        <v>0</v>
      </c>
      <c r="L487" s="392" t="n">
        <v>0</v>
      </c>
      <c r="M487" s="392" t="n">
        <v>0</v>
      </c>
      <c r="N487" s="392" t="n">
        <v>0</v>
      </c>
      <c r="O487" s="392" t="n">
        <v>0</v>
      </c>
      <c r="P487" s="393" t="n">
        <f aca="false">SUM(D487:O487)</f>
        <v>0</v>
      </c>
    </row>
    <row r="488" customFormat="false" ht="12.75" hidden="false" customHeight="false" outlineLevel="0" collapsed="false">
      <c r="A488" s="404" t="s">
        <v>343</v>
      </c>
      <c r="D488" s="392" t="n">
        <v>0</v>
      </c>
      <c r="E488" s="392" t="n">
        <v>0</v>
      </c>
      <c r="F488" s="392" t="n">
        <v>0</v>
      </c>
      <c r="G488" s="392" t="n">
        <v>0</v>
      </c>
      <c r="H488" s="392" t="n">
        <v>0</v>
      </c>
      <c r="I488" s="392" t="n">
        <v>0</v>
      </c>
      <c r="J488" s="392" t="n">
        <v>0</v>
      </c>
      <c r="K488" s="392" t="n">
        <v>0</v>
      </c>
      <c r="L488" s="392" t="n">
        <v>0</v>
      </c>
      <c r="M488" s="392" t="n">
        <v>0</v>
      </c>
      <c r="N488" s="392" t="n">
        <v>0</v>
      </c>
      <c r="O488" s="392" t="n">
        <v>0</v>
      </c>
      <c r="P488" s="393" t="n">
        <f aca="false">SUM(D488:O488)</f>
        <v>0</v>
      </c>
    </row>
    <row r="489" customFormat="false" ht="12.75" hidden="false" customHeight="false" outlineLevel="0" collapsed="false">
      <c r="A489" s="391" t="s">
        <v>402</v>
      </c>
      <c r="D489" s="394" t="n">
        <v>0</v>
      </c>
      <c r="E489" s="394" t="n">
        <v>0</v>
      </c>
      <c r="F489" s="394" t="n">
        <v>0</v>
      </c>
      <c r="G489" s="394" t="n">
        <v>0</v>
      </c>
      <c r="H489" s="394" t="n">
        <v>0</v>
      </c>
      <c r="I489" s="394" t="n">
        <v>0</v>
      </c>
      <c r="J489" s="394" t="n">
        <v>0</v>
      </c>
      <c r="K489" s="394" t="n">
        <v>0</v>
      </c>
      <c r="L489" s="394" t="n">
        <v>0</v>
      </c>
      <c r="M489" s="394" t="n">
        <v>0</v>
      </c>
      <c r="N489" s="394" t="n">
        <v>0</v>
      </c>
      <c r="O489" s="394" t="n">
        <v>0</v>
      </c>
      <c r="P489" s="395" t="n">
        <f aca="false">SUM(D489:O489)</f>
        <v>0</v>
      </c>
    </row>
    <row r="490" customFormat="false" ht="3.95" hidden="false" customHeight="true" outlineLevel="0" collapsed="false">
      <c r="D490" s="406"/>
      <c r="E490" s="406"/>
      <c r="F490" s="406"/>
      <c r="G490" s="406"/>
      <c r="H490" s="406"/>
      <c r="I490" s="406"/>
      <c r="J490" s="406"/>
      <c r="K490" s="406"/>
      <c r="L490" s="406"/>
      <c r="M490" s="406"/>
      <c r="N490" s="406"/>
      <c r="O490" s="406"/>
    </row>
    <row r="491" customFormat="false" ht="12.75" hidden="false" customHeight="false" outlineLevel="0" collapsed="false">
      <c r="A491" s="407" t="s">
        <v>403</v>
      </c>
      <c r="B491" s="439"/>
      <c r="C491" s="378"/>
      <c r="D491" s="400" t="n">
        <f aca="false">SUM(D486:D489)</f>
        <v>0</v>
      </c>
      <c r="E491" s="400" t="n">
        <f aca="false">SUM(E486:E489)</f>
        <v>0</v>
      </c>
      <c r="F491" s="400" t="n">
        <f aca="false">SUM(F486:F489)</f>
        <v>0</v>
      </c>
      <c r="G491" s="400" t="n">
        <f aca="false">SUM(G486:G489)</f>
        <v>0</v>
      </c>
      <c r="H491" s="400" t="n">
        <f aca="false">SUM(H486:H489)</f>
        <v>0</v>
      </c>
      <c r="I491" s="400" t="n">
        <f aca="false">SUM(I486:I489)</f>
        <v>0</v>
      </c>
      <c r="J491" s="400" t="n">
        <f aca="false">SUM(J486:J489)</f>
        <v>0</v>
      </c>
      <c r="K491" s="400" t="n">
        <f aca="false">SUM(K486:K489)</f>
        <v>0</v>
      </c>
      <c r="L491" s="400" t="n">
        <f aca="false">SUM(L486:L489)</f>
        <v>0</v>
      </c>
      <c r="M491" s="400" t="n">
        <f aca="false">SUM(M486:M489)</f>
        <v>0</v>
      </c>
      <c r="N491" s="400" t="n">
        <f aca="false">SUM(N486:N489)</f>
        <v>0</v>
      </c>
      <c r="O491" s="400" t="n">
        <f aca="false">SUM(O486:O489)</f>
        <v>0</v>
      </c>
      <c r="P491" s="400" t="n">
        <f aca="false">SUM(D491:O491)</f>
        <v>0</v>
      </c>
    </row>
    <row r="492" customFormat="false" ht="6" hidden="false" customHeight="true" outlineLevel="0" collapsed="false">
      <c r="A492" s="402"/>
      <c r="B492" s="390"/>
      <c r="D492" s="393"/>
      <c r="E492" s="393"/>
      <c r="F492" s="393"/>
      <c r="G492" s="393"/>
      <c r="H492" s="393"/>
      <c r="I492" s="393"/>
      <c r="J492" s="393"/>
      <c r="K492" s="393"/>
      <c r="L492" s="393"/>
      <c r="M492" s="393"/>
      <c r="N492" s="393"/>
      <c r="O492" s="393"/>
      <c r="P492" s="393"/>
    </row>
    <row r="493" customFormat="false" ht="12.75" hidden="false" customHeight="false" outlineLevel="0" collapsed="false">
      <c r="A493" s="389" t="s">
        <v>574</v>
      </c>
      <c r="B493" s="398"/>
      <c r="C493" s="378"/>
      <c r="D493" s="400" t="n">
        <f aca="false">-1*D491</f>
        <v>-0</v>
      </c>
      <c r="E493" s="400" t="n">
        <f aca="false">-1*E491</f>
        <v>-0</v>
      </c>
      <c r="F493" s="400" t="n">
        <f aca="false">-1*F491</f>
        <v>-0</v>
      </c>
      <c r="G493" s="400" t="n">
        <f aca="false">-1*G491</f>
        <v>-0</v>
      </c>
      <c r="H493" s="400" t="n">
        <f aca="false">-1*H491</f>
        <v>-0</v>
      </c>
      <c r="I493" s="400" t="n">
        <f aca="false">-1*I491</f>
        <v>-0</v>
      </c>
      <c r="J493" s="400" t="n">
        <f aca="false">-1*J491</f>
        <v>-0</v>
      </c>
      <c r="K493" s="400" t="n">
        <f aca="false">-1*K491</f>
        <v>-0</v>
      </c>
      <c r="L493" s="400" t="n">
        <f aca="false">-1*L491</f>
        <v>-0</v>
      </c>
      <c r="M493" s="400" t="n">
        <f aca="false">-1*M491</f>
        <v>-0</v>
      </c>
      <c r="N493" s="400" t="n">
        <f aca="false">-1*N491</f>
        <v>-0</v>
      </c>
      <c r="O493" s="400" t="n">
        <f aca="false">-1*O491</f>
        <v>-0</v>
      </c>
      <c r="P493" s="400" t="n">
        <f aca="false">SUM(D493:O493)</f>
        <v>0</v>
      </c>
    </row>
    <row r="494" customFormat="false" ht="12.75" hidden="false" customHeight="false" outlineLevel="0" collapsed="false">
      <c r="A494" s="402"/>
      <c r="B494" s="390"/>
    </row>
    <row r="495" customFormat="false" ht="12.75" hidden="false" customHeight="false" outlineLevel="0" collapsed="false">
      <c r="A495" s="440"/>
      <c r="B495" s="411"/>
      <c r="C495" s="412"/>
      <c r="D495" s="412"/>
      <c r="E495" s="412"/>
      <c r="F495" s="412"/>
      <c r="G495" s="412"/>
      <c r="H495" s="412"/>
      <c r="I495" s="412"/>
      <c r="J495" s="412"/>
      <c r="K495" s="412"/>
      <c r="L495" s="412"/>
      <c r="M495" s="412"/>
      <c r="N495" s="412"/>
      <c r="O495" s="412"/>
      <c r="P495" s="412"/>
    </row>
    <row r="496" customFormat="false" ht="12.75" hidden="false" customHeight="false" outlineLevel="0" collapsed="false">
      <c r="A496" s="396"/>
    </row>
    <row r="497" customFormat="false" ht="12.75" hidden="false" customHeight="false" outlineLevel="0" collapsed="false">
      <c r="A497" s="441" t="s">
        <v>575</v>
      </c>
      <c r="B497" s="390"/>
      <c r="C497" s="443" t="str">
        <f aca="false">C30</f>
        <v>12/31/99</v>
      </c>
      <c r="D497" s="418"/>
      <c r="E497" s="418"/>
      <c r="F497" s="418"/>
      <c r="G497" s="418"/>
      <c r="H497" s="418"/>
      <c r="I497" s="418"/>
      <c r="J497" s="418"/>
      <c r="K497" s="418"/>
      <c r="L497" s="418"/>
      <c r="M497" s="418"/>
      <c r="N497" s="418"/>
      <c r="O497" s="418"/>
      <c r="P497" s="378"/>
    </row>
    <row r="498" customFormat="false" ht="3.95" hidden="false" customHeight="true" outlineLevel="0" collapsed="false">
      <c r="A498" s="402"/>
      <c r="B498" s="390"/>
      <c r="D498" s="406"/>
      <c r="E498" s="406"/>
      <c r="F498" s="406"/>
      <c r="G498" s="406"/>
      <c r="H498" s="406"/>
      <c r="I498" s="406"/>
      <c r="J498" s="406"/>
      <c r="K498" s="406"/>
      <c r="L498" s="406"/>
      <c r="M498" s="406"/>
      <c r="N498" s="406"/>
      <c r="O498" s="406"/>
    </row>
    <row r="499" customFormat="false" ht="12.75" hidden="false" customHeight="false" outlineLevel="0" collapsed="false">
      <c r="A499" s="389" t="s">
        <v>407</v>
      </c>
      <c r="B499" s="390"/>
      <c r="D499" s="393" t="n">
        <f aca="false">C509</f>
        <v>0</v>
      </c>
      <c r="E499" s="393" t="n">
        <f aca="false">D509</f>
        <v>0</v>
      </c>
      <c r="F499" s="393" t="n">
        <f aca="false">E509</f>
        <v>0</v>
      </c>
      <c r="G499" s="393" t="n">
        <f aca="false">F509</f>
        <v>0</v>
      </c>
      <c r="H499" s="393" t="n">
        <f aca="false">G509</f>
        <v>0</v>
      </c>
      <c r="I499" s="393" t="n">
        <f aca="false">H509</f>
        <v>0</v>
      </c>
      <c r="J499" s="393" t="n">
        <f aca="false">I509</f>
        <v>0</v>
      </c>
      <c r="K499" s="393" t="n">
        <f aca="false">J509</f>
        <v>0</v>
      </c>
      <c r="L499" s="393" t="n">
        <f aca="false">K509</f>
        <v>0</v>
      </c>
      <c r="M499" s="393" t="n">
        <f aca="false">L509</f>
        <v>0</v>
      </c>
      <c r="N499" s="393" t="n">
        <f aca="false">M509</f>
        <v>0</v>
      </c>
      <c r="O499" s="393" t="n">
        <f aca="false">N509</f>
        <v>0</v>
      </c>
      <c r="P499" s="393"/>
    </row>
    <row r="500" customFormat="false" ht="6" hidden="false" customHeight="true" outlineLevel="0" collapsed="false">
      <c r="A500" s="396"/>
    </row>
    <row r="501" customFormat="false" ht="12.75" hidden="false" customHeight="false" outlineLevel="0" collapsed="false">
      <c r="A501" s="404" t="s">
        <v>576</v>
      </c>
      <c r="B501" s="419"/>
      <c r="D501" s="392" t="n">
        <v>0</v>
      </c>
      <c r="E501" s="392" t="n">
        <v>0</v>
      </c>
      <c r="F501" s="392" t="n">
        <v>0</v>
      </c>
      <c r="G501" s="392" t="n">
        <v>0</v>
      </c>
      <c r="H501" s="392" t="n">
        <v>0</v>
      </c>
      <c r="I501" s="392" t="n">
        <v>0</v>
      </c>
      <c r="J501" s="392" t="n">
        <v>0</v>
      </c>
      <c r="K501" s="392" t="n">
        <v>0</v>
      </c>
      <c r="L501" s="392" t="n">
        <v>0</v>
      </c>
      <c r="M501" s="392" t="n">
        <v>0</v>
      </c>
      <c r="N501" s="392" t="n">
        <v>0</v>
      </c>
      <c r="O501" s="392" t="n">
        <v>0</v>
      </c>
      <c r="P501" s="393" t="n">
        <f aca="false">SUM(D501:O501)</f>
        <v>0</v>
      </c>
    </row>
    <row r="502" customFormat="false" ht="6" hidden="false" customHeight="true" outlineLevel="0" collapsed="false">
      <c r="A502" s="402"/>
      <c r="B502" s="390"/>
      <c r="D502" s="393"/>
      <c r="E502" s="393"/>
      <c r="F502" s="393"/>
      <c r="G502" s="393"/>
      <c r="H502" s="393"/>
      <c r="I502" s="393"/>
      <c r="J502" s="393"/>
      <c r="K502" s="393"/>
      <c r="L502" s="393"/>
      <c r="M502" s="393"/>
      <c r="N502" s="393"/>
      <c r="O502" s="393"/>
    </row>
    <row r="503" customFormat="false" ht="12.75" hidden="false" customHeight="false" outlineLevel="0" collapsed="false">
      <c r="A503" s="391" t="s">
        <v>538</v>
      </c>
      <c r="B503" s="390"/>
      <c r="D503" s="393" t="n">
        <f aca="false">D493</f>
        <v>-0</v>
      </c>
      <c r="E503" s="393" t="n">
        <f aca="false">E493</f>
        <v>-0</v>
      </c>
      <c r="F503" s="393" t="n">
        <f aca="false">F493</f>
        <v>-0</v>
      </c>
      <c r="G503" s="393" t="n">
        <f aca="false">G493</f>
        <v>-0</v>
      </c>
      <c r="H503" s="393" t="n">
        <f aca="false">H493</f>
        <v>-0</v>
      </c>
      <c r="I503" s="393" t="n">
        <f aca="false">I493</f>
        <v>-0</v>
      </c>
      <c r="J503" s="393" t="n">
        <f aca="false">J493</f>
        <v>-0</v>
      </c>
      <c r="K503" s="393" t="n">
        <f aca="false">K493</f>
        <v>-0</v>
      </c>
      <c r="L503" s="393" t="n">
        <f aca="false">L493</f>
        <v>-0</v>
      </c>
      <c r="M503" s="393" t="n">
        <f aca="false">M493</f>
        <v>-0</v>
      </c>
      <c r="N503" s="393" t="n">
        <f aca="false">N493</f>
        <v>-0</v>
      </c>
      <c r="O503" s="393" t="n">
        <f aca="false">O493</f>
        <v>-0</v>
      </c>
      <c r="P503" s="393" t="n">
        <f aca="false">SUM(D503:O503)</f>
        <v>0</v>
      </c>
    </row>
    <row r="504" customFormat="false" ht="6" hidden="false" customHeight="true" outlineLevel="0" collapsed="false">
      <c r="A504" s="402"/>
      <c r="B504" s="390"/>
      <c r="D504" s="393"/>
      <c r="E504" s="393"/>
      <c r="F504" s="393"/>
      <c r="G504" s="393"/>
      <c r="H504" s="393"/>
      <c r="I504" s="393"/>
      <c r="J504" s="393"/>
      <c r="K504" s="393"/>
      <c r="L504" s="393"/>
      <c r="M504" s="393"/>
      <c r="N504" s="393"/>
      <c r="O504" s="393"/>
      <c r="P504" s="393"/>
    </row>
    <row r="505" customFormat="false" ht="12.75" hidden="false" customHeight="false" outlineLevel="0" collapsed="false">
      <c r="A505" s="391" t="s">
        <v>526</v>
      </c>
      <c r="B505" s="390"/>
      <c r="D505" s="392" t="n">
        <v>0</v>
      </c>
      <c r="E505" s="392" t="n">
        <v>0</v>
      </c>
      <c r="F505" s="392" t="n">
        <v>0</v>
      </c>
      <c r="G505" s="392" t="n">
        <v>0</v>
      </c>
      <c r="H505" s="392" t="n">
        <v>0</v>
      </c>
      <c r="I505" s="392" t="n">
        <v>0</v>
      </c>
      <c r="J505" s="392" t="n">
        <v>0</v>
      </c>
      <c r="K505" s="392" t="n">
        <v>0</v>
      </c>
      <c r="L505" s="392" t="n">
        <v>0</v>
      </c>
      <c r="M505" s="392" t="n">
        <v>0</v>
      </c>
      <c r="N505" s="392" t="n">
        <v>0</v>
      </c>
      <c r="O505" s="392" t="n">
        <v>0</v>
      </c>
      <c r="P505" s="393" t="n">
        <f aca="false">SUM(D505:O505)</f>
        <v>0</v>
      </c>
    </row>
    <row r="506" customFormat="false" ht="6" hidden="false" customHeight="true" outlineLevel="0" collapsed="false">
      <c r="A506" s="402"/>
      <c r="B506" s="390"/>
      <c r="D506" s="393"/>
      <c r="E506" s="393"/>
      <c r="F506" s="393"/>
      <c r="G506" s="393"/>
      <c r="H506" s="393"/>
      <c r="I506" s="393"/>
      <c r="J506" s="393"/>
      <c r="K506" s="393"/>
      <c r="L506" s="393"/>
      <c r="M506" s="393"/>
      <c r="N506" s="393"/>
      <c r="O506" s="393"/>
      <c r="P506" s="393"/>
    </row>
    <row r="507" customFormat="false" ht="12.75" hidden="false" customHeight="false" outlineLevel="0" collapsed="false">
      <c r="A507" s="391" t="s">
        <v>466</v>
      </c>
      <c r="B507" s="390"/>
      <c r="D507" s="395" t="n">
        <f aca="false">D515</f>
        <v>0</v>
      </c>
      <c r="E507" s="395" t="n">
        <f aca="false">E515</f>
        <v>0</v>
      </c>
      <c r="F507" s="395" t="n">
        <f aca="false">F515</f>
        <v>0</v>
      </c>
      <c r="G507" s="395" t="n">
        <f aca="false">G515</f>
        <v>0</v>
      </c>
      <c r="H507" s="395" t="n">
        <f aca="false">H515</f>
        <v>0</v>
      </c>
      <c r="I507" s="395" t="n">
        <f aca="false">I515</f>
        <v>0</v>
      </c>
      <c r="J507" s="395" t="n">
        <f aca="false">J515</f>
        <v>0</v>
      </c>
      <c r="K507" s="395" t="n">
        <f aca="false">K515</f>
        <v>0</v>
      </c>
      <c r="L507" s="395" t="n">
        <f aca="false">L515</f>
        <v>0</v>
      </c>
      <c r="M507" s="395" t="n">
        <f aca="false">M515</f>
        <v>0</v>
      </c>
      <c r="N507" s="395" t="n">
        <f aca="false">N515</f>
        <v>0</v>
      </c>
      <c r="O507" s="395" t="n">
        <f aca="false">O515</f>
        <v>0</v>
      </c>
      <c r="P507" s="395" t="n">
        <f aca="false">SUM(D507:O507)</f>
        <v>0</v>
      </c>
    </row>
    <row r="508" customFormat="false" ht="3.95" hidden="false" customHeight="true" outlineLevel="0" collapsed="false">
      <c r="A508" s="402"/>
      <c r="B508" s="390"/>
      <c r="D508" s="406"/>
      <c r="E508" s="406"/>
      <c r="F508" s="406"/>
      <c r="G508" s="406"/>
      <c r="H508" s="406"/>
      <c r="I508" s="406"/>
      <c r="J508" s="406"/>
      <c r="K508" s="406"/>
      <c r="L508" s="406"/>
      <c r="M508" s="406"/>
      <c r="N508" s="406"/>
      <c r="O508" s="406"/>
    </row>
    <row r="509" customFormat="false" ht="12.75" hidden="false" customHeight="false" outlineLevel="0" collapsed="false">
      <c r="A509" s="389" t="s">
        <v>412</v>
      </c>
      <c r="B509" s="444"/>
      <c r="C509" s="421" t="n">
        <v>0</v>
      </c>
      <c r="D509" s="422" t="n">
        <f aca="false">SUM(D499:D507)</f>
        <v>0</v>
      </c>
      <c r="E509" s="422" t="n">
        <f aca="false">SUM(E499:E507)</f>
        <v>0</v>
      </c>
      <c r="F509" s="422" t="n">
        <f aca="false">SUM(F499:F507)</f>
        <v>0</v>
      </c>
      <c r="G509" s="422" t="n">
        <f aca="false">SUM(G499:G507)</f>
        <v>0</v>
      </c>
      <c r="H509" s="422" t="n">
        <f aca="false">SUM(H499:H507)</f>
        <v>0</v>
      </c>
      <c r="I509" s="422" t="n">
        <f aca="false">SUM(I499:I507)</f>
        <v>0</v>
      </c>
      <c r="J509" s="422" t="n">
        <f aca="false">SUM(J499:J507)</f>
        <v>0</v>
      </c>
      <c r="K509" s="422" t="n">
        <f aca="false">SUM(K499:K507)</f>
        <v>0</v>
      </c>
      <c r="L509" s="422" t="n">
        <f aca="false">SUM(L499:L507)</f>
        <v>0</v>
      </c>
      <c r="M509" s="422" t="n">
        <f aca="false">SUM(M499:M507)</f>
        <v>0</v>
      </c>
      <c r="N509" s="422" t="n">
        <f aca="false">SUM(N499:N507)</f>
        <v>0</v>
      </c>
      <c r="O509" s="422" t="n">
        <f aca="false">SUM(O499:O507)</f>
        <v>0</v>
      </c>
      <c r="P509" s="422" t="n">
        <f aca="false">SUM(P501:P507)+D499</f>
        <v>0</v>
      </c>
    </row>
    <row r="510" customFormat="false" ht="12.75" hidden="false" customHeight="false" outlineLevel="0" collapsed="false">
      <c r="A510" s="402"/>
      <c r="C510" s="402"/>
      <c r="D510" s="406"/>
      <c r="E510" s="406"/>
      <c r="F510" s="406"/>
      <c r="G510" s="406"/>
      <c r="H510" s="406"/>
      <c r="I510" s="406"/>
      <c r="J510" s="406"/>
      <c r="K510" s="406"/>
      <c r="L510" s="406"/>
      <c r="M510" s="406"/>
      <c r="N510" s="406"/>
      <c r="O510" s="406"/>
    </row>
    <row r="512" customFormat="false" ht="12.75" hidden="false" customHeight="false" outlineLevel="0" collapsed="false">
      <c r="A512" s="391" t="s">
        <v>501</v>
      </c>
      <c r="C512" s="402"/>
      <c r="D512" s="446" t="n">
        <f aca="false">D45</f>
        <v>0.0902</v>
      </c>
      <c r="E512" s="446" t="n">
        <f aca="false">E45</f>
        <v>0.0902</v>
      </c>
      <c r="F512" s="446" t="n">
        <f aca="false">F45</f>
        <v>0.0902</v>
      </c>
      <c r="G512" s="446" t="n">
        <f aca="false">G45</f>
        <v>0.0902</v>
      </c>
      <c r="H512" s="446" t="n">
        <f aca="false">H45</f>
        <v>0.0902</v>
      </c>
      <c r="I512" s="446" t="n">
        <f aca="false">I45</f>
        <v>0.0902</v>
      </c>
      <c r="J512" s="446" t="n">
        <f aca="false">J45</f>
        <v>0.0902</v>
      </c>
      <c r="K512" s="446" t="n">
        <f aca="false">K45</f>
        <v>0.0902</v>
      </c>
      <c r="L512" s="446" t="n">
        <f aca="false">L45</f>
        <v>0.0902</v>
      </c>
      <c r="M512" s="446" t="n">
        <f aca="false">M45</f>
        <v>0.0902</v>
      </c>
      <c r="N512" s="446" t="n">
        <f aca="false">N45</f>
        <v>0.0902</v>
      </c>
      <c r="O512" s="446" t="n">
        <f aca="false">O45</f>
        <v>0.0902</v>
      </c>
    </row>
    <row r="513" customFormat="false" ht="12.75" hidden="false" customHeight="false" outlineLevel="0" collapsed="false">
      <c r="A513" s="391" t="s">
        <v>414</v>
      </c>
      <c r="C513" s="402"/>
      <c r="D513" s="436" t="n">
        <f aca="false">D46</f>
        <v>0.0077</v>
      </c>
      <c r="E513" s="436" t="n">
        <f aca="false">E46</f>
        <v>0.0069</v>
      </c>
      <c r="F513" s="436" t="n">
        <f aca="false">F46</f>
        <v>0.0077</v>
      </c>
      <c r="G513" s="436" t="n">
        <f aca="false">G46</f>
        <v>0.0074</v>
      </c>
      <c r="H513" s="436" t="n">
        <f aca="false">H46</f>
        <v>0.0077</v>
      </c>
      <c r="I513" s="436" t="n">
        <f aca="false">I46</f>
        <v>0.0074</v>
      </c>
      <c r="J513" s="436" t="n">
        <f aca="false">J46</f>
        <v>0.0077</v>
      </c>
      <c r="K513" s="436" t="n">
        <f aca="false">K46</f>
        <v>0.0077</v>
      </c>
      <c r="L513" s="436" t="n">
        <f aca="false">L46</f>
        <v>0.0074</v>
      </c>
      <c r="M513" s="436" t="n">
        <f aca="false">M46</f>
        <v>0.0077</v>
      </c>
      <c r="N513" s="436" t="n">
        <f aca="false">N46</f>
        <v>0.0074</v>
      </c>
      <c r="O513" s="436" t="n">
        <f aca="false">O46</f>
        <v>0.0077</v>
      </c>
    </row>
    <row r="514" customFormat="false" ht="12.75" hidden="false" customHeight="true" outlineLevel="0" collapsed="false">
      <c r="A514" s="402"/>
      <c r="C514" s="402"/>
    </row>
    <row r="515" customFormat="false" ht="12.75" hidden="false" customHeight="false" outlineLevel="0" collapsed="false">
      <c r="A515" s="389" t="s">
        <v>415</v>
      </c>
      <c r="C515" s="459"/>
      <c r="D515" s="400" t="n">
        <f aca="false">ROUND(C509*D513,0)</f>
        <v>0</v>
      </c>
      <c r="E515" s="400" t="n">
        <f aca="false">ROUND(D509*E513,0)</f>
        <v>0</v>
      </c>
      <c r="F515" s="400" t="n">
        <f aca="false">ROUND(E509*F513,0)</f>
        <v>0</v>
      </c>
      <c r="G515" s="400" t="n">
        <f aca="false">ROUND(F509*G513,0)</f>
        <v>0</v>
      </c>
      <c r="H515" s="400" t="n">
        <f aca="false">ROUND(G509*H513,0)</f>
        <v>0</v>
      </c>
      <c r="I515" s="400" t="n">
        <f aca="false">ROUND(H509*I513,0)</f>
        <v>0</v>
      </c>
      <c r="J515" s="400" t="n">
        <f aca="false">ROUND(I509*J513,0)</f>
        <v>0</v>
      </c>
      <c r="K515" s="400" t="n">
        <f aca="false">ROUND(J509*K513,0)</f>
        <v>0</v>
      </c>
      <c r="L515" s="400" t="n">
        <f aca="false">ROUND(K509*L513,0)</f>
        <v>0</v>
      </c>
      <c r="M515" s="400" t="n">
        <f aca="false">ROUND(L509*M513,0)</f>
        <v>0</v>
      </c>
      <c r="N515" s="400" t="n">
        <f aca="false">ROUND(M509*N513,0)</f>
        <v>0</v>
      </c>
      <c r="O515" s="400" t="n">
        <f aca="false">ROUND(N509*O513,0)</f>
        <v>0</v>
      </c>
      <c r="P515" s="400" t="n">
        <f aca="false">SUM(D515:O515)</f>
        <v>0</v>
      </c>
    </row>
    <row r="516" customFormat="false" ht="6" hidden="false" customHeight="true" outlineLevel="0" collapsed="false">
      <c r="A516" s="402"/>
      <c r="B516" s="390"/>
    </row>
    <row r="517" customFormat="false" ht="12.75" hidden="false" customHeight="false" outlineLevel="0" collapsed="false">
      <c r="A517" s="389" t="s">
        <v>416</v>
      </c>
      <c r="B517" s="390"/>
      <c r="D517" s="393" t="n">
        <f aca="false">D515</f>
        <v>0</v>
      </c>
      <c r="E517" s="393" t="n">
        <f aca="false">E515+D517</f>
        <v>0</v>
      </c>
      <c r="F517" s="393" t="n">
        <f aca="false">F515+E517</f>
        <v>0</v>
      </c>
      <c r="G517" s="393" t="n">
        <f aca="false">G515+F517</f>
        <v>0</v>
      </c>
      <c r="H517" s="393" t="n">
        <f aca="false">H515+G517</f>
        <v>0</v>
      </c>
      <c r="I517" s="393" t="n">
        <f aca="false">I515+H517</f>
        <v>0</v>
      </c>
      <c r="J517" s="393" t="n">
        <f aca="false">J515+I517</f>
        <v>0</v>
      </c>
      <c r="K517" s="393" t="n">
        <f aca="false">K515+J517</f>
        <v>0</v>
      </c>
      <c r="L517" s="393" t="n">
        <f aca="false">L515+K517</f>
        <v>0</v>
      </c>
      <c r="M517" s="393" t="n">
        <f aca="false">M515+L517</f>
        <v>0</v>
      </c>
      <c r="N517" s="393" t="n">
        <f aca="false">N515+M517</f>
        <v>0</v>
      </c>
      <c r="O517" s="393" t="n">
        <f aca="false">O515+N517</f>
        <v>0</v>
      </c>
    </row>
    <row r="519" customFormat="false" ht="12.75" hidden="false" customHeight="false" outlineLevel="0" collapsed="false">
      <c r="A519" s="0"/>
      <c r="B519" s="427"/>
      <c r="C519" s="0"/>
      <c r="D519" s="0"/>
      <c r="E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  <c r="FG519" s="0"/>
      <c r="FH519" s="0"/>
      <c r="FI519" s="0"/>
      <c r="FJ519" s="0"/>
      <c r="FK519" s="0"/>
      <c r="FL519" s="0"/>
      <c r="FM519" s="0"/>
      <c r="FN519" s="0"/>
      <c r="FO519" s="0"/>
      <c r="FP519" s="0"/>
      <c r="FQ519" s="0"/>
      <c r="FR519" s="0"/>
      <c r="FS519" s="0"/>
      <c r="FT519" s="0"/>
      <c r="FU519" s="0"/>
      <c r="FV519" s="0"/>
      <c r="FW519" s="0"/>
      <c r="FX519" s="0"/>
      <c r="FY519" s="0"/>
      <c r="FZ519" s="0"/>
      <c r="GA519" s="0"/>
      <c r="GB519" s="0"/>
      <c r="GC519" s="0"/>
      <c r="GD519" s="0"/>
      <c r="GE519" s="0"/>
      <c r="GF519" s="0"/>
      <c r="GG519" s="0"/>
      <c r="GH519" s="0"/>
      <c r="GI519" s="0"/>
      <c r="GJ519" s="0"/>
      <c r="GK519" s="0"/>
      <c r="GL519" s="0"/>
      <c r="GM519" s="0"/>
      <c r="GN519" s="0"/>
      <c r="GO519" s="0"/>
      <c r="GP519" s="0"/>
      <c r="GQ519" s="0"/>
      <c r="GR519" s="0"/>
      <c r="GS519" s="0"/>
      <c r="GT519" s="0"/>
      <c r="GU519" s="0"/>
      <c r="GV519" s="0"/>
      <c r="GW519" s="0"/>
      <c r="GX519" s="0"/>
      <c r="GY519" s="0"/>
      <c r="GZ519" s="0"/>
      <c r="HA519" s="0"/>
      <c r="HB519" s="0"/>
      <c r="HC519" s="0"/>
      <c r="HD519" s="0"/>
      <c r="HE519" s="0"/>
      <c r="HF519" s="0"/>
      <c r="HG519" s="0"/>
      <c r="HH519" s="0"/>
      <c r="HI519" s="0"/>
      <c r="HJ519" s="0"/>
      <c r="HK519" s="0"/>
      <c r="HL519" s="0"/>
      <c r="HM519" s="0"/>
      <c r="HN519" s="0"/>
      <c r="HO519" s="0"/>
      <c r="HP519" s="0"/>
      <c r="HQ519" s="0"/>
      <c r="HR519" s="0"/>
      <c r="HS519" s="0"/>
      <c r="HT519" s="0"/>
      <c r="HU519" s="0"/>
      <c r="HV519" s="0"/>
      <c r="HW519" s="0"/>
      <c r="HX519" s="0"/>
      <c r="HY519" s="0"/>
      <c r="HZ519" s="0"/>
      <c r="IA519" s="0"/>
      <c r="IB519" s="0"/>
      <c r="IC519" s="0"/>
      <c r="ID519" s="0"/>
      <c r="IE519" s="0"/>
      <c r="IF519" s="0"/>
      <c r="IG519" s="0"/>
      <c r="IH519" s="0"/>
      <c r="II519" s="0"/>
      <c r="IJ519" s="0"/>
      <c r="IK519" s="0"/>
      <c r="IL519" s="0"/>
      <c r="IM519" s="0"/>
      <c r="IN519" s="0"/>
      <c r="IO519" s="0"/>
      <c r="IP519" s="0"/>
      <c r="IQ519" s="0"/>
      <c r="IR519" s="0"/>
      <c r="IS519" s="0"/>
      <c r="IT519" s="0"/>
      <c r="IU519" s="0"/>
      <c r="IV519" s="0"/>
      <c r="IW519" s="0"/>
    </row>
    <row r="520" customFormat="false" ht="12.75" hidden="false" customHeight="false" outlineLevel="0" collapsed="false">
      <c r="A520" s="429" t="str">
        <f aca="false">A1</f>
        <v>'file:///mnt/12tb/@roms/datasets/enron/EDRM Enron Email Data Set v2 XML/filtered-attachments/xls/TW3rdCEEM.XLS'#$Trackers</v>
      </c>
      <c r="D520" s="378"/>
      <c r="E520" s="378"/>
      <c r="F520" s="378"/>
      <c r="G520" s="378"/>
      <c r="H520" s="378"/>
      <c r="I520" s="378"/>
      <c r="J520" s="378"/>
      <c r="K520" s="378"/>
      <c r="L520" s="378"/>
      <c r="M520" s="378"/>
      <c r="N520" s="378"/>
      <c r="O520" s="378"/>
      <c r="P520" s="378"/>
    </row>
    <row r="521" customFormat="false" ht="12.75" hidden="false" customHeight="false" outlineLevel="0" collapsed="false">
      <c r="A521" s="379" t="s">
        <v>577</v>
      </c>
      <c r="D521" s="378"/>
      <c r="E521" s="378"/>
      <c r="F521" s="378"/>
      <c r="G521" s="378"/>
      <c r="H521" s="378"/>
      <c r="I521" s="378"/>
      <c r="J521" s="378"/>
      <c r="K521" s="378"/>
      <c r="L521" s="378"/>
      <c r="M521" s="378"/>
      <c r="N521" s="378"/>
      <c r="O521" s="378"/>
      <c r="P521" s="378"/>
    </row>
    <row r="522" customFormat="false" ht="12.75" hidden="false" customHeight="false" outlineLevel="0" collapsed="false">
      <c r="A522" s="429" t="str">
        <f aca="false">A3</f>
        <v>2001 CURRENT ESTIMATE</v>
      </c>
      <c r="B522" s="380" t="n">
        <f aca="true">NOW()</f>
        <v>45926.9584413173</v>
      </c>
      <c r="C522" s="430" t="s">
        <v>578</v>
      </c>
      <c r="D522" s="430"/>
      <c r="E522" s="430"/>
      <c r="F522" s="430"/>
      <c r="G522" s="430"/>
      <c r="H522" s="430"/>
      <c r="I522" s="430"/>
      <c r="J522" s="430"/>
      <c r="K522" s="430"/>
      <c r="L522" s="430"/>
      <c r="M522" s="430"/>
      <c r="N522" s="430"/>
      <c r="O522" s="430"/>
      <c r="P522" s="430"/>
    </row>
    <row r="523" customFormat="false" ht="12.95" hidden="false" customHeight="true" outlineLevel="0" collapsed="false">
      <c r="A523" s="382"/>
      <c r="B523" s="383" t="n">
        <f aca="true">NOW()</f>
        <v>45926.9584413173</v>
      </c>
      <c r="C523" s="431" t="str">
        <f aca="false">C4</f>
        <v>BALANCE</v>
      </c>
      <c r="D523" s="431" t="str">
        <f aca="false">D4</f>
        <v>JAN</v>
      </c>
      <c r="E523" s="431" t="str">
        <f aca="false">E4</f>
        <v>FEB</v>
      </c>
      <c r="F523" s="431" t="str">
        <f aca="false">F4</f>
        <v>MAR</v>
      </c>
      <c r="G523" s="431" t="str">
        <f aca="false">G4</f>
        <v>APR</v>
      </c>
      <c r="H523" s="431" t="str">
        <f aca="false">H4</f>
        <v>MAY</v>
      </c>
      <c r="I523" s="431" t="str">
        <f aca="false">I4</f>
        <v>JUN</v>
      </c>
      <c r="J523" s="431" t="str">
        <f aca="false">J4</f>
        <v>JUL</v>
      </c>
      <c r="K523" s="431" t="str">
        <f aca="false">K4</f>
        <v>AUG</v>
      </c>
      <c r="L523" s="431" t="str">
        <f aca="false">L4</f>
        <v>SEP</v>
      </c>
      <c r="M523" s="431" t="str">
        <f aca="false">M4</f>
        <v>OCT</v>
      </c>
      <c r="N523" s="431" t="str">
        <f aca="false">N4</f>
        <v>NOV</v>
      </c>
      <c r="O523" s="431" t="str">
        <f aca="false">O4</f>
        <v>DEC</v>
      </c>
      <c r="P523" s="431" t="n">
        <f aca="false">P4</f>
        <v>2001</v>
      </c>
    </row>
    <row r="524" customFormat="false" ht="3.95" hidden="false" customHeight="true" outlineLevel="0" collapsed="false">
      <c r="D524" s="387"/>
      <c r="E524" s="387"/>
      <c r="F524" s="387"/>
      <c r="G524" s="387"/>
      <c r="H524" s="387"/>
      <c r="I524" s="387"/>
      <c r="J524" s="387"/>
      <c r="K524" s="387"/>
      <c r="L524" s="387"/>
      <c r="M524" s="387"/>
      <c r="N524" s="387"/>
      <c r="O524" s="387"/>
      <c r="P524" s="388"/>
    </row>
    <row r="525" customFormat="false" ht="12.75" hidden="false" customHeight="false" outlineLevel="0" collapsed="false">
      <c r="A525" s="389" t="s">
        <v>579</v>
      </c>
      <c r="B525" s="390"/>
    </row>
    <row r="526" customFormat="false" ht="12.75" hidden="false" customHeight="false" outlineLevel="0" collapsed="false">
      <c r="A526" s="391" t="s">
        <v>393</v>
      </c>
      <c r="B526" s="390"/>
      <c r="D526" s="393" t="n">
        <f aca="false">D59</f>
        <v>0</v>
      </c>
      <c r="E526" s="393" t="n">
        <f aca="false">E59</f>
        <v>0</v>
      </c>
      <c r="F526" s="393" t="n">
        <f aca="false">F59</f>
        <v>0</v>
      </c>
      <c r="G526" s="393" t="n">
        <f aca="false">G59</f>
        <v>0</v>
      </c>
      <c r="H526" s="393" t="n">
        <f aca="false">H59</f>
        <v>0</v>
      </c>
      <c r="I526" s="393" t="n">
        <f aca="false">I59</f>
        <v>0</v>
      </c>
      <c r="J526" s="393" t="n">
        <f aca="false">J59</f>
        <v>0</v>
      </c>
      <c r="K526" s="393" t="n">
        <f aca="false">K59</f>
        <v>0</v>
      </c>
      <c r="L526" s="393" t="n">
        <f aca="false">L59</f>
        <v>0</v>
      </c>
      <c r="M526" s="393" t="n">
        <f aca="false">M59</f>
        <v>0</v>
      </c>
      <c r="N526" s="393" t="n">
        <f aca="false">N59</f>
        <v>0</v>
      </c>
      <c r="O526" s="393" t="n">
        <f aca="false">O59</f>
        <v>0</v>
      </c>
      <c r="P526" s="393" t="n">
        <f aca="false">SUM(D526:O526)</f>
        <v>0</v>
      </c>
    </row>
    <row r="527" customFormat="false" ht="12.75" hidden="false" customHeight="false" outlineLevel="0" collapsed="false">
      <c r="A527" s="391" t="s">
        <v>477</v>
      </c>
      <c r="D527" s="393" t="n">
        <f aca="false">D60</f>
        <v>0</v>
      </c>
      <c r="E527" s="393" t="n">
        <f aca="false">E60</f>
        <v>0</v>
      </c>
      <c r="F527" s="393" t="n">
        <f aca="false">F60</f>
        <v>0</v>
      </c>
      <c r="G527" s="393" t="n">
        <f aca="false">G60</f>
        <v>0</v>
      </c>
      <c r="H527" s="393" t="n">
        <f aca="false">H60</f>
        <v>0</v>
      </c>
      <c r="I527" s="393" t="n">
        <f aca="false">I60</f>
        <v>0</v>
      </c>
      <c r="J527" s="393" t="n">
        <f aca="false">J60</f>
        <v>0</v>
      </c>
      <c r="K527" s="393" t="n">
        <f aca="false">K60</f>
        <v>0</v>
      </c>
      <c r="L527" s="393" t="n">
        <f aca="false">L60</f>
        <v>0</v>
      </c>
      <c r="M527" s="393" t="n">
        <f aca="false">M60</f>
        <v>0</v>
      </c>
      <c r="N527" s="393" t="n">
        <f aca="false">N60</f>
        <v>0</v>
      </c>
      <c r="O527" s="393" t="n">
        <f aca="false">O60</f>
        <v>0</v>
      </c>
      <c r="P527" s="393" t="n">
        <f aca="false">SUM(D527:O527)</f>
        <v>0</v>
      </c>
    </row>
    <row r="528" customFormat="false" ht="12.75" hidden="false" customHeight="false" outlineLevel="0" collapsed="false">
      <c r="A528" s="391" t="s">
        <v>478</v>
      </c>
      <c r="D528" s="395" t="n">
        <f aca="false">D61</f>
        <v>0</v>
      </c>
      <c r="E528" s="395" t="n">
        <f aca="false">E61</f>
        <v>0</v>
      </c>
      <c r="F528" s="395" t="n">
        <f aca="false">F61</f>
        <v>0</v>
      </c>
      <c r="G528" s="395" t="n">
        <f aca="false">G61</f>
        <v>0</v>
      </c>
      <c r="H528" s="395" t="n">
        <f aca="false">H61</f>
        <v>0</v>
      </c>
      <c r="I528" s="395" t="n">
        <f aca="false">I61</f>
        <v>0</v>
      </c>
      <c r="J528" s="395" t="n">
        <f aca="false">J61</f>
        <v>0</v>
      </c>
      <c r="K528" s="395" t="n">
        <f aca="false">K61</f>
        <v>0</v>
      </c>
      <c r="L528" s="395" t="n">
        <f aca="false">L61</f>
        <v>0</v>
      </c>
      <c r="M528" s="395" t="n">
        <f aca="false">M61</f>
        <v>0</v>
      </c>
      <c r="N528" s="395" t="n">
        <f aca="false">N61</f>
        <v>0</v>
      </c>
      <c r="O528" s="395" t="n">
        <f aca="false">O61</f>
        <v>0</v>
      </c>
      <c r="P528" s="395" t="n">
        <f aca="false">SUM(D528:O528)</f>
        <v>0</v>
      </c>
    </row>
    <row r="529" customFormat="false" ht="3.95" hidden="false" customHeight="true" outlineLevel="0" collapsed="false"/>
    <row r="530" customFormat="false" ht="12.75" hidden="false" customHeight="false" outlineLevel="0" collapsed="false">
      <c r="A530" s="391" t="s">
        <v>396</v>
      </c>
      <c r="B530" s="390"/>
      <c r="D530" s="393" t="n">
        <f aca="false">D526+D527+D528</f>
        <v>0</v>
      </c>
      <c r="E530" s="393" t="n">
        <f aca="false">E526+E527+E528</f>
        <v>0</v>
      </c>
      <c r="F530" s="393" t="n">
        <f aca="false">F526+F527+F528</f>
        <v>0</v>
      </c>
      <c r="G530" s="393" t="n">
        <f aca="false">G526+G527+G528</f>
        <v>0</v>
      </c>
      <c r="H530" s="393" t="n">
        <f aca="false">H526+H527+H528</f>
        <v>0</v>
      </c>
      <c r="I530" s="393" t="n">
        <f aca="false">I526+I527+I528</f>
        <v>0</v>
      </c>
      <c r="J530" s="393" t="n">
        <f aca="false">J526+J527+J528</f>
        <v>0</v>
      </c>
      <c r="K530" s="393" t="n">
        <f aca="false">K526+K527+K528</f>
        <v>0</v>
      </c>
      <c r="L530" s="393" t="n">
        <f aca="false">L526+L527+L528</f>
        <v>0</v>
      </c>
      <c r="M530" s="393" t="n">
        <f aca="false">M526+M527+M528</f>
        <v>0</v>
      </c>
      <c r="N530" s="393" t="n">
        <f aca="false">N526+N527+N528</f>
        <v>0</v>
      </c>
      <c r="O530" s="393" t="n">
        <f aca="false">O526+O527+O528</f>
        <v>0</v>
      </c>
      <c r="P530" s="393" t="n">
        <f aca="false">SUM(D530:O530)</f>
        <v>0</v>
      </c>
    </row>
    <row r="531" customFormat="false" ht="3.95" hidden="false" customHeight="true" outlineLevel="0" collapsed="false"/>
    <row r="532" customFormat="false" ht="12.75" hidden="false" customHeight="false" outlineLevel="0" collapsed="false">
      <c r="A532" s="391" t="s">
        <v>580</v>
      </c>
      <c r="B532" s="390"/>
      <c r="D532" s="397" t="e">
        <f aca="false">D534/D530</f>
        <v>#DIV/0!</v>
      </c>
      <c r="E532" s="397" t="e">
        <f aca="false">E534/E530</f>
        <v>#DIV/0!</v>
      </c>
      <c r="F532" s="397" t="e">
        <f aca="false">F534/F530</f>
        <v>#DIV/0!</v>
      </c>
      <c r="G532" s="397" t="e">
        <f aca="false">G534/G530</f>
        <v>#DIV/0!</v>
      </c>
      <c r="H532" s="397" t="e">
        <f aca="false">H534/H530</f>
        <v>#DIV/0!</v>
      </c>
      <c r="I532" s="397" t="e">
        <f aca="false">I534/I530</f>
        <v>#DIV/0!</v>
      </c>
      <c r="J532" s="397" t="e">
        <f aca="false">J534/J530</f>
        <v>#DIV/0!</v>
      </c>
      <c r="K532" s="397" t="e">
        <f aca="false">K534/K530</f>
        <v>#DIV/0!</v>
      </c>
      <c r="L532" s="397" t="e">
        <f aca="false">L534/L530</f>
        <v>#DIV/0!</v>
      </c>
      <c r="M532" s="397" t="e">
        <f aca="false">M534/M530</f>
        <v>#DIV/0!</v>
      </c>
      <c r="N532" s="397" t="e">
        <f aca="false">N534/N530</f>
        <v>#DIV/0!</v>
      </c>
      <c r="O532" s="397" t="e">
        <f aca="false">O534/O530</f>
        <v>#DIV/0!</v>
      </c>
      <c r="P532" s="397" t="e">
        <f aca="false">P534/P530</f>
        <v>#DIV/0!</v>
      </c>
    </row>
    <row r="533" customFormat="false" ht="3.95" hidden="false" customHeight="true" outlineLevel="0" collapsed="false"/>
    <row r="534" customFormat="false" ht="12.75" hidden="false" customHeight="false" outlineLevel="0" collapsed="false">
      <c r="A534" s="389" t="s">
        <v>581</v>
      </c>
      <c r="B534" s="398"/>
      <c r="C534" s="378"/>
      <c r="D534" s="400" t="n">
        <v>0</v>
      </c>
      <c r="E534" s="400" t="n">
        <v>0</v>
      </c>
      <c r="F534" s="400" t="n">
        <v>0</v>
      </c>
      <c r="G534" s="400" t="n">
        <v>0</v>
      </c>
      <c r="H534" s="400" t="n">
        <v>0</v>
      </c>
      <c r="I534" s="400" t="n">
        <v>0</v>
      </c>
      <c r="J534" s="400" t="n">
        <v>0</v>
      </c>
      <c r="K534" s="400" t="n">
        <v>0</v>
      </c>
      <c r="L534" s="400" t="n">
        <v>0</v>
      </c>
      <c r="M534" s="400" t="n">
        <v>0</v>
      </c>
      <c r="N534" s="400" t="n">
        <v>0</v>
      </c>
      <c r="O534" s="400" t="n">
        <v>0</v>
      </c>
      <c r="P534" s="400" t="n">
        <f aca="false">SUM(D534:O534)</f>
        <v>0</v>
      </c>
    </row>
    <row r="535" customFormat="false" ht="8.1" hidden="false" customHeight="true" outlineLevel="0" collapsed="false">
      <c r="A535" s="402"/>
      <c r="B535" s="390"/>
      <c r="D535" s="434"/>
      <c r="E535" s="434"/>
      <c r="F535" s="434"/>
      <c r="G535" s="434"/>
      <c r="H535" s="434"/>
      <c r="I535" s="434"/>
      <c r="J535" s="434"/>
      <c r="K535" s="434"/>
      <c r="L535" s="434"/>
      <c r="M535" s="434"/>
      <c r="N535" s="434"/>
      <c r="O535" s="434"/>
    </row>
    <row r="536" customFormat="false" ht="12.75" hidden="false" customHeight="false" outlineLevel="0" collapsed="false">
      <c r="A536" s="389" t="s">
        <v>582</v>
      </c>
      <c r="B536" s="398"/>
      <c r="C536" s="378"/>
      <c r="D536" s="453" t="n">
        <v>0</v>
      </c>
      <c r="E536" s="453" t="n">
        <v>0</v>
      </c>
      <c r="F536" s="453" t="n">
        <v>0</v>
      </c>
      <c r="G536" s="453" t="n">
        <v>0</v>
      </c>
      <c r="H536" s="453" t="n">
        <v>0</v>
      </c>
      <c r="I536" s="453" t="n">
        <v>0</v>
      </c>
      <c r="J536" s="453" t="n">
        <v>0</v>
      </c>
      <c r="K536" s="453" t="n">
        <v>0</v>
      </c>
      <c r="L536" s="453" t="n">
        <v>0</v>
      </c>
      <c r="M536" s="453" t="n">
        <v>0</v>
      </c>
      <c r="N536" s="453" t="n">
        <v>0</v>
      </c>
      <c r="O536" s="453" t="n">
        <v>0</v>
      </c>
      <c r="P536" s="422" t="n">
        <f aca="false">SUM(D536:O536)</f>
        <v>0</v>
      </c>
    </row>
    <row r="537" customFormat="false" ht="6" hidden="false" customHeight="true" outlineLevel="0" collapsed="false"/>
    <row r="538" customFormat="false" ht="12.75" hidden="false" customHeight="false" outlineLevel="0" collapsed="false">
      <c r="A538" s="391" t="s">
        <v>459</v>
      </c>
      <c r="B538" s="390"/>
      <c r="D538" s="393" t="n">
        <f aca="false">D534-D536</f>
        <v>0</v>
      </c>
      <c r="E538" s="393" t="n">
        <f aca="false">E534-E536</f>
        <v>0</v>
      </c>
      <c r="F538" s="393" t="n">
        <f aca="false">F534-F536</f>
        <v>0</v>
      </c>
      <c r="G538" s="393" t="n">
        <f aca="false">G534-G536</f>
        <v>0</v>
      </c>
      <c r="H538" s="393" t="n">
        <f aca="false">H534-H536</f>
        <v>0</v>
      </c>
      <c r="I538" s="393" t="n">
        <f aca="false">I534-I536</f>
        <v>0</v>
      </c>
      <c r="J538" s="393" t="n">
        <f aca="false">J534-J536</f>
        <v>0</v>
      </c>
      <c r="K538" s="393" t="n">
        <f aca="false">K534-K536</f>
        <v>0</v>
      </c>
      <c r="L538" s="393" t="n">
        <f aca="false">L534-L536</f>
        <v>0</v>
      </c>
      <c r="M538" s="393" t="n">
        <f aca="false">M534-M536</f>
        <v>0</v>
      </c>
      <c r="N538" s="393" t="n">
        <f aca="false">N534-N536</f>
        <v>0</v>
      </c>
      <c r="O538" s="393" t="n">
        <f aca="false">O534-O536</f>
        <v>0</v>
      </c>
      <c r="P538" s="393" t="n">
        <f aca="false">SUM(D538:O538)</f>
        <v>0</v>
      </c>
    </row>
    <row r="539" customFormat="false" ht="12.75" hidden="false" customHeight="false" outlineLevel="0" collapsed="false">
      <c r="A539" s="404" t="s">
        <v>343</v>
      </c>
      <c r="D539" s="392" t="n">
        <v>0</v>
      </c>
      <c r="E539" s="392" t="n">
        <v>0</v>
      </c>
      <c r="F539" s="392" t="n">
        <v>0</v>
      </c>
      <c r="G539" s="392" t="n">
        <v>0</v>
      </c>
      <c r="H539" s="392" t="n">
        <v>0</v>
      </c>
      <c r="I539" s="392" t="n">
        <v>0</v>
      </c>
      <c r="J539" s="392" t="n">
        <v>0</v>
      </c>
      <c r="K539" s="392" t="n">
        <v>0</v>
      </c>
      <c r="L539" s="392" t="n">
        <v>0</v>
      </c>
      <c r="M539" s="392" t="n">
        <v>0</v>
      </c>
      <c r="N539" s="392" t="n">
        <v>0</v>
      </c>
      <c r="O539" s="392" t="n">
        <v>0</v>
      </c>
      <c r="P539" s="393" t="n">
        <f aca="false">SUM(D539:O539)</f>
        <v>0</v>
      </c>
    </row>
    <row r="540" customFormat="false" ht="12.75" hidden="false" customHeight="false" outlineLevel="0" collapsed="false">
      <c r="A540" s="404" t="s">
        <v>343</v>
      </c>
      <c r="D540" s="392" t="n">
        <v>0</v>
      </c>
      <c r="E540" s="392" t="n">
        <v>0</v>
      </c>
      <c r="F540" s="392" t="n">
        <v>0</v>
      </c>
      <c r="G540" s="392" t="n">
        <v>0</v>
      </c>
      <c r="H540" s="392" t="n">
        <v>0</v>
      </c>
      <c r="I540" s="392" t="n">
        <v>0</v>
      </c>
      <c r="J540" s="392" t="n">
        <v>0</v>
      </c>
      <c r="K540" s="392" t="n">
        <v>0</v>
      </c>
      <c r="L540" s="392" t="n">
        <v>0</v>
      </c>
      <c r="M540" s="392" t="n">
        <v>0</v>
      </c>
      <c r="N540" s="392" t="n">
        <v>0</v>
      </c>
      <c r="O540" s="392" t="n">
        <v>0</v>
      </c>
      <c r="P540" s="393" t="n">
        <f aca="false">SUM(D540:O540)</f>
        <v>0</v>
      </c>
    </row>
    <row r="541" customFormat="false" ht="12.75" hidden="false" customHeight="false" outlineLevel="0" collapsed="false">
      <c r="A541" s="391" t="s">
        <v>402</v>
      </c>
      <c r="D541" s="394" t="n">
        <v>0</v>
      </c>
      <c r="E541" s="394" t="n">
        <v>0</v>
      </c>
      <c r="F541" s="394" t="n">
        <v>0</v>
      </c>
      <c r="G541" s="394" t="n">
        <v>0</v>
      </c>
      <c r="H541" s="394" t="n">
        <v>0</v>
      </c>
      <c r="I541" s="394" t="n">
        <v>0</v>
      </c>
      <c r="J541" s="394" t="n">
        <v>0</v>
      </c>
      <c r="K541" s="394" t="n">
        <v>0</v>
      </c>
      <c r="L541" s="394" t="n">
        <v>0</v>
      </c>
      <c r="M541" s="394" t="n">
        <v>0</v>
      </c>
      <c r="N541" s="394" t="n">
        <v>0</v>
      </c>
      <c r="O541" s="394" t="n">
        <v>0</v>
      </c>
      <c r="P541" s="395" t="n">
        <f aca="false">SUM(D541:O541)</f>
        <v>0</v>
      </c>
    </row>
    <row r="542" customFormat="false" ht="3.95" hidden="false" customHeight="true" outlineLevel="0" collapsed="false">
      <c r="D542" s="406"/>
      <c r="E542" s="406"/>
      <c r="F542" s="406"/>
      <c r="G542" s="406"/>
      <c r="H542" s="406"/>
      <c r="I542" s="406"/>
      <c r="J542" s="406"/>
      <c r="K542" s="406"/>
      <c r="L542" s="406"/>
      <c r="M542" s="406"/>
      <c r="N542" s="406"/>
      <c r="O542" s="406"/>
    </row>
    <row r="543" customFormat="false" ht="12.75" hidden="false" customHeight="false" outlineLevel="0" collapsed="false">
      <c r="A543" s="407" t="s">
        <v>403</v>
      </c>
      <c r="B543" s="439"/>
      <c r="C543" s="378"/>
      <c r="D543" s="400" t="n">
        <f aca="false">SUM(D538:D541)</f>
        <v>0</v>
      </c>
      <c r="E543" s="400" t="n">
        <f aca="false">SUM(E538:E541)</f>
        <v>0</v>
      </c>
      <c r="F543" s="400" t="n">
        <f aca="false">SUM(F538:F541)</f>
        <v>0</v>
      </c>
      <c r="G543" s="400" t="n">
        <f aca="false">SUM(G538:G541)</f>
        <v>0</v>
      </c>
      <c r="H543" s="400" t="n">
        <f aca="false">SUM(H538:H541)</f>
        <v>0</v>
      </c>
      <c r="I543" s="400" t="n">
        <f aca="false">SUM(I538:I541)</f>
        <v>0</v>
      </c>
      <c r="J543" s="400" t="n">
        <f aca="false">SUM(J538:J541)</f>
        <v>0</v>
      </c>
      <c r="K543" s="400" t="n">
        <f aca="false">SUM(K538:K541)</f>
        <v>0</v>
      </c>
      <c r="L543" s="400" t="n">
        <f aca="false">SUM(L538:L541)</f>
        <v>0</v>
      </c>
      <c r="M543" s="400" t="n">
        <f aca="false">SUM(M538:M541)</f>
        <v>0</v>
      </c>
      <c r="N543" s="400" t="n">
        <f aca="false">SUM(N538:N541)</f>
        <v>0</v>
      </c>
      <c r="O543" s="400" t="n">
        <f aca="false">SUM(O538:O541)</f>
        <v>0</v>
      </c>
      <c r="P543" s="400" t="n">
        <f aca="false">SUM(D543:O543)</f>
        <v>0</v>
      </c>
    </row>
    <row r="544" customFormat="false" ht="8.1" hidden="false" customHeight="true" outlineLevel="0" collapsed="false">
      <c r="A544" s="402"/>
      <c r="B544" s="390"/>
      <c r="D544" s="393"/>
      <c r="E544" s="393"/>
      <c r="F544" s="393"/>
      <c r="G544" s="393"/>
      <c r="H544" s="393"/>
      <c r="I544" s="393"/>
      <c r="J544" s="393"/>
      <c r="K544" s="393"/>
      <c r="L544" s="393"/>
      <c r="M544" s="393"/>
      <c r="N544" s="393"/>
      <c r="O544" s="393"/>
      <c r="P544" s="393"/>
    </row>
    <row r="545" customFormat="false" ht="12.75" hidden="false" customHeight="false" outlineLevel="0" collapsed="false">
      <c r="A545" s="389" t="s">
        <v>583</v>
      </c>
      <c r="B545" s="398"/>
      <c r="C545" s="378"/>
      <c r="D545" s="400" t="n">
        <f aca="false">-1*D543</f>
        <v>-0</v>
      </c>
      <c r="E545" s="400" t="n">
        <f aca="false">-1*E543</f>
        <v>-0</v>
      </c>
      <c r="F545" s="400" t="n">
        <f aca="false">-1*F543</f>
        <v>-0</v>
      </c>
      <c r="G545" s="400" t="n">
        <f aca="false">-1*G543</f>
        <v>-0</v>
      </c>
      <c r="H545" s="400" t="n">
        <f aca="false">-1*H543</f>
        <v>-0</v>
      </c>
      <c r="I545" s="400" t="n">
        <f aca="false">-1*I543</f>
        <v>-0</v>
      </c>
      <c r="J545" s="400" t="n">
        <f aca="false">-1*J543</f>
        <v>-0</v>
      </c>
      <c r="K545" s="400" t="n">
        <f aca="false">-1*K543</f>
        <v>-0</v>
      </c>
      <c r="L545" s="400" t="n">
        <f aca="false">-1*L543</f>
        <v>-0</v>
      </c>
      <c r="M545" s="400" t="n">
        <f aca="false">-1*M543</f>
        <v>-0</v>
      </c>
      <c r="N545" s="400" t="n">
        <f aca="false">-1*N543</f>
        <v>-0</v>
      </c>
      <c r="O545" s="400" t="n">
        <f aca="false">-1*O543</f>
        <v>-0</v>
      </c>
      <c r="P545" s="400" t="n">
        <f aca="false">SUM(D545:O545)</f>
        <v>0</v>
      </c>
    </row>
    <row r="546" customFormat="false" ht="12.75" hidden="false" customHeight="false" outlineLevel="0" collapsed="false">
      <c r="A546" s="402"/>
      <c r="B546" s="390"/>
    </row>
    <row r="547" customFormat="false" ht="12.75" hidden="false" customHeight="false" outlineLevel="0" collapsed="false">
      <c r="A547" s="440"/>
      <c r="B547" s="411"/>
      <c r="C547" s="412"/>
      <c r="D547" s="412"/>
      <c r="E547" s="412"/>
      <c r="F547" s="412"/>
      <c r="G547" s="412"/>
      <c r="H547" s="412"/>
      <c r="I547" s="412"/>
      <c r="J547" s="412"/>
      <c r="K547" s="412"/>
      <c r="L547" s="412"/>
      <c r="M547" s="412"/>
      <c r="N547" s="412"/>
      <c r="O547" s="412"/>
      <c r="P547" s="412"/>
    </row>
    <row r="548" customFormat="false" ht="12.75" hidden="false" customHeight="false" outlineLevel="0" collapsed="false">
      <c r="A548" s="396"/>
    </row>
    <row r="549" customFormat="false" ht="12.75" hidden="false" customHeight="false" outlineLevel="0" collapsed="false">
      <c r="A549" s="441" t="s">
        <v>584</v>
      </c>
      <c r="B549" s="390"/>
      <c r="C549" s="443" t="str">
        <f aca="false">C30</f>
        <v>12/31/99</v>
      </c>
      <c r="D549" s="418"/>
      <c r="E549" s="418"/>
      <c r="F549" s="418"/>
      <c r="G549" s="418"/>
      <c r="H549" s="418"/>
      <c r="I549" s="418"/>
      <c r="J549" s="418"/>
      <c r="K549" s="418"/>
      <c r="L549" s="418"/>
      <c r="M549" s="418"/>
      <c r="N549" s="418"/>
      <c r="O549" s="418"/>
      <c r="P549" s="378"/>
    </row>
    <row r="550" customFormat="false" ht="3.95" hidden="false" customHeight="true" outlineLevel="0" collapsed="false">
      <c r="A550" s="402"/>
      <c r="B550" s="390"/>
      <c r="D550" s="406"/>
      <c r="E550" s="406"/>
      <c r="F550" s="406"/>
      <c r="G550" s="406"/>
      <c r="H550" s="406"/>
      <c r="I550" s="406"/>
      <c r="J550" s="406"/>
      <c r="K550" s="406"/>
      <c r="L550" s="406"/>
      <c r="M550" s="406"/>
      <c r="N550" s="406"/>
      <c r="O550" s="406"/>
    </row>
    <row r="551" customFormat="false" ht="12.75" hidden="false" customHeight="false" outlineLevel="0" collapsed="false">
      <c r="A551" s="389" t="s">
        <v>407</v>
      </c>
      <c r="B551" s="390"/>
      <c r="D551" s="393" t="n">
        <f aca="false">C561</f>
        <v>0</v>
      </c>
      <c r="E551" s="393" t="n">
        <f aca="false">D561</f>
        <v>0</v>
      </c>
      <c r="F551" s="393" t="n">
        <f aca="false">E561</f>
        <v>0</v>
      </c>
      <c r="G551" s="393" t="n">
        <f aca="false">F561</f>
        <v>0</v>
      </c>
      <c r="H551" s="393" t="n">
        <f aca="false">G561</f>
        <v>0</v>
      </c>
      <c r="I551" s="393" t="n">
        <f aca="false">H561</f>
        <v>0</v>
      </c>
      <c r="J551" s="393" t="n">
        <f aca="false">I561</f>
        <v>0</v>
      </c>
      <c r="K551" s="393" t="n">
        <f aca="false">J561</f>
        <v>0</v>
      </c>
      <c r="L551" s="393" t="n">
        <f aca="false">K561</f>
        <v>0</v>
      </c>
      <c r="M551" s="393" t="n">
        <f aca="false">L561</f>
        <v>0</v>
      </c>
      <c r="N551" s="393" t="n">
        <f aca="false">M561</f>
        <v>0</v>
      </c>
      <c r="O551" s="393" t="n">
        <f aca="false">N561</f>
        <v>0</v>
      </c>
      <c r="P551" s="393"/>
    </row>
    <row r="552" customFormat="false" ht="6" hidden="false" customHeight="true" outlineLevel="0" collapsed="false">
      <c r="A552" s="396"/>
    </row>
    <row r="553" customFormat="false" ht="12.75" hidden="false" customHeight="false" outlineLevel="0" collapsed="false">
      <c r="A553" s="404" t="s">
        <v>408</v>
      </c>
      <c r="B553" s="419"/>
      <c r="D553" s="392" t="n">
        <v>0</v>
      </c>
      <c r="E553" s="392" t="n">
        <v>0</v>
      </c>
      <c r="F553" s="392" t="n">
        <v>0</v>
      </c>
      <c r="G553" s="392" t="n">
        <v>0</v>
      </c>
      <c r="H553" s="392" t="n">
        <v>0</v>
      </c>
      <c r="I553" s="392" t="n">
        <v>0</v>
      </c>
      <c r="J553" s="392" t="n">
        <v>0</v>
      </c>
      <c r="K553" s="392" t="n">
        <v>0</v>
      </c>
      <c r="L553" s="392" t="n">
        <v>0</v>
      </c>
      <c r="M553" s="392" t="n">
        <v>0</v>
      </c>
      <c r="N553" s="392" t="n">
        <v>0</v>
      </c>
      <c r="O553" s="392" t="n">
        <v>0</v>
      </c>
      <c r="P553" s="393" t="n">
        <f aca="false">SUM(D553:O553)</f>
        <v>0</v>
      </c>
    </row>
    <row r="554" customFormat="false" ht="6" hidden="false" customHeight="true" outlineLevel="0" collapsed="false">
      <c r="A554" s="402"/>
      <c r="B554" s="390"/>
      <c r="D554" s="393"/>
      <c r="E554" s="393"/>
      <c r="F554" s="393"/>
      <c r="G554" s="393"/>
      <c r="H554" s="393"/>
      <c r="I554" s="393"/>
      <c r="J554" s="393"/>
      <c r="K554" s="393"/>
      <c r="L554" s="393"/>
      <c r="M554" s="393"/>
      <c r="N554" s="393"/>
      <c r="O554" s="393"/>
    </row>
    <row r="555" customFormat="false" ht="12.75" hidden="false" customHeight="false" outlineLevel="0" collapsed="false">
      <c r="A555" s="391" t="s">
        <v>538</v>
      </c>
      <c r="B555" s="390"/>
      <c r="D555" s="393" t="n">
        <f aca="false">D545</f>
        <v>-0</v>
      </c>
      <c r="E555" s="393" t="n">
        <f aca="false">E545</f>
        <v>-0</v>
      </c>
      <c r="F555" s="393" t="n">
        <f aca="false">F545</f>
        <v>-0</v>
      </c>
      <c r="G555" s="393" t="n">
        <f aca="false">G545</f>
        <v>-0</v>
      </c>
      <c r="H555" s="393" t="n">
        <f aca="false">H545</f>
        <v>-0</v>
      </c>
      <c r="I555" s="393" t="n">
        <f aca="false">I545</f>
        <v>-0</v>
      </c>
      <c r="J555" s="393" t="n">
        <f aca="false">J545</f>
        <v>-0</v>
      </c>
      <c r="K555" s="393" t="n">
        <f aca="false">K545</f>
        <v>-0</v>
      </c>
      <c r="L555" s="393" t="n">
        <f aca="false">L545</f>
        <v>-0</v>
      </c>
      <c r="M555" s="393" t="n">
        <f aca="false">M545</f>
        <v>-0</v>
      </c>
      <c r="N555" s="393" t="n">
        <f aca="false">N545</f>
        <v>-0</v>
      </c>
      <c r="O555" s="393" t="n">
        <f aca="false">O545</f>
        <v>-0</v>
      </c>
      <c r="P555" s="393" t="n">
        <f aca="false">SUM(D555:O555)</f>
        <v>0</v>
      </c>
    </row>
    <row r="556" customFormat="false" ht="6" hidden="false" customHeight="true" outlineLevel="0" collapsed="false">
      <c r="A556" s="402"/>
      <c r="B556" s="390"/>
      <c r="D556" s="393"/>
      <c r="E556" s="393"/>
      <c r="F556" s="393"/>
      <c r="G556" s="393"/>
      <c r="H556" s="393"/>
      <c r="I556" s="393"/>
      <c r="J556" s="393"/>
      <c r="K556" s="393"/>
      <c r="L556" s="393"/>
      <c r="M556" s="393"/>
      <c r="N556" s="393"/>
      <c r="O556" s="393"/>
      <c r="P556" s="393"/>
    </row>
    <row r="557" customFormat="false" ht="12.75" hidden="false" customHeight="false" outlineLevel="0" collapsed="false">
      <c r="A557" s="391" t="s">
        <v>526</v>
      </c>
      <c r="B557" s="390"/>
      <c r="D557" s="392" t="n">
        <v>0</v>
      </c>
      <c r="E557" s="392" t="n">
        <v>0</v>
      </c>
      <c r="F557" s="392" t="n">
        <v>0</v>
      </c>
      <c r="G557" s="392" t="n">
        <v>0</v>
      </c>
      <c r="H557" s="392" t="n">
        <v>0</v>
      </c>
      <c r="I557" s="392" t="n">
        <v>0</v>
      </c>
      <c r="J557" s="392" t="n">
        <v>0</v>
      </c>
      <c r="K557" s="392" t="n">
        <v>0</v>
      </c>
      <c r="L557" s="392" t="n">
        <v>0</v>
      </c>
      <c r="M557" s="392" t="n">
        <v>0</v>
      </c>
      <c r="N557" s="392" t="n">
        <v>0</v>
      </c>
      <c r="O557" s="392" t="n">
        <v>0</v>
      </c>
      <c r="P557" s="393" t="n">
        <f aca="false">SUM(D557:O557)</f>
        <v>0</v>
      </c>
    </row>
    <row r="558" customFormat="false" ht="6" hidden="false" customHeight="true" outlineLevel="0" collapsed="false">
      <c r="A558" s="402"/>
      <c r="B558" s="390"/>
      <c r="D558" s="393"/>
      <c r="E558" s="393"/>
      <c r="F558" s="393"/>
      <c r="G558" s="393"/>
      <c r="H558" s="393"/>
      <c r="I558" s="393"/>
      <c r="J558" s="393"/>
      <c r="K558" s="393"/>
      <c r="L558" s="393"/>
      <c r="M558" s="393"/>
      <c r="N558" s="393"/>
      <c r="O558" s="393"/>
      <c r="P558" s="393"/>
    </row>
    <row r="559" customFormat="false" ht="12.75" hidden="false" customHeight="false" outlineLevel="0" collapsed="false">
      <c r="A559" s="391" t="s">
        <v>411</v>
      </c>
      <c r="B559" s="390"/>
      <c r="D559" s="395" t="n">
        <f aca="false">D567</f>
        <v>0</v>
      </c>
      <c r="E559" s="395" t="n">
        <f aca="false">E567</f>
        <v>0</v>
      </c>
      <c r="F559" s="395" t="n">
        <f aca="false">F567</f>
        <v>0</v>
      </c>
      <c r="G559" s="395" t="n">
        <f aca="false">G567</f>
        <v>0</v>
      </c>
      <c r="H559" s="395" t="n">
        <f aca="false">H567</f>
        <v>0</v>
      </c>
      <c r="I559" s="395" t="n">
        <f aca="false">I567</f>
        <v>0</v>
      </c>
      <c r="J559" s="395" t="n">
        <f aca="false">J567</f>
        <v>0</v>
      </c>
      <c r="K559" s="395" t="n">
        <f aca="false">K567</f>
        <v>0</v>
      </c>
      <c r="L559" s="395" t="n">
        <f aca="false">L567</f>
        <v>0</v>
      </c>
      <c r="M559" s="395" t="n">
        <f aca="false">M567</f>
        <v>0</v>
      </c>
      <c r="N559" s="395" t="n">
        <f aca="false">N567</f>
        <v>0</v>
      </c>
      <c r="O559" s="395" t="n">
        <f aca="false">O567</f>
        <v>0</v>
      </c>
      <c r="P559" s="395" t="n">
        <f aca="false">SUM(D559:O559)</f>
        <v>0</v>
      </c>
    </row>
    <row r="560" customFormat="false" ht="3.95" hidden="false" customHeight="true" outlineLevel="0" collapsed="false">
      <c r="A560" s="402"/>
      <c r="B560" s="390"/>
      <c r="D560" s="406"/>
      <c r="E560" s="406"/>
      <c r="F560" s="406"/>
      <c r="G560" s="406"/>
      <c r="H560" s="406"/>
      <c r="I560" s="406"/>
      <c r="J560" s="406"/>
      <c r="K560" s="406"/>
      <c r="L560" s="406"/>
      <c r="M560" s="406"/>
      <c r="N560" s="406"/>
      <c r="O560" s="406"/>
    </row>
    <row r="561" customFormat="false" ht="12.75" hidden="false" customHeight="false" outlineLevel="0" collapsed="false">
      <c r="A561" s="389" t="s">
        <v>412</v>
      </c>
      <c r="B561" s="444"/>
      <c r="C561" s="421" t="n">
        <v>0</v>
      </c>
      <c r="D561" s="422" t="n">
        <f aca="false">SUM(D551:D559)</f>
        <v>0</v>
      </c>
      <c r="E561" s="422" t="n">
        <f aca="false">SUM(E551:E559)</f>
        <v>0</v>
      </c>
      <c r="F561" s="422" t="n">
        <f aca="false">SUM(F551:F559)</f>
        <v>0</v>
      </c>
      <c r="G561" s="422" t="n">
        <f aca="false">SUM(G551:G559)</f>
        <v>0</v>
      </c>
      <c r="H561" s="422" t="n">
        <f aca="false">SUM(H551:H559)</f>
        <v>0</v>
      </c>
      <c r="I561" s="422" t="n">
        <f aca="false">SUM(I551:I559)</f>
        <v>0</v>
      </c>
      <c r="J561" s="422" t="n">
        <f aca="false">SUM(J551:J559)</f>
        <v>0</v>
      </c>
      <c r="K561" s="422" t="n">
        <f aca="false">SUM(K551:K559)</f>
        <v>0</v>
      </c>
      <c r="L561" s="422" t="n">
        <f aca="false">SUM(L551:L559)</f>
        <v>0</v>
      </c>
      <c r="M561" s="422" t="n">
        <f aca="false">SUM(M551:M559)</f>
        <v>0</v>
      </c>
      <c r="N561" s="422" t="n">
        <f aca="false">SUM(N551:N559)</f>
        <v>0</v>
      </c>
      <c r="O561" s="422" t="n">
        <f aca="false">SUM(O551:O559)</f>
        <v>0</v>
      </c>
      <c r="P561" s="422" t="n">
        <f aca="false">SUM(P553:P559)+D551</f>
        <v>0</v>
      </c>
    </row>
    <row r="562" customFormat="false" ht="12.75" hidden="false" customHeight="false" outlineLevel="0" collapsed="false">
      <c r="A562" s="402"/>
      <c r="B562" s="390"/>
      <c r="D562" s="406"/>
      <c r="E562" s="406"/>
      <c r="F562" s="406"/>
      <c r="G562" s="406"/>
      <c r="H562" s="406"/>
      <c r="I562" s="406"/>
      <c r="J562" s="406"/>
      <c r="K562" s="406"/>
      <c r="L562" s="406"/>
      <c r="M562" s="406"/>
      <c r="N562" s="406"/>
      <c r="O562" s="406"/>
    </row>
    <row r="564" customFormat="false" ht="12.75" hidden="false" customHeight="false" outlineLevel="0" collapsed="false">
      <c r="A564" s="391" t="s">
        <v>501</v>
      </c>
      <c r="B564" s="390"/>
      <c r="D564" s="446" t="n">
        <f aca="false">D45</f>
        <v>0.0902</v>
      </c>
      <c r="E564" s="446" t="n">
        <f aca="false">E45</f>
        <v>0.0902</v>
      </c>
      <c r="F564" s="446" t="n">
        <f aca="false">F45</f>
        <v>0.0902</v>
      </c>
      <c r="G564" s="446" t="n">
        <f aca="false">G45</f>
        <v>0.0902</v>
      </c>
      <c r="H564" s="446" t="n">
        <f aca="false">H45</f>
        <v>0.0902</v>
      </c>
      <c r="I564" s="446" t="n">
        <f aca="false">I45</f>
        <v>0.0902</v>
      </c>
      <c r="J564" s="446" t="n">
        <f aca="false">J45</f>
        <v>0.0902</v>
      </c>
      <c r="K564" s="446" t="n">
        <f aca="false">K45</f>
        <v>0.0902</v>
      </c>
      <c r="L564" s="446" t="n">
        <f aca="false">L45</f>
        <v>0.0902</v>
      </c>
      <c r="M564" s="446" t="n">
        <f aca="false">M45</f>
        <v>0.0902</v>
      </c>
      <c r="N564" s="446" t="n">
        <f aca="false">N45</f>
        <v>0.0902</v>
      </c>
      <c r="O564" s="446" t="n">
        <f aca="false">O45</f>
        <v>0.0902</v>
      </c>
    </row>
    <row r="565" customFormat="false" ht="12.75" hidden="false" customHeight="false" outlineLevel="0" collapsed="false">
      <c r="A565" s="391" t="s">
        <v>414</v>
      </c>
      <c r="B565" s="390"/>
      <c r="D565" s="436" t="n">
        <f aca="false">D46</f>
        <v>0.0077</v>
      </c>
      <c r="E565" s="436" t="n">
        <f aca="false">E46</f>
        <v>0.0069</v>
      </c>
      <c r="F565" s="436" t="n">
        <f aca="false">F46</f>
        <v>0.0077</v>
      </c>
      <c r="G565" s="436" t="n">
        <f aca="false">G46</f>
        <v>0.0074</v>
      </c>
      <c r="H565" s="436" t="n">
        <f aca="false">H46</f>
        <v>0.0077</v>
      </c>
      <c r="I565" s="436" t="n">
        <f aca="false">I46</f>
        <v>0.0074</v>
      </c>
      <c r="J565" s="436" t="n">
        <f aca="false">J46</f>
        <v>0.0077</v>
      </c>
      <c r="K565" s="436" t="n">
        <f aca="false">K46</f>
        <v>0.0077</v>
      </c>
      <c r="L565" s="436" t="n">
        <f aca="false">L46</f>
        <v>0.0074</v>
      </c>
      <c r="M565" s="436" t="n">
        <f aca="false">M46</f>
        <v>0.0077</v>
      </c>
      <c r="N565" s="436" t="n">
        <f aca="false">N46</f>
        <v>0.0074</v>
      </c>
      <c r="O565" s="436" t="n">
        <f aca="false">O46</f>
        <v>0.0077</v>
      </c>
    </row>
    <row r="566" customFormat="false" ht="12.75" hidden="false" customHeight="true" outlineLevel="0" collapsed="false">
      <c r="A566" s="402"/>
      <c r="B566" s="390"/>
    </row>
    <row r="567" customFormat="false" ht="12.75" hidden="false" customHeight="false" outlineLevel="0" collapsed="false">
      <c r="A567" s="389" t="s">
        <v>415</v>
      </c>
      <c r="C567" s="459"/>
      <c r="D567" s="400" t="n">
        <f aca="false">ROUND(C561*D565,0)</f>
        <v>0</v>
      </c>
      <c r="E567" s="400" t="n">
        <f aca="false">ROUND(D561*E565,0)</f>
        <v>0</v>
      </c>
      <c r="F567" s="400" t="n">
        <f aca="false">ROUND(E561*F565,0)</f>
        <v>0</v>
      </c>
      <c r="G567" s="400" t="n">
        <f aca="false">ROUND(F561*G565,0)</f>
        <v>0</v>
      </c>
      <c r="H567" s="400" t="n">
        <f aca="false">ROUND(G561*H565,0)</f>
        <v>0</v>
      </c>
      <c r="I567" s="400" t="n">
        <f aca="false">ROUND(H561*I565,0)</f>
        <v>0</v>
      </c>
      <c r="J567" s="400" t="n">
        <f aca="false">ROUND(I561*J565,0)</f>
        <v>0</v>
      </c>
      <c r="K567" s="400" t="n">
        <f aca="false">ROUND(J561*K565,0)</f>
        <v>0</v>
      </c>
      <c r="L567" s="400" t="n">
        <f aca="false">ROUND(K561*L565,0)</f>
        <v>0</v>
      </c>
      <c r="M567" s="400" t="n">
        <f aca="false">ROUND(L561*M565,0)</f>
        <v>0</v>
      </c>
      <c r="N567" s="400" t="n">
        <f aca="false">ROUND(M561*N565,0)</f>
        <v>0</v>
      </c>
      <c r="O567" s="400" t="n">
        <f aca="false">ROUND(N561*O565,0)</f>
        <v>0</v>
      </c>
      <c r="P567" s="400" t="n">
        <f aca="false">SUM(D567:O567)</f>
        <v>0</v>
      </c>
    </row>
    <row r="568" customFormat="false" ht="6" hidden="false" customHeight="true" outlineLevel="0" collapsed="false">
      <c r="A568" s="402"/>
      <c r="B568" s="390"/>
    </row>
    <row r="569" customFormat="false" ht="12.75" hidden="false" customHeight="false" outlineLevel="0" collapsed="false">
      <c r="A569" s="389" t="s">
        <v>416</v>
      </c>
      <c r="B569" s="390"/>
      <c r="D569" s="393" t="n">
        <f aca="false">D567</f>
        <v>0</v>
      </c>
      <c r="E569" s="393" t="n">
        <f aca="false">E567+D569</f>
        <v>0</v>
      </c>
      <c r="F569" s="393" t="n">
        <f aca="false">F567+E569</f>
        <v>0</v>
      </c>
      <c r="G569" s="393" t="n">
        <f aca="false">G567+F569</f>
        <v>0</v>
      </c>
      <c r="H569" s="393" t="n">
        <f aca="false">H567+G569</f>
        <v>0</v>
      </c>
      <c r="I569" s="393" t="n">
        <f aca="false">I567+H569</f>
        <v>0</v>
      </c>
      <c r="J569" s="393" t="n">
        <f aca="false">J567+I569</f>
        <v>0</v>
      </c>
      <c r="K569" s="393" t="n">
        <f aca="false">K567+J569</f>
        <v>0</v>
      </c>
      <c r="L569" s="393" t="n">
        <f aca="false">L567+K569</f>
        <v>0</v>
      </c>
      <c r="M569" s="393" t="n">
        <f aca="false">M567+L569</f>
        <v>0</v>
      </c>
      <c r="N569" s="393" t="n">
        <f aca="false">N567+M569</f>
        <v>0</v>
      </c>
      <c r="O569" s="393" t="n">
        <f aca="false">O567+N569</f>
        <v>0</v>
      </c>
    </row>
    <row r="571" customFormat="false" ht="12.75" hidden="false" customHeight="false" outlineLevel="0" collapsed="false">
      <c r="A571" s="0"/>
      <c r="B571" s="427"/>
      <c r="C571" s="0"/>
      <c r="D571" s="0"/>
      <c r="E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  <c r="BW571" s="0"/>
      <c r="BX571" s="0"/>
      <c r="BY571" s="0"/>
      <c r="BZ571" s="0"/>
      <c r="CA571" s="0"/>
      <c r="CB571" s="0"/>
      <c r="CC571" s="0"/>
      <c r="CD571" s="0"/>
      <c r="CE571" s="0"/>
      <c r="CF571" s="0"/>
      <c r="CG571" s="0"/>
      <c r="CH571" s="0"/>
      <c r="CI571" s="0"/>
      <c r="CJ571" s="0"/>
      <c r="CK571" s="0"/>
      <c r="CL571" s="0"/>
      <c r="CM571" s="0"/>
      <c r="CN571" s="0"/>
      <c r="CO571" s="0"/>
      <c r="CP571" s="0"/>
      <c r="CQ571" s="0"/>
      <c r="CR571" s="0"/>
      <c r="CS571" s="0"/>
      <c r="CT571" s="0"/>
      <c r="CU571" s="0"/>
      <c r="CV571" s="0"/>
      <c r="CW571" s="0"/>
      <c r="CX571" s="0"/>
      <c r="CY571" s="0"/>
      <c r="CZ571" s="0"/>
      <c r="DA571" s="0"/>
      <c r="DB571" s="0"/>
      <c r="DC571" s="0"/>
      <c r="DD571" s="0"/>
      <c r="DE571" s="0"/>
      <c r="DF571" s="0"/>
      <c r="DG571" s="0"/>
      <c r="DH571" s="0"/>
      <c r="DI571" s="0"/>
      <c r="DJ571" s="0"/>
      <c r="DK571" s="0"/>
      <c r="DL571" s="0"/>
      <c r="DM571" s="0"/>
      <c r="DN571" s="0"/>
      <c r="DO571" s="0"/>
      <c r="DP571" s="0"/>
      <c r="DQ571" s="0"/>
      <c r="DR571" s="0"/>
      <c r="DS571" s="0"/>
      <c r="DT571" s="0"/>
      <c r="DU571" s="0"/>
      <c r="DV571" s="0"/>
      <c r="DW571" s="0"/>
      <c r="DX571" s="0"/>
      <c r="DY571" s="0"/>
      <c r="DZ571" s="0"/>
      <c r="EA571" s="0"/>
      <c r="EB571" s="0"/>
      <c r="EC571" s="0"/>
      <c r="ED571" s="0"/>
      <c r="EE571" s="0"/>
      <c r="EF571" s="0"/>
      <c r="EG571" s="0"/>
      <c r="EH571" s="0"/>
      <c r="EI571" s="0"/>
      <c r="EJ571" s="0"/>
      <c r="EK571" s="0"/>
      <c r="EL571" s="0"/>
      <c r="EM571" s="0"/>
      <c r="EN571" s="0"/>
      <c r="EO571" s="0"/>
      <c r="EP571" s="0"/>
      <c r="EQ571" s="0"/>
      <c r="ER571" s="0"/>
      <c r="ES571" s="0"/>
      <c r="ET571" s="0"/>
      <c r="EU571" s="0"/>
      <c r="EV571" s="0"/>
      <c r="EW571" s="0"/>
      <c r="EX571" s="0"/>
      <c r="EY571" s="0"/>
      <c r="EZ571" s="0"/>
      <c r="FA571" s="0"/>
      <c r="FB571" s="0"/>
      <c r="FC571" s="0"/>
      <c r="FD571" s="0"/>
      <c r="FE571" s="0"/>
      <c r="FF571" s="0"/>
      <c r="FG571" s="0"/>
      <c r="FH571" s="0"/>
      <c r="FI571" s="0"/>
      <c r="FJ571" s="0"/>
      <c r="FK571" s="0"/>
      <c r="FL571" s="0"/>
      <c r="FM571" s="0"/>
      <c r="FN571" s="0"/>
      <c r="FO571" s="0"/>
      <c r="FP571" s="0"/>
      <c r="FQ571" s="0"/>
      <c r="FR571" s="0"/>
      <c r="FS571" s="0"/>
      <c r="FT571" s="0"/>
      <c r="FU571" s="0"/>
      <c r="FV571" s="0"/>
      <c r="FW571" s="0"/>
      <c r="FX571" s="0"/>
      <c r="FY571" s="0"/>
      <c r="FZ571" s="0"/>
      <c r="GA571" s="0"/>
      <c r="GB571" s="0"/>
      <c r="GC571" s="0"/>
      <c r="GD571" s="0"/>
      <c r="GE571" s="0"/>
      <c r="GF571" s="0"/>
      <c r="GG571" s="0"/>
      <c r="GH571" s="0"/>
      <c r="GI571" s="0"/>
      <c r="GJ571" s="0"/>
      <c r="GK571" s="0"/>
      <c r="GL571" s="0"/>
      <c r="GM571" s="0"/>
      <c r="GN571" s="0"/>
      <c r="GO571" s="0"/>
      <c r="GP571" s="0"/>
      <c r="GQ571" s="0"/>
      <c r="GR571" s="0"/>
      <c r="GS571" s="0"/>
      <c r="GT571" s="0"/>
      <c r="GU571" s="0"/>
      <c r="GV571" s="0"/>
      <c r="GW571" s="0"/>
      <c r="GX571" s="0"/>
      <c r="GY571" s="0"/>
      <c r="GZ571" s="0"/>
      <c r="HA571" s="0"/>
      <c r="HB571" s="0"/>
      <c r="HC571" s="0"/>
      <c r="HD571" s="0"/>
      <c r="HE571" s="0"/>
      <c r="HF571" s="0"/>
      <c r="HG571" s="0"/>
      <c r="HH571" s="0"/>
      <c r="HI571" s="0"/>
      <c r="HJ571" s="0"/>
      <c r="HK571" s="0"/>
      <c r="HL571" s="0"/>
      <c r="HM571" s="0"/>
      <c r="HN571" s="0"/>
      <c r="HO571" s="0"/>
      <c r="HP571" s="0"/>
      <c r="HQ571" s="0"/>
      <c r="HR571" s="0"/>
      <c r="HS571" s="0"/>
      <c r="HT571" s="0"/>
      <c r="HU571" s="0"/>
      <c r="HV571" s="0"/>
      <c r="HW571" s="0"/>
      <c r="HX571" s="0"/>
      <c r="HY571" s="0"/>
      <c r="HZ571" s="0"/>
      <c r="IA571" s="0"/>
      <c r="IB571" s="0"/>
      <c r="IC571" s="0"/>
      <c r="ID571" s="0"/>
      <c r="IE571" s="0"/>
      <c r="IF571" s="0"/>
      <c r="IG571" s="0"/>
      <c r="IH571" s="0"/>
      <c r="II571" s="0"/>
      <c r="IJ571" s="0"/>
      <c r="IK571" s="0"/>
      <c r="IL571" s="0"/>
      <c r="IM571" s="0"/>
      <c r="IN571" s="0"/>
      <c r="IO571" s="0"/>
      <c r="IP571" s="0"/>
      <c r="IQ571" s="0"/>
      <c r="IR571" s="0"/>
      <c r="IS571" s="0"/>
      <c r="IT571" s="0"/>
      <c r="IU571" s="0"/>
      <c r="IV571" s="0"/>
      <c r="IW571" s="0"/>
    </row>
    <row r="572" customFormat="false" ht="12.75" hidden="false" customHeight="false" outlineLevel="0" collapsed="false">
      <c r="A572" s="429" t="str">
        <f aca="false">A1</f>
        <v>'file:///mnt/12tb/@roms/datasets/enron/EDRM Enron Email Data Set v2 XML/filtered-attachments/xls/TW3rdCEEM.XLS'#$Trackers</v>
      </c>
      <c r="D572" s="378"/>
      <c r="E572" s="378"/>
      <c r="F572" s="378"/>
      <c r="G572" s="378"/>
      <c r="H572" s="378"/>
      <c r="I572" s="378"/>
      <c r="J572" s="378"/>
      <c r="K572" s="378"/>
      <c r="L572" s="378"/>
      <c r="M572" s="378"/>
      <c r="N572" s="378"/>
      <c r="O572" s="378"/>
      <c r="P572" s="378"/>
    </row>
    <row r="573" customFormat="false" ht="12.75" hidden="false" customHeight="false" outlineLevel="0" collapsed="false">
      <c r="A573" s="379" t="s">
        <v>585</v>
      </c>
      <c r="D573" s="465"/>
      <c r="E573" s="378"/>
      <c r="F573" s="378"/>
      <c r="G573" s="378"/>
      <c r="H573" s="378"/>
      <c r="I573" s="378"/>
      <c r="J573" s="378"/>
      <c r="K573" s="378"/>
      <c r="L573" s="378"/>
      <c r="M573" s="378"/>
      <c r="N573" s="378"/>
      <c r="O573" s="378"/>
      <c r="P573" s="378"/>
    </row>
    <row r="574" customFormat="false" ht="12.75" hidden="false" customHeight="false" outlineLevel="0" collapsed="false">
      <c r="A574" s="429" t="str">
        <f aca="false">A3</f>
        <v>2001 CURRENT ESTIMATE</v>
      </c>
      <c r="B574" s="380" t="n">
        <f aca="true">NOW()</f>
        <v>45926.9584413207</v>
      </c>
      <c r="C574" s="430" t="s">
        <v>586</v>
      </c>
      <c r="D574" s="430"/>
      <c r="E574" s="430"/>
      <c r="F574" s="430"/>
      <c r="G574" s="430"/>
      <c r="H574" s="430"/>
      <c r="I574" s="430"/>
      <c r="J574" s="430"/>
      <c r="K574" s="430"/>
      <c r="L574" s="430"/>
      <c r="M574" s="430"/>
      <c r="N574" s="430"/>
      <c r="O574" s="430"/>
      <c r="P574" s="430"/>
    </row>
    <row r="575" customFormat="false" ht="12.95" hidden="false" customHeight="true" outlineLevel="0" collapsed="false">
      <c r="A575" s="382"/>
      <c r="B575" s="383" t="n">
        <f aca="true">NOW()</f>
        <v>45926.9584413208</v>
      </c>
      <c r="C575" s="431" t="str">
        <f aca="false">C4</f>
        <v>BALANCE</v>
      </c>
      <c r="D575" s="431" t="str">
        <f aca="false">D4</f>
        <v>JAN</v>
      </c>
      <c r="E575" s="431" t="str">
        <f aca="false">E4</f>
        <v>FEB</v>
      </c>
      <c r="F575" s="431" t="str">
        <f aca="false">F4</f>
        <v>MAR</v>
      </c>
      <c r="G575" s="431" t="str">
        <f aca="false">G4</f>
        <v>APR</v>
      </c>
      <c r="H575" s="431" t="str">
        <f aca="false">H4</f>
        <v>MAY</v>
      </c>
      <c r="I575" s="431" t="str">
        <f aca="false">I4</f>
        <v>JUN</v>
      </c>
      <c r="J575" s="431" t="str">
        <f aca="false">J4</f>
        <v>JUL</v>
      </c>
      <c r="K575" s="431" t="str">
        <f aca="false">K4</f>
        <v>AUG</v>
      </c>
      <c r="L575" s="431" t="str">
        <f aca="false">L4</f>
        <v>SEP</v>
      </c>
      <c r="M575" s="431" t="str">
        <f aca="false">M4</f>
        <v>OCT</v>
      </c>
      <c r="N575" s="431" t="str">
        <f aca="false">N4</f>
        <v>NOV</v>
      </c>
      <c r="O575" s="431" t="str">
        <f aca="false">O4</f>
        <v>DEC</v>
      </c>
      <c r="P575" s="431" t="n">
        <f aca="false">P4</f>
        <v>2001</v>
      </c>
    </row>
    <row r="576" customFormat="false" ht="3.95" hidden="false" customHeight="true" outlineLevel="0" collapsed="false">
      <c r="D576" s="387"/>
      <c r="E576" s="387"/>
      <c r="F576" s="387"/>
      <c r="G576" s="387"/>
      <c r="H576" s="387"/>
      <c r="I576" s="387"/>
      <c r="J576" s="387"/>
      <c r="K576" s="387"/>
      <c r="L576" s="387"/>
      <c r="M576" s="387"/>
      <c r="N576" s="387"/>
      <c r="O576" s="387"/>
      <c r="P576" s="388"/>
    </row>
    <row r="577" customFormat="false" ht="12.75" hidden="false" customHeight="false" outlineLevel="0" collapsed="false">
      <c r="A577" s="389" t="s">
        <v>587</v>
      </c>
      <c r="B577" s="390"/>
    </row>
    <row r="578" customFormat="false" ht="12.75" hidden="false" customHeight="false" outlineLevel="0" collapsed="false">
      <c r="A578" s="391" t="s">
        <v>393</v>
      </c>
      <c r="B578" s="390"/>
      <c r="D578" s="393" t="n">
        <f aca="false">D59</f>
        <v>0</v>
      </c>
      <c r="E578" s="393" t="n">
        <f aca="false">E59</f>
        <v>0</v>
      </c>
      <c r="F578" s="393" t="n">
        <f aca="false">F59</f>
        <v>0</v>
      </c>
      <c r="G578" s="393" t="n">
        <f aca="false">G59</f>
        <v>0</v>
      </c>
      <c r="H578" s="393" t="n">
        <f aca="false">H59</f>
        <v>0</v>
      </c>
      <c r="I578" s="393" t="n">
        <f aca="false">I59</f>
        <v>0</v>
      </c>
      <c r="J578" s="393" t="n">
        <f aca="false">J59</f>
        <v>0</v>
      </c>
      <c r="K578" s="393" t="n">
        <f aca="false">K59</f>
        <v>0</v>
      </c>
      <c r="L578" s="393" t="n">
        <f aca="false">L59</f>
        <v>0</v>
      </c>
      <c r="M578" s="393" t="n">
        <f aca="false">M59</f>
        <v>0</v>
      </c>
      <c r="N578" s="393" t="n">
        <f aca="false">N59</f>
        <v>0</v>
      </c>
      <c r="O578" s="393" t="n">
        <f aca="false">O59</f>
        <v>0</v>
      </c>
      <c r="P578" s="393" t="n">
        <f aca="false">SUM(D578:O578)</f>
        <v>0</v>
      </c>
    </row>
    <row r="579" customFormat="false" ht="12.75" hidden="false" customHeight="false" outlineLevel="0" collapsed="false">
      <c r="A579" s="391" t="s">
        <v>477</v>
      </c>
      <c r="D579" s="393" t="n">
        <f aca="false">D60</f>
        <v>0</v>
      </c>
      <c r="E579" s="393" t="n">
        <f aca="false">E60</f>
        <v>0</v>
      </c>
      <c r="F579" s="393" t="n">
        <f aca="false">F60</f>
        <v>0</v>
      </c>
      <c r="G579" s="393" t="n">
        <f aca="false">G60</f>
        <v>0</v>
      </c>
      <c r="H579" s="393" t="n">
        <f aca="false">H60</f>
        <v>0</v>
      </c>
      <c r="I579" s="393" t="n">
        <f aca="false">I60</f>
        <v>0</v>
      </c>
      <c r="J579" s="393" t="n">
        <f aca="false">J60</f>
        <v>0</v>
      </c>
      <c r="K579" s="393" t="n">
        <f aca="false">K60</f>
        <v>0</v>
      </c>
      <c r="L579" s="393" t="n">
        <f aca="false">L60</f>
        <v>0</v>
      </c>
      <c r="M579" s="393" t="n">
        <f aca="false">M60</f>
        <v>0</v>
      </c>
      <c r="N579" s="393" t="n">
        <f aca="false">N60</f>
        <v>0</v>
      </c>
      <c r="O579" s="393" t="n">
        <f aca="false">O60</f>
        <v>0</v>
      </c>
      <c r="P579" s="393" t="n">
        <f aca="false">SUM(D579:O579)</f>
        <v>0</v>
      </c>
    </row>
    <row r="580" customFormat="false" ht="12.75" hidden="false" customHeight="false" outlineLevel="0" collapsed="false">
      <c r="A580" s="391" t="s">
        <v>478</v>
      </c>
      <c r="D580" s="395" t="n">
        <f aca="false">D61</f>
        <v>0</v>
      </c>
      <c r="E580" s="395" t="n">
        <f aca="false">E61</f>
        <v>0</v>
      </c>
      <c r="F580" s="395" t="n">
        <f aca="false">F61</f>
        <v>0</v>
      </c>
      <c r="G580" s="395" t="n">
        <f aca="false">G61</f>
        <v>0</v>
      </c>
      <c r="H580" s="395" t="n">
        <f aca="false">H61</f>
        <v>0</v>
      </c>
      <c r="I580" s="395" t="n">
        <f aca="false">I61</f>
        <v>0</v>
      </c>
      <c r="J580" s="395" t="n">
        <f aca="false">J61</f>
        <v>0</v>
      </c>
      <c r="K580" s="395" t="n">
        <f aca="false">K61</f>
        <v>0</v>
      </c>
      <c r="L580" s="395" t="n">
        <f aca="false">L61</f>
        <v>0</v>
      </c>
      <c r="M580" s="395" t="n">
        <f aca="false">M61</f>
        <v>0</v>
      </c>
      <c r="N580" s="395" t="n">
        <f aca="false">N61</f>
        <v>0</v>
      </c>
      <c r="O580" s="395" t="n">
        <f aca="false">O61</f>
        <v>0</v>
      </c>
      <c r="P580" s="395" t="n">
        <f aca="false">SUM(D580:O580)</f>
        <v>0</v>
      </c>
    </row>
    <row r="581" customFormat="false" ht="3.95" hidden="false" customHeight="true" outlineLevel="0" collapsed="false"/>
    <row r="582" customFormat="false" ht="12.75" hidden="false" customHeight="false" outlineLevel="0" collapsed="false">
      <c r="A582" s="391" t="s">
        <v>396</v>
      </c>
      <c r="B582" s="390"/>
      <c r="D582" s="393" t="n">
        <f aca="false">D578+D579+D580</f>
        <v>0</v>
      </c>
      <c r="E582" s="393" t="n">
        <f aca="false">E578+E579+E580</f>
        <v>0</v>
      </c>
      <c r="F582" s="393" t="n">
        <f aca="false">F578+F579+F580</f>
        <v>0</v>
      </c>
      <c r="G582" s="393" t="n">
        <f aca="false">G578+G579+G580</f>
        <v>0</v>
      </c>
      <c r="H582" s="393" t="n">
        <f aca="false">H578+H579+H580</f>
        <v>0</v>
      </c>
      <c r="I582" s="393" t="n">
        <f aca="false">I578+I579+I580</f>
        <v>0</v>
      </c>
      <c r="J582" s="393" t="n">
        <f aca="false">J578+J579+J580</f>
        <v>0</v>
      </c>
      <c r="K582" s="393" t="n">
        <f aca="false">K578+K579+K580</f>
        <v>0</v>
      </c>
      <c r="L582" s="393" t="n">
        <f aca="false">L578+L579+L580</f>
        <v>0</v>
      </c>
      <c r="M582" s="393" t="n">
        <f aca="false">M578+M579+M580</f>
        <v>0</v>
      </c>
      <c r="N582" s="393" t="n">
        <f aca="false">N578+N579+N580</f>
        <v>0</v>
      </c>
      <c r="O582" s="393" t="n">
        <f aca="false">O578+O579+O580</f>
        <v>0</v>
      </c>
      <c r="P582" s="393" t="n">
        <f aca="false">SUM(D582:O582)</f>
        <v>0</v>
      </c>
    </row>
    <row r="583" customFormat="false" ht="3.95" hidden="false" customHeight="true" outlineLevel="0" collapsed="false"/>
    <row r="584" customFormat="false" ht="12.75" hidden="false" customHeight="false" outlineLevel="0" collapsed="false">
      <c r="A584" s="391" t="s">
        <v>588</v>
      </c>
      <c r="B584" s="390"/>
      <c r="D584" s="397" t="e">
        <f aca="false">D586/D582</f>
        <v>#DIV/0!</v>
      </c>
      <c r="E584" s="397" t="e">
        <f aca="false">E586/E582</f>
        <v>#DIV/0!</v>
      </c>
      <c r="F584" s="397" t="e">
        <f aca="false">F586/F582</f>
        <v>#DIV/0!</v>
      </c>
      <c r="G584" s="397" t="e">
        <f aca="false">G586/G582</f>
        <v>#DIV/0!</v>
      </c>
      <c r="H584" s="397" t="e">
        <f aca="false">H586/H582</f>
        <v>#DIV/0!</v>
      </c>
      <c r="I584" s="397" t="e">
        <f aca="false">I586/I582</f>
        <v>#DIV/0!</v>
      </c>
      <c r="J584" s="397" t="e">
        <f aca="false">J586/J582</f>
        <v>#DIV/0!</v>
      </c>
      <c r="K584" s="397" t="e">
        <f aca="false">K586/K582</f>
        <v>#DIV/0!</v>
      </c>
      <c r="L584" s="397" t="e">
        <f aca="false">L586/L582</f>
        <v>#DIV/0!</v>
      </c>
      <c r="M584" s="397" t="e">
        <f aca="false">M586/M582</f>
        <v>#DIV/0!</v>
      </c>
      <c r="N584" s="397" t="e">
        <f aca="false">N586/N582</f>
        <v>#DIV/0!</v>
      </c>
      <c r="O584" s="397" t="e">
        <f aca="false">O586/O582</f>
        <v>#DIV/0!</v>
      </c>
      <c r="P584" s="397" t="e">
        <f aca="false">P586/P582</f>
        <v>#DIV/0!</v>
      </c>
    </row>
    <row r="585" customFormat="false" ht="3.95" hidden="false" customHeight="true" outlineLevel="0" collapsed="false"/>
    <row r="586" customFormat="false" ht="12.75" hidden="false" customHeight="false" outlineLevel="0" collapsed="false">
      <c r="A586" s="389" t="s">
        <v>589</v>
      </c>
      <c r="B586" s="398"/>
      <c r="C586" s="378"/>
      <c r="D586" s="400" t="n">
        <v>0</v>
      </c>
      <c r="E586" s="400" t="n">
        <v>0</v>
      </c>
      <c r="F586" s="400" t="n">
        <v>0</v>
      </c>
      <c r="G586" s="400" t="n">
        <v>0</v>
      </c>
      <c r="H586" s="400" t="n">
        <v>0</v>
      </c>
      <c r="I586" s="400" t="n">
        <v>0</v>
      </c>
      <c r="J586" s="400" t="n">
        <v>0</v>
      </c>
      <c r="K586" s="400" t="n">
        <v>0</v>
      </c>
      <c r="L586" s="400" t="n">
        <v>0</v>
      </c>
      <c r="M586" s="400" t="n">
        <v>0</v>
      </c>
      <c r="N586" s="400" t="n">
        <v>0</v>
      </c>
      <c r="O586" s="400" t="n">
        <v>0</v>
      </c>
      <c r="P586" s="400" t="n">
        <f aca="false">SUM(D586:O586)</f>
        <v>0</v>
      </c>
    </row>
    <row r="587" customFormat="false" ht="8.1" hidden="false" customHeight="true" outlineLevel="0" collapsed="false">
      <c r="A587" s="402"/>
      <c r="B587" s="390"/>
      <c r="D587" s="434"/>
      <c r="E587" s="434"/>
      <c r="F587" s="434"/>
      <c r="G587" s="434"/>
      <c r="H587" s="434"/>
      <c r="I587" s="434"/>
      <c r="J587" s="434"/>
      <c r="K587" s="434"/>
      <c r="L587" s="434"/>
      <c r="M587" s="434"/>
      <c r="N587" s="434"/>
      <c r="O587" s="434"/>
    </row>
    <row r="588" customFormat="false" ht="12.75" hidden="false" customHeight="false" outlineLevel="0" collapsed="false">
      <c r="A588" s="389" t="s">
        <v>590</v>
      </c>
      <c r="B588" s="398"/>
      <c r="C588" s="378"/>
      <c r="D588" s="453" t="n">
        <v>0</v>
      </c>
      <c r="E588" s="453" t="n">
        <v>0</v>
      </c>
      <c r="F588" s="453" t="n">
        <v>0</v>
      </c>
      <c r="G588" s="453" t="n">
        <v>0</v>
      </c>
      <c r="H588" s="453" t="n">
        <v>0</v>
      </c>
      <c r="I588" s="453" t="n">
        <v>0</v>
      </c>
      <c r="J588" s="453" t="n">
        <v>0</v>
      </c>
      <c r="K588" s="453" t="n">
        <v>0</v>
      </c>
      <c r="L588" s="453" t="n">
        <v>0</v>
      </c>
      <c r="M588" s="453" t="n">
        <v>0</v>
      </c>
      <c r="N588" s="453" t="n">
        <v>0</v>
      </c>
      <c r="O588" s="453" t="n">
        <v>0</v>
      </c>
      <c r="P588" s="422" t="n">
        <f aca="false">SUM(D588:O588)</f>
        <v>0</v>
      </c>
    </row>
    <row r="590" customFormat="false" ht="12.75" hidden="false" customHeight="false" outlineLevel="0" collapsed="false">
      <c r="A590" s="391" t="s">
        <v>459</v>
      </c>
      <c r="B590" s="390"/>
      <c r="D590" s="393" t="n">
        <f aca="false">D586-D588</f>
        <v>0</v>
      </c>
      <c r="E590" s="393" t="n">
        <f aca="false">E586-E588</f>
        <v>0</v>
      </c>
      <c r="F590" s="393" t="n">
        <f aca="false">F586-F588</f>
        <v>0</v>
      </c>
      <c r="G590" s="393" t="n">
        <f aca="false">G586-G588</f>
        <v>0</v>
      </c>
      <c r="H590" s="393" t="n">
        <f aca="false">H586-H588</f>
        <v>0</v>
      </c>
      <c r="I590" s="393" t="n">
        <f aca="false">I586-I588</f>
        <v>0</v>
      </c>
      <c r="J590" s="393" t="n">
        <f aca="false">J586-J588</f>
        <v>0</v>
      </c>
      <c r="K590" s="393" t="n">
        <f aca="false">K586-K588</f>
        <v>0</v>
      </c>
      <c r="L590" s="393" t="n">
        <f aca="false">L586-L588</f>
        <v>0</v>
      </c>
      <c r="M590" s="393" t="n">
        <f aca="false">M586-M588</f>
        <v>0</v>
      </c>
      <c r="N590" s="393" t="n">
        <f aca="false">N586-N588</f>
        <v>0</v>
      </c>
      <c r="O590" s="393" t="n">
        <f aca="false">O586-O588</f>
        <v>0</v>
      </c>
      <c r="P590" s="393" t="n">
        <f aca="false">SUM(D590:O590)</f>
        <v>0</v>
      </c>
    </row>
    <row r="591" customFormat="false" ht="12.75" hidden="false" customHeight="false" outlineLevel="0" collapsed="false">
      <c r="A591" s="404" t="s">
        <v>343</v>
      </c>
      <c r="D591" s="392" t="n">
        <v>0</v>
      </c>
      <c r="E591" s="392" t="n">
        <v>0</v>
      </c>
      <c r="F591" s="392" t="n">
        <v>0</v>
      </c>
      <c r="G591" s="392" t="n">
        <v>0</v>
      </c>
      <c r="H591" s="392" t="n">
        <v>0</v>
      </c>
      <c r="I591" s="392" t="n">
        <v>0</v>
      </c>
      <c r="J591" s="392" t="n">
        <v>0</v>
      </c>
      <c r="K591" s="392" t="n">
        <v>0</v>
      </c>
      <c r="L591" s="392" t="n">
        <v>0</v>
      </c>
      <c r="M591" s="392" t="n">
        <v>0</v>
      </c>
      <c r="N591" s="392" t="n">
        <v>0</v>
      </c>
      <c r="O591" s="392" t="n">
        <v>0</v>
      </c>
      <c r="P591" s="393" t="n">
        <f aca="false">SUM(D591:O591)</f>
        <v>0</v>
      </c>
    </row>
    <row r="592" customFormat="false" ht="12.75" hidden="false" customHeight="false" outlineLevel="0" collapsed="false">
      <c r="A592" s="404" t="s">
        <v>343</v>
      </c>
      <c r="D592" s="392" t="n">
        <v>0</v>
      </c>
      <c r="E592" s="392" t="n">
        <v>0</v>
      </c>
      <c r="F592" s="392" t="n">
        <v>0</v>
      </c>
      <c r="G592" s="392" t="n">
        <v>0</v>
      </c>
      <c r="H592" s="392" t="n">
        <v>0</v>
      </c>
      <c r="I592" s="392" t="n">
        <v>0</v>
      </c>
      <c r="J592" s="392" t="n">
        <v>0</v>
      </c>
      <c r="K592" s="392" t="n">
        <v>0</v>
      </c>
      <c r="L592" s="392" t="n">
        <v>0</v>
      </c>
      <c r="M592" s="392" t="n">
        <v>0</v>
      </c>
      <c r="N592" s="392" t="n">
        <v>0</v>
      </c>
      <c r="O592" s="392" t="n">
        <v>0</v>
      </c>
      <c r="P592" s="393" t="n">
        <f aca="false">SUM(D592:O592)</f>
        <v>0</v>
      </c>
    </row>
    <row r="593" customFormat="false" ht="12.75" hidden="false" customHeight="false" outlineLevel="0" collapsed="false">
      <c r="A593" s="391" t="s">
        <v>402</v>
      </c>
      <c r="D593" s="394" t="n">
        <v>0</v>
      </c>
      <c r="E593" s="394" t="n">
        <v>0</v>
      </c>
      <c r="F593" s="394" t="n">
        <v>0</v>
      </c>
      <c r="G593" s="394" t="n">
        <v>0</v>
      </c>
      <c r="H593" s="394" t="n">
        <v>0</v>
      </c>
      <c r="I593" s="394" t="n">
        <v>0</v>
      </c>
      <c r="J593" s="394" t="n">
        <v>0</v>
      </c>
      <c r="K593" s="394" t="n">
        <v>0</v>
      </c>
      <c r="L593" s="394" t="n">
        <v>0</v>
      </c>
      <c r="M593" s="394" t="n">
        <v>0</v>
      </c>
      <c r="N593" s="394" t="n">
        <v>0</v>
      </c>
      <c r="O593" s="394" t="n">
        <v>0</v>
      </c>
      <c r="P593" s="395" t="n">
        <f aca="false">SUM(D593:O593)</f>
        <v>0</v>
      </c>
    </row>
    <row r="594" customFormat="false" ht="3.95" hidden="false" customHeight="true" outlineLevel="0" collapsed="false">
      <c r="D594" s="406"/>
      <c r="E594" s="406"/>
      <c r="F594" s="406"/>
      <c r="G594" s="406"/>
      <c r="H594" s="406"/>
      <c r="I594" s="406"/>
      <c r="J594" s="406"/>
      <c r="K594" s="406"/>
      <c r="L594" s="406"/>
      <c r="M594" s="406"/>
      <c r="N594" s="406"/>
      <c r="O594" s="406"/>
    </row>
    <row r="595" customFormat="false" ht="12.75" hidden="false" customHeight="false" outlineLevel="0" collapsed="false">
      <c r="A595" s="407" t="s">
        <v>403</v>
      </c>
      <c r="B595" s="439"/>
      <c r="C595" s="378"/>
      <c r="D595" s="400" t="n">
        <f aca="false">SUM(D590:D593)</f>
        <v>0</v>
      </c>
      <c r="E595" s="400" t="n">
        <f aca="false">SUM(E590:E593)</f>
        <v>0</v>
      </c>
      <c r="F595" s="400" t="n">
        <f aca="false">SUM(F590:F593)</f>
        <v>0</v>
      </c>
      <c r="G595" s="400" t="n">
        <f aca="false">SUM(G590:G593)</f>
        <v>0</v>
      </c>
      <c r="H595" s="400" t="n">
        <f aca="false">SUM(H590:H593)</f>
        <v>0</v>
      </c>
      <c r="I595" s="400" t="n">
        <f aca="false">SUM(I590:I593)</f>
        <v>0</v>
      </c>
      <c r="J595" s="400" t="n">
        <f aca="false">SUM(J590:J593)</f>
        <v>0</v>
      </c>
      <c r="K595" s="400" t="n">
        <f aca="false">SUM(K590:K593)</f>
        <v>0</v>
      </c>
      <c r="L595" s="400" t="n">
        <f aca="false">SUM(L590:L593)</f>
        <v>0</v>
      </c>
      <c r="M595" s="400" t="n">
        <f aca="false">SUM(M590:M593)</f>
        <v>0</v>
      </c>
      <c r="N595" s="400" t="n">
        <f aca="false">SUM(N590:N593)</f>
        <v>0</v>
      </c>
      <c r="O595" s="400" t="n">
        <f aca="false">SUM(O590:O593)</f>
        <v>0</v>
      </c>
      <c r="P595" s="400" t="n">
        <f aca="false">SUM(D595:O595)</f>
        <v>0</v>
      </c>
    </row>
    <row r="596" customFormat="false" ht="6" hidden="false" customHeight="true" outlineLevel="0" collapsed="false">
      <c r="A596" s="402"/>
      <c r="B596" s="390"/>
      <c r="D596" s="393"/>
      <c r="E596" s="393"/>
      <c r="F596" s="393"/>
      <c r="G596" s="393"/>
      <c r="H596" s="393"/>
      <c r="I596" s="393"/>
      <c r="J596" s="393"/>
      <c r="K596" s="393"/>
      <c r="L596" s="393"/>
      <c r="M596" s="393"/>
      <c r="N596" s="393"/>
      <c r="O596" s="393"/>
      <c r="P596" s="393"/>
    </row>
    <row r="597" customFormat="false" ht="12.75" hidden="false" customHeight="false" outlineLevel="0" collapsed="false">
      <c r="A597" s="389" t="s">
        <v>591</v>
      </c>
      <c r="B597" s="398"/>
      <c r="C597" s="378"/>
      <c r="D597" s="400" t="n">
        <f aca="false">-1*D595</f>
        <v>-0</v>
      </c>
      <c r="E597" s="400" t="n">
        <f aca="false">-1*E595</f>
        <v>-0</v>
      </c>
      <c r="F597" s="400" t="n">
        <f aca="false">-1*F595</f>
        <v>-0</v>
      </c>
      <c r="G597" s="400" t="n">
        <f aca="false">-1*G595</f>
        <v>-0</v>
      </c>
      <c r="H597" s="400" t="n">
        <f aca="false">-1*H595</f>
        <v>-0</v>
      </c>
      <c r="I597" s="400" t="n">
        <f aca="false">-1*I595</f>
        <v>-0</v>
      </c>
      <c r="J597" s="400" t="n">
        <f aca="false">-1*J595</f>
        <v>-0</v>
      </c>
      <c r="K597" s="400" t="n">
        <f aca="false">-1*K595</f>
        <v>-0</v>
      </c>
      <c r="L597" s="400" t="n">
        <f aca="false">-1*L595</f>
        <v>-0</v>
      </c>
      <c r="M597" s="400" t="n">
        <f aca="false">-1*M595</f>
        <v>-0</v>
      </c>
      <c r="N597" s="400" t="n">
        <f aca="false">-1*N595</f>
        <v>-0</v>
      </c>
      <c r="O597" s="400" t="n">
        <f aca="false">-1*O595</f>
        <v>-0</v>
      </c>
      <c r="P597" s="400" t="n">
        <f aca="false">SUM(D597:O597)</f>
        <v>0</v>
      </c>
    </row>
    <row r="598" customFormat="false" ht="12.75" hidden="false" customHeight="false" outlineLevel="0" collapsed="false">
      <c r="A598" s="402"/>
      <c r="B598" s="390"/>
    </row>
    <row r="599" customFormat="false" ht="12.75" hidden="false" customHeight="false" outlineLevel="0" collapsed="false">
      <c r="A599" s="440"/>
      <c r="B599" s="411"/>
      <c r="C599" s="412"/>
      <c r="D599" s="412"/>
      <c r="E599" s="412"/>
      <c r="F599" s="412"/>
      <c r="G599" s="412"/>
      <c r="H599" s="412"/>
      <c r="I599" s="412"/>
      <c r="J599" s="412"/>
      <c r="K599" s="412"/>
      <c r="L599" s="412"/>
      <c r="M599" s="412"/>
      <c r="N599" s="412"/>
      <c r="O599" s="412"/>
      <c r="P599" s="412"/>
    </row>
    <row r="600" customFormat="false" ht="12.75" hidden="false" customHeight="false" outlineLevel="0" collapsed="false">
      <c r="A600" s="396"/>
    </row>
    <row r="601" customFormat="false" ht="12.75" hidden="false" customHeight="false" outlineLevel="0" collapsed="false">
      <c r="A601" s="441" t="s">
        <v>592</v>
      </c>
      <c r="B601" s="390"/>
      <c r="C601" s="443" t="str">
        <f aca="false">C30</f>
        <v>12/31/99</v>
      </c>
      <c r="D601" s="418"/>
      <c r="E601" s="418"/>
      <c r="F601" s="418"/>
      <c r="G601" s="418"/>
      <c r="H601" s="418"/>
      <c r="I601" s="418"/>
      <c r="J601" s="418"/>
      <c r="K601" s="418"/>
      <c r="L601" s="418"/>
      <c r="M601" s="418"/>
      <c r="N601" s="418"/>
      <c r="O601" s="418"/>
      <c r="P601" s="378"/>
    </row>
    <row r="602" customFormat="false" ht="3.95" hidden="false" customHeight="true" outlineLevel="0" collapsed="false">
      <c r="A602" s="402"/>
      <c r="B602" s="390"/>
      <c r="D602" s="406"/>
      <c r="E602" s="406"/>
      <c r="F602" s="406"/>
      <c r="G602" s="406"/>
      <c r="H602" s="406"/>
      <c r="I602" s="406"/>
      <c r="J602" s="406"/>
      <c r="K602" s="406"/>
      <c r="L602" s="406"/>
      <c r="M602" s="406"/>
      <c r="N602" s="406"/>
      <c r="O602" s="406"/>
    </row>
    <row r="603" customFormat="false" ht="12.75" hidden="false" customHeight="false" outlineLevel="0" collapsed="false">
      <c r="A603" s="389" t="s">
        <v>407</v>
      </c>
      <c r="B603" s="390"/>
      <c r="D603" s="393" t="n">
        <f aca="false">C613</f>
        <v>0</v>
      </c>
      <c r="E603" s="393" t="n">
        <f aca="false">D613</f>
        <v>0</v>
      </c>
      <c r="F603" s="393" t="n">
        <f aca="false">E613</f>
        <v>0</v>
      </c>
      <c r="G603" s="393" t="n">
        <f aca="false">F613</f>
        <v>0</v>
      </c>
      <c r="H603" s="393" t="n">
        <f aca="false">G613</f>
        <v>0</v>
      </c>
      <c r="I603" s="393" t="n">
        <f aca="false">H613</f>
        <v>0</v>
      </c>
      <c r="J603" s="393" t="n">
        <f aca="false">I613</f>
        <v>0</v>
      </c>
      <c r="K603" s="393" t="n">
        <f aca="false">J613</f>
        <v>0</v>
      </c>
      <c r="L603" s="393" t="n">
        <f aca="false">K613</f>
        <v>0</v>
      </c>
      <c r="M603" s="393" t="n">
        <f aca="false">L613</f>
        <v>0</v>
      </c>
      <c r="N603" s="393" t="n">
        <f aca="false">M613</f>
        <v>0</v>
      </c>
      <c r="O603" s="393" t="n">
        <f aca="false">N613</f>
        <v>0</v>
      </c>
      <c r="P603" s="393"/>
    </row>
    <row r="604" customFormat="false" ht="6" hidden="false" customHeight="true" outlineLevel="0" collapsed="false"/>
    <row r="605" customFormat="false" ht="12.75" hidden="false" customHeight="false" outlineLevel="0" collapsed="false">
      <c r="A605" s="404" t="s">
        <v>408</v>
      </c>
      <c r="B605" s="419"/>
      <c r="D605" s="392" t="n">
        <v>0</v>
      </c>
      <c r="E605" s="392" t="n">
        <v>0</v>
      </c>
      <c r="F605" s="392" t="n">
        <v>0</v>
      </c>
      <c r="G605" s="392" t="n">
        <v>0</v>
      </c>
      <c r="H605" s="392" t="n">
        <v>0</v>
      </c>
      <c r="I605" s="392" t="n">
        <v>0</v>
      </c>
      <c r="J605" s="392" t="n">
        <v>0</v>
      </c>
      <c r="K605" s="392" t="n">
        <v>0</v>
      </c>
      <c r="L605" s="392" t="n">
        <v>0</v>
      </c>
      <c r="M605" s="392" t="n">
        <v>0</v>
      </c>
      <c r="N605" s="392" t="n">
        <v>0</v>
      </c>
      <c r="O605" s="392" t="n">
        <v>0</v>
      </c>
      <c r="P605" s="393" t="n">
        <f aca="false">SUM(D605:O605)</f>
        <v>0</v>
      </c>
    </row>
    <row r="606" customFormat="false" ht="6" hidden="false" customHeight="true" outlineLevel="0" collapsed="false">
      <c r="A606" s="402"/>
      <c r="B606" s="390"/>
      <c r="D606" s="393"/>
      <c r="E606" s="393"/>
      <c r="F606" s="393"/>
      <c r="G606" s="393"/>
      <c r="H606" s="393"/>
      <c r="I606" s="393"/>
      <c r="J606" s="393"/>
      <c r="K606" s="393"/>
      <c r="L606" s="393"/>
      <c r="M606" s="393"/>
      <c r="N606" s="393"/>
      <c r="O606" s="393"/>
    </row>
    <row r="607" customFormat="false" ht="12.75" hidden="false" customHeight="false" outlineLevel="0" collapsed="false">
      <c r="A607" s="391" t="s">
        <v>538</v>
      </c>
      <c r="B607" s="390"/>
      <c r="D607" s="393" t="n">
        <f aca="false">D597</f>
        <v>-0</v>
      </c>
      <c r="E607" s="393" t="n">
        <f aca="false">E597</f>
        <v>-0</v>
      </c>
      <c r="F607" s="393" t="n">
        <f aca="false">F597</f>
        <v>-0</v>
      </c>
      <c r="G607" s="393" t="n">
        <f aca="false">G597</f>
        <v>-0</v>
      </c>
      <c r="H607" s="393" t="n">
        <f aca="false">H597</f>
        <v>-0</v>
      </c>
      <c r="I607" s="393" t="n">
        <f aca="false">I597</f>
        <v>-0</v>
      </c>
      <c r="J607" s="393" t="n">
        <f aca="false">J597</f>
        <v>-0</v>
      </c>
      <c r="K607" s="393" t="n">
        <f aca="false">K597</f>
        <v>-0</v>
      </c>
      <c r="L607" s="393" t="n">
        <f aca="false">L597</f>
        <v>-0</v>
      </c>
      <c r="M607" s="393" t="n">
        <f aca="false">M597</f>
        <v>-0</v>
      </c>
      <c r="N607" s="393" t="n">
        <f aca="false">N597</f>
        <v>-0</v>
      </c>
      <c r="O607" s="393" t="n">
        <f aca="false">O597</f>
        <v>-0</v>
      </c>
      <c r="P607" s="393" t="n">
        <f aca="false">SUM(D607:O607)</f>
        <v>0</v>
      </c>
    </row>
    <row r="608" customFormat="false" ht="6" hidden="false" customHeight="true" outlineLevel="0" collapsed="false">
      <c r="A608" s="402"/>
      <c r="B608" s="390"/>
      <c r="D608" s="393"/>
      <c r="E608" s="393"/>
      <c r="F608" s="393"/>
      <c r="G608" s="393"/>
      <c r="H608" s="393"/>
      <c r="I608" s="393"/>
      <c r="J608" s="393"/>
      <c r="K608" s="393"/>
      <c r="L608" s="393"/>
      <c r="M608" s="393"/>
      <c r="N608" s="393"/>
      <c r="O608" s="393"/>
      <c r="P608" s="393"/>
    </row>
    <row r="609" customFormat="false" ht="12.75" hidden="false" customHeight="false" outlineLevel="0" collapsed="false">
      <c r="A609" s="404" t="s">
        <v>410</v>
      </c>
      <c r="B609" s="390"/>
      <c r="D609" s="392" t="n">
        <v>0</v>
      </c>
      <c r="E609" s="392" t="n">
        <v>0</v>
      </c>
      <c r="F609" s="392" t="n">
        <v>0</v>
      </c>
      <c r="G609" s="392" t="n">
        <v>0</v>
      </c>
      <c r="H609" s="392" t="n">
        <v>0</v>
      </c>
      <c r="I609" s="392" t="n">
        <v>0</v>
      </c>
      <c r="J609" s="392" t="n">
        <v>0</v>
      </c>
      <c r="K609" s="392" t="n">
        <v>0</v>
      </c>
      <c r="L609" s="392" t="n">
        <v>0</v>
      </c>
      <c r="M609" s="392" t="n">
        <v>0</v>
      </c>
      <c r="N609" s="392" t="n">
        <v>0</v>
      </c>
      <c r="O609" s="392" t="n">
        <v>0</v>
      </c>
      <c r="P609" s="393" t="n">
        <f aca="false">SUM(D609:O609)</f>
        <v>0</v>
      </c>
    </row>
    <row r="610" customFormat="false" ht="6" hidden="false" customHeight="true" outlineLevel="0" collapsed="false">
      <c r="A610" s="402"/>
      <c r="B610" s="390"/>
      <c r="D610" s="393"/>
      <c r="E610" s="393"/>
      <c r="F610" s="393"/>
      <c r="G610" s="393"/>
      <c r="H610" s="393"/>
      <c r="I610" s="393"/>
      <c r="J610" s="393"/>
      <c r="K610" s="393"/>
      <c r="L610" s="393"/>
      <c r="M610" s="393"/>
      <c r="N610" s="393"/>
      <c r="O610" s="393"/>
      <c r="P610" s="393"/>
    </row>
    <row r="611" customFormat="false" ht="12.75" hidden="false" customHeight="false" outlineLevel="0" collapsed="false">
      <c r="A611" s="391" t="s">
        <v>411</v>
      </c>
      <c r="B611" s="390"/>
      <c r="D611" s="395" t="n">
        <f aca="false">D619</f>
        <v>0</v>
      </c>
      <c r="E611" s="395" t="n">
        <f aca="false">E619</f>
        <v>0</v>
      </c>
      <c r="F611" s="395" t="n">
        <f aca="false">F619</f>
        <v>0</v>
      </c>
      <c r="G611" s="395" t="n">
        <f aca="false">G619</f>
        <v>0</v>
      </c>
      <c r="H611" s="395" t="n">
        <f aca="false">H619</f>
        <v>0</v>
      </c>
      <c r="I611" s="395" t="n">
        <f aca="false">I619</f>
        <v>0</v>
      </c>
      <c r="J611" s="395" t="n">
        <f aca="false">J619</f>
        <v>0</v>
      </c>
      <c r="K611" s="395" t="n">
        <f aca="false">K619</f>
        <v>0</v>
      </c>
      <c r="L611" s="395" t="n">
        <f aca="false">L619</f>
        <v>0</v>
      </c>
      <c r="M611" s="395" t="n">
        <f aca="false">M619</f>
        <v>0</v>
      </c>
      <c r="N611" s="395" t="n">
        <f aca="false">N619</f>
        <v>0</v>
      </c>
      <c r="O611" s="395" t="n">
        <f aca="false">O619</f>
        <v>0</v>
      </c>
      <c r="P611" s="395" t="n">
        <f aca="false">SUM(D611:O611)</f>
        <v>0</v>
      </c>
    </row>
    <row r="612" customFormat="false" ht="3.95" hidden="false" customHeight="true" outlineLevel="0" collapsed="false">
      <c r="A612" s="402"/>
      <c r="B612" s="390"/>
      <c r="D612" s="406"/>
      <c r="E612" s="406"/>
      <c r="F612" s="406"/>
      <c r="G612" s="406"/>
      <c r="H612" s="406"/>
      <c r="I612" s="406"/>
      <c r="J612" s="406"/>
      <c r="K612" s="406"/>
      <c r="L612" s="406"/>
      <c r="M612" s="406"/>
      <c r="N612" s="406"/>
      <c r="O612" s="406"/>
    </row>
    <row r="613" customFormat="false" ht="12.75" hidden="false" customHeight="false" outlineLevel="0" collapsed="false">
      <c r="A613" s="389" t="s">
        <v>412</v>
      </c>
      <c r="B613" s="444"/>
      <c r="C613" s="421" t="n">
        <v>0</v>
      </c>
      <c r="D613" s="422" t="n">
        <f aca="false">SUM(D603:D611)</f>
        <v>0</v>
      </c>
      <c r="E613" s="422" t="n">
        <f aca="false">SUM(E603:E611)</f>
        <v>0</v>
      </c>
      <c r="F613" s="422" t="n">
        <f aca="false">SUM(F603:F611)</f>
        <v>0</v>
      </c>
      <c r="G613" s="422" t="n">
        <f aca="false">SUM(G603:G611)</f>
        <v>0</v>
      </c>
      <c r="H613" s="422" t="n">
        <f aca="false">SUM(H603:H611)</f>
        <v>0</v>
      </c>
      <c r="I613" s="422" t="n">
        <f aca="false">SUM(I603:I611)</f>
        <v>0</v>
      </c>
      <c r="J613" s="422" t="n">
        <f aca="false">SUM(J603:J611)</f>
        <v>0</v>
      </c>
      <c r="K613" s="422" t="n">
        <f aca="false">SUM(K603:K611)</f>
        <v>0</v>
      </c>
      <c r="L613" s="422" t="n">
        <f aca="false">SUM(L603:L611)</f>
        <v>0</v>
      </c>
      <c r="M613" s="422" t="n">
        <f aca="false">SUM(M603:M611)</f>
        <v>0</v>
      </c>
      <c r="N613" s="422" t="n">
        <f aca="false">SUM(N603:N611)</f>
        <v>0</v>
      </c>
      <c r="O613" s="422" t="n">
        <f aca="false">SUM(O603:O611)</f>
        <v>0</v>
      </c>
      <c r="P613" s="422" t="n">
        <f aca="false">SUM(P605:P611)+D603</f>
        <v>0</v>
      </c>
    </row>
    <row r="614" customFormat="false" ht="12.75" hidden="false" customHeight="false" outlineLevel="0" collapsed="false">
      <c r="A614" s="402"/>
      <c r="C614" s="402"/>
      <c r="D614" s="406"/>
      <c r="E614" s="406"/>
      <c r="F614" s="406"/>
      <c r="G614" s="406"/>
      <c r="H614" s="406"/>
      <c r="I614" s="406"/>
      <c r="J614" s="406"/>
      <c r="K614" s="406"/>
      <c r="L614" s="406"/>
      <c r="M614" s="406"/>
      <c r="N614" s="406"/>
      <c r="O614" s="406"/>
    </row>
    <row r="616" customFormat="false" ht="12.75" hidden="false" customHeight="false" outlineLevel="0" collapsed="false">
      <c r="A616" s="391" t="s">
        <v>501</v>
      </c>
      <c r="C616" s="402"/>
      <c r="D616" s="446" t="n">
        <f aca="false">D45</f>
        <v>0.0902</v>
      </c>
      <c r="E616" s="446" t="n">
        <f aca="false">E45</f>
        <v>0.0902</v>
      </c>
      <c r="F616" s="446" t="n">
        <f aca="false">F45</f>
        <v>0.0902</v>
      </c>
      <c r="G616" s="446" t="n">
        <f aca="false">G45</f>
        <v>0.0902</v>
      </c>
      <c r="H616" s="446" t="n">
        <f aca="false">H45</f>
        <v>0.0902</v>
      </c>
      <c r="I616" s="446" t="n">
        <f aca="false">I45</f>
        <v>0.0902</v>
      </c>
      <c r="J616" s="446" t="n">
        <f aca="false">J45</f>
        <v>0.0902</v>
      </c>
      <c r="K616" s="446" t="n">
        <f aca="false">K45</f>
        <v>0.0902</v>
      </c>
      <c r="L616" s="446" t="n">
        <f aca="false">L45</f>
        <v>0.0902</v>
      </c>
      <c r="M616" s="446" t="n">
        <f aca="false">M45</f>
        <v>0.0902</v>
      </c>
      <c r="N616" s="446" t="n">
        <f aca="false">N45</f>
        <v>0.0902</v>
      </c>
      <c r="O616" s="446" t="n">
        <f aca="false">O45</f>
        <v>0.0902</v>
      </c>
    </row>
    <row r="617" customFormat="false" ht="12.75" hidden="false" customHeight="false" outlineLevel="0" collapsed="false">
      <c r="A617" s="391" t="s">
        <v>414</v>
      </c>
      <c r="C617" s="402"/>
      <c r="D617" s="436" t="n">
        <f aca="false">D46</f>
        <v>0.0077</v>
      </c>
      <c r="E617" s="436" t="n">
        <f aca="false">E46</f>
        <v>0.0069</v>
      </c>
      <c r="F617" s="436" t="n">
        <f aca="false">F46</f>
        <v>0.0077</v>
      </c>
      <c r="G617" s="436" t="n">
        <f aca="false">G46</f>
        <v>0.0074</v>
      </c>
      <c r="H617" s="436" t="n">
        <f aca="false">H46</f>
        <v>0.0077</v>
      </c>
      <c r="I617" s="436" t="n">
        <f aca="false">I46</f>
        <v>0.0074</v>
      </c>
      <c r="J617" s="436" t="n">
        <f aca="false">J46</f>
        <v>0.0077</v>
      </c>
      <c r="K617" s="436" t="n">
        <f aca="false">K46</f>
        <v>0.0077</v>
      </c>
      <c r="L617" s="436" t="n">
        <f aca="false">L46</f>
        <v>0.0074</v>
      </c>
      <c r="M617" s="436" t="n">
        <f aca="false">M46</f>
        <v>0.0077</v>
      </c>
      <c r="N617" s="436" t="n">
        <f aca="false">N46</f>
        <v>0.0074</v>
      </c>
      <c r="O617" s="436" t="n">
        <f aca="false">O46</f>
        <v>0.0077</v>
      </c>
    </row>
    <row r="618" customFormat="false" ht="12.75" hidden="false" customHeight="true" outlineLevel="0" collapsed="false">
      <c r="A618" s="402"/>
      <c r="C618" s="402"/>
    </row>
    <row r="619" customFormat="false" ht="12.75" hidden="false" customHeight="false" outlineLevel="0" collapsed="false">
      <c r="A619" s="425" t="s">
        <v>415</v>
      </c>
      <c r="C619" s="459"/>
      <c r="D619" s="400" t="n">
        <f aca="false">ROUND(C613*D617,0)</f>
        <v>0</v>
      </c>
      <c r="E619" s="400" t="n">
        <f aca="false">ROUND(D613*E617,0)</f>
        <v>0</v>
      </c>
      <c r="F619" s="400" t="n">
        <f aca="false">ROUND(E613*F617,0)</f>
        <v>0</v>
      </c>
      <c r="G619" s="400" t="n">
        <f aca="false">ROUND(F613*G617,0)</f>
        <v>0</v>
      </c>
      <c r="H619" s="400" t="n">
        <f aca="false">ROUND(G613*H617,0)</f>
        <v>0</v>
      </c>
      <c r="I619" s="400" t="n">
        <f aca="false">ROUND(H613*I617,0)</f>
        <v>0</v>
      </c>
      <c r="J619" s="400" t="n">
        <f aca="false">ROUND(I613*J617,0)</f>
        <v>0</v>
      </c>
      <c r="K619" s="400" t="n">
        <f aca="false">ROUND(J613*K617,0)</f>
        <v>0</v>
      </c>
      <c r="L619" s="400" t="n">
        <f aca="false">ROUND(K613*L617,0)</f>
        <v>0</v>
      </c>
      <c r="M619" s="400" t="n">
        <f aca="false">ROUND(L613*M617,0)</f>
        <v>0</v>
      </c>
      <c r="N619" s="400" t="n">
        <f aca="false">ROUND(M613*N617,0)</f>
        <v>0</v>
      </c>
      <c r="O619" s="400" t="n">
        <f aca="false">ROUND(N613*O617,0)</f>
        <v>0</v>
      </c>
      <c r="P619" s="400" t="n">
        <f aca="false">SUM(D619:O619)</f>
        <v>0</v>
      </c>
    </row>
    <row r="620" customFormat="false" ht="6" hidden="false" customHeight="true" outlineLevel="0" collapsed="false">
      <c r="A620" s="402"/>
      <c r="B620" s="390"/>
    </row>
    <row r="621" customFormat="false" ht="12.75" hidden="false" customHeight="false" outlineLevel="0" collapsed="false">
      <c r="A621" s="425" t="s">
        <v>416</v>
      </c>
      <c r="B621" s="390"/>
      <c r="D621" s="393" t="n">
        <f aca="false">D619</f>
        <v>0</v>
      </c>
      <c r="E621" s="393" t="n">
        <f aca="false">E619+D621</f>
        <v>0</v>
      </c>
      <c r="F621" s="393" t="n">
        <f aca="false">F619+E621</f>
        <v>0</v>
      </c>
      <c r="G621" s="393" t="n">
        <f aca="false">G619+F621</f>
        <v>0</v>
      </c>
      <c r="H621" s="393" t="n">
        <f aca="false">H619+G621</f>
        <v>0</v>
      </c>
      <c r="I621" s="393" t="n">
        <f aca="false">I619+H621</f>
        <v>0</v>
      </c>
      <c r="J621" s="393" t="n">
        <f aca="false">J619+I621</f>
        <v>0</v>
      </c>
      <c r="K621" s="393" t="n">
        <f aca="false">K619+J621</f>
        <v>0</v>
      </c>
      <c r="L621" s="393" t="n">
        <f aca="false">L619+K621</f>
        <v>0</v>
      </c>
      <c r="M621" s="393" t="n">
        <f aca="false">M619+L621</f>
        <v>0</v>
      </c>
      <c r="N621" s="393" t="n">
        <f aca="false">N619+M621</f>
        <v>0</v>
      </c>
      <c r="O621" s="393" t="n">
        <f aca="false">O619+N621</f>
        <v>0</v>
      </c>
    </row>
    <row r="623" customFormat="false" ht="12.75" hidden="false" customHeight="false" outlineLevel="0" collapsed="false">
      <c r="A623" s="429" t="str">
        <f aca="false">A1</f>
        <v>'file:///mnt/12tb/@roms/datasets/enron/EDRM Enron Email Data Set v2 XML/filtered-attachments/xls/TW3rdCEEM.XLS'#$Trackers</v>
      </c>
      <c r="D623" s="378"/>
      <c r="E623" s="378"/>
      <c r="F623" s="378"/>
      <c r="G623" s="378"/>
      <c r="H623" s="378"/>
      <c r="I623" s="378"/>
      <c r="J623" s="378"/>
      <c r="K623" s="378"/>
      <c r="L623" s="378"/>
      <c r="M623" s="378"/>
      <c r="N623" s="378"/>
      <c r="O623" s="378"/>
      <c r="P623" s="378"/>
    </row>
    <row r="624" customFormat="false" ht="12.75" hidden="false" customHeight="false" outlineLevel="0" collapsed="false">
      <c r="A624" s="379" t="s">
        <v>593</v>
      </c>
      <c r="D624" s="465"/>
      <c r="E624" s="378"/>
      <c r="F624" s="378"/>
      <c r="G624" s="378"/>
      <c r="H624" s="378"/>
      <c r="I624" s="378"/>
      <c r="J624" s="378"/>
      <c r="K624" s="378"/>
      <c r="L624" s="378"/>
      <c r="M624" s="378"/>
      <c r="N624" s="378"/>
      <c r="O624" s="378"/>
      <c r="P624" s="378"/>
    </row>
    <row r="625" customFormat="false" ht="12.75" hidden="false" customHeight="false" outlineLevel="0" collapsed="false">
      <c r="A625" s="429" t="str">
        <f aca="false">A3</f>
        <v>2001 CURRENT ESTIMATE</v>
      </c>
      <c r="B625" s="380" t="n">
        <f aca="true">NOW()</f>
        <v>45926.9584413239</v>
      </c>
      <c r="C625" s="466" t="s">
        <v>594</v>
      </c>
      <c r="D625" s="466"/>
      <c r="E625" s="466"/>
      <c r="F625" s="466"/>
      <c r="G625" s="466"/>
      <c r="H625" s="466"/>
      <c r="I625" s="466"/>
      <c r="J625" s="466"/>
      <c r="K625" s="466"/>
      <c r="L625" s="466"/>
      <c r="M625" s="466"/>
      <c r="N625" s="466"/>
      <c r="O625" s="466"/>
      <c r="P625" s="466"/>
    </row>
    <row r="626" customFormat="false" ht="12.75" hidden="false" customHeight="false" outlineLevel="0" collapsed="false">
      <c r="A626" s="382"/>
      <c r="B626" s="383" t="n">
        <f aca="true">NOW()</f>
        <v>45926.958441324</v>
      </c>
      <c r="C626" s="431" t="str">
        <f aca="false">C4</f>
        <v>BALANCE</v>
      </c>
      <c r="D626" s="467" t="str">
        <f aca="false">D4</f>
        <v>JAN</v>
      </c>
      <c r="E626" s="467" t="str">
        <f aca="false">E4</f>
        <v>FEB</v>
      </c>
      <c r="F626" s="467" t="str">
        <f aca="false">F4</f>
        <v>MAR</v>
      </c>
      <c r="G626" s="467" t="str">
        <f aca="false">G4</f>
        <v>APR</v>
      </c>
      <c r="H626" s="467" t="str">
        <f aca="false">H4</f>
        <v>MAY</v>
      </c>
      <c r="I626" s="467" t="str">
        <f aca="false">I4</f>
        <v>JUN</v>
      </c>
      <c r="J626" s="467" t="str">
        <f aca="false">J4</f>
        <v>JUL</v>
      </c>
      <c r="K626" s="467" t="str">
        <f aca="false">K4</f>
        <v>AUG</v>
      </c>
      <c r="L626" s="467" t="str">
        <f aca="false">L4</f>
        <v>SEP</v>
      </c>
      <c r="M626" s="467" t="str">
        <f aca="false">M4</f>
        <v>OCT</v>
      </c>
      <c r="N626" s="467" t="str">
        <f aca="false">N4</f>
        <v>NOV</v>
      </c>
      <c r="O626" s="467" t="str">
        <f aca="false">O4</f>
        <v>DEC</v>
      </c>
      <c r="P626" s="467" t="n">
        <f aca="false">P4</f>
        <v>2001</v>
      </c>
    </row>
    <row r="627" customFormat="false" ht="3.95" hidden="false" customHeight="true" outlineLevel="0" collapsed="false"/>
    <row r="628" customFormat="false" ht="12.75" hidden="false" customHeight="false" outlineLevel="0" collapsed="false">
      <c r="A628" s="441" t="s">
        <v>595</v>
      </c>
      <c r="B628" s="390"/>
      <c r="C628" s="443" t="str">
        <f aca="false">C30</f>
        <v>12/31/99</v>
      </c>
      <c r="D628" s="418"/>
      <c r="E628" s="418"/>
      <c r="F628" s="418"/>
      <c r="G628" s="418"/>
      <c r="H628" s="418"/>
      <c r="I628" s="418"/>
      <c r="J628" s="418"/>
      <c r="K628" s="418"/>
      <c r="L628" s="418"/>
      <c r="M628" s="418"/>
      <c r="N628" s="418"/>
      <c r="O628" s="418"/>
      <c r="P628" s="378"/>
    </row>
    <row r="629" customFormat="false" ht="3.95" hidden="false" customHeight="true" outlineLevel="0" collapsed="false">
      <c r="A629" s="402"/>
      <c r="B629" s="390"/>
      <c r="D629" s="406"/>
      <c r="E629" s="406"/>
      <c r="F629" s="406"/>
      <c r="G629" s="406"/>
      <c r="H629" s="406"/>
      <c r="I629" s="406"/>
      <c r="J629" s="406"/>
      <c r="K629" s="406"/>
      <c r="L629" s="406"/>
      <c r="M629" s="406"/>
      <c r="N629" s="406"/>
      <c r="O629" s="406"/>
    </row>
    <row r="630" customFormat="false" ht="12.75" hidden="false" customHeight="false" outlineLevel="0" collapsed="false">
      <c r="A630" s="389" t="s">
        <v>407</v>
      </c>
      <c r="B630" s="390"/>
      <c r="D630" s="393" t="n">
        <f aca="false">C640</f>
        <v>0</v>
      </c>
      <c r="E630" s="393" t="n">
        <f aca="false">D640</f>
        <v>0</v>
      </c>
      <c r="F630" s="393" t="n">
        <f aca="false">E640</f>
        <v>0</v>
      </c>
      <c r="G630" s="393" t="n">
        <f aca="false">F640</f>
        <v>0</v>
      </c>
      <c r="H630" s="393" t="n">
        <f aca="false">G640</f>
        <v>0</v>
      </c>
      <c r="I630" s="393" t="n">
        <f aca="false">H640</f>
        <v>0</v>
      </c>
      <c r="J630" s="393" t="n">
        <f aca="false">I640</f>
        <v>0</v>
      </c>
      <c r="K630" s="393" t="n">
        <f aca="false">J640</f>
        <v>0</v>
      </c>
      <c r="L630" s="393" t="n">
        <f aca="false">K640</f>
        <v>0</v>
      </c>
      <c r="M630" s="393" t="n">
        <f aca="false">L640</f>
        <v>0</v>
      </c>
      <c r="N630" s="393" t="n">
        <f aca="false">M640</f>
        <v>0</v>
      </c>
      <c r="O630" s="393" t="n">
        <f aca="false">N640</f>
        <v>0</v>
      </c>
      <c r="P630" s="393"/>
    </row>
    <row r="631" customFormat="false" ht="6" hidden="false" customHeight="true" outlineLevel="0" collapsed="false"/>
    <row r="632" customFormat="false" ht="12.75" hidden="false" customHeight="false" outlineLevel="0" collapsed="false">
      <c r="A632" s="404" t="s">
        <v>408</v>
      </c>
      <c r="B632" s="419"/>
      <c r="D632" s="392" t="n">
        <v>0</v>
      </c>
      <c r="E632" s="392" t="n">
        <v>0</v>
      </c>
      <c r="F632" s="392" t="n">
        <v>0</v>
      </c>
      <c r="G632" s="392" t="n">
        <v>0</v>
      </c>
      <c r="H632" s="392" t="n">
        <v>0</v>
      </c>
      <c r="I632" s="392" t="n">
        <v>0</v>
      </c>
      <c r="J632" s="392" t="n">
        <v>0</v>
      </c>
      <c r="K632" s="392" t="n">
        <v>0</v>
      </c>
      <c r="L632" s="392" t="n">
        <v>0</v>
      </c>
      <c r="M632" s="392" t="n">
        <v>0</v>
      </c>
      <c r="N632" s="392" t="n">
        <v>0</v>
      </c>
      <c r="O632" s="392" t="n">
        <v>0</v>
      </c>
      <c r="P632" s="393" t="n">
        <f aca="false">SUM(D632:O632)</f>
        <v>0</v>
      </c>
    </row>
    <row r="633" customFormat="false" ht="6" hidden="false" customHeight="true" outlineLevel="0" collapsed="false">
      <c r="A633" s="402"/>
      <c r="B633" s="390"/>
    </row>
    <row r="634" customFormat="false" ht="12.75" hidden="false" customHeight="false" outlineLevel="0" collapsed="false">
      <c r="A634" s="391" t="s">
        <v>596</v>
      </c>
      <c r="B634" s="390"/>
      <c r="D634" s="392" t="n">
        <v>0</v>
      </c>
      <c r="E634" s="392" t="n">
        <v>0</v>
      </c>
      <c r="F634" s="392" t="n">
        <v>0</v>
      </c>
      <c r="G634" s="392" t="n">
        <v>0</v>
      </c>
      <c r="H634" s="392" t="n">
        <v>0</v>
      </c>
      <c r="I634" s="392" t="n">
        <v>0</v>
      </c>
      <c r="J634" s="392" t="n">
        <v>0</v>
      </c>
      <c r="K634" s="392" t="n">
        <v>0</v>
      </c>
      <c r="L634" s="392" t="n">
        <v>0</v>
      </c>
      <c r="M634" s="392" t="n">
        <v>0</v>
      </c>
      <c r="N634" s="392" t="n">
        <v>0</v>
      </c>
      <c r="O634" s="392" t="n">
        <v>0</v>
      </c>
      <c r="P634" s="393" t="e">
        <f aca="false">SUM(#REF!)</f>
        <v>#REF!</v>
      </c>
    </row>
    <row r="635" customFormat="false" ht="6" hidden="false" customHeight="true" outlineLevel="0" collapsed="false">
      <c r="A635" s="402"/>
      <c r="B635" s="390"/>
      <c r="D635" s="393"/>
      <c r="E635" s="393"/>
      <c r="F635" s="393"/>
      <c r="G635" s="393"/>
      <c r="H635" s="393"/>
      <c r="I635" s="393"/>
      <c r="J635" s="393"/>
      <c r="K635" s="393"/>
      <c r="L635" s="393"/>
      <c r="M635" s="393"/>
      <c r="N635" s="393"/>
      <c r="O635" s="393"/>
      <c r="P635" s="393"/>
    </row>
    <row r="636" customFormat="false" ht="12.75" hidden="false" customHeight="false" outlineLevel="0" collapsed="false">
      <c r="A636" s="404" t="s">
        <v>410</v>
      </c>
      <c r="B636" s="390"/>
      <c r="D636" s="392" t="n">
        <v>0</v>
      </c>
      <c r="E636" s="392" t="n">
        <v>0</v>
      </c>
      <c r="F636" s="392" t="n">
        <v>0</v>
      </c>
      <c r="G636" s="392" t="n">
        <v>0</v>
      </c>
      <c r="H636" s="392" t="n">
        <v>0</v>
      </c>
      <c r="I636" s="392" t="n">
        <v>0</v>
      </c>
      <c r="J636" s="392" t="n">
        <v>0</v>
      </c>
      <c r="K636" s="392" t="n">
        <v>0</v>
      </c>
      <c r="L636" s="392" t="n">
        <v>0</v>
      </c>
      <c r="M636" s="392" t="n">
        <v>0</v>
      </c>
      <c r="N636" s="392" t="n">
        <v>0</v>
      </c>
      <c r="O636" s="392" t="n">
        <v>0</v>
      </c>
      <c r="P636" s="393" t="n">
        <f aca="false">SUM(D636:O636)</f>
        <v>0</v>
      </c>
    </row>
    <row r="637" customFormat="false" ht="6" hidden="false" customHeight="true" outlineLevel="0" collapsed="false">
      <c r="A637" s="402"/>
      <c r="B637" s="390"/>
      <c r="D637" s="393"/>
      <c r="E637" s="393"/>
      <c r="F637" s="393"/>
      <c r="G637" s="393"/>
      <c r="H637" s="393"/>
      <c r="I637" s="393"/>
      <c r="J637" s="393"/>
      <c r="K637" s="393"/>
      <c r="L637" s="393"/>
      <c r="M637" s="393"/>
      <c r="N637" s="393"/>
      <c r="O637" s="393"/>
      <c r="P637" s="393"/>
    </row>
    <row r="638" customFormat="false" ht="12.75" hidden="false" customHeight="false" outlineLevel="0" collapsed="false">
      <c r="A638" s="391" t="s">
        <v>411</v>
      </c>
      <c r="B638" s="390"/>
      <c r="D638" s="395" t="n">
        <f aca="false">D646</f>
        <v>0</v>
      </c>
      <c r="E638" s="395" t="n">
        <f aca="false">E646</f>
        <v>0</v>
      </c>
      <c r="F638" s="395" t="n">
        <f aca="false">F646</f>
        <v>0</v>
      </c>
      <c r="G638" s="395" t="n">
        <f aca="false">G646</f>
        <v>0</v>
      </c>
      <c r="H638" s="395" t="n">
        <f aca="false">H646</f>
        <v>0</v>
      </c>
      <c r="I638" s="395" t="n">
        <f aca="false">I646</f>
        <v>0</v>
      </c>
      <c r="J638" s="395" t="n">
        <f aca="false">J646</f>
        <v>0</v>
      </c>
      <c r="K638" s="395" t="n">
        <f aca="false">K646</f>
        <v>0</v>
      </c>
      <c r="L638" s="395" t="n">
        <f aca="false">L646</f>
        <v>0</v>
      </c>
      <c r="M638" s="395" t="n">
        <f aca="false">M646</f>
        <v>0</v>
      </c>
      <c r="N638" s="395" t="n">
        <f aca="false">N646</f>
        <v>0</v>
      </c>
      <c r="O638" s="395" t="n">
        <f aca="false">O646</f>
        <v>0</v>
      </c>
      <c r="P638" s="395" t="n">
        <f aca="false">SUM(D638:O638)</f>
        <v>0</v>
      </c>
    </row>
    <row r="639" customFormat="false" ht="3.95" hidden="false" customHeight="true" outlineLevel="0" collapsed="false">
      <c r="A639" s="402"/>
      <c r="B639" s="390"/>
      <c r="D639" s="406"/>
      <c r="E639" s="406"/>
      <c r="F639" s="406"/>
      <c r="G639" s="406"/>
      <c r="H639" s="406"/>
      <c r="I639" s="406"/>
      <c r="J639" s="406"/>
      <c r="K639" s="406"/>
      <c r="L639" s="406"/>
      <c r="M639" s="406"/>
      <c r="N639" s="406"/>
      <c r="O639" s="406"/>
    </row>
    <row r="640" customFormat="false" ht="12.75" hidden="false" customHeight="false" outlineLevel="0" collapsed="false">
      <c r="A640" s="389" t="s">
        <v>412</v>
      </c>
      <c r="B640" s="444"/>
      <c r="C640" s="421" t="n">
        <v>0</v>
      </c>
      <c r="D640" s="422" t="n">
        <f aca="false">SUM(D630:D638)</f>
        <v>0</v>
      </c>
      <c r="E640" s="422" t="n">
        <f aca="false">SUM(E630:E638)</f>
        <v>0</v>
      </c>
      <c r="F640" s="422" t="n">
        <f aca="false">SUM(F630:F638)</f>
        <v>0</v>
      </c>
      <c r="G640" s="422" t="n">
        <f aca="false">SUM(G630:G638)</f>
        <v>0</v>
      </c>
      <c r="H640" s="422" t="n">
        <f aca="false">SUM(H630:H638)</f>
        <v>0</v>
      </c>
      <c r="I640" s="422" t="n">
        <f aca="false">SUM(I630:I638)</f>
        <v>0</v>
      </c>
      <c r="J640" s="422" t="n">
        <f aca="false">SUM(J630:J638)</f>
        <v>0</v>
      </c>
      <c r="K640" s="422" t="n">
        <f aca="false">SUM(K630:K638)</f>
        <v>0</v>
      </c>
      <c r="L640" s="422" t="n">
        <f aca="false">SUM(L630:L638)</f>
        <v>0</v>
      </c>
      <c r="M640" s="422" t="n">
        <f aca="false">SUM(M630:M638)</f>
        <v>0</v>
      </c>
      <c r="N640" s="422" t="n">
        <f aca="false">SUM(N630:N638)</f>
        <v>0</v>
      </c>
      <c r="O640" s="422" t="n">
        <f aca="false">SUM(O630:O638)</f>
        <v>0</v>
      </c>
      <c r="P640" s="422" t="e">
        <f aca="false">SUM(P632:P638)+D630</f>
        <v>#REF!</v>
      </c>
    </row>
    <row r="641" customFormat="false" ht="12.75" hidden="false" customHeight="false" outlineLevel="0" collapsed="false">
      <c r="A641" s="402"/>
      <c r="C641" s="402"/>
      <c r="D641" s="406"/>
      <c r="E641" s="406"/>
      <c r="F641" s="406"/>
      <c r="G641" s="406"/>
      <c r="H641" s="406"/>
      <c r="I641" s="406"/>
      <c r="J641" s="406"/>
      <c r="K641" s="406"/>
      <c r="L641" s="406"/>
      <c r="M641" s="406"/>
      <c r="N641" s="406"/>
      <c r="O641" s="406"/>
    </row>
    <row r="643" customFormat="false" ht="12.75" hidden="false" customHeight="false" outlineLevel="0" collapsed="false">
      <c r="A643" s="391" t="s">
        <v>501</v>
      </c>
      <c r="C643" s="402"/>
      <c r="D643" s="446" t="n">
        <f aca="false">D45</f>
        <v>0.0902</v>
      </c>
      <c r="E643" s="446" t="n">
        <f aca="false">E45</f>
        <v>0.0902</v>
      </c>
      <c r="F643" s="446" t="n">
        <f aca="false">F45</f>
        <v>0.0902</v>
      </c>
      <c r="G643" s="446" t="n">
        <f aca="false">G45</f>
        <v>0.0902</v>
      </c>
      <c r="H643" s="446" t="n">
        <f aca="false">H45</f>
        <v>0.0902</v>
      </c>
      <c r="I643" s="446" t="n">
        <f aca="false">I45</f>
        <v>0.0902</v>
      </c>
      <c r="J643" s="446" t="n">
        <f aca="false">J45</f>
        <v>0.0902</v>
      </c>
      <c r="K643" s="446" t="n">
        <f aca="false">K45</f>
        <v>0.0902</v>
      </c>
      <c r="L643" s="446" t="n">
        <f aca="false">L45</f>
        <v>0.0902</v>
      </c>
      <c r="M643" s="446" t="n">
        <f aca="false">M45</f>
        <v>0.0902</v>
      </c>
      <c r="N643" s="446" t="n">
        <f aca="false">N45</f>
        <v>0.0902</v>
      </c>
      <c r="O643" s="446" t="n">
        <f aca="false">O45</f>
        <v>0.0902</v>
      </c>
    </row>
    <row r="644" customFormat="false" ht="12.75" hidden="false" customHeight="false" outlineLevel="0" collapsed="false">
      <c r="A644" s="391" t="s">
        <v>414</v>
      </c>
      <c r="C644" s="402"/>
      <c r="D644" s="436" t="n">
        <f aca="false">D46</f>
        <v>0.0077</v>
      </c>
      <c r="E644" s="436" t="n">
        <f aca="false">E46</f>
        <v>0.0069</v>
      </c>
      <c r="F644" s="436" t="n">
        <f aca="false">F46</f>
        <v>0.0077</v>
      </c>
      <c r="G644" s="436" t="n">
        <f aca="false">G46</f>
        <v>0.0074</v>
      </c>
      <c r="H644" s="436" t="n">
        <f aca="false">H46</f>
        <v>0.0077</v>
      </c>
      <c r="I644" s="436" t="n">
        <f aca="false">I46</f>
        <v>0.0074</v>
      </c>
      <c r="J644" s="436" t="n">
        <f aca="false">J46</f>
        <v>0.0077</v>
      </c>
      <c r="K644" s="436" t="n">
        <f aca="false">K46</f>
        <v>0.0077</v>
      </c>
      <c r="L644" s="436" t="n">
        <f aca="false">L46</f>
        <v>0.0074</v>
      </c>
      <c r="M644" s="436" t="n">
        <f aca="false">M46</f>
        <v>0.0077</v>
      </c>
      <c r="N644" s="436" t="n">
        <f aca="false">N46</f>
        <v>0.0074</v>
      </c>
      <c r="O644" s="436" t="n">
        <f aca="false">O46</f>
        <v>0.0077</v>
      </c>
    </row>
    <row r="645" customFormat="false" ht="12.75" hidden="false" customHeight="true" outlineLevel="0" collapsed="false">
      <c r="A645" s="402"/>
      <c r="C645" s="402"/>
    </row>
    <row r="646" customFormat="false" ht="12.75" hidden="false" customHeight="false" outlineLevel="0" collapsed="false">
      <c r="A646" s="425" t="s">
        <v>415</v>
      </c>
      <c r="C646" s="459"/>
      <c r="D646" s="400" t="n">
        <f aca="false">ROUND(C640*D644,0)</f>
        <v>0</v>
      </c>
      <c r="E646" s="400" t="n">
        <f aca="false">ROUND(D640*E644,0)</f>
        <v>0</v>
      </c>
      <c r="F646" s="400" t="n">
        <f aca="false">ROUND(E640*F644,0)</f>
        <v>0</v>
      </c>
      <c r="G646" s="400" t="n">
        <f aca="false">ROUND(F640*G644,0)</f>
        <v>0</v>
      </c>
      <c r="H646" s="400" t="n">
        <f aca="false">ROUND(G640*H644,0)</f>
        <v>0</v>
      </c>
      <c r="I646" s="400" t="n">
        <f aca="false">ROUND(H640*I644,0)</f>
        <v>0</v>
      </c>
      <c r="J646" s="400" t="n">
        <f aca="false">ROUND(I640*J644,0)</f>
        <v>0</v>
      </c>
      <c r="K646" s="400" t="n">
        <f aca="false">ROUND(J640*K644,0)</f>
        <v>0</v>
      </c>
      <c r="L646" s="400" t="n">
        <f aca="false">ROUND(K640*L644,0)</f>
        <v>0</v>
      </c>
      <c r="M646" s="400" t="n">
        <f aca="false">ROUND(L640*M644,0)</f>
        <v>0</v>
      </c>
      <c r="N646" s="400" t="n">
        <f aca="false">ROUND(M640*N644,0)</f>
        <v>0</v>
      </c>
      <c r="O646" s="400" t="n">
        <f aca="false">ROUND(N640*O644,0)</f>
        <v>0</v>
      </c>
      <c r="P646" s="400" t="n">
        <f aca="false">SUM(D646:O646)</f>
        <v>0</v>
      </c>
    </row>
    <row r="647" customFormat="false" ht="6" hidden="false" customHeight="true" outlineLevel="0" collapsed="false">
      <c r="A647" s="402"/>
      <c r="B647" s="390"/>
    </row>
    <row r="648" customFormat="false" ht="12.75" hidden="false" customHeight="false" outlineLevel="0" collapsed="false">
      <c r="A648" s="425" t="s">
        <v>416</v>
      </c>
      <c r="B648" s="390"/>
      <c r="D648" s="393" t="n">
        <f aca="false">D646</f>
        <v>0</v>
      </c>
      <c r="E648" s="393" t="n">
        <f aca="false">E646+D648</f>
        <v>0</v>
      </c>
      <c r="F648" s="393" t="n">
        <f aca="false">F646+E648</f>
        <v>0</v>
      </c>
      <c r="G648" s="393" t="n">
        <f aca="false">G646+F648</f>
        <v>0</v>
      </c>
      <c r="H648" s="393" t="n">
        <f aca="false">H646+G648</f>
        <v>0</v>
      </c>
      <c r="I648" s="393" t="n">
        <f aca="false">I646+H648</f>
        <v>0</v>
      </c>
      <c r="J648" s="393" t="n">
        <f aca="false">J646+I648</f>
        <v>0</v>
      </c>
      <c r="K648" s="393" t="n">
        <f aca="false">K646+J648</f>
        <v>0</v>
      </c>
      <c r="L648" s="393" t="n">
        <f aca="false">L646+K648</f>
        <v>0</v>
      </c>
      <c r="M648" s="393" t="n">
        <f aca="false">M646+L648</f>
        <v>0</v>
      </c>
      <c r="N648" s="393" t="n">
        <f aca="false">N646+M648</f>
        <v>0</v>
      </c>
      <c r="O648" s="393" t="n">
        <f aca="false">O646+N648</f>
        <v>0</v>
      </c>
    </row>
    <row r="655" customFormat="false" ht="12.75" hidden="false" customHeight="false" outlineLevel="0" collapsed="false">
      <c r="A655" s="468"/>
    </row>
    <row r="656" customFormat="false" ht="12.75" hidden="false" customHeight="false" outlineLevel="0" collapsed="false">
      <c r="A656" s="468"/>
    </row>
    <row r="657" customFormat="false" ht="12.75" hidden="false" customHeight="false" outlineLevel="0" collapsed="false">
      <c r="A657" s="468"/>
    </row>
    <row r="658" customFormat="false" ht="12.75" hidden="false" customHeight="false" outlineLevel="0" collapsed="false">
      <c r="A658" s="468"/>
    </row>
    <row r="659" customFormat="false" ht="12.75" hidden="false" customHeight="false" outlineLevel="0" collapsed="false">
      <c r="A659" s="468"/>
    </row>
    <row r="660" customFormat="false" ht="12.75" hidden="false" customHeight="false" outlineLevel="0" collapsed="false">
      <c r="A660" s="468"/>
    </row>
    <row r="661" customFormat="false" ht="12.75" hidden="false" customHeight="false" outlineLevel="0" collapsed="false">
      <c r="A661" s="468"/>
    </row>
    <row r="662" customFormat="false" ht="12.75" hidden="false" customHeight="false" outlineLevel="0" collapsed="false">
      <c r="A662" s="468"/>
    </row>
    <row r="663" customFormat="false" ht="12.75" hidden="false" customHeight="false" outlineLevel="0" collapsed="false">
      <c r="A663" s="468"/>
    </row>
    <row r="664" customFormat="false" ht="12.75" hidden="false" customHeight="false" outlineLevel="0" collapsed="false">
      <c r="A664" s="468"/>
    </row>
    <row r="665" customFormat="false" ht="12.75" hidden="false" customHeight="false" outlineLevel="0" collapsed="false">
      <c r="A665" s="468"/>
    </row>
    <row r="668" customFormat="false" ht="12.75" hidden="false" customHeight="false" outlineLevel="0" collapsed="false">
      <c r="A668" s="468"/>
    </row>
  </sheetData>
  <mergeCells count="12">
    <mergeCell ref="C3:P3"/>
    <mergeCell ref="C55:P55"/>
    <mergeCell ref="C124:P124"/>
    <mergeCell ref="C156:P156"/>
    <mergeCell ref="C209:P209"/>
    <mergeCell ref="C262:P262"/>
    <mergeCell ref="C323:P323"/>
    <mergeCell ref="C388:P388"/>
    <mergeCell ref="C460:P460"/>
    <mergeCell ref="C522:P522"/>
    <mergeCell ref="C574:P574"/>
    <mergeCell ref="C625:P625"/>
  </mergeCells>
  <printOptions headings="false" gridLines="false" gridLinesSet="true" horizontalCentered="true" verticalCentered="false"/>
  <pageMargins left="0.5" right="0.5" top="0.5" bottom="0.25" header="0.511811023622047" footer="0.511811023622047"/>
  <pageSetup paperSize="5" scale="7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0" manualBreakCount="10">
    <brk id="51" man="true" max="16383" min="0"/>
    <brk id="120" man="true" max="16383" min="0"/>
    <brk id="151" man="true" max="16383" min="0"/>
    <brk id="203" man="true" max="16383" min="0"/>
    <brk id="256" man="true" max="16383" min="0"/>
    <brk id="317" man="true" max="16383" min="0"/>
    <brk id="382" man="true" max="16383" min="0"/>
    <brk id="454" man="true" max="16383" min="0"/>
    <brk id="518" man="true" max="16383" min="0"/>
    <brk id="570" man="true" max="16383" min="0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70"/>
  <sheetViews>
    <sheetView showFormulas="false" showGridLines="false" showRowColHeaders="true" showZeros="true" rightToLeft="false" tabSelected="false" showOutlineSymbols="true" defaultGridColor="true" view="normal" topLeftCell="A28" colorId="64" zoomScale="100" zoomScaleNormal="100" zoomScalePageLayoutView="100" workbookViewId="0">
      <pane xSplit="2" ySplit="3" topLeftCell="I31" activePane="bottomRight" state="frozen"/>
      <selection pane="topLeft" activeCell="A28" activeCellId="0" sqref="A28"/>
      <selection pane="topRight" activeCell="I28" activeCellId="0" sqref="I28"/>
      <selection pane="bottomLeft" activeCell="A31" activeCellId="0" sqref="A31"/>
      <selection pane="bottomRight" activeCell="J32" activeCellId="0" sqref="J32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469" width="45.7"/>
    <col collapsed="false" customWidth="true" hidden="false" outlineLevel="0" max="2" min="2" style="470" width="8.7"/>
    <col collapsed="false" customWidth="true" hidden="false" outlineLevel="0" max="14" min="3" style="469" width="8.7"/>
    <col collapsed="false" customWidth="true" hidden="false" outlineLevel="0" max="17" min="15" style="469" width="9.7"/>
    <col collapsed="false" customWidth="false" hidden="false" outlineLevel="0" max="257" min="18" style="469" width="10.71"/>
  </cols>
  <sheetData>
    <row r="1" customFormat="false" ht="12.75" hidden="false" customHeight="false" outlineLevel="0" collapsed="false">
      <c r="A1" s="159" t="str">
        <f aca="true">CELL("FILENAME")</f>
        <v>'file:///mnt/12tb/@roms/datasets/enron/EDRM Enron Email Data Set v2 XML/filtered-attachments/xls/TW3rdCEEM.XLS'#$RegAmort</v>
      </c>
    </row>
    <row r="2" customFormat="false" ht="12.75" hidden="false" customHeight="false" outlineLevel="0" collapsed="false">
      <c r="A2" s="471" t="s">
        <v>597</v>
      </c>
      <c r="C2" s="472"/>
      <c r="D2" s="472"/>
      <c r="E2" s="472"/>
      <c r="F2" s="472"/>
      <c r="G2" s="473"/>
      <c r="H2" s="472"/>
      <c r="I2" s="474"/>
      <c r="J2" s="474"/>
      <c r="K2" s="474"/>
      <c r="L2" s="474"/>
      <c r="M2" s="474"/>
      <c r="N2" s="474"/>
      <c r="O2" s="475"/>
      <c r="P2" s="475"/>
      <c r="Q2" s="475"/>
      <c r="R2" s="475"/>
    </row>
    <row r="3" customFormat="false" ht="12.75" hidden="false" customHeight="false" outlineLevel="0" collapsed="false">
      <c r="A3" s="22" t="str">
        <f aca="false">IncomeState!A3</f>
        <v>2001 CURRENT ESTIMATE</v>
      </c>
      <c r="B3" s="476" t="n">
        <f aca="true">NOW()</f>
        <v>45926.9584413455</v>
      </c>
      <c r="C3" s="477" t="str">
        <f aca="false">DataBase!C2</f>
        <v>ACT.</v>
      </c>
      <c r="D3" s="477" t="str">
        <f aca="false">DataBase!D2</f>
        <v>ACT.</v>
      </c>
      <c r="E3" s="477" t="str">
        <f aca="false">DataBase!E2</f>
        <v>ACT.</v>
      </c>
      <c r="F3" s="477" t="str">
        <f aca="false">DataBase!F2</f>
        <v>ACT.</v>
      </c>
      <c r="G3" s="477" t="str">
        <f aca="false">DataBase!G2</f>
        <v>ACT.</v>
      </c>
      <c r="H3" s="477" t="str">
        <f aca="false">DataBase!H2</f>
        <v>ACT.</v>
      </c>
      <c r="I3" s="477" t="str">
        <f aca="false">DataBase!I2</f>
        <v>ACT.</v>
      </c>
      <c r="J3" s="477" t="str">
        <f aca="false">DataBase!J2</f>
        <v>ACT.</v>
      </c>
      <c r="K3" s="477" t="str">
        <f aca="false">DataBase!K2</f>
        <v>3rd CE</v>
      </c>
      <c r="L3" s="477" t="str">
        <f aca="false">DataBase!L2</f>
        <v>3rd CE</v>
      </c>
      <c r="M3" s="477" t="str">
        <f aca="false">DataBase!M2</f>
        <v>3rd CE</v>
      </c>
      <c r="N3" s="477" t="str">
        <f aca="false">DataBase!N2</f>
        <v>3rd CE</v>
      </c>
      <c r="O3" s="477" t="str">
        <f aca="false">DataBase!O2</f>
        <v>TOTAL</v>
      </c>
      <c r="P3" s="477" t="str">
        <f aca="false">IncomeState!P6</f>
        <v>AUGUST</v>
      </c>
      <c r="Q3" s="477" t="str">
        <f aca="false">IncomeState!Q6</f>
        <v>ESTIMATE</v>
      </c>
      <c r="R3" s="475"/>
    </row>
    <row r="4" customFormat="false" ht="12.75" hidden="false" customHeight="false" outlineLevel="0" collapsed="false">
      <c r="A4" s="478"/>
      <c r="B4" s="479" t="n">
        <f aca="true">NOW()</f>
        <v>45926.9584413457</v>
      </c>
      <c r="C4" s="480" t="s">
        <v>6</v>
      </c>
      <c r="D4" s="480" t="s">
        <v>7</v>
      </c>
      <c r="E4" s="480" t="s">
        <v>8</v>
      </c>
      <c r="F4" s="480" t="s">
        <v>9</v>
      </c>
      <c r="G4" s="480" t="s">
        <v>10</v>
      </c>
      <c r="H4" s="480" t="s">
        <v>11</v>
      </c>
      <c r="I4" s="480" t="s">
        <v>12</v>
      </c>
      <c r="J4" s="480" t="s">
        <v>13</v>
      </c>
      <c r="K4" s="480" t="s">
        <v>14</v>
      </c>
      <c r="L4" s="480" t="s">
        <v>15</v>
      </c>
      <c r="M4" s="480" t="s">
        <v>16</v>
      </c>
      <c r="N4" s="480" t="s">
        <v>17</v>
      </c>
      <c r="O4" s="481" t="n">
        <f aca="false">IncomeState!O7</f>
        <v>2001</v>
      </c>
      <c r="P4" s="481" t="str">
        <f aca="false">IncomeState!P7</f>
        <v>Y-T-D</v>
      </c>
      <c r="Q4" s="481" t="str">
        <f aca="false">IncomeState!Q7</f>
        <v>R.M.</v>
      </c>
      <c r="R4" s="482"/>
    </row>
    <row r="5" customFormat="false" ht="3.95" hidden="false" customHeight="true" outlineLevel="0" collapsed="false"/>
    <row r="6" customFormat="false" ht="12.75" hidden="false" customHeight="false" outlineLevel="0" collapsed="false">
      <c r="A6" s="483" t="s">
        <v>598</v>
      </c>
    </row>
    <row r="7" customFormat="false" ht="3.95" hidden="false" customHeight="true" outlineLevel="0" collapsed="false">
      <c r="A7" s="484"/>
    </row>
    <row r="8" customFormat="false" ht="12.75" hidden="false" customHeight="false" outlineLevel="0" collapsed="false">
      <c r="A8" s="485" t="s">
        <v>599</v>
      </c>
      <c r="C8" s="486" t="n">
        <v>0.0085</v>
      </c>
      <c r="D8" s="486" t="n">
        <v>0.0085</v>
      </c>
      <c r="E8" s="486" t="n">
        <v>0.0085</v>
      </c>
      <c r="F8" s="486" t="n">
        <v>0.0085</v>
      </c>
      <c r="G8" s="486" t="n">
        <v>0.0085</v>
      </c>
      <c r="H8" s="486" t="n">
        <v>0.0085</v>
      </c>
      <c r="I8" s="486" t="n">
        <v>0.0085</v>
      </c>
      <c r="J8" s="486" t="n">
        <v>0.0085</v>
      </c>
      <c r="K8" s="486" t="n">
        <v>0.0085</v>
      </c>
      <c r="L8" s="486" t="n">
        <v>0.0085</v>
      </c>
      <c r="M8" s="486" t="n">
        <v>0.0085</v>
      </c>
      <c r="N8" s="486" t="n">
        <v>0.0085</v>
      </c>
      <c r="O8" s="65"/>
      <c r="P8" s="67"/>
      <c r="Q8" s="65"/>
      <c r="R8" s="484"/>
    </row>
    <row r="9" customFormat="false" ht="3.95" hidden="false" customHeight="true" outlineLevel="0" collapsed="false">
      <c r="A9" s="484"/>
      <c r="C9" s="487"/>
      <c r="D9" s="487"/>
      <c r="E9" s="487"/>
      <c r="F9" s="487"/>
      <c r="G9" s="487"/>
      <c r="H9" s="487"/>
      <c r="I9" s="487"/>
      <c r="J9" s="487"/>
      <c r="K9" s="487"/>
      <c r="L9" s="487"/>
      <c r="M9" s="487"/>
      <c r="N9" s="487"/>
    </row>
    <row r="10" customFormat="false" ht="12.75" hidden="false" customHeight="false" outlineLevel="0" collapsed="false">
      <c r="A10" s="485" t="s">
        <v>600</v>
      </c>
      <c r="C10" s="66" t="n">
        <v>0</v>
      </c>
      <c r="D10" s="66" t="n">
        <v>0</v>
      </c>
      <c r="E10" s="66" t="n">
        <v>0</v>
      </c>
      <c r="F10" s="66" t="n">
        <v>0</v>
      </c>
      <c r="G10" s="66" t="n">
        <v>0</v>
      </c>
      <c r="H10" s="66" t="n">
        <v>0</v>
      </c>
      <c r="I10" s="66" t="n">
        <v>0</v>
      </c>
      <c r="J10" s="66" t="n">
        <v>0</v>
      </c>
      <c r="K10" s="66" t="n">
        <v>0</v>
      </c>
      <c r="L10" s="66" t="n">
        <v>0</v>
      </c>
      <c r="M10" s="66" t="n">
        <v>0</v>
      </c>
      <c r="N10" s="66" t="n">
        <v>0</v>
      </c>
      <c r="O10" s="65" t="n">
        <f aca="false">SUM(C10:N10)</f>
        <v>0</v>
      </c>
      <c r="P10" s="67" t="n">
        <f aca="false">SUM(C10:D10)</f>
        <v>0</v>
      </c>
      <c r="Q10" s="65" t="n">
        <f aca="false">(O10-P10)</f>
        <v>0</v>
      </c>
    </row>
    <row r="11" customFormat="false" ht="12.75" hidden="false" customHeight="false" outlineLevel="0" collapsed="false">
      <c r="A11" s="485" t="s">
        <v>601</v>
      </c>
      <c r="C11" s="488" t="n">
        <v>0.828</v>
      </c>
      <c r="D11" s="488" t="n">
        <v>0.879</v>
      </c>
      <c r="E11" s="488" t="n">
        <v>0.879</v>
      </c>
      <c r="F11" s="488" t="n">
        <v>0.879</v>
      </c>
      <c r="G11" s="488" t="n">
        <v>0.879</v>
      </c>
      <c r="H11" s="488" t="n">
        <v>0.879</v>
      </c>
      <c r="I11" s="488" t="n">
        <v>0.879</v>
      </c>
      <c r="J11" s="488" t="n">
        <v>0.879</v>
      </c>
      <c r="K11" s="488" t="n">
        <v>0.879</v>
      </c>
      <c r="L11" s="488" t="n">
        <v>0.879</v>
      </c>
      <c r="M11" s="488" t="n">
        <v>0.879</v>
      </c>
      <c r="N11" s="488" t="n">
        <v>0.879</v>
      </c>
      <c r="O11" s="65"/>
      <c r="P11" s="67"/>
      <c r="Q11" s="65"/>
    </row>
    <row r="12" customFormat="false" ht="12.75" hidden="false" customHeight="false" outlineLevel="0" collapsed="false">
      <c r="A12" s="485" t="s">
        <v>602</v>
      </c>
      <c r="C12" s="489" t="n">
        <f aca="false">ROUND((+C10*C11),0)</f>
        <v>0</v>
      </c>
      <c r="D12" s="489" t="n">
        <f aca="false">ROUND((+D10*D11),0)</f>
        <v>0</v>
      </c>
      <c r="E12" s="489" t="n">
        <f aca="false">ROUND((+E10*E11),0)</f>
        <v>0</v>
      </c>
      <c r="F12" s="489" t="n">
        <f aca="false">ROUND((+F10*F11),0)</f>
        <v>0</v>
      </c>
      <c r="G12" s="489" t="n">
        <f aca="false">ROUND((+G10*G11),0)</f>
        <v>0</v>
      </c>
      <c r="H12" s="489" t="n">
        <f aca="false">ROUND((+H10*H11),0)</f>
        <v>0</v>
      </c>
      <c r="I12" s="489" t="n">
        <f aca="false">ROUND((+I10*I11),0)</f>
        <v>0</v>
      </c>
      <c r="J12" s="489" t="n">
        <f aca="false">ROUND((+J10*J11),0)</f>
        <v>0</v>
      </c>
      <c r="K12" s="489" t="n">
        <f aca="false">ROUND((+K10*K11),0)</f>
        <v>0</v>
      </c>
      <c r="L12" s="489" t="n">
        <f aca="false">ROUND((+L10*L11),0)</f>
        <v>0</v>
      </c>
      <c r="M12" s="489" t="n">
        <f aca="false">ROUND((+M10*M11),0)</f>
        <v>0</v>
      </c>
      <c r="N12" s="489" t="n">
        <f aca="false">ROUND((+N10*N11),0)</f>
        <v>0</v>
      </c>
      <c r="O12" s="65" t="n">
        <f aca="false">SUM(C12:N12)</f>
        <v>0</v>
      </c>
      <c r="P12" s="67" t="n">
        <f aca="false">SUM(C12:D12)</f>
        <v>0</v>
      </c>
      <c r="Q12" s="65" t="n">
        <f aca="false">(O12-P12)</f>
        <v>0</v>
      </c>
    </row>
    <row r="13" customFormat="false" ht="6" hidden="false" customHeight="true" outlineLevel="0" collapsed="false">
      <c r="A13" s="484"/>
      <c r="C13" s="487"/>
      <c r="D13" s="487"/>
      <c r="E13" s="487"/>
      <c r="F13" s="487"/>
      <c r="G13" s="487"/>
      <c r="H13" s="487"/>
      <c r="I13" s="487"/>
      <c r="J13" s="487"/>
      <c r="K13" s="487"/>
      <c r="L13" s="487"/>
      <c r="M13" s="487"/>
      <c r="N13" s="487"/>
    </row>
    <row r="14" customFormat="false" ht="12.75" hidden="false" customHeight="false" outlineLevel="0" collapsed="false">
      <c r="A14" s="485" t="s">
        <v>603</v>
      </c>
      <c r="C14" s="66" t="n">
        <v>0</v>
      </c>
      <c r="D14" s="66" t="n">
        <v>0</v>
      </c>
      <c r="E14" s="66" t="n">
        <v>0</v>
      </c>
      <c r="F14" s="66" t="n">
        <v>0</v>
      </c>
      <c r="G14" s="66" t="n">
        <v>0</v>
      </c>
      <c r="H14" s="66" t="n">
        <v>0</v>
      </c>
      <c r="I14" s="66" t="n">
        <v>0</v>
      </c>
      <c r="J14" s="66" t="n">
        <v>0</v>
      </c>
      <c r="K14" s="66" t="n">
        <v>0</v>
      </c>
      <c r="L14" s="66" t="n">
        <v>0</v>
      </c>
      <c r="M14" s="66" t="n">
        <v>0</v>
      </c>
      <c r="N14" s="66" t="n">
        <v>0</v>
      </c>
      <c r="O14" s="65" t="n">
        <f aca="false">SUM(C14:N14)</f>
        <v>0</v>
      </c>
      <c r="P14" s="67" t="n">
        <f aca="false">SUM(C14:D14)</f>
        <v>0</v>
      </c>
      <c r="Q14" s="65" t="n">
        <f aca="false">(O14-P14)</f>
        <v>0</v>
      </c>
    </row>
    <row r="15" customFormat="false" ht="12.75" hidden="false" customHeight="false" outlineLevel="0" collapsed="false">
      <c r="A15" s="490" t="str">
        <f aca="false">A11</f>
        <v>          Full Margin % Factor</v>
      </c>
      <c r="C15" s="488" t="n">
        <v>0</v>
      </c>
      <c r="D15" s="488" t="n">
        <f aca="false">C15</f>
        <v>0</v>
      </c>
      <c r="E15" s="488" t="n">
        <f aca="false">D15</f>
        <v>0</v>
      </c>
      <c r="F15" s="488" t="n">
        <f aca="false">E15</f>
        <v>0</v>
      </c>
      <c r="G15" s="488" t="n">
        <f aca="false">F15</f>
        <v>0</v>
      </c>
      <c r="H15" s="488" t="n">
        <f aca="false">G15</f>
        <v>0</v>
      </c>
      <c r="I15" s="488" t="n">
        <f aca="false">H15</f>
        <v>0</v>
      </c>
      <c r="J15" s="488" t="n">
        <f aca="false">I15</f>
        <v>0</v>
      </c>
      <c r="K15" s="488" t="n">
        <f aca="false">J15</f>
        <v>0</v>
      </c>
      <c r="L15" s="488" t="n">
        <f aca="false">K15</f>
        <v>0</v>
      </c>
      <c r="M15" s="488" t="n">
        <f aca="false">L15</f>
        <v>0</v>
      </c>
      <c r="N15" s="488" t="n">
        <f aca="false">M15</f>
        <v>0</v>
      </c>
      <c r="O15" s="65"/>
      <c r="P15" s="67"/>
      <c r="Q15" s="65"/>
    </row>
    <row r="16" customFormat="false" ht="12.75" hidden="false" customHeight="false" outlineLevel="0" collapsed="false">
      <c r="A16" s="485" t="s">
        <v>604</v>
      </c>
      <c r="C16" s="489" t="n">
        <f aca="false">ROUND((+C14*C15),0)</f>
        <v>0</v>
      </c>
      <c r="D16" s="489" t="n">
        <f aca="false">ROUND((+D14*D15),0)</f>
        <v>0</v>
      </c>
      <c r="E16" s="489" t="n">
        <f aca="false">ROUND((+E14*E15),0)</f>
        <v>0</v>
      </c>
      <c r="F16" s="489" t="n">
        <f aca="false">ROUND((+F14*F15),0)</f>
        <v>0</v>
      </c>
      <c r="G16" s="489" t="n">
        <f aca="false">ROUND((+G14*G15),0)</f>
        <v>0</v>
      </c>
      <c r="H16" s="489" t="n">
        <f aca="false">ROUND((+H14*H15),0)</f>
        <v>0</v>
      </c>
      <c r="I16" s="489" t="n">
        <f aca="false">ROUND((+I14*I15),0)</f>
        <v>0</v>
      </c>
      <c r="J16" s="489" t="n">
        <f aca="false">ROUND((+J14*J15),0)</f>
        <v>0</v>
      </c>
      <c r="K16" s="489" t="n">
        <f aca="false">ROUND((+K14*K15),0)</f>
        <v>0</v>
      </c>
      <c r="L16" s="489" t="n">
        <f aca="false">ROUND((+L14*L15),0)</f>
        <v>0</v>
      </c>
      <c r="M16" s="489" t="n">
        <f aca="false">ROUND((+M14*M15),0)</f>
        <v>0</v>
      </c>
      <c r="N16" s="489" t="n">
        <f aca="false">ROUND((+N14*N15),0)</f>
        <v>0</v>
      </c>
      <c r="O16" s="65" t="n">
        <f aca="false">SUM(C16:N16)</f>
        <v>0</v>
      </c>
      <c r="P16" s="67" t="n">
        <f aca="false">SUM(C16:D16)</f>
        <v>0</v>
      </c>
      <c r="Q16" s="65" t="n">
        <f aca="false">(O16-P16)</f>
        <v>0</v>
      </c>
    </row>
    <row r="17" customFormat="false" ht="6" hidden="false" customHeight="true" outlineLevel="0" collapsed="false">
      <c r="A17" s="484"/>
      <c r="C17" s="487"/>
      <c r="D17" s="487"/>
      <c r="E17" s="487"/>
      <c r="F17" s="487"/>
      <c r="G17" s="487"/>
      <c r="H17" s="487"/>
      <c r="I17" s="487"/>
      <c r="J17" s="487"/>
      <c r="K17" s="487"/>
      <c r="L17" s="487"/>
      <c r="M17" s="487"/>
      <c r="N17" s="487"/>
    </row>
    <row r="18" customFormat="false" ht="12.75" hidden="false" customHeight="false" outlineLevel="0" collapsed="false">
      <c r="A18" s="485" t="s">
        <v>605</v>
      </c>
      <c r="C18" s="489" t="n">
        <f aca="false">ROUND(C8*C12,0)</f>
        <v>0</v>
      </c>
      <c r="D18" s="489" t="n">
        <f aca="false">ROUND(D8*D12,0)</f>
        <v>0</v>
      </c>
      <c r="E18" s="489" t="n">
        <f aca="false">ROUND(E8*E12,0)</f>
        <v>0</v>
      </c>
      <c r="F18" s="489" t="n">
        <f aca="false">ROUND(F8*F12,0)</f>
        <v>0</v>
      </c>
      <c r="G18" s="489" t="n">
        <f aca="false">ROUND(G8*G12,0)</f>
        <v>0</v>
      </c>
      <c r="H18" s="489" t="n">
        <f aca="false">ROUND(H8*H12,0)</f>
        <v>0</v>
      </c>
      <c r="I18" s="489" t="n">
        <f aca="false">ROUND(I8*I12,0)</f>
        <v>0</v>
      </c>
      <c r="J18" s="489" t="n">
        <f aca="false">ROUND(J8*J12,0)</f>
        <v>0</v>
      </c>
      <c r="K18" s="489" t="n">
        <f aca="false">ROUND(K8*K12,0)</f>
        <v>0</v>
      </c>
      <c r="L18" s="489" t="n">
        <f aca="false">ROUND(L8*L12,0)</f>
        <v>0</v>
      </c>
      <c r="M18" s="489" t="n">
        <f aca="false">ROUND(M8*M12,0)</f>
        <v>0</v>
      </c>
      <c r="N18" s="489" t="n">
        <f aca="false">ROUND(N8*N12,0)</f>
        <v>0</v>
      </c>
      <c r="O18" s="65" t="n">
        <f aca="false">SUM(C18:N18)</f>
        <v>0</v>
      </c>
      <c r="P18" s="67" t="n">
        <f aca="false">SUM(C18:D18)</f>
        <v>0</v>
      </c>
      <c r="Q18" s="65" t="n">
        <f aca="false">(O18-P18)</f>
        <v>0</v>
      </c>
    </row>
    <row r="19" customFormat="false" ht="12.75" hidden="false" customHeight="false" outlineLevel="0" collapsed="false">
      <c r="A19" s="485" t="s">
        <v>606</v>
      </c>
      <c r="C19" s="491" t="n">
        <f aca="false">ROUND(C8*C16,0)</f>
        <v>0</v>
      </c>
      <c r="D19" s="491" t="n">
        <f aca="false">ROUND(D8*D16,0)</f>
        <v>0</v>
      </c>
      <c r="E19" s="491" t="n">
        <f aca="false">ROUND(E8*E16,0)</f>
        <v>0</v>
      </c>
      <c r="F19" s="491" t="n">
        <f aca="false">ROUND(F8*F16,0)</f>
        <v>0</v>
      </c>
      <c r="G19" s="491" t="n">
        <f aca="false">ROUND(G8*G16,0)</f>
        <v>0</v>
      </c>
      <c r="H19" s="491" t="n">
        <f aca="false">ROUND(H8*H16,0)</f>
        <v>0</v>
      </c>
      <c r="I19" s="491" t="n">
        <f aca="false">ROUND(I8*I16,0)</f>
        <v>0</v>
      </c>
      <c r="J19" s="491" t="n">
        <f aca="false">ROUND(J8*J16,0)</f>
        <v>0</v>
      </c>
      <c r="K19" s="491" t="n">
        <f aca="false">ROUND(K8*K16,0)</f>
        <v>0</v>
      </c>
      <c r="L19" s="491" t="n">
        <f aca="false">ROUND(L8*L16,0)</f>
        <v>0</v>
      </c>
      <c r="M19" s="491" t="n">
        <f aca="false">ROUND(M8*M16,0)</f>
        <v>0</v>
      </c>
      <c r="N19" s="491" t="n">
        <f aca="false">ROUND(N8*N16,0)</f>
        <v>0</v>
      </c>
      <c r="O19" s="69" t="n">
        <f aca="false">SUM(C19:N19)</f>
        <v>0</v>
      </c>
      <c r="P19" s="492" t="n">
        <f aca="false">SUM(C19:D19)</f>
        <v>0</v>
      </c>
      <c r="Q19" s="69" t="n">
        <f aca="false">(O19-P19)</f>
        <v>0</v>
      </c>
    </row>
    <row r="20" customFormat="false" ht="3.95" hidden="false" customHeight="true" outlineLevel="0" collapsed="false">
      <c r="A20" s="484"/>
      <c r="C20" s="487"/>
      <c r="D20" s="487"/>
      <c r="E20" s="487"/>
      <c r="F20" s="487"/>
      <c r="G20" s="487"/>
      <c r="H20" s="487"/>
      <c r="I20" s="487"/>
      <c r="J20" s="487"/>
      <c r="K20" s="487"/>
      <c r="L20" s="487"/>
      <c r="M20" s="487"/>
      <c r="N20" s="487"/>
      <c r="P20" s="67"/>
    </row>
    <row r="21" customFormat="false" ht="12.75" hidden="false" customHeight="false" outlineLevel="0" collapsed="false">
      <c r="A21" s="493" t="s">
        <v>607</v>
      </c>
      <c r="B21" s="494"/>
      <c r="C21" s="491" t="n">
        <f aca="false">SUM(C18:C19)</f>
        <v>0</v>
      </c>
      <c r="D21" s="491" t="n">
        <f aca="false">SUM(D18:D19)</f>
        <v>0</v>
      </c>
      <c r="E21" s="491" t="n">
        <f aca="false">SUM(E18:E19)</f>
        <v>0</v>
      </c>
      <c r="F21" s="491" t="n">
        <f aca="false">SUM(F18:F19)</f>
        <v>0</v>
      </c>
      <c r="G21" s="491" t="n">
        <f aca="false">SUM(G18:G19)</f>
        <v>0</v>
      </c>
      <c r="H21" s="491" t="n">
        <f aca="false">SUM(H18:H19)</f>
        <v>0</v>
      </c>
      <c r="I21" s="491" t="n">
        <f aca="false">SUM(I18:I19)</f>
        <v>0</v>
      </c>
      <c r="J21" s="491" t="n">
        <f aca="false">SUM(J18:J19)</f>
        <v>0</v>
      </c>
      <c r="K21" s="491" t="n">
        <f aca="false">SUM(K18:K19)</f>
        <v>0</v>
      </c>
      <c r="L21" s="491" t="n">
        <f aca="false">SUM(L18:L19)</f>
        <v>0</v>
      </c>
      <c r="M21" s="491" t="n">
        <f aca="false">SUM(M18:M19)</f>
        <v>0</v>
      </c>
      <c r="N21" s="491" t="n">
        <f aca="false">SUM(N18:N19)</f>
        <v>0</v>
      </c>
      <c r="O21" s="69" t="n">
        <f aca="false">SUM(C21:N21)</f>
        <v>0</v>
      </c>
      <c r="P21" s="69" t="n">
        <f aca="false">SUM(P18:P19)</f>
        <v>0</v>
      </c>
      <c r="Q21" s="69" t="n">
        <f aca="false">(O21-P21)</f>
        <v>0</v>
      </c>
    </row>
    <row r="22" customFormat="false" ht="6" hidden="false" customHeight="true" outlineLevel="0" collapsed="false">
      <c r="A22" s="484"/>
      <c r="C22" s="487"/>
      <c r="D22" s="487"/>
      <c r="E22" s="487"/>
      <c r="F22" s="487"/>
      <c r="G22" s="487"/>
      <c r="H22" s="487"/>
      <c r="I22" s="487"/>
      <c r="J22" s="487"/>
      <c r="K22" s="487"/>
      <c r="L22" s="487"/>
      <c r="M22" s="487"/>
      <c r="N22" s="487"/>
    </row>
    <row r="23" customFormat="false" ht="12.75" hidden="false" customHeight="false" outlineLevel="0" collapsed="false">
      <c r="A23" s="485" t="s">
        <v>608</v>
      </c>
      <c r="C23" s="495" t="n">
        <v>0</v>
      </c>
      <c r="D23" s="495" t="n">
        <v>0</v>
      </c>
      <c r="E23" s="495" t="n">
        <v>0</v>
      </c>
      <c r="F23" s="495" t="n">
        <v>0</v>
      </c>
      <c r="G23" s="495" t="n">
        <v>0</v>
      </c>
      <c r="H23" s="495" t="n">
        <v>0</v>
      </c>
      <c r="I23" s="495" t="n">
        <v>0</v>
      </c>
      <c r="J23" s="495" t="n">
        <v>0</v>
      </c>
      <c r="K23" s="495" t="n">
        <v>0</v>
      </c>
      <c r="L23" s="495" t="n">
        <v>0</v>
      </c>
      <c r="M23" s="495" t="n">
        <v>0</v>
      </c>
      <c r="N23" s="495" t="n">
        <v>0</v>
      </c>
      <c r="O23" s="69" t="n">
        <f aca="false">SUM(C23:N23)</f>
        <v>0</v>
      </c>
      <c r="P23" s="492" t="n">
        <f aca="false">SUM(C23:D23)</f>
        <v>0</v>
      </c>
      <c r="Q23" s="69" t="n">
        <f aca="false">(O23-P23)</f>
        <v>0</v>
      </c>
    </row>
    <row r="24" customFormat="false" ht="6" hidden="false" customHeight="true" outlineLevel="0" collapsed="false">
      <c r="A24" s="484"/>
      <c r="C24" s="487"/>
      <c r="D24" s="487"/>
      <c r="E24" s="487"/>
      <c r="F24" s="487"/>
      <c r="G24" s="487"/>
      <c r="H24" s="487"/>
      <c r="I24" s="487"/>
      <c r="J24" s="487"/>
      <c r="K24" s="487"/>
      <c r="L24" s="487"/>
      <c r="M24" s="487"/>
      <c r="N24" s="487"/>
      <c r="P24" s="67"/>
    </row>
    <row r="25" customFormat="false" ht="12.75" hidden="false" customHeight="false" outlineLevel="0" collapsed="false">
      <c r="A25" s="483" t="s">
        <v>609</v>
      </c>
      <c r="B25" s="496"/>
      <c r="C25" s="497" t="n">
        <f aca="false">C21+C23</f>
        <v>0</v>
      </c>
      <c r="D25" s="497" t="n">
        <f aca="false">D21+D23</f>
        <v>0</v>
      </c>
      <c r="E25" s="497" t="n">
        <f aca="false">E21+E23</f>
        <v>0</v>
      </c>
      <c r="F25" s="497" t="n">
        <f aca="false">F21+F23</f>
        <v>0</v>
      </c>
      <c r="G25" s="497" t="n">
        <f aca="false">G21+G23</f>
        <v>0</v>
      </c>
      <c r="H25" s="497" t="n">
        <f aca="false">H21+H23</f>
        <v>0</v>
      </c>
      <c r="I25" s="497" t="n">
        <f aca="false">I21+I23</f>
        <v>0</v>
      </c>
      <c r="J25" s="497" t="n">
        <f aca="false">J21+J23</f>
        <v>0</v>
      </c>
      <c r="K25" s="497" t="n">
        <f aca="false">K21+K23</f>
        <v>0</v>
      </c>
      <c r="L25" s="497" t="n">
        <f aca="false">L21+L23</f>
        <v>0</v>
      </c>
      <c r="M25" s="497" t="n">
        <f aca="false">M21+M23</f>
        <v>0</v>
      </c>
      <c r="N25" s="497" t="n">
        <f aca="false">N21+N23</f>
        <v>0</v>
      </c>
      <c r="O25" s="497" t="n">
        <f aca="false">O21+O23</f>
        <v>0</v>
      </c>
      <c r="P25" s="497" t="n">
        <f aca="false">P21+P23</f>
        <v>0</v>
      </c>
      <c r="Q25" s="497" t="n">
        <f aca="false">Q21+Q23</f>
        <v>0</v>
      </c>
      <c r="R25" s="475"/>
      <c r="S25" s="475"/>
      <c r="T25" s="475"/>
      <c r="U25" s="475"/>
    </row>
    <row r="26" customFormat="false" ht="12.75" hidden="false" customHeight="true" outlineLevel="0" collapsed="false">
      <c r="C26" s="484"/>
      <c r="D26" s="484"/>
      <c r="E26" s="484"/>
      <c r="F26" s="484"/>
      <c r="G26" s="484"/>
      <c r="H26" s="484"/>
      <c r="I26" s="484"/>
      <c r="J26" s="484"/>
      <c r="K26" s="484"/>
      <c r="L26" s="484"/>
      <c r="M26" s="484"/>
      <c r="N26" s="484"/>
      <c r="P26" s="484"/>
    </row>
    <row r="27" customFormat="false" ht="6" hidden="false" customHeight="true" outlineLevel="0" collapsed="false">
      <c r="A27" s="498"/>
      <c r="B27" s="499"/>
      <c r="C27" s="500"/>
      <c r="D27" s="500"/>
      <c r="E27" s="500"/>
      <c r="F27" s="500"/>
      <c r="G27" s="500"/>
      <c r="H27" s="500"/>
      <c r="I27" s="500"/>
      <c r="J27" s="500"/>
      <c r="K27" s="500"/>
      <c r="L27" s="500"/>
      <c r="M27" s="500"/>
      <c r="N27" s="500"/>
      <c r="O27" s="500"/>
      <c r="P27" s="500"/>
      <c r="Q27" s="500"/>
    </row>
    <row r="28" customFormat="false" ht="12.75" hidden="false" customHeight="true" outlineLevel="0" collapsed="false">
      <c r="C28" s="484"/>
      <c r="D28" s="484"/>
      <c r="E28" s="484"/>
      <c r="F28" s="484"/>
      <c r="G28" s="484"/>
      <c r="H28" s="484"/>
      <c r="I28" s="484"/>
      <c r="J28" s="484"/>
      <c r="K28" s="484"/>
      <c r="L28" s="484"/>
      <c r="M28" s="484"/>
      <c r="N28" s="484"/>
      <c r="P28" s="484"/>
    </row>
    <row r="29" customFormat="false" ht="14.25" hidden="false" customHeight="true" outlineLevel="0" collapsed="false">
      <c r="A29" s="474"/>
      <c r="B29" s="496"/>
      <c r="C29" s="501" t="str">
        <f aca="false">C3</f>
        <v>ACT.</v>
      </c>
      <c r="D29" s="501" t="str">
        <f aca="false">D3</f>
        <v>ACT.</v>
      </c>
      <c r="E29" s="501" t="str">
        <f aca="false">E3</f>
        <v>ACT.</v>
      </c>
      <c r="F29" s="501" t="str">
        <f aca="false">F3</f>
        <v>ACT.</v>
      </c>
      <c r="G29" s="501" t="str">
        <f aca="false">G3</f>
        <v>ACT.</v>
      </c>
      <c r="H29" s="501" t="str">
        <f aca="false">H3</f>
        <v>ACT.</v>
      </c>
      <c r="I29" s="501" t="str">
        <f aca="false">I3</f>
        <v>ACT.</v>
      </c>
      <c r="J29" s="501" t="str">
        <f aca="false">J3</f>
        <v>ACT.</v>
      </c>
      <c r="K29" s="501" t="str">
        <f aca="false">K3</f>
        <v>3rd CE</v>
      </c>
      <c r="L29" s="501" t="str">
        <f aca="false">L3</f>
        <v>3rd CE</v>
      </c>
      <c r="M29" s="501" t="str">
        <f aca="false">M3</f>
        <v>3rd CE</v>
      </c>
      <c r="N29" s="501" t="str">
        <f aca="false">N3</f>
        <v>3rd CE</v>
      </c>
      <c r="O29" s="501" t="str">
        <f aca="false">O3</f>
        <v>TOTAL</v>
      </c>
      <c r="P29" s="501" t="str">
        <f aca="false">P3</f>
        <v>AUGUST</v>
      </c>
      <c r="Q29" s="501" t="str">
        <f aca="false">Q3</f>
        <v>ESTIMATE</v>
      </c>
      <c r="R29" s="475"/>
      <c r="S29" s="475"/>
    </row>
    <row r="30" customFormat="false" ht="12.75" hidden="false" customHeight="false" outlineLevel="0" collapsed="false">
      <c r="A30" s="474"/>
      <c r="B30" s="496"/>
      <c r="C30" s="502" t="str">
        <f aca="false">C4</f>
        <v>JAN</v>
      </c>
      <c r="D30" s="502" t="str">
        <f aca="false">D4</f>
        <v>FEB</v>
      </c>
      <c r="E30" s="502" t="str">
        <f aca="false">E4</f>
        <v>MAR</v>
      </c>
      <c r="F30" s="502" t="str">
        <f aca="false">F4</f>
        <v>APR</v>
      </c>
      <c r="G30" s="502" t="str">
        <f aca="false">G4</f>
        <v>MAY</v>
      </c>
      <c r="H30" s="502" t="str">
        <f aca="false">H4</f>
        <v>JUN</v>
      </c>
      <c r="I30" s="502" t="str">
        <f aca="false">I4</f>
        <v>JUL</v>
      </c>
      <c r="J30" s="502" t="str">
        <f aca="false">J4</f>
        <v>AUG</v>
      </c>
      <c r="K30" s="502" t="str">
        <f aca="false">K4</f>
        <v>SEP</v>
      </c>
      <c r="L30" s="502" t="str">
        <f aca="false">L4</f>
        <v>OCT</v>
      </c>
      <c r="M30" s="502" t="str">
        <f aca="false">M4</f>
        <v>NOV</v>
      </c>
      <c r="N30" s="502" t="str">
        <f aca="false">N4</f>
        <v>DEC</v>
      </c>
      <c r="O30" s="502" t="n">
        <f aca="false">O4</f>
        <v>2001</v>
      </c>
      <c r="P30" s="502" t="str">
        <f aca="false">P4</f>
        <v>Y-T-D</v>
      </c>
      <c r="Q30" s="502" t="str">
        <f aca="false">Q4</f>
        <v>R.M.</v>
      </c>
      <c r="R30" s="475"/>
      <c r="S30" s="475"/>
    </row>
    <row r="31" customFormat="false" ht="12.75" hidden="false" customHeight="false" outlineLevel="0" collapsed="false">
      <c r="A31" s="483" t="s">
        <v>610</v>
      </c>
    </row>
    <row r="32" customFormat="false" ht="12.75" hidden="false" customHeight="false" outlineLevel="0" collapsed="false">
      <c r="A32" s="503" t="s">
        <v>611</v>
      </c>
      <c r="B32" s="256" t="s">
        <v>364</v>
      </c>
      <c r="C32" s="504" t="n">
        <f aca="false">-DataBase!C59</f>
        <v>10</v>
      </c>
      <c r="D32" s="504" t="n">
        <f aca="false">-DataBase!D59</f>
        <v>10</v>
      </c>
      <c r="E32" s="504" t="n">
        <f aca="false">-DataBase!E59</f>
        <v>10</v>
      </c>
      <c r="F32" s="504" t="n">
        <f aca="false">-DataBase!F59</f>
        <v>10</v>
      </c>
      <c r="G32" s="504" t="n">
        <f aca="false">-DataBase!G59</f>
        <v>10</v>
      </c>
      <c r="H32" s="504" t="n">
        <f aca="false">-DataBase!H59</f>
        <v>10</v>
      </c>
      <c r="I32" s="504" t="n">
        <f aca="false">-DataBase!I59</f>
        <v>10</v>
      </c>
      <c r="J32" s="504" t="n">
        <f aca="false">-DataBase!J59</f>
        <v>10</v>
      </c>
      <c r="K32" s="504" t="n">
        <f aca="false">-DataBase!K59</f>
        <v>10</v>
      </c>
      <c r="L32" s="504" t="n">
        <f aca="false">-DataBase!L59</f>
        <v>10</v>
      </c>
      <c r="M32" s="504" t="n">
        <f aca="false">-DataBase!M59</f>
        <v>10</v>
      </c>
      <c r="N32" s="504" t="n">
        <f aca="false">-DataBase!N59</f>
        <v>10</v>
      </c>
      <c r="O32" s="65" t="n">
        <f aca="false">SUM(C32:N32)</f>
        <v>120</v>
      </c>
      <c r="P32" s="67" t="n">
        <f aca="false">SUM(C32:J32)</f>
        <v>80</v>
      </c>
      <c r="Q32" s="65" t="n">
        <f aca="false">(O32-P32)</f>
        <v>40</v>
      </c>
    </row>
    <row r="33" customFormat="false" ht="12.75" hidden="false" customHeight="false" outlineLevel="0" collapsed="false">
      <c r="A33" s="505" t="s">
        <v>612</v>
      </c>
      <c r="B33" s="256" t="s">
        <v>364</v>
      </c>
      <c r="C33" s="504" t="n">
        <f aca="false">-DataBase!C60</f>
        <v>97</v>
      </c>
      <c r="D33" s="504" t="n">
        <f aca="false">-DataBase!D60</f>
        <v>97</v>
      </c>
      <c r="E33" s="504" t="n">
        <f aca="false">-DataBase!E60</f>
        <v>678</v>
      </c>
      <c r="F33" s="504" t="n">
        <f aca="false">-DataBase!F60</f>
        <v>-0</v>
      </c>
      <c r="G33" s="504" t="n">
        <f aca="false">-DataBase!G60</f>
        <v>-0</v>
      </c>
      <c r="H33" s="504" t="n">
        <f aca="false">-DataBase!H60</f>
        <v>-0</v>
      </c>
      <c r="I33" s="504" t="n">
        <f aca="false">-DataBase!I60</f>
        <v>-0</v>
      </c>
      <c r="J33" s="504" t="n">
        <f aca="false">-DataBase!J60</f>
        <v>-0</v>
      </c>
      <c r="K33" s="504" t="n">
        <f aca="false">-DataBase!K60</f>
        <v>-0</v>
      </c>
      <c r="L33" s="504" t="n">
        <f aca="false">-DataBase!L60</f>
        <v>109</v>
      </c>
      <c r="M33" s="504" t="n">
        <f aca="false">-DataBase!M60</f>
        <v>109</v>
      </c>
      <c r="N33" s="504" t="n">
        <f aca="false">-DataBase!N60</f>
        <v>109</v>
      </c>
      <c r="O33" s="65" t="n">
        <f aca="false">SUM(C33:N33)</f>
        <v>1199</v>
      </c>
      <c r="P33" s="67" t="n">
        <f aca="false">SUM(C33:J33)</f>
        <v>872</v>
      </c>
      <c r="Q33" s="65" t="n">
        <f aca="false">(O33-P33)</f>
        <v>327</v>
      </c>
    </row>
    <row r="34" customFormat="false" ht="12.75" hidden="false" customHeight="false" outlineLevel="0" collapsed="false">
      <c r="A34" s="503" t="s">
        <v>613</v>
      </c>
      <c r="C34" s="504" t="n">
        <f aca="false">-DataBase!C61</f>
        <v>238</v>
      </c>
      <c r="D34" s="504" t="n">
        <f aca="false">-DataBase!D61</f>
        <v>175</v>
      </c>
      <c r="E34" s="504" t="n">
        <f aca="false">-DataBase!E61</f>
        <v>195</v>
      </c>
      <c r="F34" s="504" t="n">
        <f aca="false">-DataBase!F61</f>
        <v>176</v>
      </c>
      <c r="G34" s="504" t="n">
        <f aca="false">-DataBase!G61</f>
        <v>169</v>
      </c>
      <c r="H34" s="504" t="n">
        <f aca="false">-DataBase!H61</f>
        <v>150</v>
      </c>
      <c r="I34" s="504" t="n">
        <f aca="false">-DataBase!I61</f>
        <v>157</v>
      </c>
      <c r="J34" s="504" t="n">
        <f aca="false">-DataBase!J61</f>
        <v>162</v>
      </c>
      <c r="K34" s="504" t="n">
        <f aca="false">-DataBase!K61</f>
        <v>228</v>
      </c>
      <c r="L34" s="504" t="n">
        <f aca="false">-DataBase!L61</f>
        <v>243</v>
      </c>
      <c r="M34" s="504" t="n">
        <f aca="false">-DataBase!M61</f>
        <v>239</v>
      </c>
      <c r="N34" s="504" t="n">
        <f aca="false">-DataBase!N61</f>
        <v>267</v>
      </c>
      <c r="O34" s="65" t="n">
        <f aca="false">SUM(C34:N34)</f>
        <v>2399</v>
      </c>
      <c r="P34" s="67" t="n">
        <f aca="false">SUM(C34:J34)</f>
        <v>1422</v>
      </c>
      <c r="Q34" s="65" t="n">
        <f aca="false">(O34-P34)</f>
        <v>977</v>
      </c>
    </row>
    <row r="35" customFormat="false" ht="12.75" hidden="false" customHeight="false" outlineLevel="0" collapsed="false">
      <c r="A35" s="493" t="s">
        <v>614</v>
      </c>
      <c r="B35" s="494"/>
      <c r="C35" s="504" t="n">
        <f aca="false">-DataBase!C62</f>
        <v>-0</v>
      </c>
      <c r="D35" s="504" t="n">
        <f aca="false">-DataBase!D62</f>
        <v>-0</v>
      </c>
      <c r="E35" s="504" t="n">
        <f aca="false">-DataBase!E62</f>
        <v>-0</v>
      </c>
      <c r="F35" s="504" t="n">
        <f aca="false">-DataBase!F62</f>
        <v>-0</v>
      </c>
      <c r="G35" s="504" t="n">
        <f aca="false">-DataBase!G62</f>
        <v>-0</v>
      </c>
      <c r="H35" s="504" t="n">
        <f aca="false">-DataBase!H62</f>
        <v>-0</v>
      </c>
      <c r="I35" s="504" t="n">
        <f aca="false">-DataBase!I62</f>
        <v>-0</v>
      </c>
      <c r="J35" s="504" t="n">
        <f aca="false">-DataBase!J62</f>
        <v>-0</v>
      </c>
      <c r="K35" s="504" t="n">
        <f aca="false">-DataBase!K62</f>
        <v>-0</v>
      </c>
      <c r="L35" s="504" t="n">
        <f aca="false">-DataBase!L62</f>
        <v>-0</v>
      </c>
      <c r="M35" s="504" t="n">
        <f aca="false">-DataBase!M62</f>
        <v>-0</v>
      </c>
      <c r="N35" s="504" t="n">
        <f aca="false">-DataBase!N62</f>
        <v>-0</v>
      </c>
      <c r="O35" s="65" t="n">
        <f aca="false">SUM(C35:N35)</f>
        <v>0</v>
      </c>
      <c r="P35" s="67" t="n">
        <f aca="false">SUM(C35:J35)</f>
        <v>0</v>
      </c>
      <c r="Q35" s="65" t="n">
        <f aca="false">(O35-P35)</f>
        <v>0</v>
      </c>
    </row>
    <row r="36" customFormat="false" ht="12.75" hidden="false" customHeight="false" outlineLevel="0" collapsed="false">
      <c r="A36" s="485" t="s">
        <v>615</v>
      </c>
      <c r="C36" s="67" t="n">
        <v>0</v>
      </c>
      <c r="D36" s="67" t="n">
        <v>0</v>
      </c>
      <c r="E36" s="67" t="n">
        <v>0</v>
      </c>
      <c r="F36" s="67" t="n">
        <v>0</v>
      </c>
      <c r="G36" s="67" t="n">
        <v>0</v>
      </c>
      <c r="H36" s="67" t="n">
        <v>0</v>
      </c>
      <c r="I36" s="67" t="n">
        <v>0</v>
      </c>
      <c r="J36" s="67" t="n">
        <v>0</v>
      </c>
      <c r="K36" s="67" t="n">
        <v>0</v>
      </c>
      <c r="L36" s="67" t="n">
        <v>0</v>
      </c>
      <c r="M36" s="67" t="n">
        <v>0</v>
      </c>
      <c r="N36" s="67" t="n">
        <v>0</v>
      </c>
      <c r="O36" s="65" t="n">
        <f aca="false">SUM(C36:N36)</f>
        <v>0</v>
      </c>
      <c r="P36" s="67" t="n">
        <f aca="false">SUM(C36:J36)</f>
        <v>0</v>
      </c>
      <c r="Q36" s="65" t="n">
        <f aca="false">(O36-P36)</f>
        <v>0</v>
      </c>
    </row>
    <row r="37" customFormat="false" ht="12.75" hidden="false" customHeight="false" outlineLevel="0" collapsed="false">
      <c r="A37" s="485" t="s">
        <v>616</v>
      </c>
      <c r="C37" s="67" t="n">
        <v>0</v>
      </c>
      <c r="D37" s="67" t="n">
        <v>0</v>
      </c>
      <c r="E37" s="67" t="n">
        <v>0</v>
      </c>
      <c r="F37" s="67" t="n">
        <v>0</v>
      </c>
      <c r="G37" s="67" t="n">
        <v>0</v>
      </c>
      <c r="H37" s="67" t="n">
        <v>0</v>
      </c>
      <c r="I37" s="67" t="n">
        <v>0</v>
      </c>
      <c r="J37" s="67" t="n">
        <v>0</v>
      </c>
      <c r="K37" s="67" t="n">
        <v>0</v>
      </c>
      <c r="L37" s="67" t="n">
        <v>0</v>
      </c>
      <c r="M37" s="67" t="n">
        <v>0</v>
      </c>
      <c r="N37" s="67" t="n">
        <v>0</v>
      </c>
      <c r="O37" s="65" t="n">
        <f aca="false">SUM(C37:N37)</f>
        <v>0</v>
      </c>
      <c r="P37" s="67" t="n">
        <f aca="false">SUM(C37:J37)</f>
        <v>0</v>
      </c>
      <c r="Q37" s="65" t="n">
        <f aca="false">(O37-P37)</f>
        <v>0</v>
      </c>
    </row>
    <row r="38" customFormat="false" ht="12.75" hidden="false" customHeight="false" outlineLevel="0" collapsed="false">
      <c r="A38" s="503" t="s">
        <v>617</v>
      </c>
      <c r="B38" s="256" t="s">
        <v>364</v>
      </c>
      <c r="C38" s="504" t="n">
        <f aca="false">-DataBase!C63</f>
        <v>107</v>
      </c>
      <c r="D38" s="504" t="n">
        <f aca="false">-DataBase!D63</f>
        <v>108</v>
      </c>
      <c r="E38" s="504" t="n">
        <f aca="false">-DataBase!E63</f>
        <v>107</v>
      </c>
      <c r="F38" s="504" t="n">
        <f aca="false">-DataBase!F63</f>
        <v>107</v>
      </c>
      <c r="G38" s="504" t="n">
        <f aca="false">-DataBase!G63</f>
        <v>107</v>
      </c>
      <c r="H38" s="504" t="n">
        <f aca="false">-DataBase!H63</f>
        <v>107</v>
      </c>
      <c r="I38" s="504" t="n">
        <f aca="false">-DataBase!I63</f>
        <v>107</v>
      </c>
      <c r="J38" s="504" t="n">
        <f aca="false">-DataBase!J63</f>
        <v>107</v>
      </c>
      <c r="K38" s="504" t="n">
        <f aca="false">-DataBase!K63</f>
        <v>107</v>
      </c>
      <c r="L38" s="504" t="n">
        <f aca="false">-DataBase!L63</f>
        <v>107</v>
      </c>
      <c r="M38" s="504" t="n">
        <f aca="false">-DataBase!M63</f>
        <v>107</v>
      </c>
      <c r="N38" s="504" t="n">
        <f aca="false">-DataBase!N63</f>
        <v>107</v>
      </c>
      <c r="O38" s="65" t="n">
        <f aca="false">SUM(C38:N38)</f>
        <v>1285</v>
      </c>
      <c r="P38" s="67" t="n">
        <f aca="false">SUM(C38:J38)</f>
        <v>857</v>
      </c>
      <c r="Q38" s="65" t="n">
        <f aca="false">(O38-P38)</f>
        <v>428</v>
      </c>
    </row>
    <row r="39" customFormat="false" ht="12.75" hidden="false" customHeight="false" outlineLevel="0" collapsed="false">
      <c r="A39" s="503" t="s">
        <v>618</v>
      </c>
      <c r="B39" s="256" t="s">
        <v>364</v>
      </c>
      <c r="C39" s="504" t="n">
        <f aca="false">-DataBase!C64</f>
        <v>4</v>
      </c>
      <c r="D39" s="504" t="n">
        <f aca="false">-DataBase!D64</f>
        <v>4</v>
      </c>
      <c r="E39" s="504" t="n">
        <f aca="false">-DataBase!E64</f>
        <v>4</v>
      </c>
      <c r="F39" s="504" t="n">
        <f aca="false">-DataBase!F64</f>
        <v>4</v>
      </c>
      <c r="G39" s="504" t="n">
        <f aca="false">-DataBase!G64</f>
        <v>4</v>
      </c>
      <c r="H39" s="504" t="n">
        <f aca="false">-DataBase!H64</f>
        <v>4</v>
      </c>
      <c r="I39" s="504" t="n">
        <f aca="false">-DataBase!I64</f>
        <v>4</v>
      </c>
      <c r="J39" s="504" t="n">
        <f aca="false">-DataBase!J64</f>
        <v>4</v>
      </c>
      <c r="K39" s="504" t="n">
        <f aca="false">-DataBase!K64</f>
        <v>4</v>
      </c>
      <c r="L39" s="504" t="n">
        <f aca="false">-DataBase!L64</f>
        <v>4</v>
      </c>
      <c r="M39" s="504" t="n">
        <f aca="false">-DataBase!M64</f>
        <v>4</v>
      </c>
      <c r="N39" s="504" t="n">
        <f aca="false">-DataBase!N64</f>
        <v>4</v>
      </c>
      <c r="O39" s="65" t="n">
        <f aca="false">SUM(C39:N39)</f>
        <v>48</v>
      </c>
      <c r="P39" s="67" t="n">
        <f aca="false">SUM(C39:J39)</f>
        <v>32</v>
      </c>
      <c r="Q39" s="65" t="n">
        <f aca="false">(O39-P39)</f>
        <v>16</v>
      </c>
    </row>
    <row r="40" customFormat="false" ht="12.75" hidden="false" customHeight="false" outlineLevel="0" collapsed="false">
      <c r="A40" s="503" t="s">
        <v>619</v>
      </c>
      <c r="B40" s="256" t="s">
        <v>364</v>
      </c>
      <c r="C40" s="504" t="n">
        <f aca="false">-DataBase!C65</f>
        <v>30</v>
      </c>
      <c r="D40" s="504" t="n">
        <f aca="false">-DataBase!D65</f>
        <v>30</v>
      </c>
      <c r="E40" s="504" t="n">
        <f aca="false">-DataBase!E65</f>
        <v>31</v>
      </c>
      <c r="F40" s="504" t="n">
        <f aca="false">-DataBase!F65</f>
        <v>30</v>
      </c>
      <c r="G40" s="504" t="n">
        <f aca="false">-DataBase!G65</f>
        <v>30</v>
      </c>
      <c r="H40" s="504" t="n">
        <f aca="false">-DataBase!H65</f>
        <v>30</v>
      </c>
      <c r="I40" s="504" t="n">
        <f aca="false">-DataBase!I65</f>
        <v>30</v>
      </c>
      <c r="J40" s="504" t="n">
        <f aca="false">-DataBase!J65</f>
        <v>30</v>
      </c>
      <c r="K40" s="504" t="n">
        <f aca="false">-DataBase!K65</f>
        <v>30</v>
      </c>
      <c r="L40" s="504" t="n">
        <f aca="false">-DataBase!L65</f>
        <v>30</v>
      </c>
      <c r="M40" s="504" t="n">
        <f aca="false">-DataBase!M65</f>
        <v>30</v>
      </c>
      <c r="N40" s="504" t="n">
        <f aca="false">-DataBase!N65</f>
        <v>30</v>
      </c>
      <c r="O40" s="65" t="n">
        <f aca="false">SUM(C40:N40)</f>
        <v>361</v>
      </c>
      <c r="P40" s="67" t="n">
        <f aca="false">SUM(C40:J40)</f>
        <v>241</v>
      </c>
      <c r="Q40" s="65" t="n">
        <f aca="false">(O40-P40)</f>
        <v>120</v>
      </c>
    </row>
    <row r="41" customFormat="false" ht="12.75" hidden="false" customHeight="false" outlineLevel="0" collapsed="false">
      <c r="A41" s="485" t="s">
        <v>620</v>
      </c>
      <c r="B41" s="256" t="s">
        <v>364</v>
      </c>
      <c r="C41" s="504" t="n">
        <f aca="false">-DataBase!C66</f>
        <v>42</v>
      </c>
      <c r="D41" s="504" t="n">
        <f aca="false">-DataBase!D66</f>
        <v>42</v>
      </c>
      <c r="E41" s="504" t="n">
        <f aca="false">-DataBase!E66</f>
        <v>42</v>
      </c>
      <c r="F41" s="504" t="n">
        <f aca="false">-DataBase!F66</f>
        <v>42</v>
      </c>
      <c r="G41" s="504" t="n">
        <f aca="false">-DataBase!G66</f>
        <v>42</v>
      </c>
      <c r="H41" s="504" t="n">
        <f aca="false">-DataBase!H66</f>
        <v>42</v>
      </c>
      <c r="I41" s="504" t="n">
        <f aca="false">-DataBase!I66</f>
        <v>42</v>
      </c>
      <c r="J41" s="504" t="n">
        <f aca="false">-DataBase!J66</f>
        <v>43</v>
      </c>
      <c r="K41" s="504" t="n">
        <f aca="false">-DataBase!K66</f>
        <v>42</v>
      </c>
      <c r="L41" s="504" t="n">
        <f aca="false">-DataBase!L66</f>
        <v>43</v>
      </c>
      <c r="M41" s="504" t="n">
        <f aca="false">-DataBase!M66</f>
        <v>43</v>
      </c>
      <c r="N41" s="504" t="n">
        <f aca="false">-DataBase!N66</f>
        <v>43</v>
      </c>
      <c r="O41" s="65" t="n">
        <f aca="false">SUM(C41:N41)</f>
        <v>508</v>
      </c>
      <c r="P41" s="67" t="n">
        <f aca="false">SUM(C41:J41)</f>
        <v>337</v>
      </c>
      <c r="Q41" s="65" t="n">
        <f aca="false">(O41-P41)</f>
        <v>171</v>
      </c>
    </row>
    <row r="42" customFormat="false" ht="12.75" hidden="false" customHeight="false" outlineLevel="0" collapsed="false">
      <c r="A42" s="485" t="s">
        <v>621</v>
      </c>
      <c r="B42" s="256" t="s">
        <v>364</v>
      </c>
      <c r="C42" s="504" t="n">
        <f aca="false">-DataBase!C67</f>
        <v>10</v>
      </c>
      <c r="D42" s="504" t="n">
        <f aca="false">-DataBase!D67</f>
        <v>10</v>
      </c>
      <c r="E42" s="504" t="n">
        <f aca="false">-DataBase!E67</f>
        <v>10</v>
      </c>
      <c r="F42" s="504" t="n">
        <f aca="false">-DataBase!F67</f>
        <v>10</v>
      </c>
      <c r="G42" s="504" t="n">
        <f aca="false">-DataBase!G67</f>
        <v>10</v>
      </c>
      <c r="H42" s="504" t="n">
        <f aca="false">-DataBase!H67</f>
        <v>10</v>
      </c>
      <c r="I42" s="504" t="n">
        <f aca="false">-DataBase!I67</f>
        <v>10</v>
      </c>
      <c r="J42" s="504" t="n">
        <f aca="false">-DataBase!J67</f>
        <v>10</v>
      </c>
      <c r="K42" s="504" t="n">
        <f aca="false">-DataBase!K67</f>
        <v>11</v>
      </c>
      <c r="L42" s="504" t="n">
        <f aca="false">-DataBase!L67</f>
        <v>10</v>
      </c>
      <c r="M42" s="504" t="n">
        <f aca="false">-DataBase!M67</f>
        <v>11</v>
      </c>
      <c r="N42" s="504" t="n">
        <f aca="false">-DataBase!N67</f>
        <v>10</v>
      </c>
      <c r="O42" s="65" t="n">
        <f aca="false">SUM(C42:N42)</f>
        <v>122</v>
      </c>
      <c r="P42" s="67" t="n">
        <f aca="false">SUM(C42:J42)</f>
        <v>80</v>
      </c>
      <c r="Q42" s="65" t="n">
        <f aca="false">(O42-P42)</f>
        <v>42</v>
      </c>
    </row>
    <row r="43" customFormat="false" ht="12.75" hidden="false" customHeight="false" outlineLevel="0" collapsed="false">
      <c r="A43" s="485" t="s">
        <v>622</v>
      </c>
      <c r="B43" s="256" t="s">
        <v>364</v>
      </c>
      <c r="C43" s="504" t="n">
        <f aca="false">-DataBase!C68</f>
        <v>31</v>
      </c>
      <c r="D43" s="504" t="n">
        <f aca="false">-DataBase!D68</f>
        <v>31</v>
      </c>
      <c r="E43" s="504" t="n">
        <f aca="false">-DataBase!E68</f>
        <v>31</v>
      </c>
      <c r="F43" s="504" t="n">
        <f aca="false">-DataBase!F68</f>
        <v>31</v>
      </c>
      <c r="G43" s="504" t="n">
        <f aca="false">-DataBase!G68</f>
        <v>31</v>
      </c>
      <c r="H43" s="504" t="n">
        <f aca="false">-DataBase!H68</f>
        <v>31</v>
      </c>
      <c r="I43" s="504" t="n">
        <f aca="false">-DataBase!I68</f>
        <v>31</v>
      </c>
      <c r="J43" s="504" t="n">
        <f aca="false">-DataBase!J68</f>
        <v>32</v>
      </c>
      <c r="K43" s="504" t="n">
        <f aca="false">-DataBase!K68</f>
        <v>31</v>
      </c>
      <c r="L43" s="504" t="n">
        <f aca="false">-DataBase!L68</f>
        <v>32</v>
      </c>
      <c r="M43" s="504" t="n">
        <f aca="false">-DataBase!M68</f>
        <v>31</v>
      </c>
      <c r="N43" s="504" t="n">
        <f aca="false">-DataBase!N68</f>
        <v>32</v>
      </c>
      <c r="O43" s="65" t="n">
        <f aca="false">SUM(C43:N43)</f>
        <v>375</v>
      </c>
      <c r="P43" s="67" t="n">
        <f aca="false">SUM(C43:J43)</f>
        <v>249</v>
      </c>
      <c r="Q43" s="65" t="n">
        <f aca="false">(O43-P43)</f>
        <v>126</v>
      </c>
    </row>
    <row r="44" customFormat="false" ht="12.75" hidden="false" customHeight="false" outlineLevel="0" collapsed="false">
      <c r="A44" s="485" t="s">
        <v>623</v>
      </c>
      <c r="B44" s="256" t="s">
        <v>364</v>
      </c>
      <c r="C44" s="504" t="n">
        <f aca="false">-DataBase!C69</f>
        <v>45</v>
      </c>
      <c r="D44" s="504" t="n">
        <f aca="false">-DataBase!D69</f>
        <v>45</v>
      </c>
      <c r="E44" s="504" t="n">
        <f aca="false">-DataBase!E69</f>
        <v>45</v>
      </c>
      <c r="F44" s="504" t="n">
        <f aca="false">-DataBase!F69</f>
        <v>45</v>
      </c>
      <c r="G44" s="504" t="n">
        <f aca="false">-DataBase!G69</f>
        <v>45</v>
      </c>
      <c r="H44" s="504" t="n">
        <f aca="false">-DataBase!H69</f>
        <v>45</v>
      </c>
      <c r="I44" s="504" t="n">
        <f aca="false">-DataBase!I69</f>
        <v>45</v>
      </c>
      <c r="J44" s="504" t="n">
        <f aca="false">-DataBase!J69</f>
        <v>45</v>
      </c>
      <c r="K44" s="504" t="n">
        <f aca="false">-DataBase!K69</f>
        <v>45</v>
      </c>
      <c r="L44" s="504" t="n">
        <f aca="false">-DataBase!L69</f>
        <v>45</v>
      </c>
      <c r="M44" s="504" t="n">
        <f aca="false">-DataBase!M69</f>
        <v>44</v>
      </c>
      <c r="N44" s="504" t="n">
        <f aca="false">-DataBase!N69</f>
        <v>45</v>
      </c>
      <c r="O44" s="65" t="n">
        <f aca="false">SUM(C44:N44)</f>
        <v>539</v>
      </c>
      <c r="P44" s="67" t="n">
        <f aca="false">SUM(C44:J44)</f>
        <v>360</v>
      </c>
      <c r="Q44" s="65" t="n">
        <f aca="false">(O44-P44)</f>
        <v>179</v>
      </c>
    </row>
    <row r="45" customFormat="false" ht="12.75" hidden="false" customHeight="false" outlineLevel="0" collapsed="false">
      <c r="A45" s="485" t="s">
        <v>624</v>
      </c>
      <c r="B45" s="256" t="s">
        <v>364</v>
      </c>
      <c r="C45" s="504" t="n">
        <f aca="false">-DataBase!C70</f>
        <v>53</v>
      </c>
      <c r="D45" s="504" t="n">
        <f aca="false">-DataBase!D70</f>
        <v>53</v>
      </c>
      <c r="E45" s="504" t="n">
        <f aca="false">-DataBase!E70</f>
        <v>53</v>
      </c>
      <c r="F45" s="504" t="n">
        <f aca="false">-DataBase!F70</f>
        <v>53</v>
      </c>
      <c r="G45" s="504" t="n">
        <f aca="false">-DataBase!G70</f>
        <v>53</v>
      </c>
      <c r="H45" s="504" t="n">
        <f aca="false">-DataBase!H70</f>
        <v>53</v>
      </c>
      <c r="I45" s="504" t="n">
        <f aca="false">-DataBase!I70</f>
        <v>53</v>
      </c>
      <c r="J45" s="504" t="n">
        <f aca="false">-DataBase!J70</f>
        <v>52</v>
      </c>
      <c r="K45" s="504" t="n">
        <f aca="false">-DataBase!K70</f>
        <v>53</v>
      </c>
      <c r="L45" s="504" t="n">
        <f aca="false">-DataBase!L70</f>
        <v>53</v>
      </c>
      <c r="M45" s="504" t="n">
        <f aca="false">-DataBase!M70</f>
        <v>52</v>
      </c>
      <c r="N45" s="504" t="n">
        <f aca="false">-DataBase!N70</f>
        <v>53</v>
      </c>
      <c r="O45" s="65" t="n">
        <f aca="false">SUM(C45:N45)</f>
        <v>634</v>
      </c>
      <c r="P45" s="67" t="n">
        <f aca="false">SUM(C45:J45)</f>
        <v>423</v>
      </c>
      <c r="Q45" s="65" t="n">
        <f aca="false">(O45-P45)</f>
        <v>211</v>
      </c>
    </row>
    <row r="46" customFormat="false" ht="12.75" hidden="false" customHeight="false" outlineLevel="0" collapsed="false">
      <c r="A46" s="485" t="s">
        <v>625</v>
      </c>
      <c r="B46" s="256" t="s">
        <v>364</v>
      </c>
      <c r="C46" s="504" t="n">
        <f aca="false">-DataBase!C71</f>
        <v>11</v>
      </c>
      <c r="D46" s="504" t="n">
        <f aca="false">-DataBase!D71</f>
        <v>11</v>
      </c>
      <c r="E46" s="504" t="n">
        <f aca="false">-DataBase!E71</f>
        <v>11</v>
      </c>
      <c r="F46" s="504" t="n">
        <f aca="false">-DataBase!F71</f>
        <v>11</v>
      </c>
      <c r="G46" s="504" t="n">
        <f aca="false">-DataBase!G71</f>
        <v>11</v>
      </c>
      <c r="H46" s="504" t="n">
        <f aca="false">-DataBase!H71</f>
        <v>11</v>
      </c>
      <c r="I46" s="504" t="n">
        <f aca="false">-DataBase!I71</f>
        <v>11</v>
      </c>
      <c r="J46" s="504" t="n">
        <f aca="false">-DataBase!J71</f>
        <v>11</v>
      </c>
      <c r="K46" s="504" t="n">
        <f aca="false">-DataBase!K71</f>
        <v>10</v>
      </c>
      <c r="L46" s="504" t="n">
        <f aca="false">-DataBase!L71</f>
        <v>11</v>
      </c>
      <c r="M46" s="504" t="n">
        <f aca="false">-DataBase!M71</f>
        <v>11</v>
      </c>
      <c r="N46" s="504" t="n">
        <f aca="false">-DataBase!N71</f>
        <v>10</v>
      </c>
      <c r="O46" s="65" t="n">
        <f aca="false">SUM(C46:N46)</f>
        <v>130</v>
      </c>
      <c r="P46" s="67" t="n">
        <f aca="false">SUM(C46:J46)</f>
        <v>88</v>
      </c>
      <c r="Q46" s="65" t="n">
        <f aca="false">(O46-P46)</f>
        <v>42</v>
      </c>
    </row>
    <row r="47" customFormat="false" ht="12.75" hidden="false" customHeight="false" outlineLevel="0" collapsed="false">
      <c r="A47" s="485" t="s">
        <v>626</v>
      </c>
      <c r="B47" s="256" t="s">
        <v>364</v>
      </c>
      <c r="C47" s="504" t="n">
        <f aca="false">-DataBase!C72</f>
        <v>7</v>
      </c>
      <c r="D47" s="504" t="n">
        <f aca="false">-DataBase!D72</f>
        <v>7</v>
      </c>
      <c r="E47" s="504" t="n">
        <f aca="false">-DataBase!E72</f>
        <v>7</v>
      </c>
      <c r="F47" s="504" t="n">
        <f aca="false">-DataBase!F72</f>
        <v>7</v>
      </c>
      <c r="G47" s="504" t="n">
        <f aca="false">-DataBase!G72</f>
        <v>7</v>
      </c>
      <c r="H47" s="504" t="n">
        <f aca="false">-DataBase!H72</f>
        <v>7</v>
      </c>
      <c r="I47" s="504" t="n">
        <f aca="false">-DataBase!I72</f>
        <v>7</v>
      </c>
      <c r="J47" s="504" t="n">
        <f aca="false">-DataBase!J72</f>
        <v>7</v>
      </c>
      <c r="K47" s="504" t="n">
        <f aca="false">-DataBase!K72</f>
        <v>7</v>
      </c>
      <c r="L47" s="504" t="n">
        <f aca="false">-DataBase!L72</f>
        <v>7</v>
      </c>
      <c r="M47" s="504" t="n">
        <f aca="false">-DataBase!M72</f>
        <v>7</v>
      </c>
      <c r="N47" s="504" t="n">
        <f aca="false">-DataBase!N72</f>
        <v>7</v>
      </c>
      <c r="O47" s="65" t="n">
        <f aca="false">SUM(C47:N47)</f>
        <v>84</v>
      </c>
      <c r="P47" s="67" t="n">
        <f aca="false">SUM(C47:J47)</f>
        <v>56</v>
      </c>
      <c r="Q47" s="65" t="n">
        <f aca="false">(O47-P47)</f>
        <v>28</v>
      </c>
    </row>
    <row r="48" customFormat="false" ht="12.75" hidden="false" customHeight="false" outlineLevel="0" collapsed="false">
      <c r="A48" s="485" t="s">
        <v>627</v>
      </c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5"/>
      <c r="P48" s="67"/>
      <c r="Q48" s="65"/>
    </row>
    <row r="49" customFormat="false" ht="12.75" hidden="false" customHeight="false" outlineLevel="0" collapsed="false">
      <c r="A49" s="485" t="s">
        <v>628</v>
      </c>
      <c r="B49" s="256" t="s">
        <v>364</v>
      </c>
      <c r="C49" s="504" t="n">
        <f aca="false">-DataBase!C73</f>
        <v>7</v>
      </c>
      <c r="D49" s="504" t="n">
        <f aca="false">-DataBase!D73</f>
        <v>7</v>
      </c>
      <c r="E49" s="504" t="n">
        <f aca="false">-DataBase!E73</f>
        <v>7</v>
      </c>
      <c r="F49" s="504" t="n">
        <f aca="false">-DataBase!F73</f>
        <v>7</v>
      </c>
      <c r="G49" s="504" t="n">
        <f aca="false">-DataBase!G73</f>
        <v>7</v>
      </c>
      <c r="H49" s="504" t="n">
        <f aca="false">-DataBase!H73</f>
        <v>7</v>
      </c>
      <c r="I49" s="504" t="n">
        <f aca="false">-DataBase!I73</f>
        <v>7</v>
      </c>
      <c r="J49" s="504" t="n">
        <f aca="false">-DataBase!J73</f>
        <v>8</v>
      </c>
      <c r="K49" s="504" t="n">
        <f aca="false">-DataBase!K73</f>
        <v>7</v>
      </c>
      <c r="L49" s="504" t="n">
        <f aca="false">-DataBase!L73</f>
        <v>8</v>
      </c>
      <c r="M49" s="504" t="n">
        <f aca="false">-DataBase!M73</f>
        <v>7</v>
      </c>
      <c r="N49" s="504" t="n">
        <f aca="false">-DataBase!N73</f>
        <v>8</v>
      </c>
      <c r="O49" s="65" t="n">
        <f aca="false">SUM(C49:N49)</f>
        <v>87</v>
      </c>
      <c r="P49" s="67" t="n">
        <f aca="false">SUM(C49:J49)</f>
        <v>57</v>
      </c>
      <c r="Q49" s="65" t="n">
        <f aca="false">(O49-P49)</f>
        <v>30</v>
      </c>
    </row>
    <row r="50" customFormat="false" ht="12.75" hidden="false" customHeight="false" outlineLevel="0" collapsed="false">
      <c r="A50" s="485" t="s">
        <v>629</v>
      </c>
      <c r="B50" s="256" t="s">
        <v>364</v>
      </c>
      <c r="C50" s="504" t="n">
        <f aca="false">-DataBase!C74</f>
        <v>38</v>
      </c>
      <c r="D50" s="504" t="n">
        <f aca="false">-DataBase!D74</f>
        <v>38</v>
      </c>
      <c r="E50" s="504" t="n">
        <f aca="false">-DataBase!E74</f>
        <v>38</v>
      </c>
      <c r="F50" s="504" t="n">
        <f aca="false">-DataBase!F74</f>
        <v>38</v>
      </c>
      <c r="G50" s="504" t="n">
        <f aca="false">-DataBase!G74</f>
        <v>38</v>
      </c>
      <c r="H50" s="504" t="n">
        <f aca="false">-DataBase!H74</f>
        <v>38</v>
      </c>
      <c r="I50" s="504" t="n">
        <f aca="false">-DataBase!I74</f>
        <v>38</v>
      </c>
      <c r="J50" s="504" t="n">
        <f aca="false">-DataBase!J74</f>
        <v>38</v>
      </c>
      <c r="K50" s="504" t="n">
        <f aca="false">-DataBase!K74</f>
        <v>38</v>
      </c>
      <c r="L50" s="504" t="n">
        <f aca="false">-DataBase!L74</f>
        <v>38</v>
      </c>
      <c r="M50" s="504" t="n">
        <f aca="false">-DataBase!M74</f>
        <v>38</v>
      </c>
      <c r="N50" s="504" t="n">
        <f aca="false">-DataBase!N74</f>
        <v>37</v>
      </c>
      <c r="O50" s="65" t="n">
        <f aca="false">SUM(C50:N50)</f>
        <v>455</v>
      </c>
      <c r="P50" s="67" t="n">
        <f aca="false">SUM(C50:J50)</f>
        <v>304</v>
      </c>
      <c r="Q50" s="65" t="n">
        <f aca="false">(O50-P50)</f>
        <v>151</v>
      </c>
    </row>
    <row r="51" customFormat="false" ht="12.75" hidden="false" customHeight="false" outlineLevel="0" collapsed="false">
      <c r="A51" s="28" t="s">
        <v>630</v>
      </c>
      <c r="B51" s="256"/>
      <c r="C51" s="504" t="n">
        <f aca="false">-DataBase!C75</f>
        <v>-0</v>
      </c>
      <c r="D51" s="504" t="n">
        <f aca="false">-DataBase!D75</f>
        <v>-0</v>
      </c>
      <c r="E51" s="504" t="n">
        <f aca="false">-DataBase!E75</f>
        <v>-0</v>
      </c>
      <c r="F51" s="504" t="n">
        <f aca="false">-DataBase!F75</f>
        <v>-0</v>
      </c>
      <c r="G51" s="504" t="n">
        <f aca="false">-DataBase!G75</f>
        <v>-0</v>
      </c>
      <c r="H51" s="504" t="n">
        <f aca="false">-DataBase!H75</f>
        <v>-0</v>
      </c>
      <c r="I51" s="504" t="n">
        <f aca="false">-DataBase!I75</f>
        <v>-0</v>
      </c>
      <c r="J51" s="504" t="n">
        <f aca="false">-DataBase!J75</f>
        <v>-0</v>
      </c>
      <c r="K51" s="504" t="n">
        <f aca="false">-DataBase!K75</f>
        <v>-0</v>
      </c>
      <c r="L51" s="504" t="n">
        <f aca="false">-DataBase!L75</f>
        <v>-0</v>
      </c>
      <c r="M51" s="504" t="n">
        <f aca="false">-DataBase!M75</f>
        <v>-0</v>
      </c>
      <c r="N51" s="504" t="n">
        <f aca="false">-DataBase!N75</f>
        <v>-0</v>
      </c>
      <c r="O51" s="65" t="n">
        <f aca="false">SUM(C51:N51)</f>
        <v>0</v>
      </c>
      <c r="P51" s="67" t="n">
        <f aca="false">SUM(C51:J51)</f>
        <v>0</v>
      </c>
      <c r="Q51" s="65" t="n">
        <f aca="false">(O51-P51)</f>
        <v>0</v>
      </c>
    </row>
    <row r="52" customFormat="false" ht="12.75" hidden="false" customHeight="false" outlineLevel="0" collapsed="false">
      <c r="A52" s="28" t="s">
        <v>374</v>
      </c>
      <c r="B52" s="256"/>
      <c r="C52" s="504" t="n">
        <f aca="false">-DataBase!C76</f>
        <v>-0</v>
      </c>
      <c r="D52" s="504" t="n">
        <f aca="false">-DataBase!D76</f>
        <v>-0</v>
      </c>
      <c r="E52" s="504" t="n">
        <f aca="false">-DataBase!E76</f>
        <v>-0</v>
      </c>
      <c r="F52" s="504" t="n">
        <f aca="false">-DataBase!F76</f>
        <v>-0</v>
      </c>
      <c r="G52" s="504" t="n">
        <f aca="false">-DataBase!G76</f>
        <v>-0</v>
      </c>
      <c r="H52" s="504" t="n">
        <f aca="false">-DataBase!H76</f>
        <v>-0</v>
      </c>
      <c r="I52" s="504" t="n">
        <f aca="false">-DataBase!I76</f>
        <v>-0</v>
      </c>
      <c r="J52" s="504" t="n">
        <f aca="false">-DataBase!J76</f>
        <v>-0</v>
      </c>
      <c r="K52" s="504" t="n">
        <f aca="false">-DataBase!K76</f>
        <v>-0</v>
      </c>
      <c r="L52" s="504" t="n">
        <f aca="false">-DataBase!L76</f>
        <v>-0</v>
      </c>
      <c r="M52" s="504" t="n">
        <f aca="false">-DataBase!M76</f>
        <v>-0</v>
      </c>
      <c r="N52" s="504" t="n">
        <f aca="false">-DataBase!N76</f>
        <v>-0</v>
      </c>
      <c r="O52" s="65" t="n">
        <f aca="false">SUM(C52:N52)</f>
        <v>0</v>
      </c>
      <c r="P52" s="67" t="n">
        <f aca="false">SUM(C52:J52)</f>
        <v>0</v>
      </c>
      <c r="Q52" s="65" t="n">
        <f aca="false">(O52-P52)</f>
        <v>0</v>
      </c>
    </row>
    <row r="53" customFormat="false" ht="12.75" hidden="false" customHeight="false" outlineLevel="0" collapsed="false">
      <c r="A53" s="28" t="s">
        <v>383</v>
      </c>
      <c r="C53" s="504" t="n">
        <f aca="false">-DataBase!C77</f>
        <v>-0</v>
      </c>
      <c r="D53" s="504" t="n">
        <f aca="false">-DataBase!D77</f>
        <v>-0</v>
      </c>
      <c r="E53" s="504" t="n">
        <f aca="false">-DataBase!E77</f>
        <v>-0</v>
      </c>
      <c r="F53" s="504" t="n">
        <f aca="false">-DataBase!F77</f>
        <v>-0</v>
      </c>
      <c r="G53" s="504" t="n">
        <f aca="false">-DataBase!G77</f>
        <v>-0</v>
      </c>
      <c r="H53" s="504" t="n">
        <f aca="false">-DataBase!H77</f>
        <v>-0</v>
      </c>
      <c r="I53" s="504" t="n">
        <f aca="false">-DataBase!I77</f>
        <v>-0</v>
      </c>
      <c r="J53" s="504" t="n">
        <f aca="false">-DataBase!J77</f>
        <v>-0</v>
      </c>
      <c r="K53" s="504" t="n">
        <f aca="false">-DataBase!K77</f>
        <v>-0</v>
      </c>
      <c r="L53" s="504" t="n">
        <f aca="false">-DataBase!L77</f>
        <v>-0</v>
      </c>
      <c r="M53" s="504" t="n">
        <f aca="false">-DataBase!M77</f>
        <v>-0</v>
      </c>
      <c r="N53" s="504" t="n">
        <f aca="false">-DataBase!N77</f>
        <v>-0</v>
      </c>
      <c r="O53" s="65" t="n">
        <f aca="false">SUM(C53:N53)</f>
        <v>0</v>
      </c>
      <c r="P53" s="67" t="n">
        <f aca="false">SUM(C53:J53)</f>
        <v>0</v>
      </c>
      <c r="Q53" s="65" t="n">
        <f aca="false">(O53-P53)</f>
        <v>0</v>
      </c>
      <c r="R53" s="65"/>
    </row>
    <row r="54" customFormat="false" ht="12.75" hidden="false" customHeight="false" outlineLevel="0" collapsed="false">
      <c r="A54" s="485" t="s">
        <v>339</v>
      </c>
      <c r="C54" s="492" t="n">
        <v>0</v>
      </c>
      <c r="D54" s="492" t="n">
        <v>0</v>
      </c>
      <c r="E54" s="492" t="n">
        <v>0</v>
      </c>
      <c r="F54" s="492" t="n">
        <v>0</v>
      </c>
      <c r="G54" s="492" t="n">
        <v>0</v>
      </c>
      <c r="H54" s="492" t="n">
        <v>0</v>
      </c>
      <c r="I54" s="492" t="n">
        <v>0</v>
      </c>
      <c r="J54" s="492" t="n">
        <v>0</v>
      </c>
      <c r="K54" s="492" t="n">
        <v>0</v>
      </c>
      <c r="L54" s="492" t="n">
        <v>0</v>
      </c>
      <c r="M54" s="492" t="n">
        <v>0</v>
      </c>
      <c r="N54" s="492" t="n">
        <v>0</v>
      </c>
      <c r="O54" s="69" t="n">
        <f aca="false">SUM(C54:N54)</f>
        <v>0</v>
      </c>
      <c r="P54" s="492" t="n">
        <f aca="false">SUM(C54:J54)</f>
        <v>0</v>
      </c>
      <c r="Q54" s="69" t="n">
        <f aca="false">(O54-P54)</f>
        <v>0</v>
      </c>
    </row>
    <row r="55" customFormat="false" ht="3.95" hidden="false" customHeight="true" outlineLevel="0" collapsed="false"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7"/>
      <c r="Q55" s="65"/>
    </row>
    <row r="56" customFormat="false" ht="12.75" hidden="false" customHeight="false" outlineLevel="0" collapsed="false">
      <c r="A56" s="483" t="s">
        <v>631</v>
      </c>
      <c r="B56" s="496"/>
      <c r="C56" s="506" t="n">
        <f aca="false">SUM(C32:C54)</f>
        <v>730</v>
      </c>
      <c r="D56" s="506" t="n">
        <f aca="false">SUM(D32:D54)</f>
        <v>668</v>
      </c>
      <c r="E56" s="506" t="n">
        <f aca="false">SUM(E32:E54)</f>
        <v>1269</v>
      </c>
      <c r="F56" s="506" t="n">
        <f aca="false">SUM(F32:F54)</f>
        <v>571</v>
      </c>
      <c r="G56" s="506" t="n">
        <f aca="false">SUM(G32:G54)</f>
        <v>564</v>
      </c>
      <c r="H56" s="506" t="n">
        <f aca="false">SUM(H32:H54)</f>
        <v>545</v>
      </c>
      <c r="I56" s="506" t="n">
        <f aca="false">SUM(I32:I54)</f>
        <v>552</v>
      </c>
      <c r="J56" s="506" t="n">
        <f aca="false">SUM(J32:J54)</f>
        <v>559</v>
      </c>
      <c r="K56" s="506" t="n">
        <f aca="false">SUM(K32:K54)</f>
        <v>623</v>
      </c>
      <c r="L56" s="506" t="n">
        <f aca="false">SUM(L32:L54)</f>
        <v>750</v>
      </c>
      <c r="M56" s="506" t="n">
        <f aca="false">SUM(M32:M54)</f>
        <v>743</v>
      </c>
      <c r="N56" s="506" t="n">
        <f aca="false">SUM(N32:N54)</f>
        <v>772</v>
      </c>
      <c r="O56" s="506" t="n">
        <f aca="false">SUM(O32:O54)</f>
        <v>8346</v>
      </c>
      <c r="P56" s="506" t="n">
        <f aca="false">SUM(P32:P54)</f>
        <v>5458</v>
      </c>
      <c r="Q56" s="506" t="n">
        <f aca="false">SUM(Q32:Q54)</f>
        <v>2888</v>
      </c>
      <c r="R56" s="475"/>
      <c r="S56" s="475"/>
    </row>
    <row r="57" customFormat="false" ht="8.1" hidden="false" customHeight="true" outlineLevel="0" collapsed="false">
      <c r="C57" s="484"/>
      <c r="D57" s="484"/>
      <c r="E57" s="484"/>
      <c r="F57" s="484"/>
      <c r="G57" s="484"/>
      <c r="H57" s="484"/>
      <c r="I57" s="484"/>
      <c r="J57" s="484"/>
      <c r="K57" s="484"/>
      <c r="L57" s="484"/>
      <c r="M57" s="484"/>
      <c r="N57" s="484"/>
      <c r="P57" s="484"/>
    </row>
    <row r="60" customFormat="false" ht="12.75" hidden="false" customHeight="false" outlineLevel="0" collapsed="false">
      <c r="A60" s="507"/>
    </row>
    <row r="61" customFormat="false" ht="12.75" hidden="false" customHeight="false" outlineLevel="0" collapsed="false">
      <c r="A61" s="484"/>
    </row>
    <row r="62" customFormat="false" ht="12.75" hidden="false" customHeight="false" outlineLevel="0" collapsed="false">
      <c r="A62" s="484"/>
    </row>
    <row r="63" customFormat="false" ht="12.75" hidden="false" customHeight="false" outlineLevel="0" collapsed="false">
      <c r="A63" s="507"/>
    </row>
    <row r="64" customFormat="false" ht="12.75" hidden="false" customHeight="false" outlineLevel="0" collapsed="false">
      <c r="A64" s="484"/>
    </row>
    <row r="65" customFormat="false" ht="12.75" hidden="false" customHeight="false" outlineLevel="0" collapsed="false">
      <c r="A65" s="484"/>
    </row>
    <row r="66" customFormat="false" ht="12.75" hidden="false" customHeight="false" outlineLevel="0" collapsed="false">
      <c r="A66" s="484"/>
    </row>
    <row r="67" customFormat="false" ht="12.75" hidden="false" customHeight="false" outlineLevel="0" collapsed="false">
      <c r="A67" s="484"/>
    </row>
    <row r="68" customFormat="false" ht="12.75" hidden="false" customHeight="false" outlineLevel="0" collapsed="false">
      <c r="A68" s="484"/>
    </row>
    <row r="69" customFormat="false" ht="12.75" hidden="false" customHeight="false" outlineLevel="0" collapsed="false">
      <c r="A69" s="485" t="s">
        <v>632</v>
      </c>
      <c r="C69" s="65" t="n">
        <f aca="false">Trackers!D17</f>
        <v>0</v>
      </c>
      <c r="D69" s="65" t="n">
        <f aca="false">Trackers!E17</f>
        <v>0</v>
      </c>
      <c r="E69" s="65" t="n">
        <f aca="false">Trackers!F17</f>
        <v>0</v>
      </c>
      <c r="F69" s="65" t="n">
        <f aca="false">Trackers!G17</f>
        <v>0</v>
      </c>
      <c r="G69" s="65" t="n">
        <f aca="false">Trackers!H17</f>
        <v>0</v>
      </c>
      <c r="H69" s="65" t="n">
        <f aca="false">Trackers!I17</f>
        <v>0</v>
      </c>
      <c r="I69" s="65" t="n">
        <f aca="false">Trackers!J17</f>
        <v>0</v>
      </c>
      <c r="J69" s="65" t="n">
        <f aca="false">Trackers!K17</f>
        <v>0</v>
      </c>
      <c r="K69" s="65" t="n">
        <f aca="false">Trackers!L17</f>
        <v>0</v>
      </c>
      <c r="L69" s="65" t="n">
        <f aca="false">Trackers!M17</f>
        <v>0</v>
      </c>
      <c r="M69" s="65" t="n">
        <f aca="false">Trackers!N17</f>
        <v>0</v>
      </c>
      <c r="N69" s="65" t="n">
        <f aca="false">Trackers!O17</f>
        <v>0</v>
      </c>
      <c r="O69" s="65" t="n">
        <f aca="false">SUM(C69:N69)</f>
        <v>0</v>
      </c>
      <c r="P69" s="67" t="n">
        <f aca="false">SUM(C69:I69)</f>
        <v>0</v>
      </c>
      <c r="Q69" s="65" t="n">
        <f aca="false">(O69-P69)</f>
        <v>0</v>
      </c>
    </row>
    <row r="70" customFormat="false" ht="12.75" hidden="false" customHeight="false" outlineLevel="0" collapsed="false">
      <c r="A70" s="484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I5" activePane="bottomRight" state="frozen"/>
      <selection pane="topLeft" activeCell="A1" activeCellId="0" sqref="A1"/>
      <selection pane="topRight" activeCell="I1" activeCellId="0" sqref="I1"/>
      <selection pane="bottomLeft" activeCell="A5" activeCellId="0" sqref="A5"/>
      <selection pane="bottomRight" activeCell="J8" activeCellId="0" sqref="J8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508" width="45.7"/>
    <col collapsed="false" customWidth="true" hidden="false" outlineLevel="0" max="2" min="2" style="509" width="8.7"/>
    <col collapsed="false" customWidth="true" hidden="false" outlineLevel="0" max="14" min="3" style="508" width="8.7"/>
    <col collapsed="false" customWidth="true" hidden="false" outlineLevel="0" max="17" min="15" style="508" width="9.7"/>
    <col collapsed="false" customWidth="true" hidden="false" outlineLevel="0" max="24" min="18" style="508" width="8.7"/>
    <col collapsed="false" customWidth="false" hidden="false" outlineLevel="0" max="35" min="25" style="508" width="10.71"/>
    <col collapsed="false" customWidth="true" hidden="false" outlineLevel="0" max="36" min="36" style="508" width="30.7"/>
    <col collapsed="false" customWidth="false" hidden="false" outlineLevel="0" max="257" min="37" style="508" width="10.71"/>
  </cols>
  <sheetData>
    <row r="1" customFormat="false" ht="12.75" hidden="false" customHeight="false" outlineLevel="0" collapsed="false">
      <c r="A1" s="159" t="str">
        <f aca="true">CELL("FILENAME")</f>
        <v>'file:///mnt/12tb/@roms/datasets/enron/EDRM Enron Email Data Set v2 XML/filtered-attachments/xls/TW3rdCEEM.XLS'#$TC&amp;S</v>
      </c>
      <c r="B1" s="510"/>
      <c r="C1" s="511"/>
      <c r="D1" s="511"/>
      <c r="E1" s="511"/>
      <c r="F1" s="511"/>
      <c r="G1" s="511"/>
      <c r="H1" s="511"/>
      <c r="I1" s="511"/>
      <c r="J1" s="511"/>
      <c r="K1" s="511"/>
      <c r="L1" s="511"/>
      <c r="M1" s="511"/>
      <c r="N1" s="511"/>
      <c r="O1" s="511"/>
      <c r="P1" s="511"/>
      <c r="Q1" s="511"/>
      <c r="AJ1" s="512"/>
      <c r="AK1" s="512"/>
      <c r="AL1" s="512"/>
      <c r="AM1" s="512"/>
      <c r="AN1" s="512"/>
      <c r="AO1" s="512"/>
      <c r="AP1" s="512"/>
      <c r="AQ1" s="512"/>
      <c r="AR1" s="512"/>
      <c r="AS1" s="512"/>
      <c r="AT1" s="512"/>
      <c r="AU1" s="512"/>
      <c r="AV1" s="512"/>
      <c r="AW1" s="512"/>
      <c r="AX1" s="512"/>
    </row>
    <row r="2" customFormat="false" ht="12.75" hidden="false" customHeight="false" outlineLevel="0" collapsed="false">
      <c r="A2" s="513" t="s">
        <v>633</v>
      </c>
      <c r="B2" s="510"/>
      <c r="C2" s="514"/>
      <c r="D2" s="514"/>
      <c r="E2" s="514"/>
      <c r="F2" s="514"/>
      <c r="G2" s="515"/>
      <c r="H2" s="514"/>
      <c r="I2" s="514"/>
      <c r="J2" s="514"/>
      <c r="K2" s="514"/>
      <c r="L2" s="514"/>
      <c r="M2" s="514"/>
      <c r="N2" s="514"/>
      <c r="O2" s="516"/>
      <c r="P2" s="516"/>
      <c r="Q2" s="516"/>
      <c r="S2" s="512"/>
      <c r="U2" s="512"/>
      <c r="V2" s="512"/>
      <c r="W2" s="512"/>
      <c r="X2" s="512"/>
      <c r="Y2" s="512"/>
      <c r="Z2" s="512"/>
      <c r="AA2" s="512"/>
      <c r="AB2" s="512"/>
      <c r="AC2" s="512"/>
      <c r="AD2" s="512"/>
      <c r="AE2" s="512"/>
      <c r="AF2" s="512"/>
      <c r="AJ2" s="512"/>
      <c r="AK2" s="512"/>
      <c r="AL2" s="512"/>
      <c r="AM2" s="512"/>
      <c r="AN2" s="512"/>
      <c r="AO2" s="512"/>
      <c r="AP2" s="512"/>
      <c r="AQ2" s="512"/>
      <c r="AR2" s="512"/>
      <c r="AS2" s="512"/>
      <c r="AT2" s="512"/>
      <c r="AU2" s="512"/>
      <c r="AV2" s="512"/>
      <c r="AW2" s="512"/>
      <c r="AX2" s="512"/>
    </row>
    <row r="3" customFormat="false" ht="12.75" hidden="false" customHeight="false" outlineLevel="0" collapsed="false">
      <c r="A3" s="22" t="str">
        <f aca="false">IncomeState!A3</f>
        <v>2001 CURRENT ESTIMATE</v>
      </c>
      <c r="B3" s="517" t="n">
        <f aca="true">NOW()</f>
        <v>45926.9584413726</v>
      </c>
      <c r="C3" s="518" t="str">
        <f aca="false">DataBase!C2</f>
        <v>ACT.</v>
      </c>
      <c r="D3" s="518" t="str">
        <f aca="false">DataBase!D2</f>
        <v>ACT.</v>
      </c>
      <c r="E3" s="518" t="str">
        <f aca="false">DataBase!E2</f>
        <v>ACT.</v>
      </c>
      <c r="F3" s="518" t="str">
        <f aca="false">DataBase!F2</f>
        <v>ACT.</v>
      </c>
      <c r="G3" s="518" t="str">
        <f aca="false">DataBase!G2</f>
        <v>ACT.</v>
      </c>
      <c r="H3" s="518" t="str">
        <f aca="false">DataBase!H2</f>
        <v>ACT.</v>
      </c>
      <c r="I3" s="518" t="str">
        <f aca="false">DataBase!I2</f>
        <v>ACT.</v>
      </c>
      <c r="J3" s="518" t="str">
        <f aca="false">DataBase!J2</f>
        <v>ACT.</v>
      </c>
      <c r="K3" s="518" t="str">
        <f aca="false">DataBase!K2</f>
        <v>3rd CE</v>
      </c>
      <c r="L3" s="518" t="str">
        <f aca="false">DataBase!L2</f>
        <v>3rd CE</v>
      </c>
      <c r="M3" s="518" t="str">
        <f aca="false">DataBase!M2</f>
        <v>3rd CE</v>
      </c>
      <c r="N3" s="518" t="str">
        <f aca="false">DataBase!N2</f>
        <v>3rd CE</v>
      </c>
      <c r="O3" s="518" t="str">
        <f aca="false">DataBase!O2</f>
        <v>TOTAL</v>
      </c>
      <c r="P3" s="518" t="str">
        <f aca="false">IncomeState!P6</f>
        <v>AUGUST</v>
      </c>
      <c r="Q3" s="518" t="str">
        <f aca="false">IncomeState!Q6</f>
        <v>ESTIMATE</v>
      </c>
      <c r="S3" s="519"/>
      <c r="U3" s="512"/>
      <c r="V3" s="512"/>
      <c r="W3" s="512"/>
      <c r="X3" s="512"/>
      <c r="Y3" s="512"/>
      <c r="Z3" s="512"/>
      <c r="AA3" s="512"/>
      <c r="AB3" s="512"/>
      <c r="AC3" s="512"/>
      <c r="AD3" s="512"/>
      <c r="AE3" s="512"/>
      <c r="AF3" s="512"/>
      <c r="AH3" s="512"/>
    </row>
    <row r="4" customFormat="false" ht="12.75" hidden="false" customHeight="false" outlineLevel="0" collapsed="false">
      <c r="A4" s="520"/>
      <c r="B4" s="521" t="n">
        <f aca="true">NOW()</f>
        <v>45926.9584413729</v>
      </c>
      <c r="C4" s="522" t="s">
        <v>6</v>
      </c>
      <c r="D4" s="522" t="s">
        <v>7</v>
      </c>
      <c r="E4" s="522" t="s">
        <v>8</v>
      </c>
      <c r="F4" s="522" t="s">
        <v>9</v>
      </c>
      <c r="G4" s="522" t="s">
        <v>10</v>
      </c>
      <c r="H4" s="522" t="s">
        <v>11</v>
      </c>
      <c r="I4" s="522" t="s">
        <v>12</v>
      </c>
      <c r="J4" s="522" t="s">
        <v>13</v>
      </c>
      <c r="K4" s="522" t="s">
        <v>14</v>
      </c>
      <c r="L4" s="522" t="s">
        <v>15</v>
      </c>
      <c r="M4" s="522" t="s">
        <v>16</v>
      </c>
      <c r="N4" s="522" t="s">
        <v>17</v>
      </c>
      <c r="O4" s="523" t="n">
        <f aca="false">IncomeState!O7</f>
        <v>2001</v>
      </c>
      <c r="P4" s="523" t="str">
        <f aca="false">IncomeState!P7</f>
        <v>Y-T-D</v>
      </c>
      <c r="Q4" s="523" t="str">
        <f aca="false">IncomeState!Q7</f>
        <v>R.M.</v>
      </c>
      <c r="S4" s="524"/>
      <c r="U4" s="512"/>
      <c r="V4" s="512"/>
      <c r="W4" s="512"/>
      <c r="X4" s="512"/>
      <c r="Y4" s="512"/>
      <c r="Z4" s="512"/>
      <c r="AA4" s="512"/>
      <c r="AB4" s="512"/>
      <c r="AC4" s="512"/>
      <c r="AD4" s="512"/>
      <c r="AE4" s="512"/>
      <c r="AF4" s="512"/>
      <c r="AH4" s="512"/>
    </row>
    <row r="5" customFormat="false" ht="3.95" hidden="false" customHeight="true" outlineLevel="0" collapsed="false">
      <c r="A5" s="511"/>
      <c r="B5" s="510"/>
      <c r="C5" s="511"/>
      <c r="D5" s="511"/>
      <c r="E5" s="511"/>
      <c r="F5" s="511"/>
      <c r="G5" s="511"/>
      <c r="H5" s="511"/>
      <c r="I5" s="511"/>
      <c r="J5" s="511"/>
      <c r="K5" s="511"/>
      <c r="L5" s="511"/>
      <c r="M5" s="511"/>
      <c r="N5" s="511"/>
      <c r="O5" s="511"/>
      <c r="P5" s="511"/>
      <c r="Q5" s="511"/>
    </row>
    <row r="6" customFormat="false" ht="12.75" hidden="false" customHeight="false" outlineLevel="0" collapsed="false">
      <c r="A6" s="525" t="s">
        <v>634</v>
      </c>
      <c r="B6" s="510"/>
      <c r="C6" s="526"/>
      <c r="D6" s="526"/>
      <c r="E6" s="526"/>
      <c r="F6" s="526"/>
      <c r="G6" s="526"/>
      <c r="H6" s="526"/>
      <c r="I6" s="526"/>
      <c r="J6" s="526"/>
      <c r="K6" s="526"/>
      <c r="L6" s="526"/>
      <c r="M6" s="526"/>
      <c r="N6" s="526"/>
      <c r="O6" s="526"/>
      <c r="P6" s="526"/>
      <c r="Q6" s="511"/>
      <c r="S6" s="512"/>
      <c r="U6" s="527"/>
      <c r="V6" s="527"/>
      <c r="W6" s="527"/>
      <c r="X6" s="527"/>
      <c r="Y6" s="527"/>
      <c r="Z6" s="527"/>
      <c r="AA6" s="527"/>
      <c r="AB6" s="527"/>
      <c r="AC6" s="527"/>
      <c r="AD6" s="527"/>
      <c r="AE6" s="527"/>
      <c r="AF6" s="527"/>
      <c r="AG6" s="527"/>
      <c r="AH6" s="527"/>
      <c r="AJ6" s="512"/>
    </row>
    <row r="7" customFormat="false" ht="12.75" hidden="false" customHeight="false" outlineLevel="0" collapsed="false">
      <c r="A7" s="528" t="s">
        <v>635</v>
      </c>
      <c r="B7" s="529"/>
      <c r="C7" s="530"/>
      <c r="D7" s="530"/>
      <c r="E7" s="530"/>
      <c r="F7" s="530"/>
      <c r="G7" s="530"/>
      <c r="H7" s="530"/>
      <c r="I7" s="530"/>
      <c r="J7" s="530"/>
      <c r="K7" s="530"/>
      <c r="L7" s="530"/>
      <c r="M7" s="530"/>
      <c r="N7" s="530"/>
      <c r="O7" s="73"/>
      <c r="P7" s="530"/>
      <c r="Q7" s="73"/>
      <c r="S7" s="512"/>
      <c r="T7" s="512"/>
      <c r="U7" s="531"/>
      <c r="V7" s="531"/>
      <c r="W7" s="531"/>
      <c r="X7" s="531"/>
      <c r="Y7" s="531"/>
      <c r="Z7" s="531"/>
      <c r="AA7" s="531"/>
      <c r="AB7" s="531"/>
      <c r="AC7" s="531"/>
      <c r="AD7" s="531"/>
      <c r="AE7" s="531"/>
      <c r="AF7" s="531"/>
      <c r="AG7" s="532"/>
      <c r="AH7" s="531"/>
      <c r="AI7" s="532"/>
    </row>
    <row r="8" customFormat="false" ht="12.75" hidden="false" customHeight="false" outlineLevel="0" collapsed="false">
      <c r="A8" s="73" t="str">
        <f aca="false">Trackers!A74</f>
        <v>      Many Islands (Canadian) FULLY ASSIGNED</v>
      </c>
      <c r="B8" s="533" t="s">
        <v>636</v>
      </c>
      <c r="C8" s="73" t="n">
        <f aca="false">Trackers!D74</f>
        <v>0</v>
      </c>
      <c r="D8" s="73" t="n">
        <f aca="false">Trackers!E74</f>
        <v>0</v>
      </c>
      <c r="E8" s="73" t="n">
        <f aca="false">Trackers!F74</f>
        <v>0</v>
      </c>
      <c r="F8" s="73" t="n">
        <f aca="false">Trackers!G74</f>
        <v>0</v>
      </c>
      <c r="G8" s="73" t="n">
        <f aca="false">Trackers!H74</f>
        <v>0</v>
      </c>
      <c r="H8" s="73" t="n">
        <f aca="false">Trackers!I74</f>
        <v>0</v>
      </c>
      <c r="I8" s="73" t="n">
        <f aca="false">Trackers!J74</f>
        <v>0</v>
      </c>
      <c r="J8" s="73" t="n">
        <f aca="false">Trackers!K74</f>
        <v>0</v>
      </c>
      <c r="K8" s="73" t="n">
        <f aca="false">Trackers!L74</f>
        <v>0</v>
      </c>
      <c r="L8" s="73" t="n">
        <f aca="false">Trackers!M74</f>
        <v>0</v>
      </c>
      <c r="M8" s="73" t="n">
        <f aca="false">Trackers!N74</f>
        <v>0</v>
      </c>
      <c r="N8" s="73" t="n">
        <f aca="false">Trackers!O74</f>
        <v>0</v>
      </c>
      <c r="O8" s="73" t="n">
        <f aca="false">SUM(C8:N8)</f>
        <v>0</v>
      </c>
      <c r="P8" s="530" t="n">
        <f aca="false">SUM(C8:J8)</f>
        <v>0</v>
      </c>
      <c r="Q8" s="73" t="n">
        <f aca="false">(O8-P8)</f>
        <v>0</v>
      </c>
      <c r="R8" s="532"/>
      <c r="S8" s="512"/>
      <c r="U8" s="531"/>
      <c r="V8" s="531"/>
      <c r="W8" s="531"/>
      <c r="X8" s="531"/>
      <c r="Y8" s="531"/>
      <c r="Z8" s="531"/>
      <c r="AA8" s="531"/>
      <c r="AB8" s="531"/>
      <c r="AC8" s="531"/>
      <c r="AD8" s="531"/>
      <c r="AE8" s="531"/>
      <c r="AF8" s="531"/>
      <c r="AG8" s="532"/>
      <c r="AH8" s="531"/>
      <c r="AI8" s="532"/>
      <c r="AJ8" s="512"/>
    </row>
    <row r="9" customFormat="false" ht="12.75" hidden="false" customHeight="false" outlineLevel="0" collapsed="false">
      <c r="A9" s="73" t="str">
        <f aca="false">Trackers!A75</f>
        <v>      Great Lakes FULLY ASSIGNED</v>
      </c>
      <c r="B9" s="533" t="s">
        <v>636</v>
      </c>
      <c r="C9" s="73" t="n">
        <f aca="false">Trackers!D75</f>
        <v>0</v>
      </c>
      <c r="D9" s="73" t="n">
        <f aca="false">Trackers!E75</f>
        <v>0</v>
      </c>
      <c r="E9" s="73" t="n">
        <f aca="false">Trackers!F75</f>
        <v>0</v>
      </c>
      <c r="F9" s="73" t="n">
        <f aca="false">Trackers!G75</f>
        <v>0</v>
      </c>
      <c r="G9" s="73" t="n">
        <f aca="false">Trackers!H75</f>
        <v>0</v>
      </c>
      <c r="H9" s="73" t="n">
        <f aca="false">Trackers!I75</f>
        <v>0</v>
      </c>
      <c r="I9" s="73" t="n">
        <f aca="false">Trackers!J75</f>
        <v>0</v>
      </c>
      <c r="J9" s="73" t="n">
        <f aca="false">Trackers!K75</f>
        <v>0</v>
      </c>
      <c r="K9" s="73" t="n">
        <f aca="false">Trackers!L75</f>
        <v>0</v>
      </c>
      <c r="L9" s="73" t="n">
        <f aca="false">Trackers!M75</f>
        <v>0</v>
      </c>
      <c r="M9" s="73" t="n">
        <f aca="false">Trackers!N75</f>
        <v>0</v>
      </c>
      <c r="N9" s="73" t="n">
        <f aca="false">Trackers!O75</f>
        <v>0</v>
      </c>
      <c r="O9" s="73" t="n">
        <f aca="false">SUM(C9:N9)</f>
        <v>0</v>
      </c>
      <c r="P9" s="530" t="n">
        <f aca="false">SUM(C9:J9)</f>
        <v>0</v>
      </c>
      <c r="Q9" s="73" t="n">
        <f aca="false">(O9-P9)</f>
        <v>0</v>
      </c>
      <c r="R9" s="532"/>
      <c r="S9" s="512"/>
      <c r="U9" s="531"/>
      <c r="V9" s="531"/>
      <c r="W9" s="531"/>
      <c r="X9" s="531"/>
      <c r="Y9" s="531"/>
      <c r="Z9" s="531"/>
      <c r="AA9" s="531"/>
      <c r="AB9" s="531"/>
      <c r="AC9" s="531"/>
      <c r="AD9" s="531"/>
      <c r="AE9" s="531"/>
      <c r="AF9" s="531"/>
      <c r="AG9" s="532"/>
      <c r="AH9" s="531"/>
      <c r="AI9" s="532"/>
      <c r="AJ9" s="512"/>
    </row>
    <row r="10" customFormat="false" ht="12.75" hidden="false" customHeight="false" outlineLevel="0" collapsed="false">
      <c r="A10" s="73" t="str">
        <f aca="false">Trackers!A76</f>
        <v>      Trailblazer System (Including WIC)</v>
      </c>
      <c r="B10" s="533" t="s">
        <v>636</v>
      </c>
      <c r="C10" s="73" t="n">
        <f aca="false">Trackers!D76</f>
        <v>0</v>
      </c>
      <c r="D10" s="73" t="n">
        <f aca="false">Trackers!E76</f>
        <v>0</v>
      </c>
      <c r="E10" s="73" t="n">
        <f aca="false">Trackers!F76</f>
        <v>0</v>
      </c>
      <c r="F10" s="73" t="n">
        <f aca="false">Trackers!G76</f>
        <v>0</v>
      </c>
      <c r="G10" s="73" t="n">
        <f aca="false">Trackers!H76</f>
        <v>0</v>
      </c>
      <c r="H10" s="73" t="n">
        <f aca="false">Trackers!I76</f>
        <v>0</v>
      </c>
      <c r="I10" s="73" t="n">
        <f aca="false">Trackers!J76</f>
        <v>0</v>
      </c>
      <c r="J10" s="73" t="n">
        <f aca="false">Trackers!K76</f>
        <v>0</v>
      </c>
      <c r="K10" s="73" t="n">
        <f aca="false">Trackers!L76</f>
        <v>0</v>
      </c>
      <c r="L10" s="73" t="n">
        <f aca="false">Trackers!M76</f>
        <v>0</v>
      </c>
      <c r="M10" s="73" t="n">
        <f aca="false">Trackers!N76</f>
        <v>0</v>
      </c>
      <c r="N10" s="73" t="n">
        <f aca="false">Trackers!O76</f>
        <v>0</v>
      </c>
      <c r="O10" s="73" t="n">
        <f aca="false">SUM(C10:N10)</f>
        <v>0</v>
      </c>
      <c r="P10" s="530" t="n">
        <f aca="false">SUM(C10:J10)</f>
        <v>0</v>
      </c>
      <c r="Q10" s="73" t="n">
        <f aca="false">(O10-P10)</f>
        <v>0</v>
      </c>
      <c r="R10" s="532"/>
      <c r="S10" s="512"/>
      <c r="U10" s="531"/>
      <c r="V10" s="531"/>
      <c r="W10" s="531"/>
      <c r="X10" s="531"/>
      <c r="Y10" s="531"/>
      <c r="Z10" s="531"/>
      <c r="AA10" s="531"/>
      <c r="AB10" s="531"/>
      <c r="AC10" s="531"/>
      <c r="AD10" s="531"/>
      <c r="AE10" s="531"/>
      <c r="AF10" s="531"/>
      <c r="AG10" s="532"/>
      <c r="AH10" s="531"/>
      <c r="AI10" s="532"/>
      <c r="AJ10" s="512"/>
    </row>
    <row r="11" customFormat="false" ht="12.75" hidden="false" customHeight="false" outlineLevel="0" collapsed="false">
      <c r="A11" s="73" t="str">
        <f aca="false">Trackers!A77</f>
        <v>      Settlement Credit</v>
      </c>
      <c r="B11" s="533" t="s">
        <v>636</v>
      </c>
      <c r="C11" s="73" t="n">
        <f aca="false">Trackers!D77</f>
        <v>0</v>
      </c>
      <c r="D11" s="73" t="n">
        <f aca="false">Trackers!E77</f>
        <v>0</v>
      </c>
      <c r="E11" s="73" t="n">
        <f aca="false">Trackers!F77</f>
        <v>0</v>
      </c>
      <c r="F11" s="73" t="n">
        <f aca="false">Trackers!G77</f>
        <v>0</v>
      </c>
      <c r="G11" s="73" t="n">
        <f aca="false">Trackers!H77</f>
        <v>0</v>
      </c>
      <c r="H11" s="73" t="n">
        <f aca="false">Trackers!I77</f>
        <v>0</v>
      </c>
      <c r="I11" s="73" t="n">
        <f aca="false">Trackers!J77</f>
        <v>0</v>
      </c>
      <c r="J11" s="73" t="n">
        <f aca="false">Trackers!K77</f>
        <v>0</v>
      </c>
      <c r="K11" s="73" t="n">
        <f aca="false">Trackers!L77</f>
        <v>0</v>
      </c>
      <c r="L11" s="73" t="n">
        <f aca="false">Trackers!M77</f>
        <v>0</v>
      </c>
      <c r="M11" s="73" t="n">
        <f aca="false">Trackers!N77</f>
        <v>0</v>
      </c>
      <c r="N11" s="73" t="n">
        <f aca="false">Trackers!O77</f>
        <v>0</v>
      </c>
      <c r="O11" s="73" t="n">
        <f aca="false">SUM(C11:N11)</f>
        <v>0</v>
      </c>
      <c r="P11" s="530" t="n">
        <f aca="false">SUM(C11:J11)</f>
        <v>0</v>
      </c>
      <c r="Q11" s="73" t="n">
        <f aca="false">(O11-P11)</f>
        <v>0</v>
      </c>
      <c r="R11" s="532"/>
      <c r="S11" s="512"/>
      <c r="U11" s="531"/>
      <c r="V11" s="531"/>
      <c r="W11" s="531"/>
      <c r="X11" s="531"/>
      <c r="Y11" s="531"/>
      <c r="Z11" s="531"/>
      <c r="AA11" s="531"/>
      <c r="AB11" s="531"/>
      <c r="AC11" s="531"/>
      <c r="AD11" s="531"/>
      <c r="AE11" s="531"/>
      <c r="AF11" s="531"/>
      <c r="AG11" s="532"/>
      <c r="AH11" s="531"/>
      <c r="AI11" s="532"/>
      <c r="AJ11" s="512"/>
    </row>
    <row r="12" customFormat="false" ht="12.75" hidden="false" customHeight="false" outlineLevel="0" collapsed="false">
      <c r="A12" s="73" t="str">
        <f aca="false">Trackers!A78</f>
        <v>      Rocky Mountain (Questar)</v>
      </c>
      <c r="B12" s="533" t="s">
        <v>636</v>
      </c>
      <c r="C12" s="73" t="n">
        <f aca="false">Trackers!D78</f>
        <v>0</v>
      </c>
      <c r="D12" s="73" t="n">
        <f aca="false">Trackers!E78</f>
        <v>0</v>
      </c>
      <c r="E12" s="73" t="n">
        <f aca="false">Trackers!F78</f>
        <v>0</v>
      </c>
      <c r="F12" s="73" t="n">
        <f aca="false">Trackers!G78</f>
        <v>0</v>
      </c>
      <c r="G12" s="73" t="n">
        <f aca="false">Trackers!H78</f>
        <v>0</v>
      </c>
      <c r="H12" s="73" t="n">
        <f aca="false">Trackers!I78</f>
        <v>0</v>
      </c>
      <c r="I12" s="73" t="n">
        <f aca="false">Trackers!J78</f>
        <v>0</v>
      </c>
      <c r="J12" s="73" t="n">
        <f aca="false">Trackers!K78</f>
        <v>0</v>
      </c>
      <c r="K12" s="73" t="n">
        <f aca="false">Trackers!L78</f>
        <v>0</v>
      </c>
      <c r="L12" s="73" t="n">
        <f aca="false">Trackers!M78</f>
        <v>0</v>
      </c>
      <c r="M12" s="73" t="n">
        <f aca="false">Trackers!N78</f>
        <v>0</v>
      </c>
      <c r="N12" s="73" t="n">
        <f aca="false">Trackers!O78</f>
        <v>0</v>
      </c>
      <c r="O12" s="73" t="n">
        <f aca="false">SUM(C12:N12)</f>
        <v>0</v>
      </c>
      <c r="P12" s="530" t="n">
        <f aca="false">SUM(C12:J12)</f>
        <v>0</v>
      </c>
      <c r="Q12" s="73" t="n">
        <f aca="false">(O12-P12)</f>
        <v>0</v>
      </c>
      <c r="R12" s="532"/>
      <c r="S12" s="512"/>
      <c r="U12" s="531"/>
      <c r="V12" s="531"/>
      <c r="W12" s="531"/>
      <c r="X12" s="531"/>
      <c r="Y12" s="531"/>
      <c r="Z12" s="531"/>
      <c r="AA12" s="531"/>
      <c r="AB12" s="531"/>
      <c r="AC12" s="531"/>
      <c r="AD12" s="531"/>
      <c r="AE12" s="531"/>
      <c r="AF12" s="531"/>
      <c r="AG12" s="532"/>
      <c r="AH12" s="531"/>
      <c r="AI12" s="532"/>
      <c r="AJ12" s="512"/>
    </row>
    <row r="13" customFormat="false" ht="12.75" hidden="false" customHeight="false" outlineLevel="0" collapsed="false">
      <c r="A13" s="73" t="str">
        <f aca="false">Trackers!A79</f>
        <v>      Gulf Coast / Dakota Gas (Columbia Gulf / HPL)</v>
      </c>
      <c r="B13" s="533" t="s">
        <v>636</v>
      </c>
      <c r="C13" s="73" t="n">
        <f aca="false">Trackers!D79</f>
        <v>0</v>
      </c>
      <c r="D13" s="73" t="n">
        <f aca="false">Trackers!E79</f>
        <v>0</v>
      </c>
      <c r="E13" s="73" t="n">
        <f aca="false">Trackers!F79</f>
        <v>0</v>
      </c>
      <c r="F13" s="73" t="n">
        <f aca="false">Trackers!G79</f>
        <v>0</v>
      </c>
      <c r="G13" s="73" t="n">
        <f aca="false">Trackers!H79</f>
        <v>0</v>
      </c>
      <c r="H13" s="73" t="n">
        <f aca="false">Trackers!I79</f>
        <v>0</v>
      </c>
      <c r="I13" s="73" t="n">
        <f aca="false">Trackers!J79</f>
        <v>0</v>
      </c>
      <c r="J13" s="73" t="n">
        <f aca="false">Trackers!K79</f>
        <v>0</v>
      </c>
      <c r="K13" s="73" t="n">
        <f aca="false">Trackers!L79</f>
        <v>0</v>
      </c>
      <c r="L13" s="73" t="n">
        <f aca="false">Trackers!M79</f>
        <v>0</v>
      </c>
      <c r="M13" s="73" t="n">
        <f aca="false">Trackers!N79</f>
        <v>0</v>
      </c>
      <c r="N13" s="73" t="n">
        <f aca="false">Trackers!O79</f>
        <v>0</v>
      </c>
      <c r="O13" s="73" t="n">
        <f aca="false">SUM(C13:N13)</f>
        <v>0</v>
      </c>
      <c r="P13" s="530" t="n">
        <f aca="false">SUM(C13:J13)</f>
        <v>0</v>
      </c>
      <c r="Q13" s="73" t="n">
        <f aca="false">(O13-P13)</f>
        <v>0</v>
      </c>
      <c r="R13" s="532"/>
      <c r="S13" s="512"/>
      <c r="U13" s="531"/>
      <c r="V13" s="531"/>
      <c r="W13" s="531"/>
      <c r="X13" s="531"/>
      <c r="Y13" s="531"/>
      <c r="Z13" s="531"/>
      <c r="AA13" s="531"/>
      <c r="AB13" s="531"/>
      <c r="AC13" s="531"/>
      <c r="AD13" s="531"/>
      <c r="AE13" s="531"/>
      <c r="AF13" s="531"/>
      <c r="AG13" s="532"/>
      <c r="AH13" s="531"/>
      <c r="AI13" s="532"/>
      <c r="AJ13" s="512"/>
    </row>
    <row r="14" customFormat="false" ht="12.75" hidden="false" customHeight="false" outlineLevel="0" collapsed="false">
      <c r="A14" s="534" t="str">
        <f aca="false">Trackers!A80</f>
        <v>      Other</v>
      </c>
      <c r="B14" s="533" t="s">
        <v>636</v>
      </c>
      <c r="C14" s="535" t="n">
        <f aca="false">Trackers!D80</f>
        <v>0</v>
      </c>
      <c r="D14" s="535" t="n">
        <f aca="false">Trackers!E80</f>
        <v>0</v>
      </c>
      <c r="E14" s="535" t="n">
        <f aca="false">Trackers!F80</f>
        <v>0</v>
      </c>
      <c r="F14" s="535" t="n">
        <f aca="false">Trackers!G80</f>
        <v>0</v>
      </c>
      <c r="G14" s="535" t="n">
        <f aca="false">Trackers!H80</f>
        <v>0</v>
      </c>
      <c r="H14" s="535" t="n">
        <f aca="false">Trackers!I80</f>
        <v>0</v>
      </c>
      <c r="I14" s="535" t="n">
        <f aca="false">Trackers!J80</f>
        <v>0</v>
      </c>
      <c r="J14" s="535" t="n">
        <f aca="false">Trackers!K80</f>
        <v>0</v>
      </c>
      <c r="K14" s="535" t="n">
        <f aca="false">Trackers!L80</f>
        <v>0</v>
      </c>
      <c r="L14" s="535" t="n">
        <f aca="false">Trackers!M80</f>
        <v>0</v>
      </c>
      <c r="M14" s="535" t="n">
        <f aca="false">Trackers!N80</f>
        <v>0</v>
      </c>
      <c r="N14" s="535" t="n">
        <f aca="false">Trackers!O80</f>
        <v>0</v>
      </c>
      <c r="O14" s="535" t="n">
        <f aca="false">SUM(C14:N14)</f>
        <v>0</v>
      </c>
      <c r="P14" s="536" t="n">
        <f aca="false">SUM(C14:J14)</f>
        <v>0</v>
      </c>
      <c r="Q14" s="535" t="n">
        <f aca="false">(O14-P14)</f>
        <v>0</v>
      </c>
      <c r="R14" s="534"/>
      <c r="S14" s="512"/>
      <c r="T14" s="537"/>
      <c r="U14" s="531"/>
      <c r="V14" s="531"/>
      <c r="W14" s="531"/>
      <c r="X14" s="531"/>
      <c r="Y14" s="531"/>
      <c r="Z14" s="531"/>
      <c r="AA14" s="531"/>
      <c r="AB14" s="531"/>
      <c r="AC14" s="531"/>
      <c r="AD14" s="531"/>
      <c r="AE14" s="531"/>
      <c r="AF14" s="531"/>
      <c r="AG14" s="534"/>
      <c r="AH14" s="531"/>
      <c r="AI14" s="534"/>
      <c r="AJ14" s="537"/>
      <c r="AK14" s="537"/>
      <c r="AL14" s="537"/>
      <c r="AM14" s="537"/>
      <c r="AN14" s="537"/>
      <c r="AO14" s="537"/>
      <c r="AP14" s="537"/>
      <c r="AQ14" s="537"/>
      <c r="AR14" s="537"/>
      <c r="AS14" s="537"/>
      <c r="AT14" s="537"/>
      <c r="AU14" s="537"/>
      <c r="AV14" s="537"/>
      <c r="AW14" s="537"/>
      <c r="AX14" s="537"/>
      <c r="AY14" s="537"/>
      <c r="AZ14" s="537"/>
      <c r="BA14" s="537"/>
      <c r="BB14" s="537"/>
      <c r="BC14" s="537"/>
      <c r="BD14" s="537"/>
      <c r="BE14" s="537"/>
      <c r="BF14" s="537"/>
      <c r="BG14" s="537"/>
      <c r="BH14" s="537"/>
      <c r="BI14" s="537"/>
      <c r="BJ14" s="537"/>
      <c r="BK14" s="537"/>
      <c r="BL14" s="537"/>
      <c r="BM14" s="537"/>
      <c r="BN14" s="537"/>
      <c r="BO14" s="537"/>
      <c r="BP14" s="537"/>
      <c r="BQ14" s="537"/>
      <c r="BR14" s="537"/>
      <c r="BS14" s="537"/>
      <c r="BT14" s="537"/>
      <c r="BU14" s="537"/>
      <c r="BV14" s="537"/>
      <c r="BW14" s="537"/>
      <c r="BX14" s="537"/>
      <c r="BY14" s="537"/>
      <c r="BZ14" s="537"/>
      <c r="CA14" s="537"/>
      <c r="CB14" s="537"/>
      <c r="CC14" s="537"/>
      <c r="CD14" s="537"/>
      <c r="CE14" s="537"/>
      <c r="CF14" s="537"/>
      <c r="CG14" s="537"/>
      <c r="CH14" s="537"/>
      <c r="CI14" s="537"/>
      <c r="CJ14" s="537"/>
      <c r="CK14" s="537"/>
      <c r="CL14" s="537"/>
      <c r="CM14" s="537"/>
      <c r="CN14" s="537"/>
      <c r="CO14" s="537"/>
      <c r="CP14" s="537"/>
      <c r="CQ14" s="537"/>
      <c r="CR14" s="537"/>
      <c r="CS14" s="537"/>
      <c r="CT14" s="537"/>
      <c r="CU14" s="537"/>
      <c r="CV14" s="537"/>
      <c r="CW14" s="537"/>
      <c r="CX14" s="537"/>
      <c r="CY14" s="537"/>
      <c r="CZ14" s="537"/>
      <c r="DA14" s="537"/>
      <c r="DB14" s="537"/>
      <c r="DC14" s="537"/>
      <c r="DD14" s="537"/>
      <c r="DE14" s="537"/>
      <c r="DF14" s="537"/>
      <c r="DG14" s="537"/>
      <c r="DH14" s="537"/>
      <c r="DI14" s="537"/>
      <c r="DJ14" s="537"/>
      <c r="DK14" s="537"/>
      <c r="DL14" s="537"/>
      <c r="DM14" s="537"/>
      <c r="DN14" s="537"/>
      <c r="DO14" s="537"/>
      <c r="DP14" s="537"/>
      <c r="DQ14" s="537"/>
      <c r="DR14" s="537"/>
      <c r="DS14" s="537"/>
      <c r="DT14" s="537"/>
      <c r="DU14" s="537"/>
      <c r="DV14" s="537"/>
      <c r="DW14" s="537"/>
      <c r="DX14" s="537"/>
      <c r="DY14" s="537"/>
      <c r="DZ14" s="537"/>
      <c r="EA14" s="537"/>
      <c r="EB14" s="537"/>
      <c r="EC14" s="537"/>
      <c r="ED14" s="537"/>
      <c r="EE14" s="537"/>
      <c r="EF14" s="537"/>
      <c r="EG14" s="537"/>
      <c r="EH14" s="537"/>
      <c r="EI14" s="537"/>
      <c r="EJ14" s="537"/>
      <c r="EK14" s="537"/>
      <c r="EL14" s="537"/>
      <c r="EM14" s="537"/>
      <c r="EN14" s="537"/>
      <c r="EO14" s="537"/>
      <c r="EP14" s="537"/>
      <c r="EQ14" s="537"/>
      <c r="ER14" s="537"/>
      <c r="ES14" s="537"/>
      <c r="ET14" s="537"/>
      <c r="EU14" s="537"/>
      <c r="EV14" s="537"/>
      <c r="EW14" s="537"/>
      <c r="EX14" s="537"/>
      <c r="EY14" s="537"/>
      <c r="EZ14" s="537"/>
      <c r="FA14" s="537"/>
      <c r="FB14" s="537"/>
      <c r="FC14" s="537"/>
      <c r="FD14" s="537"/>
      <c r="FE14" s="537"/>
      <c r="FF14" s="537"/>
      <c r="FG14" s="537"/>
      <c r="FH14" s="537"/>
      <c r="FI14" s="537"/>
      <c r="FJ14" s="537"/>
      <c r="FK14" s="537"/>
      <c r="FL14" s="537"/>
      <c r="FM14" s="537"/>
      <c r="FN14" s="537"/>
      <c r="FO14" s="537"/>
      <c r="FP14" s="537"/>
      <c r="FQ14" s="537"/>
      <c r="FR14" s="537"/>
      <c r="FS14" s="537"/>
      <c r="FT14" s="537"/>
      <c r="FU14" s="537"/>
      <c r="FV14" s="537"/>
      <c r="FW14" s="537"/>
      <c r="FX14" s="537"/>
      <c r="FY14" s="537"/>
      <c r="FZ14" s="537"/>
      <c r="GA14" s="537"/>
      <c r="GB14" s="537"/>
      <c r="GC14" s="537"/>
      <c r="GD14" s="537"/>
      <c r="GE14" s="537"/>
      <c r="GF14" s="537"/>
      <c r="GG14" s="537"/>
      <c r="GH14" s="537"/>
      <c r="GI14" s="537"/>
      <c r="GJ14" s="537"/>
      <c r="GK14" s="537"/>
      <c r="GL14" s="537"/>
      <c r="GM14" s="537"/>
      <c r="GN14" s="537"/>
      <c r="GO14" s="537"/>
      <c r="GP14" s="537"/>
      <c r="GQ14" s="537"/>
      <c r="GR14" s="537"/>
      <c r="GS14" s="537"/>
      <c r="GT14" s="537"/>
      <c r="GU14" s="537"/>
      <c r="GV14" s="537"/>
      <c r="GW14" s="537"/>
      <c r="GX14" s="537"/>
      <c r="GY14" s="537"/>
      <c r="GZ14" s="537"/>
      <c r="HA14" s="537"/>
      <c r="HB14" s="537"/>
      <c r="HC14" s="537"/>
      <c r="HD14" s="537"/>
      <c r="HE14" s="537"/>
      <c r="HF14" s="537"/>
      <c r="HG14" s="537"/>
      <c r="HH14" s="537"/>
      <c r="HI14" s="537"/>
      <c r="HJ14" s="537"/>
      <c r="HK14" s="537"/>
      <c r="HL14" s="537"/>
      <c r="HM14" s="537"/>
      <c r="HN14" s="537"/>
      <c r="HO14" s="537"/>
      <c r="HP14" s="537"/>
      <c r="HQ14" s="537"/>
      <c r="HR14" s="537"/>
      <c r="HS14" s="537"/>
      <c r="HT14" s="537"/>
      <c r="HU14" s="537"/>
      <c r="HV14" s="537"/>
      <c r="HW14" s="537"/>
      <c r="HX14" s="537"/>
      <c r="HY14" s="537"/>
      <c r="HZ14" s="537"/>
      <c r="IA14" s="537"/>
      <c r="IB14" s="537"/>
      <c r="IC14" s="537"/>
      <c r="ID14" s="537"/>
      <c r="IE14" s="537"/>
      <c r="IF14" s="537"/>
      <c r="IG14" s="537"/>
      <c r="IH14" s="537"/>
      <c r="II14" s="537"/>
      <c r="IJ14" s="537"/>
      <c r="IK14" s="537"/>
      <c r="IL14" s="537"/>
      <c r="IM14" s="537"/>
      <c r="IN14" s="537"/>
      <c r="IO14" s="537"/>
      <c r="IP14" s="537"/>
      <c r="IQ14" s="537"/>
      <c r="IR14" s="537"/>
      <c r="IS14" s="537"/>
      <c r="IT14" s="537"/>
      <c r="IU14" s="537"/>
      <c r="IV14" s="537"/>
      <c r="IW14" s="537"/>
    </row>
    <row r="15" customFormat="false" ht="3.95" hidden="false" customHeight="true" outlineLevel="0" collapsed="false">
      <c r="A15" s="511"/>
      <c r="B15" s="510"/>
      <c r="C15" s="538"/>
      <c r="D15" s="538"/>
      <c r="E15" s="538"/>
      <c r="F15" s="538"/>
      <c r="G15" s="538"/>
      <c r="H15" s="538"/>
      <c r="I15" s="538"/>
      <c r="J15" s="538"/>
      <c r="K15" s="538"/>
      <c r="L15" s="538"/>
      <c r="M15" s="538"/>
      <c r="N15" s="538"/>
      <c r="O15" s="538"/>
      <c r="P15" s="538"/>
      <c r="Q15" s="538"/>
    </row>
    <row r="16" customFormat="false" ht="12.75" hidden="false" customHeight="false" outlineLevel="0" collapsed="false">
      <c r="A16" s="539" t="s">
        <v>637</v>
      </c>
      <c r="B16" s="540"/>
      <c r="C16" s="535" t="n">
        <f aca="false">SUM(C8:C14)</f>
        <v>0</v>
      </c>
      <c r="D16" s="535" t="n">
        <f aca="false">SUM(D8:D14)</f>
        <v>0</v>
      </c>
      <c r="E16" s="535" t="n">
        <f aca="false">SUM(E8:E14)</f>
        <v>0</v>
      </c>
      <c r="F16" s="535" t="n">
        <f aca="false">SUM(F8:F14)</f>
        <v>0</v>
      </c>
      <c r="G16" s="535" t="n">
        <f aca="false">SUM(G8:G14)</f>
        <v>0</v>
      </c>
      <c r="H16" s="535" t="n">
        <f aca="false">SUM(H8:H14)</f>
        <v>0</v>
      </c>
      <c r="I16" s="535" t="n">
        <f aca="false">SUM(I8:I14)</f>
        <v>0</v>
      </c>
      <c r="J16" s="535" t="n">
        <f aca="false">SUM(J8:J14)</f>
        <v>0</v>
      </c>
      <c r="K16" s="535" t="n">
        <f aca="false">SUM(K8:K14)</f>
        <v>0</v>
      </c>
      <c r="L16" s="535" t="n">
        <f aca="false">SUM(L8:L14)</f>
        <v>0</v>
      </c>
      <c r="M16" s="535" t="n">
        <f aca="false">SUM(M8:M14)</f>
        <v>0</v>
      </c>
      <c r="N16" s="535" t="n">
        <f aca="false">SUM(N8:N14)</f>
        <v>0</v>
      </c>
      <c r="O16" s="535" t="n">
        <f aca="false">SUM(O8:O14)</f>
        <v>0</v>
      </c>
      <c r="P16" s="535" t="n">
        <f aca="false">SUM(P8:P14)</f>
        <v>0</v>
      </c>
      <c r="Q16" s="535" t="n">
        <f aca="false">SUM(Q8:Q14)</f>
        <v>0</v>
      </c>
      <c r="R16" s="534"/>
      <c r="S16" s="541"/>
      <c r="T16" s="542"/>
      <c r="U16" s="532"/>
      <c r="V16" s="532"/>
      <c r="W16" s="532"/>
      <c r="X16" s="532"/>
      <c r="Y16" s="532"/>
      <c r="Z16" s="532"/>
      <c r="AA16" s="532"/>
      <c r="AB16" s="532"/>
      <c r="AC16" s="532"/>
      <c r="AD16" s="532"/>
      <c r="AE16" s="532"/>
      <c r="AF16" s="532"/>
      <c r="AG16" s="532"/>
      <c r="AH16" s="532"/>
      <c r="AI16" s="532"/>
      <c r="AJ16" s="512"/>
    </row>
    <row r="17" customFormat="false" ht="6" hidden="false" customHeight="true" outlineLevel="0" collapsed="false">
      <c r="A17" s="543"/>
      <c r="B17" s="510"/>
      <c r="C17" s="511"/>
      <c r="D17" s="511"/>
      <c r="E17" s="511"/>
      <c r="F17" s="511"/>
      <c r="G17" s="511"/>
      <c r="H17" s="511"/>
      <c r="I17" s="511"/>
      <c r="J17" s="511"/>
      <c r="K17" s="511"/>
      <c r="L17" s="511"/>
      <c r="M17" s="511"/>
      <c r="N17" s="511"/>
      <c r="O17" s="511"/>
      <c r="P17" s="511"/>
      <c r="Q17" s="511"/>
      <c r="R17" s="532"/>
    </row>
    <row r="18" customFormat="false" ht="12.75" hidden="false" customHeight="false" outlineLevel="0" collapsed="false">
      <c r="A18" s="528" t="s">
        <v>638</v>
      </c>
      <c r="B18" s="510"/>
      <c r="C18" s="511"/>
      <c r="D18" s="511"/>
      <c r="E18" s="511"/>
      <c r="F18" s="511"/>
      <c r="G18" s="511"/>
      <c r="H18" s="511"/>
      <c r="I18" s="511"/>
      <c r="J18" s="511"/>
      <c r="K18" s="511"/>
      <c r="L18" s="511"/>
      <c r="M18" s="511"/>
      <c r="N18" s="511"/>
      <c r="O18" s="511"/>
      <c r="P18" s="511"/>
      <c r="Q18" s="511"/>
    </row>
    <row r="19" customFormat="false" ht="12.75" hidden="false" customHeight="false" outlineLevel="0" collapsed="false">
      <c r="A19" s="544" t="str">
        <f aca="false">Trackers!A281</f>
        <v>      ANR (4.2) Storage</v>
      </c>
      <c r="B19" s="533" t="s">
        <v>636</v>
      </c>
      <c r="C19" s="73" t="n">
        <f aca="false">Trackers!D281</f>
        <v>0</v>
      </c>
      <c r="D19" s="73" t="n">
        <f aca="false">Trackers!E281</f>
        <v>0</v>
      </c>
      <c r="E19" s="73" t="n">
        <f aca="false">Trackers!F281</f>
        <v>0</v>
      </c>
      <c r="F19" s="73" t="n">
        <f aca="false">Trackers!G281</f>
        <v>0</v>
      </c>
      <c r="G19" s="73" t="n">
        <f aca="false">Trackers!H281</f>
        <v>0</v>
      </c>
      <c r="H19" s="73" t="n">
        <f aca="false">Trackers!I281</f>
        <v>0</v>
      </c>
      <c r="I19" s="73" t="n">
        <f aca="false">Trackers!J281</f>
        <v>0</v>
      </c>
      <c r="J19" s="73" t="n">
        <f aca="false">Trackers!K281</f>
        <v>0</v>
      </c>
      <c r="K19" s="73" t="n">
        <f aca="false">Trackers!L281</f>
        <v>0</v>
      </c>
      <c r="L19" s="73" t="n">
        <f aca="false">Trackers!M281</f>
        <v>0</v>
      </c>
      <c r="M19" s="73" t="n">
        <f aca="false">Trackers!N281</f>
        <v>0</v>
      </c>
      <c r="N19" s="73" t="n">
        <f aca="false">Trackers!O281</f>
        <v>0</v>
      </c>
      <c r="O19" s="73" t="n">
        <f aca="false">SUM(C19:N19)</f>
        <v>0</v>
      </c>
      <c r="P19" s="530" t="n">
        <f aca="false">SUM(C19:J19)</f>
        <v>0</v>
      </c>
      <c r="Q19" s="73" t="n">
        <f aca="false">(O19-P19)</f>
        <v>0</v>
      </c>
    </row>
    <row r="20" customFormat="false" ht="12.75" hidden="false" customHeight="false" outlineLevel="0" collapsed="false">
      <c r="A20" s="544" t="str">
        <f aca="false">Trackers!A282</f>
        <v>      Other</v>
      </c>
      <c r="B20" s="533" t="s">
        <v>636</v>
      </c>
      <c r="C20" s="535" t="n">
        <f aca="false">Trackers!D282</f>
        <v>0</v>
      </c>
      <c r="D20" s="535" t="n">
        <f aca="false">Trackers!E282</f>
        <v>0</v>
      </c>
      <c r="E20" s="535" t="n">
        <v>0</v>
      </c>
      <c r="F20" s="535" t="n">
        <v>0</v>
      </c>
      <c r="G20" s="535" t="n">
        <f aca="false">Trackers!H282</f>
        <v>0</v>
      </c>
      <c r="H20" s="535" t="n">
        <f aca="false">Trackers!I282</f>
        <v>0</v>
      </c>
      <c r="I20" s="535" t="n">
        <f aca="false">Trackers!J282</f>
        <v>0</v>
      </c>
      <c r="J20" s="535" t="n">
        <f aca="false">Trackers!K282</f>
        <v>0</v>
      </c>
      <c r="K20" s="535" t="n">
        <f aca="false">Trackers!L282</f>
        <v>0</v>
      </c>
      <c r="L20" s="535" t="n">
        <f aca="false">Trackers!M282</f>
        <v>0</v>
      </c>
      <c r="M20" s="535" t="n">
        <f aca="false">Trackers!N282</f>
        <v>0</v>
      </c>
      <c r="N20" s="535" t="n">
        <f aca="false">Trackers!O282</f>
        <v>0</v>
      </c>
      <c r="O20" s="535" t="n">
        <f aca="false">SUM(C20:N20)</f>
        <v>0</v>
      </c>
      <c r="P20" s="536" t="n">
        <f aca="false">SUM(C20:J20)</f>
        <v>0</v>
      </c>
      <c r="Q20" s="535" t="n">
        <f aca="false">(O20-P20)</f>
        <v>0</v>
      </c>
      <c r="R20" s="545"/>
    </row>
    <row r="21" customFormat="false" ht="3.95" hidden="false" customHeight="true" outlineLevel="0" collapsed="false">
      <c r="A21" s="511"/>
      <c r="B21" s="510"/>
      <c r="C21" s="538"/>
      <c r="D21" s="538"/>
      <c r="E21" s="538"/>
      <c r="F21" s="538"/>
      <c r="G21" s="538"/>
      <c r="H21" s="538"/>
      <c r="I21" s="538"/>
      <c r="J21" s="538"/>
      <c r="K21" s="538"/>
      <c r="L21" s="538"/>
      <c r="M21" s="538"/>
      <c r="N21" s="538"/>
      <c r="O21" s="538"/>
      <c r="P21" s="538"/>
      <c r="Q21" s="538"/>
      <c r="R21" s="545"/>
    </row>
    <row r="22" customFormat="false" ht="12.75" hidden="false" customHeight="false" outlineLevel="0" collapsed="false">
      <c r="A22" s="539" t="s">
        <v>639</v>
      </c>
      <c r="B22" s="510"/>
      <c r="C22" s="546" t="n">
        <f aca="false">SUM(C19:C20)</f>
        <v>0</v>
      </c>
      <c r="D22" s="546" t="n">
        <f aca="false">SUM(D19:D20)</f>
        <v>0</v>
      </c>
      <c r="E22" s="546" t="n">
        <f aca="false">SUM(E19:E20)</f>
        <v>0</v>
      </c>
      <c r="F22" s="546" t="n">
        <f aca="false">SUM(F19:F20)</f>
        <v>0</v>
      </c>
      <c r="G22" s="546" t="n">
        <f aca="false">SUM(G19:G20)</f>
        <v>0</v>
      </c>
      <c r="H22" s="546" t="n">
        <f aca="false">SUM(H19:H20)</f>
        <v>0</v>
      </c>
      <c r="I22" s="546" t="n">
        <f aca="false">SUM(I19:I20)</f>
        <v>0</v>
      </c>
      <c r="J22" s="546" t="n">
        <f aca="false">SUM(J19:J20)</f>
        <v>0</v>
      </c>
      <c r="K22" s="546" t="n">
        <f aca="false">SUM(K19:K20)</f>
        <v>0</v>
      </c>
      <c r="L22" s="546" t="n">
        <f aca="false">SUM(L19:L20)</f>
        <v>0</v>
      </c>
      <c r="M22" s="546" t="n">
        <f aca="false">SUM(M19:M20)</f>
        <v>0</v>
      </c>
      <c r="N22" s="546" t="n">
        <f aca="false">SUM(N19:N20)</f>
        <v>0</v>
      </c>
      <c r="O22" s="546" t="n">
        <f aca="false">SUM(O19:O20)</f>
        <v>0</v>
      </c>
      <c r="P22" s="546" t="n">
        <f aca="false">SUM(P19:P20)</f>
        <v>0</v>
      </c>
      <c r="Q22" s="546" t="n">
        <f aca="false">SUM(Q19:Q20)</f>
        <v>0</v>
      </c>
      <c r="R22" s="547"/>
    </row>
    <row r="23" customFormat="false" ht="6" hidden="false" customHeight="true" outlineLevel="0" collapsed="false">
      <c r="A23" s="543"/>
      <c r="B23" s="510"/>
      <c r="C23" s="511"/>
      <c r="D23" s="511"/>
      <c r="E23" s="511"/>
      <c r="F23" s="511"/>
      <c r="G23" s="511"/>
      <c r="H23" s="511"/>
      <c r="I23" s="511"/>
      <c r="J23" s="511"/>
      <c r="K23" s="511"/>
      <c r="L23" s="511"/>
      <c r="M23" s="511"/>
      <c r="N23" s="511"/>
      <c r="O23" s="511"/>
      <c r="P23" s="511"/>
      <c r="Q23" s="511"/>
    </row>
    <row r="24" customFormat="false" ht="12.75" hidden="false" customHeight="false" outlineLevel="0" collapsed="false">
      <c r="A24" s="528" t="s">
        <v>640</v>
      </c>
      <c r="B24" s="510"/>
      <c r="C24" s="511"/>
      <c r="D24" s="511"/>
      <c r="E24" s="511"/>
      <c r="F24" s="511"/>
      <c r="G24" s="511"/>
      <c r="H24" s="511"/>
      <c r="I24" s="511"/>
      <c r="J24" s="511"/>
      <c r="K24" s="511"/>
      <c r="L24" s="511"/>
      <c r="M24" s="511"/>
      <c r="N24" s="511"/>
      <c r="O24" s="73"/>
      <c r="P24" s="530"/>
      <c r="Q24" s="73"/>
      <c r="R24" s="532"/>
    </row>
    <row r="25" customFormat="false" ht="12.75" hidden="false" customHeight="false" outlineLevel="0" collapsed="false">
      <c r="A25" s="539" t="s">
        <v>641</v>
      </c>
      <c r="B25" s="510"/>
      <c r="C25" s="548" t="n">
        <f aca="false">DataBase!C82</f>
        <v>0</v>
      </c>
      <c r="D25" s="548" t="n">
        <f aca="false">DataBase!D82</f>
        <v>0</v>
      </c>
      <c r="E25" s="548" t="n">
        <f aca="false">DataBase!E82</f>
        <v>0</v>
      </c>
      <c r="F25" s="548" t="n">
        <f aca="false">DataBase!F82</f>
        <v>0</v>
      </c>
      <c r="G25" s="548" t="n">
        <f aca="false">DataBase!G82</f>
        <v>0</v>
      </c>
      <c r="H25" s="548" t="n">
        <f aca="false">DataBase!H82</f>
        <v>0</v>
      </c>
      <c r="I25" s="548" t="n">
        <f aca="false">DataBase!I82</f>
        <v>0</v>
      </c>
      <c r="J25" s="548" t="n">
        <f aca="false">DataBase!J82</f>
        <v>0</v>
      </c>
      <c r="K25" s="548" t="n">
        <f aca="false">DataBase!K82</f>
        <v>0</v>
      </c>
      <c r="L25" s="548" t="n">
        <f aca="false">DataBase!L82</f>
        <v>0</v>
      </c>
      <c r="M25" s="548" t="n">
        <f aca="false">DataBase!M82</f>
        <v>0</v>
      </c>
      <c r="N25" s="548" t="n">
        <f aca="false">DataBase!N82</f>
        <v>0</v>
      </c>
      <c r="O25" s="73" t="n">
        <f aca="false">SUM(C25:N25)</f>
        <v>0</v>
      </c>
      <c r="P25" s="530" t="n">
        <f aca="false">SUM(C25:J25)</f>
        <v>0</v>
      </c>
      <c r="Q25" s="73" t="n">
        <f aca="false">(O25-P25)</f>
        <v>0</v>
      </c>
      <c r="R25" s="532"/>
    </row>
    <row r="26" customFormat="false" ht="12.75" hidden="false" customHeight="false" outlineLevel="0" collapsed="false">
      <c r="A26" s="539" t="s">
        <v>116</v>
      </c>
      <c r="B26" s="540"/>
      <c r="C26" s="548" t="n">
        <f aca="false">DataBase!C83</f>
        <v>0</v>
      </c>
      <c r="D26" s="548" t="n">
        <f aca="false">DataBase!D83</f>
        <v>0</v>
      </c>
      <c r="E26" s="548" t="n">
        <f aca="false">DataBase!E83</f>
        <v>0</v>
      </c>
      <c r="F26" s="548" t="n">
        <f aca="false">DataBase!F83</f>
        <v>0</v>
      </c>
      <c r="G26" s="548" t="n">
        <f aca="false">DataBase!G83</f>
        <v>0</v>
      </c>
      <c r="H26" s="548" t="n">
        <f aca="false">DataBase!H83</f>
        <v>0</v>
      </c>
      <c r="I26" s="548" t="n">
        <f aca="false">DataBase!I83</f>
        <v>0</v>
      </c>
      <c r="J26" s="548" t="n">
        <f aca="false">DataBase!J83</f>
        <v>0</v>
      </c>
      <c r="K26" s="548" t="n">
        <f aca="false">DataBase!K83</f>
        <v>0</v>
      </c>
      <c r="L26" s="548" t="n">
        <f aca="false">DataBase!L83</f>
        <v>0</v>
      </c>
      <c r="M26" s="548" t="n">
        <f aca="false">DataBase!M83</f>
        <v>0</v>
      </c>
      <c r="N26" s="548" t="n">
        <f aca="false">DataBase!N83</f>
        <v>0</v>
      </c>
      <c r="O26" s="534" t="n">
        <f aca="false">SUM(C26:N26)</f>
        <v>0</v>
      </c>
      <c r="P26" s="530" t="n">
        <f aca="false">SUM(C26:J26)</f>
        <v>0</v>
      </c>
      <c r="Q26" s="534" t="n">
        <f aca="false">(O26-P26)</f>
        <v>0</v>
      </c>
      <c r="R26" s="542"/>
      <c r="S26" s="542"/>
      <c r="T26" s="542"/>
      <c r="U26" s="542"/>
      <c r="V26" s="542"/>
      <c r="W26" s="542"/>
      <c r="X26" s="542"/>
      <c r="Y26" s="542"/>
      <c r="Z26" s="542"/>
      <c r="AA26" s="542"/>
      <c r="AB26" s="542"/>
      <c r="AC26" s="542"/>
      <c r="AD26" s="542"/>
      <c r="AE26" s="542"/>
      <c r="AF26" s="542"/>
      <c r="AG26" s="542"/>
      <c r="AH26" s="542"/>
      <c r="AI26" s="542"/>
      <c r="AJ26" s="542"/>
      <c r="AK26" s="542"/>
      <c r="AL26" s="542"/>
      <c r="AM26" s="542"/>
      <c r="AN26" s="542"/>
      <c r="AO26" s="542"/>
      <c r="AP26" s="542"/>
      <c r="AQ26" s="542"/>
      <c r="AR26" s="542"/>
      <c r="AS26" s="542"/>
      <c r="AT26" s="542"/>
      <c r="AU26" s="542"/>
      <c r="AV26" s="542"/>
      <c r="AW26" s="542"/>
      <c r="AX26" s="542"/>
      <c r="AY26" s="542"/>
      <c r="AZ26" s="542"/>
      <c r="BA26" s="542"/>
      <c r="BB26" s="542"/>
      <c r="BC26" s="542"/>
      <c r="BD26" s="542"/>
      <c r="BE26" s="542"/>
      <c r="BF26" s="542"/>
      <c r="BG26" s="542"/>
      <c r="BH26" s="542"/>
      <c r="BI26" s="542"/>
      <c r="BJ26" s="542"/>
      <c r="BK26" s="542"/>
      <c r="BL26" s="542"/>
      <c r="BM26" s="542"/>
      <c r="BN26" s="542"/>
      <c r="BO26" s="542"/>
      <c r="BP26" s="542"/>
      <c r="BQ26" s="542"/>
      <c r="BR26" s="542"/>
      <c r="BS26" s="542"/>
      <c r="BT26" s="542"/>
      <c r="BU26" s="542"/>
      <c r="BV26" s="542"/>
      <c r="BW26" s="542"/>
      <c r="BX26" s="542"/>
      <c r="BY26" s="542"/>
      <c r="BZ26" s="542"/>
      <c r="CA26" s="542"/>
      <c r="CB26" s="542"/>
      <c r="CC26" s="542"/>
      <c r="CD26" s="542"/>
      <c r="CE26" s="542"/>
      <c r="CF26" s="542"/>
      <c r="CG26" s="542"/>
      <c r="CH26" s="542"/>
      <c r="CI26" s="542"/>
      <c r="CJ26" s="542"/>
      <c r="CK26" s="542"/>
      <c r="CL26" s="542"/>
      <c r="CM26" s="542"/>
      <c r="CN26" s="542"/>
      <c r="CO26" s="542"/>
      <c r="CP26" s="542"/>
      <c r="CQ26" s="542"/>
      <c r="CR26" s="542"/>
      <c r="CS26" s="542"/>
      <c r="CT26" s="542"/>
      <c r="CU26" s="542"/>
      <c r="CV26" s="542"/>
      <c r="CW26" s="542"/>
      <c r="CX26" s="542"/>
      <c r="CY26" s="542"/>
      <c r="CZ26" s="542"/>
      <c r="DA26" s="542"/>
      <c r="DB26" s="542"/>
      <c r="DC26" s="542"/>
      <c r="DD26" s="542"/>
      <c r="DE26" s="542"/>
      <c r="DF26" s="542"/>
      <c r="DG26" s="542"/>
      <c r="DH26" s="542"/>
      <c r="DI26" s="542"/>
      <c r="DJ26" s="542"/>
      <c r="DK26" s="542"/>
      <c r="DL26" s="542"/>
      <c r="DM26" s="542"/>
      <c r="DN26" s="542"/>
      <c r="DO26" s="542"/>
      <c r="DP26" s="542"/>
      <c r="DQ26" s="542"/>
      <c r="DR26" s="542"/>
      <c r="DS26" s="542"/>
      <c r="DT26" s="542"/>
      <c r="DU26" s="542"/>
      <c r="DV26" s="542"/>
      <c r="DW26" s="542"/>
      <c r="DX26" s="542"/>
      <c r="DY26" s="542"/>
      <c r="DZ26" s="542"/>
      <c r="EA26" s="542"/>
      <c r="EB26" s="542"/>
      <c r="EC26" s="542"/>
      <c r="ED26" s="542"/>
      <c r="EE26" s="542"/>
      <c r="EF26" s="542"/>
      <c r="EG26" s="542"/>
      <c r="EH26" s="542"/>
      <c r="EI26" s="542"/>
      <c r="EJ26" s="542"/>
      <c r="EK26" s="542"/>
      <c r="EL26" s="542"/>
      <c r="EM26" s="542"/>
      <c r="EN26" s="542"/>
      <c r="EO26" s="542"/>
      <c r="EP26" s="542"/>
      <c r="EQ26" s="542"/>
      <c r="ER26" s="542"/>
      <c r="ES26" s="542"/>
      <c r="ET26" s="542"/>
      <c r="EU26" s="542"/>
      <c r="EV26" s="542"/>
      <c r="EW26" s="542"/>
      <c r="EX26" s="542"/>
      <c r="EY26" s="542"/>
      <c r="EZ26" s="542"/>
      <c r="FA26" s="542"/>
      <c r="FB26" s="542"/>
      <c r="FC26" s="542"/>
      <c r="FD26" s="542"/>
      <c r="FE26" s="542"/>
      <c r="FF26" s="542"/>
      <c r="FG26" s="542"/>
      <c r="FH26" s="542"/>
      <c r="FI26" s="542"/>
      <c r="FJ26" s="542"/>
      <c r="FK26" s="542"/>
      <c r="FL26" s="542"/>
      <c r="FM26" s="542"/>
      <c r="FN26" s="542"/>
      <c r="FO26" s="542"/>
      <c r="FP26" s="542"/>
      <c r="FQ26" s="542"/>
      <c r="FR26" s="542"/>
      <c r="FS26" s="542"/>
      <c r="FT26" s="542"/>
      <c r="FU26" s="542"/>
      <c r="FV26" s="542"/>
      <c r="FW26" s="542"/>
      <c r="FX26" s="542"/>
      <c r="FY26" s="542"/>
      <c r="FZ26" s="542"/>
      <c r="GA26" s="542"/>
      <c r="GB26" s="542"/>
      <c r="GC26" s="542"/>
      <c r="GD26" s="542"/>
      <c r="GE26" s="542"/>
      <c r="GF26" s="542"/>
      <c r="GG26" s="542"/>
      <c r="GH26" s="542"/>
      <c r="GI26" s="542"/>
      <c r="GJ26" s="542"/>
      <c r="GK26" s="542"/>
      <c r="GL26" s="542"/>
      <c r="GM26" s="542"/>
      <c r="GN26" s="542"/>
      <c r="GO26" s="542"/>
      <c r="GP26" s="542"/>
      <c r="GQ26" s="542"/>
      <c r="GR26" s="542"/>
      <c r="GS26" s="542"/>
      <c r="GT26" s="542"/>
      <c r="GU26" s="542"/>
      <c r="GV26" s="542"/>
      <c r="GW26" s="542"/>
      <c r="GX26" s="542"/>
      <c r="GY26" s="542"/>
      <c r="GZ26" s="542"/>
      <c r="HA26" s="542"/>
      <c r="HB26" s="542"/>
      <c r="HC26" s="542"/>
      <c r="HD26" s="542"/>
      <c r="HE26" s="542"/>
      <c r="HF26" s="542"/>
      <c r="HG26" s="542"/>
      <c r="HH26" s="542"/>
      <c r="HI26" s="542"/>
      <c r="HJ26" s="542"/>
      <c r="HK26" s="542"/>
      <c r="HL26" s="542"/>
      <c r="HM26" s="542"/>
      <c r="HN26" s="542"/>
      <c r="HO26" s="542"/>
      <c r="HP26" s="542"/>
      <c r="HQ26" s="542"/>
      <c r="HR26" s="542"/>
      <c r="HS26" s="542"/>
      <c r="HT26" s="542"/>
      <c r="HU26" s="542"/>
      <c r="HV26" s="542"/>
      <c r="HW26" s="542"/>
      <c r="HX26" s="542"/>
      <c r="HY26" s="542"/>
      <c r="HZ26" s="542"/>
      <c r="IA26" s="542"/>
      <c r="IB26" s="542"/>
      <c r="IC26" s="542"/>
      <c r="ID26" s="542"/>
      <c r="IE26" s="542"/>
      <c r="IF26" s="542"/>
      <c r="IG26" s="542"/>
      <c r="IH26" s="542"/>
      <c r="II26" s="542"/>
      <c r="IJ26" s="542"/>
      <c r="IK26" s="542"/>
      <c r="IL26" s="542"/>
      <c r="IM26" s="542"/>
      <c r="IN26" s="542"/>
      <c r="IO26" s="542"/>
      <c r="IP26" s="542"/>
      <c r="IQ26" s="542"/>
      <c r="IR26" s="542"/>
      <c r="IS26" s="542"/>
      <c r="IT26" s="542"/>
      <c r="IU26" s="542"/>
      <c r="IV26" s="542"/>
      <c r="IW26" s="542"/>
    </row>
    <row r="27" customFormat="false" ht="12.75" hidden="false" customHeight="false" outlineLevel="0" collapsed="false">
      <c r="A27" s="539" t="s">
        <v>117</v>
      </c>
      <c r="B27" s="510"/>
      <c r="C27" s="548" t="n">
        <f aca="false">DataBase!C84</f>
        <v>0</v>
      </c>
      <c r="D27" s="548" t="n">
        <f aca="false">DataBase!D84</f>
        <v>0</v>
      </c>
      <c r="E27" s="548" t="n">
        <f aca="false">DataBase!E84</f>
        <v>0</v>
      </c>
      <c r="F27" s="548" t="n">
        <f aca="false">DataBase!F84</f>
        <v>0</v>
      </c>
      <c r="G27" s="548" t="n">
        <f aca="false">DataBase!G84</f>
        <v>0</v>
      </c>
      <c r="H27" s="548" t="n">
        <f aca="false">DataBase!H84</f>
        <v>0</v>
      </c>
      <c r="I27" s="548" t="n">
        <f aca="false">DataBase!I84</f>
        <v>0</v>
      </c>
      <c r="J27" s="548" t="n">
        <f aca="false">DataBase!J84</f>
        <v>0</v>
      </c>
      <c r="K27" s="548" t="n">
        <f aca="false">DataBase!K84</f>
        <v>0</v>
      </c>
      <c r="L27" s="548" t="n">
        <f aca="false">DataBase!L84</f>
        <v>0</v>
      </c>
      <c r="M27" s="548" t="n">
        <f aca="false">DataBase!M84</f>
        <v>0</v>
      </c>
      <c r="N27" s="548" t="n">
        <f aca="false">DataBase!N84</f>
        <v>0</v>
      </c>
      <c r="O27" s="73" t="n">
        <f aca="false">SUM(C27:N27)</f>
        <v>0</v>
      </c>
      <c r="P27" s="530" t="n">
        <f aca="false">SUM(C27:J27)</f>
        <v>0</v>
      </c>
      <c r="Q27" s="73" t="n">
        <f aca="false">(O27-P27)</f>
        <v>0</v>
      </c>
      <c r="R27" s="532"/>
    </row>
    <row r="28" customFormat="false" ht="12.75" hidden="false" customHeight="false" outlineLevel="0" collapsed="false">
      <c r="A28" s="539" t="s">
        <v>642</v>
      </c>
      <c r="B28" s="510"/>
      <c r="C28" s="536" t="n">
        <v>0</v>
      </c>
      <c r="D28" s="536" t="n">
        <v>0</v>
      </c>
      <c r="E28" s="536" t="n">
        <v>0</v>
      </c>
      <c r="F28" s="536" t="n">
        <v>0</v>
      </c>
      <c r="G28" s="536" t="n">
        <v>0</v>
      </c>
      <c r="H28" s="536" t="n">
        <v>0</v>
      </c>
      <c r="I28" s="536" t="n">
        <v>0</v>
      </c>
      <c r="J28" s="536" t="n">
        <v>0</v>
      </c>
      <c r="K28" s="536" t="n">
        <v>0</v>
      </c>
      <c r="L28" s="536" t="n">
        <v>0</v>
      </c>
      <c r="M28" s="536" t="n">
        <v>0</v>
      </c>
      <c r="N28" s="536" t="n">
        <v>0</v>
      </c>
      <c r="O28" s="535" t="n">
        <f aca="false">SUM(C28:N28)</f>
        <v>0</v>
      </c>
      <c r="P28" s="536" t="n">
        <f aca="false">SUM(C28:J28)</f>
        <v>0</v>
      </c>
      <c r="Q28" s="535" t="n">
        <f aca="false">(O28-P28)</f>
        <v>0</v>
      </c>
      <c r="R28" s="532"/>
      <c r="S28" s="545"/>
      <c r="T28" s="545"/>
      <c r="U28" s="545"/>
      <c r="V28" s="545"/>
      <c r="W28" s="545"/>
      <c r="X28" s="545"/>
      <c r="Y28" s="545"/>
      <c r="Z28" s="545"/>
      <c r="AA28" s="545"/>
      <c r="AB28" s="545"/>
      <c r="AC28" s="545"/>
      <c r="AD28" s="545"/>
      <c r="AE28" s="545"/>
    </row>
    <row r="29" customFormat="false" ht="3.95" hidden="false" customHeight="true" outlineLevel="0" collapsed="false">
      <c r="A29" s="539"/>
      <c r="B29" s="510"/>
      <c r="C29" s="530"/>
      <c r="D29" s="530"/>
      <c r="E29" s="530"/>
      <c r="F29" s="530"/>
      <c r="G29" s="530"/>
      <c r="H29" s="530"/>
      <c r="I29" s="530"/>
      <c r="J29" s="530"/>
      <c r="K29" s="530"/>
      <c r="L29" s="530"/>
      <c r="M29" s="530"/>
      <c r="N29" s="530"/>
      <c r="O29" s="535"/>
      <c r="P29" s="536"/>
      <c r="Q29" s="535"/>
      <c r="R29" s="532"/>
      <c r="S29" s="545"/>
      <c r="T29" s="545"/>
      <c r="U29" s="545"/>
      <c r="V29" s="545"/>
      <c r="W29" s="545"/>
      <c r="X29" s="545"/>
      <c r="Y29" s="545"/>
      <c r="Z29" s="545"/>
      <c r="AA29" s="545"/>
      <c r="AB29" s="545"/>
      <c r="AC29" s="545"/>
      <c r="AD29" s="545"/>
      <c r="AE29" s="545"/>
    </row>
    <row r="30" customFormat="false" ht="12.75" hidden="false" customHeight="false" outlineLevel="0" collapsed="false">
      <c r="A30" s="549" t="s">
        <v>643</v>
      </c>
      <c r="B30" s="510"/>
      <c r="C30" s="535" t="n">
        <f aca="false">SUM(C25:C28)</f>
        <v>0</v>
      </c>
      <c r="D30" s="535" t="n">
        <f aca="false">SUM(D25:D28)</f>
        <v>0</v>
      </c>
      <c r="E30" s="535" t="n">
        <f aca="false">SUM(E25:E28)</f>
        <v>0</v>
      </c>
      <c r="F30" s="535" t="n">
        <f aca="false">SUM(F25:F28)</f>
        <v>0</v>
      </c>
      <c r="G30" s="535" t="n">
        <f aca="false">SUM(G25:G28)</f>
        <v>0</v>
      </c>
      <c r="H30" s="535" t="n">
        <f aca="false">SUM(H25:H28)</f>
        <v>0</v>
      </c>
      <c r="I30" s="535" t="n">
        <f aca="false">SUM(I25:I28)</f>
        <v>0</v>
      </c>
      <c r="J30" s="535" t="n">
        <f aca="false">SUM(J25:J28)</f>
        <v>0</v>
      </c>
      <c r="K30" s="535" t="n">
        <f aca="false">SUM(K25:K28)</f>
        <v>0</v>
      </c>
      <c r="L30" s="535" t="n">
        <f aca="false">SUM(L25:L28)</f>
        <v>0</v>
      </c>
      <c r="M30" s="535" t="n">
        <f aca="false">SUM(M25:M28)</f>
        <v>0</v>
      </c>
      <c r="N30" s="535" t="n">
        <f aca="false">SUM(N25:N28)</f>
        <v>0</v>
      </c>
      <c r="O30" s="535" t="n">
        <f aca="false">SUM(O25:O28)</f>
        <v>0</v>
      </c>
      <c r="P30" s="535" t="n">
        <f aca="false">SUM(P25:P28)</f>
        <v>0</v>
      </c>
      <c r="Q30" s="535" t="n">
        <f aca="false">SUM(Q25:Q28)</f>
        <v>0</v>
      </c>
      <c r="R30" s="534"/>
      <c r="S30" s="547"/>
      <c r="T30" s="547"/>
      <c r="U30" s="550"/>
      <c r="V30" s="551"/>
      <c r="W30" s="551"/>
      <c r="X30" s="551"/>
      <c r="Y30" s="551"/>
      <c r="Z30" s="551"/>
      <c r="AA30" s="551"/>
      <c r="AB30" s="551"/>
      <c r="AC30" s="551"/>
      <c r="AD30" s="512"/>
      <c r="AE30" s="512"/>
      <c r="AF30" s="512"/>
      <c r="AH30" s="512"/>
      <c r="AK30" s="512"/>
      <c r="AL30" s="512"/>
      <c r="AM30" s="512"/>
      <c r="AN30" s="512"/>
      <c r="AO30" s="512"/>
      <c r="AP30" s="512"/>
      <c r="AQ30" s="512"/>
      <c r="AR30" s="512"/>
      <c r="AS30" s="512"/>
      <c r="AT30" s="512"/>
      <c r="AU30" s="512"/>
      <c r="AV30" s="512"/>
      <c r="AW30" s="512"/>
      <c r="AX30" s="512"/>
    </row>
    <row r="31" customFormat="false" ht="6" hidden="false" customHeight="true" outlineLevel="0" collapsed="false">
      <c r="A31" s="543"/>
      <c r="B31" s="510"/>
      <c r="C31" s="511"/>
      <c r="D31" s="511"/>
      <c r="E31" s="511"/>
      <c r="F31" s="511"/>
      <c r="G31" s="511"/>
      <c r="H31" s="511"/>
      <c r="I31" s="511"/>
      <c r="J31" s="511"/>
      <c r="K31" s="511"/>
      <c r="L31" s="511"/>
      <c r="M31" s="511"/>
      <c r="N31" s="511"/>
      <c r="O31" s="511"/>
      <c r="P31" s="511"/>
      <c r="Q31" s="511"/>
      <c r="R31" s="532"/>
    </row>
    <row r="32" customFormat="false" ht="12.75" hidden="false" customHeight="false" outlineLevel="0" collapsed="false">
      <c r="A32" s="525" t="s">
        <v>644</v>
      </c>
      <c r="B32" s="540"/>
      <c r="C32" s="552" t="n">
        <f aca="false">C16+C22+C30</f>
        <v>0</v>
      </c>
      <c r="D32" s="552" t="n">
        <f aca="false">D16+D22+D30</f>
        <v>0</v>
      </c>
      <c r="E32" s="552" t="n">
        <f aca="false">E16+E22+E30</f>
        <v>0</v>
      </c>
      <c r="F32" s="552" t="n">
        <f aca="false">F16+F22+F30</f>
        <v>0</v>
      </c>
      <c r="G32" s="552" t="n">
        <f aca="false">G16+G22+G30</f>
        <v>0</v>
      </c>
      <c r="H32" s="552" t="n">
        <f aca="false">H16+H22+H30</f>
        <v>0</v>
      </c>
      <c r="I32" s="552" t="n">
        <f aca="false">I16+I22+I30</f>
        <v>0</v>
      </c>
      <c r="J32" s="552" t="n">
        <f aca="false">J16+J22+J30</f>
        <v>0</v>
      </c>
      <c r="K32" s="552" t="n">
        <f aca="false">K16+K22+K30</f>
        <v>0</v>
      </c>
      <c r="L32" s="552" t="n">
        <f aca="false">L16+L22+L30</f>
        <v>0</v>
      </c>
      <c r="M32" s="552" t="n">
        <f aca="false">M16+M22+M30</f>
        <v>0</v>
      </c>
      <c r="N32" s="552" t="n">
        <f aca="false">N16+N22+N30</f>
        <v>0</v>
      </c>
      <c r="O32" s="552" t="n">
        <f aca="false">O16+O22+O30</f>
        <v>0</v>
      </c>
      <c r="P32" s="552" t="n">
        <f aca="false">P16+P22+P30</f>
        <v>0</v>
      </c>
      <c r="Q32" s="552" t="n">
        <f aca="false">Q16+Q22+Q30</f>
        <v>0</v>
      </c>
      <c r="R32" s="532"/>
      <c r="S32" s="553"/>
      <c r="T32" s="546"/>
      <c r="U32" s="546"/>
      <c r="V32" s="546"/>
      <c r="W32" s="546"/>
      <c r="X32" s="546"/>
      <c r="Y32" s="545"/>
      <c r="Z32" s="545"/>
      <c r="AA32" s="545"/>
      <c r="AJ32" s="512"/>
    </row>
    <row r="33" customFormat="false" ht="6" hidden="false" customHeight="true" outlineLevel="0" collapsed="false">
      <c r="A33" s="543"/>
      <c r="B33" s="510"/>
      <c r="C33" s="511"/>
      <c r="D33" s="511"/>
      <c r="E33" s="511"/>
      <c r="F33" s="511"/>
      <c r="G33" s="511"/>
      <c r="H33" s="511"/>
      <c r="I33" s="511"/>
      <c r="J33" s="511"/>
      <c r="K33" s="511"/>
      <c r="L33" s="511"/>
      <c r="M33" s="511"/>
      <c r="N33" s="511"/>
      <c r="O33" s="511"/>
      <c r="P33" s="511"/>
      <c r="Q33" s="511"/>
      <c r="R33" s="532"/>
    </row>
    <row r="34" customFormat="false" ht="12.75" hidden="false" customHeight="false" outlineLevel="0" collapsed="false">
      <c r="A34" s="539" t="s">
        <v>645</v>
      </c>
      <c r="B34" s="510"/>
      <c r="C34" s="73" t="n">
        <f aca="false">C16+C22</f>
        <v>0</v>
      </c>
      <c r="D34" s="73" t="n">
        <f aca="false">D16+D22</f>
        <v>0</v>
      </c>
      <c r="E34" s="73" t="n">
        <f aca="false">E16+E22</f>
        <v>0</v>
      </c>
      <c r="F34" s="73" t="n">
        <f aca="false">F16+F22</f>
        <v>0</v>
      </c>
      <c r="G34" s="73" t="n">
        <f aca="false">G16+G22</f>
        <v>0</v>
      </c>
      <c r="H34" s="73" t="n">
        <f aca="false">H16+H22</f>
        <v>0</v>
      </c>
      <c r="I34" s="73" t="n">
        <f aca="false">I16+I22</f>
        <v>0</v>
      </c>
      <c r="J34" s="73" t="n">
        <f aca="false">J16+J22</f>
        <v>0</v>
      </c>
      <c r="K34" s="73" t="n">
        <f aca="false">K16+K22</f>
        <v>0</v>
      </c>
      <c r="L34" s="73" t="n">
        <f aca="false">L16+L22</f>
        <v>0</v>
      </c>
      <c r="M34" s="73" t="n">
        <f aca="false">M16+M22</f>
        <v>0</v>
      </c>
      <c r="N34" s="73" t="n">
        <f aca="false">N16+N22</f>
        <v>0</v>
      </c>
      <c r="O34" s="73" t="n">
        <f aca="false">SUM(C34:N34)</f>
        <v>0</v>
      </c>
      <c r="P34" s="530" t="n">
        <f aca="false">SUM(C34:J34)</f>
        <v>0</v>
      </c>
      <c r="Q34" s="73" t="n">
        <f aca="false">(O34-P34)</f>
        <v>0</v>
      </c>
      <c r="R34" s="532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2"/>
      <c r="AH34" s="531"/>
      <c r="AI34" s="532"/>
    </row>
    <row r="35" customFormat="false" ht="12.75" hidden="false" customHeight="false" outlineLevel="0" collapsed="false">
      <c r="A35" s="539" t="s">
        <v>646</v>
      </c>
      <c r="B35" s="510"/>
      <c r="C35" s="73" t="n">
        <f aca="false">C30</f>
        <v>0</v>
      </c>
      <c r="D35" s="73" t="n">
        <f aca="false">D30</f>
        <v>0</v>
      </c>
      <c r="E35" s="73" t="n">
        <v>0</v>
      </c>
      <c r="F35" s="73" t="n">
        <v>0</v>
      </c>
      <c r="G35" s="73" t="n">
        <f aca="false">G30</f>
        <v>0</v>
      </c>
      <c r="H35" s="73" t="n">
        <v>0</v>
      </c>
      <c r="I35" s="73" t="n">
        <v>0</v>
      </c>
      <c r="J35" s="73" t="n">
        <f aca="false">J30</f>
        <v>0</v>
      </c>
      <c r="K35" s="73" t="n">
        <f aca="false">K30</f>
        <v>0</v>
      </c>
      <c r="L35" s="73" t="n">
        <f aca="false">L30</f>
        <v>0</v>
      </c>
      <c r="M35" s="73" t="n">
        <f aca="false">M30</f>
        <v>0</v>
      </c>
      <c r="N35" s="73" t="n">
        <f aca="false">N30</f>
        <v>0</v>
      </c>
      <c r="O35" s="73" t="n">
        <f aca="false">SUM(C35:N35)</f>
        <v>0</v>
      </c>
      <c r="P35" s="530" t="n">
        <f aca="false">SUM(C35:J35)</f>
        <v>0</v>
      </c>
      <c r="Q35" s="73" t="n">
        <f aca="false">(O35-P35)</f>
        <v>0</v>
      </c>
      <c r="R35" s="532"/>
      <c r="S35" s="512"/>
      <c r="U35" s="554"/>
      <c r="V35" s="554"/>
      <c r="W35" s="531"/>
      <c r="X35" s="531"/>
      <c r="Y35" s="531"/>
      <c r="Z35" s="531"/>
      <c r="AA35" s="531"/>
      <c r="AB35" s="531"/>
      <c r="AC35" s="531"/>
      <c r="AD35" s="531"/>
      <c r="AE35" s="531"/>
      <c r="AF35" s="531"/>
      <c r="AG35" s="532"/>
      <c r="AH35" s="531"/>
      <c r="AI35" s="532"/>
      <c r="AJ35" s="512"/>
    </row>
    <row r="36" customFormat="false" ht="6" hidden="false" customHeight="true" outlineLevel="0" collapsed="false">
      <c r="A36" s="543"/>
      <c r="B36" s="510"/>
      <c r="C36" s="530"/>
      <c r="D36" s="530"/>
      <c r="E36" s="530"/>
      <c r="F36" s="530"/>
      <c r="G36" s="530"/>
      <c r="H36" s="530"/>
      <c r="I36" s="530"/>
      <c r="J36" s="530"/>
      <c r="K36" s="530"/>
      <c r="L36" s="530"/>
      <c r="M36" s="530"/>
      <c r="N36" s="530"/>
      <c r="O36" s="73"/>
      <c r="P36" s="530"/>
      <c r="Q36" s="73"/>
      <c r="R36" s="532"/>
      <c r="S36" s="512"/>
      <c r="U36" s="531"/>
      <c r="V36" s="531"/>
      <c r="W36" s="531"/>
      <c r="X36" s="532"/>
      <c r="Y36" s="532"/>
      <c r="Z36" s="532"/>
      <c r="AA36" s="532"/>
      <c r="AB36" s="532"/>
      <c r="AC36" s="532"/>
      <c r="AD36" s="532"/>
      <c r="AE36" s="531"/>
      <c r="AF36" s="531"/>
      <c r="AG36" s="532"/>
      <c r="AH36" s="531"/>
      <c r="AI36" s="532"/>
      <c r="AJ36" s="512"/>
    </row>
    <row r="37" customFormat="false" ht="12.75" hidden="false" customHeight="false" outlineLevel="0" collapsed="false">
      <c r="A37" s="525" t="s">
        <v>647</v>
      </c>
      <c r="B37" s="510"/>
      <c r="C37" s="511"/>
      <c r="D37" s="511"/>
      <c r="E37" s="511"/>
      <c r="F37" s="511"/>
      <c r="G37" s="511"/>
      <c r="H37" s="511"/>
      <c r="I37" s="511"/>
      <c r="J37" s="511"/>
      <c r="K37" s="511"/>
      <c r="L37" s="511"/>
      <c r="M37" s="511"/>
      <c r="N37" s="511"/>
      <c r="O37" s="511"/>
      <c r="P37" s="511"/>
      <c r="Q37" s="511"/>
      <c r="R37" s="532"/>
    </row>
    <row r="38" customFormat="false" ht="12.75" hidden="false" customHeight="false" outlineLevel="0" collapsed="false">
      <c r="A38" s="539" t="s">
        <v>648</v>
      </c>
      <c r="B38" s="555" t="s">
        <v>649</v>
      </c>
      <c r="C38" s="556" t="n">
        <v>0</v>
      </c>
      <c r="D38" s="556" t="n">
        <v>0</v>
      </c>
      <c r="E38" s="556" t="n">
        <v>0</v>
      </c>
      <c r="F38" s="556" t="n">
        <v>0</v>
      </c>
      <c r="G38" s="556" t="n">
        <v>0</v>
      </c>
      <c r="H38" s="556" t="n">
        <v>0</v>
      </c>
      <c r="I38" s="556" t="n">
        <v>0</v>
      </c>
      <c r="J38" s="556" t="n">
        <v>0</v>
      </c>
      <c r="K38" s="556" t="n">
        <v>0</v>
      </c>
      <c r="L38" s="556" t="n">
        <v>0</v>
      </c>
      <c r="M38" s="556" t="n">
        <v>0</v>
      </c>
      <c r="N38" s="556" t="n">
        <v>0</v>
      </c>
      <c r="O38" s="73" t="n">
        <f aca="false">SUM(C38:N38)</f>
        <v>0</v>
      </c>
      <c r="P38" s="530" t="n">
        <f aca="false">SUM(C38:J38)</f>
        <v>0</v>
      </c>
      <c r="Q38" s="73" t="n">
        <f aca="false">(O38-P38)</f>
        <v>0</v>
      </c>
      <c r="R38" s="532"/>
    </row>
    <row r="39" customFormat="false" ht="12.75" hidden="false" customHeight="false" outlineLevel="0" collapsed="false">
      <c r="A39" s="539" t="s">
        <v>650</v>
      </c>
      <c r="B39" s="533" t="s">
        <v>636</v>
      </c>
      <c r="C39" s="73" t="n">
        <f aca="false">Trackers!D170</f>
        <v>0</v>
      </c>
      <c r="D39" s="73" t="n">
        <f aca="false">Trackers!E170</f>
        <v>0</v>
      </c>
      <c r="E39" s="73" t="n">
        <f aca="false">Trackers!F170</f>
        <v>0</v>
      </c>
      <c r="F39" s="73" t="n">
        <f aca="false">Trackers!G170</f>
        <v>0</v>
      </c>
      <c r="G39" s="73" t="n">
        <f aca="false">Trackers!H170</f>
        <v>0</v>
      </c>
      <c r="H39" s="73" t="n">
        <f aca="false">Trackers!I170</f>
        <v>0</v>
      </c>
      <c r="I39" s="73" t="n">
        <f aca="false">Trackers!J170</f>
        <v>0</v>
      </c>
      <c r="J39" s="73" t="n">
        <f aca="false">Trackers!K170</f>
        <v>0</v>
      </c>
      <c r="K39" s="73" t="n">
        <f aca="false">Trackers!L170</f>
        <v>0</v>
      </c>
      <c r="L39" s="73" t="n">
        <f aca="false">Trackers!M170</f>
        <v>0</v>
      </c>
      <c r="M39" s="73" t="n">
        <f aca="false">Trackers!N170</f>
        <v>0</v>
      </c>
      <c r="N39" s="73" t="n">
        <f aca="false">Trackers!O170</f>
        <v>0</v>
      </c>
      <c r="O39" s="73" t="n">
        <f aca="false">SUM(C39:N39)</f>
        <v>0</v>
      </c>
      <c r="P39" s="530" t="n">
        <f aca="false">SUM(C39:J39)</f>
        <v>0</v>
      </c>
      <c r="Q39" s="73" t="n">
        <f aca="false">(O39-P39)</f>
        <v>0</v>
      </c>
      <c r="R39" s="532"/>
    </row>
    <row r="40" customFormat="false" ht="12.75" hidden="false" customHeight="false" outlineLevel="0" collapsed="false">
      <c r="A40" s="539" t="s">
        <v>651</v>
      </c>
      <c r="B40" s="533" t="s">
        <v>636</v>
      </c>
      <c r="C40" s="73" t="n">
        <f aca="false">Trackers!D223</f>
        <v>0</v>
      </c>
      <c r="D40" s="73" t="n">
        <f aca="false">Trackers!E223</f>
        <v>0</v>
      </c>
      <c r="E40" s="73" t="n">
        <f aca="false">Trackers!F223</f>
        <v>0</v>
      </c>
      <c r="F40" s="73" t="n">
        <f aca="false">Trackers!G223</f>
        <v>0</v>
      </c>
      <c r="G40" s="73" t="n">
        <f aca="false">Trackers!H223</f>
        <v>0</v>
      </c>
      <c r="H40" s="73" t="n">
        <f aca="false">Trackers!I223</f>
        <v>0</v>
      </c>
      <c r="I40" s="73" t="n">
        <f aca="false">Trackers!J223</f>
        <v>0</v>
      </c>
      <c r="J40" s="73" t="n">
        <f aca="false">Trackers!K223</f>
        <v>0</v>
      </c>
      <c r="K40" s="73" t="n">
        <f aca="false">Trackers!L223</f>
        <v>0</v>
      </c>
      <c r="L40" s="73" t="n">
        <f aca="false">Trackers!M223</f>
        <v>0</v>
      </c>
      <c r="M40" s="73" t="n">
        <f aca="false">Trackers!N223</f>
        <v>0</v>
      </c>
      <c r="N40" s="73" t="n">
        <f aca="false">Trackers!O223</f>
        <v>0</v>
      </c>
      <c r="O40" s="73" t="n">
        <f aca="false">SUM(C40:N40)</f>
        <v>0</v>
      </c>
      <c r="P40" s="530" t="n">
        <f aca="false">SUM(C40:J40)</f>
        <v>0</v>
      </c>
      <c r="Q40" s="73" t="n">
        <f aca="false">(O40-P40)</f>
        <v>0</v>
      </c>
      <c r="R40" s="532"/>
    </row>
    <row r="41" customFormat="false" ht="12.75" hidden="false" customHeight="false" outlineLevel="0" collapsed="false">
      <c r="A41" s="539" t="s">
        <v>652</v>
      </c>
      <c r="B41" s="533" t="s">
        <v>636</v>
      </c>
      <c r="C41" s="73" t="n">
        <f aca="false">Trackers!D536</f>
        <v>0</v>
      </c>
      <c r="D41" s="73" t="n">
        <f aca="false">Trackers!E536</f>
        <v>0</v>
      </c>
      <c r="E41" s="73" t="n">
        <f aca="false">Trackers!F536</f>
        <v>0</v>
      </c>
      <c r="F41" s="73" t="n">
        <f aca="false">Trackers!G536</f>
        <v>0</v>
      </c>
      <c r="G41" s="73" t="n">
        <f aca="false">Trackers!H536</f>
        <v>0</v>
      </c>
      <c r="H41" s="73" t="n">
        <f aca="false">Trackers!I536</f>
        <v>0</v>
      </c>
      <c r="I41" s="73" t="n">
        <f aca="false">Trackers!J536</f>
        <v>0</v>
      </c>
      <c r="J41" s="73" t="n">
        <f aca="false">Trackers!K536</f>
        <v>0</v>
      </c>
      <c r="K41" s="73" t="n">
        <f aca="false">Trackers!L536</f>
        <v>0</v>
      </c>
      <c r="L41" s="73" t="n">
        <f aca="false">Trackers!M536</f>
        <v>0</v>
      </c>
      <c r="M41" s="73" t="n">
        <f aca="false">Trackers!N536</f>
        <v>0</v>
      </c>
      <c r="N41" s="73" t="n">
        <f aca="false">Trackers!O536</f>
        <v>0</v>
      </c>
      <c r="O41" s="73" t="n">
        <f aca="false">SUM(C41:N41)</f>
        <v>0</v>
      </c>
      <c r="P41" s="530" t="n">
        <f aca="false">SUM(C41:J41)</f>
        <v>0</v>
      </c>
      <c r="Q41" s="73" t="n">
        <f aca="false">(O41-P41)</f>
        <v>0</v>
      </c>
      <c r="R41" s="532"/>
    </row>
    <row r="42" customFormat="false" ht="12.75" hidden="false" customHeight="false" outlineLevel="0" collapsed="false">
      <c r="A42" s="539" t="s">
        <v>653</v>
      </c>
      <c r="B42" s="533" t="s">
        <v>636</v>
      </c>
      <c r="C42" s="73" t="n">
        <f aca="false">Trackers!D588</f>
        <v>0</v>
      </c>
      <c r="D42" s="73" t="n">
        <f aca="false">Trackers!E588</f>
        <v>0</v>
      </c>
      <c r="E42" s="73" t="n">
        <f aca="false">Trackers!F588</f>
        <v>0</v>
      </c>
      <c r="F42" s="73" t="n">
        <f aca="false">Trackers!G588</f>
        <v>0</v>
      </c>
      <c r="G42" s="73" t="n">
        <f aca="false">Trackers!H588</f>
        <v>0</v>
      </c>
      <c r="H42" s="73" t="n">
        <f aca="false">Trackers!I588</f>
        <v>0</v>
      </c>
      <c r="I42" s="73" t="n">
        <f aca="false">Trackers!J588</f>
        <v>0</v>
      </c>
      <c r="J42" s="73" t="n">
        <f aca="false">Trackers!K588</f>
        <v>0</v>
      </c>
      <c r="K42" s="73" t="n">
        <f aca="false">Trackers!L588</f>
        <v>0</v>
      </c>
      <c r="L42" s="73" t="n">
        <f aca="false">Trackers!M588</f>
        <v>0</v>
      </c>
      <c r="M42" s="73" t="n">
        <f aca="false">Trackers!N588</f>
        <v>0</v>
      </c>
      <c r="N42" s="73" t="n">
        <f aca="false">Trackers!O588</f>
        <v>0</v>
      </c>
      <c r="O42" s="73" t="n">
        <f aca="false">SUM(C42:N42)</f>
        <v>0</v>
      </c>
      <c r="P42" s="530" t="n">
        <f aca="false">SUM(C42:J42)</f>
        <v>0</v>
      </c>
      <c r="Q42" s="73" t="n">
        <f aca="false">(O42-P42)</f>
        <v>0</v>
      </c>
      <c r="R42" s="532"/>
    </row>
    <row r="43" customFormat="false" ht="12.75" hidden="false" customHeight="false" outlineLevel="0" collapsed="false">
      <c r="A43" s="539" t="s">
        <v>115</v>
      </c>
      <c r="B43" s="555" t="s">
        <v>649</v>
      </c>
      <c r="C43" s="536" t="n">
        <v>0</v>
      </c>
      <c r="D43" s="536" t="n">
        <v>0</v>
      </c>
      <c r="E43" s="536" t="n">
        <v>0</v>
      </c>
      <c r="F43" s="536" t="n">
        <v>0</v>
      </c>
      <c r="G43" s="536" t="n">
        <v>0</v>
      </c>
      <c r="H43" s="536" t="n">
        <v>0</v>
      </c>
      <c r="I43" s="536" t="n">
        <v>0</v>
      </c>
      <c r="J43" s="536" t="n">
        <v>0</v>
      </c>
      <c r="K43" s="536" t="n">
        <v>0</v>
      </c>
      <c r="L43" s="536" t="n">
        <v>0</v>
      </c>
      <c r="M43" s="536" t="n">
        <v>0</v>
      </c>
      <c r="N43" s="536" t="n">
        <v>0</v>
      </c>
      <c r="O43" s="535" t="n">
        <f aca="false">SUM(C43:N43)</f>
        <v>0</v>
      </c>
      <c r="P43" s="536" t="n">
        <f aca="false">SUM(C43:J43)</f>
        <v>0</v>
      </c>
      <c r="Q43" s="535" t="n">
        <f aca="false">(O43-P43)</f>
        <v>0</v>
      </c>
      <c r="R43" s="532"/>
      <c r="T43" s="532"/>
      <c r="U43" s="532"/>
      <c r="V43" s="532"/>
      <c r="W43" s="532"/>
      <c r="X43" s="532"/>
      <c r="Y43" s="532"/>
      <c r="Z43" s="532"/>
      <c r="AA43" s="532"/>
      <c r="AB43" s="532"/>
      <c r="AC43" s="532"/>
      <c r="AD43" s="532"/>
      <c r="AE43" s="532"/>
      <c r="AF43" s="532"/>
      <c r="AG43" s="532"/>
      <c r="AH43" s="531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</row>
    <row r="44" customFormat="false" ht="3.95" hidden="false" customHeight="true" outlineLevel="0" collapsed="false">
      <c r="A44" s="511"/>
      <c r="B44" s="510"/>
      <c r="C44" s="538"/>
      <c r="D44" s="538"/>
      <c r="E44" s="538"/>
      <c r="F44" s="538"/>
      <c r="G44" s="538"/>
      <c r="H44" s="538"/>
      <c r="I44" s="538"/>
      <c r="J44" s="538"/>
      <c r="K44" s="538"/>
      <c r="L44" s="538"/>
      <c r="M44" s="538"/>
      <c r="N44" s="538"/>
      <c r="O44" s="538"/>
      <c r="P44" s="538"/>
      <c r="Q44" s="538"/>
    </row>
    <row r="45" customFormat="false" ht="12.75" hidden="false" customHeight="false" outlineLevel="0" collapsed="false">
      <c r="A45" s="525" t="s">
        <v>654</v>
      </c>
      <c r="B45" s="557"/>
      <c r="C45" s="552" t="n">
        <f aca="false">SUM(C38:C43)</f>
        <v>0</v>
      </c>
      <c r="D45" s="552" t="n">
        <f aca="false">SUM(D38:D43)</f>
        <v>0</v>
      </c>
      <c r="E45" s="552" t="n">
        <f aca="false">SUM(E38:E43)</f>
        <v>0</v>
      </c>
      <c r="F45" s="552" t="n">
        <f aca="false">SUM(F38:F43)</f>
        <v>0</v>
      </c>
      <c r="G45" s="552" t="n">
        <f aca="false">SUM(G38:G43)</f>
        <v>0</v>
      </c>
      <c r="H45" s="552" t="n">
        <f aca="false">SUM(H38:H43)</f>
        <v>0</v>
      </c>
      <c r="I45" s="552" t="n">
        <f aca="false">SUM(I38:I43)</f>
        <v>0</v>
      </c>
      <c r="J45" s="552" t="n">
        <f aca="false">SUM(J38:J43)</f>
        <v>0</v>
      </c>
      <c r="K45" s="552" t="n">
        <f aca="false">SUM(K38:K43)</f>
        <v>0</v>
      </c>
      <c r="L45" s="552" t="n">
        <f aca="false">SUM(L38:L43)</f>
        <v>0</v>
      </c>
      <c r="M45" s="552" t="n">
        <f aca="false">SUM(M38:M43)</f>
        <v>0</v>
      </c>
      <c r="N45" s="552" t="n">
        <f aca="false">SUM(N38:N43)</f>
        <v>0</v>
      </c>
      <c r="O45" s="552" t="n">
        <f aca="false">SUM(O38:O43)</f>
        <v>0</v>
      </c>
      <c r="P45" s="552" t="n">
        <f aca="false">SUM(P38:P43)</f>
        <v>0</v>
      </c>
      <c r="Q45" s="552" t="n">
        <f aca="false">SUM(Q38:Q43)</f>
        <v>0</v>
      </c>
      <c r="R45" s="558"/>
      <c r="S45" s="558"/>
      <c r="T45" s="532"/>
      <c r="U45" s="532"/>
      <c r="V45" s="532"/>
      <c r="W45" s="532"/>
      <c r="X45" s="532"/>
      <c r="Y45" s="532"/>
      <c r="Z45" s="532"/>
      <c r="AA45" s="532"/>
      <c r="AB45" s="532"/>
      <c r="AC45" s="532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</row>
    <row r="46" customFormat="false" ht="6" hidden="false" customHeight="true" outlineLevel="0" collapsed="false">
      <c r="A46" s="543"/>
      <c r="B46" s="510"/>
      <c r="C46" s="530"/>
      <c r="D46" s="530"/>
      <c r="E46" s="530"/>
      <c r="F46" s="530"/>
      <c r="G46" s="530"/>
      <c r="H46" s="530"/>
      <c r="I46" s="530"/>
      <c r="J46" s="530"/>
      <c r="K46" s="530"/>
      <c r="L46" s="530"/>
      <c r="M46" s="530"/>
      <c r="N46" s="530"/>
      <c r="O46" s="73"/>
      <c r="P46" s="530"/>
      <c r="Q46" s="73"/>
      <c r="R46" s="532"/>
      <c r="S46" s="532"/>
      <c r="T46" s="532"/>
      <c r="U46" s="532"/>
      <c r="V46" s="532"/>
      <c r="W46" s="532"/>
      <c r="X46" s="532"/>
      <c r="Y46" s="532"/>
      <c r="Z46" s="532"/>
      <c r="AA46" s="532"/>
      <c r="AB46" s="532"/>
      <c r="AC46" s="532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</row>
    <row r="47" customFormat="false" ht="12.75" hidden="false" customHeight="false" outlineLevel="0" collapsed="false">
      <c r="A47" s="525" t="s">
        <v>655</v>
      </c>
      <c r="B47" s="510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532"/>
      <c r="S47" s="532"/>
      <c r="T47" s="532"/>
      <c r="U47" s="532"/>
      <c r="V47" s="532"/>
      <c r="W47" s="532"/>
      <c r="X47" s="532"/>
    </row>
    <row r="48" customFormat="false" ht="12.75" hidden="false" customHeight="false" outlineLevel="0" collapsed="false">
      <c r="A48" s="539" t="s">
        <v>648</v>
      </c>
      <c r="B48" s="555" t="s">
        <v>649</v>
      </c>
      <c r="C48" s="556" t="n">
        <v>0</v>
      </c>
      <c r="D48" s="556" t="n">
        <v>0</v>
      </c>
      <c r="E48" s="556" t="n">
        <v>0</v>
      </c>
      <c r="F48" s="556" t="n">
        <v>0</v>
      </c>
      <c r="G48" s="556" t="n">
        <v>0</v>
      </c>
      <c r="H48" s="556" t="n">
        <v>0</v>
      </c>
      <c r="I48" s="556" t="n">
        <v>0</v>
      </c>
      <c r="J48" s="556" t="n">
        <v>0</v>
      </c>
      <c r="K48" s="556" t="n">
        <v>0</v>
      </c>
      <c r="L48" s="556" t="n">
        <v>0</v>
      </c>
      <c r="M48" s="556" t="n">
        <v>0</v>
      </c>
      <c r="N48" s="556" t="n">
        <v>0</v>
      </c>
      <c r="O48" s="73" t="n">
        <f aca="false">SUM(C48:N48)</f>
        <v>0</v>
      </c>
      <c r="P48" s="530" t="n">
        <f aca="false">SUM(C48:J48)</f>
        <v>0</v>
      </c>
      <c r="Q48" s="73" t="n">
        <f aca="false">(O48-P48)</f>
        <v>0</v>
      </c>
    </row>
    <row r="49" customFormat="false" ht="12.75" hidden="false" customHeight="false" outlineLevel="0" collapsed="false">
      <c r="A49" s="539" t="s">
        <v>650</v>
      </c>
      <c r="B49" s="533" t="s">
        <v>636</v>
      </c>
      <c r="C49" s="73" t="n">
        <f aca="false">-Trackers!D179</f>
        <v>0</v>
      </c>
      <c r="D49" s="73" t="n">
        <f aca="false">-Trackers!E179</f>
        <v>0</v>
      </c>
      <c r="E49" s="73" t="n">
        <f aca="false">-Trackers!F179</f>
        <v>0</v>
      </c>
      <c r="F49" s="73" t="n">
        <f aca="false">-Trackers!G179</f>
        <v>0</v>
      </c>
      <c r="G49" s="73" t="n">
        <f aca="false">-Trackers!H179</f>
        <v>0</v>
      </c>
      <c r="H49" s="73" t="n">
        <f aca="false">-Trackers!I179</f>
        <v>0</v>
      </c>
      <c r="I49" s="73" t="n">
        <f aca="false">-Trackers!J179</f>
        <v>0</v>
      </c>
      <c r="J49" s="73" t="n">
        <f aca="false">-Trackers!K179</f>
        <v>0</v>
      </c>
      <c r="K49" s="73" t="n">
        <f aca="false">-Trackers!L179</f>
        <v>0</v>
      </c>
      <c r="L49" s="73" t="n">
        <f aca="false">-Trackers!M179</f>
        <v>0</v>
      </c>
      <c r="M49" s="73" t="n">
        <f aca="false">-Trackers!N179</f>
        <v>0</v>
      </c>
      <c r="N49" s="73" t="n">
        <f aca="false">-Trackers!O179</f>
        <v>0</v>
      </c>
      <c r="O49" s="73" t="n">
        <f aca="false">SUM(C49:N49)</f>
        <v>0</v>
      </c>
      <c r="P49" s="530" t="n">
        <f aca="false">SUM(C49:J49)</f>
        <v>0</v>
      </c>
      <c r="Q49" s="73" t="n">
        <f aca="false">(O49-P49)</f>
        <v>0</v>
      </c>
    </row>
    <row r="50" customFormat="false" ht="12.75" hidden="false" customHeight="false" outlineLevel="0" collapsed="false">
      <c r="A50" s="539" t="s">
        <v>656</v>
      </c>
      <c r="B50" s="533" t="s">
        <v>636</v>
      </c>
      <c r="C50" s="73" t="n">
        <f aca="false">-Trackers!D95</f>
        <v>0</v>
      </c>
      <c r="D50" s="73" t="n">
        <f aca="false">-Trackers!E95</f>
        <v>0</v>
      </c>
      <c r="E50" s="73" t="n">
        <f aca="false">-Trackers!F95</f>
        <v>0</v>
      </c>
      <c r="F50" s="73" t="n">
        <f aca="false">-Trackers!G95</f>
        <v>0</v>
      </c>
      <c r="G50" s="73" t="n">
        <f aca="false">-Trackers!H95</f>
        <v>0</v>
      </c>
      <c r="H50" s="73" t="n">
        <f aca="false">-Trackers!I95</f>
        <v>0</v>
      </c>
      <c r="I50" s="73" t="n">
        <f aca="false">-Trackers!J95</f>
        <v>0</v>
      </c>
      <c r="J50" s="73" t="n">
        <f aca="false">-Trackers!K95</f>
        <v>0</v>
      </c>
      <c r="K50" s="73" t="n">
        <f aca="false">-Trackers!L95</f>
        <v>0</v>
      </c>
      <c r="L50" s="73" t="n">
        <f aca="false">-Trackers!M95</f>
        <v>0</v>
      </c>
      <c r="M50" s="73" t="n">
        <f aca="false">-Trackers!N95</f>
        <v>0</v>
      </c>
      <c r="N50" s="73" t="n">
        <f aca="false">-Trackers!O95</f>
        <v>0</v>
      </c>
      <c r="O50" s="73" t="n">
        <f aca="false">SUM(C50:N50)</f>
        <v>0</v>
      </c>
      <c r="P50" s="530" t="n">
        <f aca="false">SUM(C50:J50)</f>
        <v>0</v>
      </c>
      <c r="Q50" s="73" t="n">
        <f aca="false">(O50-P50)</f>
        <v>0</v>
      </c>
      <c r="R50" s="532"/>
      <c r="S50" s="532"/>
      <c r="T50" s="532"/>
      <c r="U50" s="532"/>
      <c r="V50" s="532"/>
      <c r="W50" s="532"/>
      <c r="X50" s="532"/>
    </row>
    <row r="51" customFormat="false" ht="12.75" hidden="false" customHeight="false" outlineLevel="0" collapsed="false">
      <c r="A51" s="539" t="s">
        <v>657</v>
      </c>
      <c r="B51" s="533" t="s">
        <v>636</v>
      </c>
      <c r="C51" s="73" t="n">
        <f aca="false">-Trackers!D93</f>
        <v>-0</v>
      </c>
      <c r="D51" s="73" t="n">
        <f aca="false">-Trackers!E93</f>
        <v>-0</v>
      </c>
      <c r="E51" s="73" t="n">
        <f aca="false">-Trackers!F93</f>
        <v>-0</v>
      </c>
      <c r="F51" s="73" t="n">
        <f aca="false">-Trackers!G93</f>
        <v>-0</v>
      </c>
      <c r="G51" s="73" t="n">
        <f aca="false">-Trackers!H93</f>
        <v>-0</v>
      </c>
      <c r="H51" s="73" t="n">
        <f aca="false">-Trackers!I93</f>
        <v>-0</v>
      </c>
      <c r="I51" s="73" t="n">
        <f aca="false">-Trackers!J93</f>
        <v>-0</v>
      </c>
      <c r="J51" s="73" t="n">
        <f aca="false">-Trackers!K93</f>
        <v>-0</v>
      </c>
      <c r="K51" s="73" t="n">
        <f aca="false">-Trackers!L93</f>
        <v>-0</v>
      </c>
      <c r="L51" s="73" t="n">
        <f aca="false">-Trackers!M93</f>
        <v>-0</v>
      </c>
      <c r="M51" s="73" t="n">
        <f aca="false">-Trackers!N93</f>
        <v>-0</v>
      </c>
      <c r="N51" s="73" t="n">
        <f aca="false">-Trackers!O93</f>
        <v>-0</v>
      </c>
      <c r="O51" s="73" t="n">
        <f aca="false">SUM(C51:N51)</f>
        <v>0</v>
      </c>
      <c r="P51" s="530" t="n">
        <f aca="false">SUM(C51:J51)</f>
        <v>0</v>
      </c>
      <c r="Q51" s="73" t="n">
        <f aca="false">(O51-P51)</f>
        <v>0</v>
      </c>
      <c r="R51" s="532"/>
      <c r="T51" s="532"/>
      <c r="U51" s="532"/>
      <c r="V51" s="532"/>
      <c r="W51" s="532"/>
      <c r="X51" s="532"/>
    </row>
    <row r="52" customFormat="false" ht="12.75" hidden="false" customHeight="false" outlineLevel="0" collapsed="false">
      <c r="A52" s="539" t="s">
        <v>658</v>
      </c>
      <c r="B52" s="533" t="s">
        <v>636</v>
      </c>
      <c r="C52" s="73" t="n">
        <f aca="false">-Trackers!D293</f>
        <v>0</v>
      </c>
      <c r="D52" s="73" t="n">
        <f aca="false">-Trackers!E293</f>
        <v>0</v>
      </c>
      <c r="E52" s="73" t="n">
        <f aca="false">-Trackers!F293</f>
        <v>0</v>
      </c>
      <c r="F52" s="73" t="n">
        <f aca="false">-Trackers!G293</f>
        <v>0</v>
      </c>
      <c r="G52" s="73" t="n">
        <f aca="false">-Trackers!H293</f>
        <v>0</v>
      </c>
      <c r="H52" s="73" t="n">
        <f aca="false">-Trackers!I293</f>
        <v>0</v>
      </c>
      <c r="I52" s="73" t="n">
        <f aca="false">-Trackers!J293</f>
        <v>0</v>
      </c>
      <c r="J52" s="73" t="n">
        <f aca="false">-Trackers!K293</f>
        <v>0</v>
      </c>
      <c r="K52" s="73" t="n">
        <f aca="false">-Trackers!L293</f>
        <v>0</v>
      </c>
      <c r="L52" s="73" t="n">
        <f aca="false">-Trackers!M293</f>
        <v>0</v>
      </c>
      <c r="M52" s="73" t="n">
        <f aca="false">-Trackers!N293</f>
        <v>0</v>
      </c>
      <c r="N52" s="73" t="n">
        <f aca="false">-Trackers!O293</f>
        <v>0</v>
      </c>
      <c r="O52" s="73" t="n">
        <f aca="false">SUM(C52:N52)</f>
        <v>0</v>
      </c>
      <c r="P52" s="530" t="n">
        <f aca="false">SUM(C52:J52)</f>
        <v>0</v>
      </c>
      <c r="Q52" s="73" t="n">
        <f aca="false">(O52-P52)</f>
        <v>0</v>
      </c>
      <c r="R52" s="532"/>
      <c r="S52" s="532"/>
    </row>
    <row r="53" customFormat="false" ht="12.75" hidden="false" customHeight="false" outlineLevel="0" collapsed="false">
      <c r="A53" s="539" t="s">
        <v>659</v>
      </c>
      <c r="B53" s="533" t="s">
        <v>636</v>
      </c>
      <c r="C53" s="73" t="n">
        <f aca="false">-Trackers!D232</f>
        <v>0</v>
      </c>
      <c r="D53" s="73" t="n">
        <f aca="false">-Trackers!E232</f>
        <v>0</v>
      </c>
      <c r="E53" s="73" t="n">
        <f aca="false">-Trackers!F232</f>
        <v>0</v>
      </c>
      <c r="F53" s="73" t="n">
        <f aca="false">-Trackers!G232</f>
        <v>0</v>
      </c>
      <c r="G53" s="73" t="n">
        <f aca="false">-Trackers!H232</f>
        <v>0</v>
      </c>
      <c r="H53" s="73" t="n">
        <f aca="false">-Trackers!I232</f>
        <v>0</v>
      </c>
      <c r="I53" s="73" t="n">
        <f aca="false">-Trackers!J232</f>
        <v>0</v>
      </c>
      <c r="J53" s="73" t="n">
        <f aca="false">-Trackers!K232</f>
        <v>0</v>
      </c>
      <c r="K53" s="73" t="n">
        <f aca="false">-Trackers!L232</f>
        <v>0</v>
      </c>
      <c r="L53" s="73" t="n">
        <f aca="false">-Trackers!M232</f>
        <v>0</v>
      </c>
      <c r="M53" s="73" t="n">
        <f aca="false">-Trackers!N232</f>
        <v>0</v>
      </c>
      <c r="N53" s="73" t="n">
        <f aca="false">-Trackers!O232</f>
        <v>0</v>
      </c>
      <c r="O53" s="73" t="n">
        <f aca="false">SUM(C53:N53)</f>
        <v>0</v>
      </c>
      <c r="P53" s="530" t="n">
        <f aca="false">SUM(C53:J53)</f>
        <v>0</v>
      </c>
      <c r="Q53" s="73" t="n">
        <f aca="false">(O53-P53)</f>
        <v>0</v>
      </c>
      <c r="R53" s="532"/>
      <c r="S53" s="532"/>
      <c r="T53" s="532"/>
      <c r="U53" s="532"/>
      <c r="V53" s="532"/>
      <c r="W53" s="532"/>
      <c r="X53" s="532"/>
    </row>
    <row r="54" customFormat="false" ht="12.75" hidden="false" customHeight="false" outlineLevel="0" collapsed="false">
      <c r="A54" s="539" t="s">
        <v>660</v>
      </c>
      <c r="B54" s="533" t="s">
        <v>636</v>
      </c>
      <c r="C54" s="73" t="n">
        <f aca="false">-Trackers!D545</f>
        <v>0</v>
      </c>
      <c r="D54" s="73" t="n">
        <f aca="false">-Trackers!E545</f>
        <v>0</v>
      </c>
      <c r="E54" s="73" t="n">
        <f aca="false">-Trackers!F545</f>
        <v>0</v>
      </c>
      <c r="F54" s="73" t="n">
        <f aca="false">-Trackers!G545</f>
        <v>0</v>
      </c>
      <c r="G54" s="73" t="n">
        <f aca="false">-Trackers!H545</f>
        <v>0</v>
      </c>
      <c r="H54" s="73" t="n">
        <f aca="false">-Trackers!I545</f>
        <v>0</v>
      </c>
      <c r="I54" s="73" t="n">
        <f aca="false">-Trackers!J545</f>
        <v>0</v>
      </c>
      <c r="J54" s="73" t="n">
        <f aca="false">-Trackers!K545</f>
        <v>0</v>
      </c>
      <c r="K54" s="73" t="n">
        <f aca="false">-Trackers!L545</f>
        <v>0</v>
      </c>
      <c r="L54" s="73" t="n">
        <f aca="false">-Trackers!M545</f>
        <v>0</v>
      </c>
      <c r="M54" s="73" t="n">
        <f aca="false">-Trackers!N545</f>
        <v>0</v>
      </c>
      <c r="N54" s="73" t="n">
        <f aca="false">-Trackers!O545</f>
        <v>0</v>
      </c>
      <c r="O54" s="73" t="n">
        <f aca="false">SUM(C54:N54)</f>
        <v>0</v>
      </c>
      <c r="P54" s="530" t="n">
        <f aca="false">SUM(C54:J54)</f>
        <v>0</v>
      </c>
      <c r="Q54" s="73" t="n">
        <f aca="false">(O54-P54)</f>
        <v>0</v>
      </c>
      <c r="R54" s="532"/>
    </row>
    <row r="55" customFormat="false" ht="12.75" hidden="false" customHeight="false" outlineLevel="0" collapsed="false">
      <c r="A55" s="539" t="s">
        <v>661</v>
      </c>
      <c r="B55" s="533" t="s">
        <v>636</v>
      </c>
      <c r="C55" s="535" t="n">
        <f aca="false">-Trackers!D597</f>
        <v>0</v>
      </c>
      <c r="D55" s="535" t="n">
        <f aca="false">-Trackers!E597</f>
        <v>0</v>
      </c>
      <c r="E55" s="535" t="n">
        <f aca="false">-Trackers!F597</f>
        <v>0</v>
      </c>
      <c r="F55" s="535" t="n">
        <f aca="false">-Trackers!G597</f>
        <v>0</v>
      </c>
      <c r="G55" s="535" t="n">
        <f aca="false">-Trackers!H597</f>
        <v>0</v>
      </c>
      <c r="H55" s="535" t="n">
        <f aca="false">-Trackers!I597</f>
        <v>0</v>
      </c>
      <c r="I55" s="535" t="n">
        <f aca="false">-Trackers!J597</f>
        <v>0</v>
      </c>
      <c r="J55" s="535" t="n">
        <f aca="false">-Trackers!K597</f>
        <v>0</v>
      </c>
      <c r="K55" s="535" t="n">
        <f aca="false">-Trackers!L597</f>
        <v>0</v>
      </c>
      <c r="L55" s="535" t="n">
        <f aca="false">-Trackers!M597</f>
        <v>0</v>
      </c>
      <c r="M55" s="535" t="n">
        <f aca="false">-Trackers!N597</f>
        <v>0</v>
      </c>
      <c r="N55" s="535" t="n">
        <f aca="false">-Trackers!O597</f>
        <v>0</v>
      </c>
      <c r="O55" s="535" t="n">
        <f aca="false">SUM(C55:N55)</f>
        <v>0</v>
      </c>
      <c r="P55" s="536" t="n">
        <f aca="false">SUM(C55:J55)</f>
        <v>0</v>
      </c>
      <c r="Q55" s="535" t="n">
        <f aca="false">(O55-P55)</f>
        <v>0</v>
      </c>
      <c r="R55" s="546"/>
      <c r="S55" s="545"/>
      <c r="T55" s="545"/>
      <c r="U55" s="545"/>
      <c r="V55" s="545"/>
      <c r="W55" s="545"/>
    </row>
    <row r="56" customFormat="false" ht="3.95" hidden="false" customHeight="true" outlineLevel="0" collapsed="false">
      <c r="A56" s="511"/>
      <c r="B56" s="510"/>
      <c r="C56" s="538"/>
      <c r="D56" s="538"/>
      <c r="E56" s="538"/>
      <c r="F56" s="538"/>
      <c r="G56" s="538"/>
      <c r="H56" s="538"/>
      <c r="I56" s="538"/>
      <c r="J56" s="538"/>
      <c r="K56" s="538"/>
      <c r="L56" s="538"/>
      <c r="M56" s="538"/>
      <c r="N56" s="538"/>
      <c r="O56" s="538"/>
      <c r="P56" s="538"/>
      <c r="Q56" s="538"/>
      <c r="R56" s="545"/>
      <c r="S56" s="545"/>
    </row>
    <row r="57" customFormat="false" ht="12.75" hidden="false" customHeight="false" outlineLevel="0" collapsed="false">
      <c r="A57" s="525" t="s">
        <v>662</v>
      </c>
      <c r="B57" s="540"/>
      <c r="C57" s="552" t="n">
        <f aca="false">SUM(C48:C55)</f>
        <v>0</v>
      </c>
      <c r="D57" s="552" t="n">
        <f aca="false">SUM(D48:D55)</f>
        <v>0</v>
      </c>
      <c r="E57" s="552" t="n">
        <f aca="false">SUM(E48:E55)</f>
        <v>0</v>
      </c>
      <c r="F57" s="552" t="n">
        <f aca="false">SUM(F48:F55)</f>
        <v>0</v>
      </c>
      <c r="G57" s="552" t="n">
        <f aca="false">SUM(G48:G55)</f>
        <v>0</v>
      </c>
      <c r="H57" s="552" t="n">
        <f aca="false">SUM(H48:H55)</f>
        <v>0</v>
      </c>
      <c r="I57" s="552" t="n">
        <f aca="false">SUM(I48:I55)</f>
        <v>0</v>
      </c>
      <c r="J57" s="552" t="n">
        <f aca="false">SUM(J48:J55)</f>
        <v>0</v>
      </c>
      <c r="K57" s="552" t="n">
        <f aca="false">SUM(K48:K55)</f>
        <v>0</v>
      </c>
      <c r="L57" s="552" t="n">
        <f aca="false">SUM(L48:L55)</f>
        <v>0</v>
      </c>
      <c r="M57" s="552" t="n">
        <f aca="false">SUM(M48:M55)</f>
        <v>0</v>
      </c>
      <c r="N57" s="552" t="n">
        <f aca="false">SUM(N48:N55)</f>
        <v>0</v>
      </c>
      <c r="O57" s="552" t="n">
        <f aca="false">SUM(O48:O55)</f>
        <v>0</v>
      </c>
      <c r="P57" s="552" t="n">
        <f aca="false">SUM(P48:P55)</f>
        <v>0</v>
      </c>
      <c r="Q57" s="552" t="n">
        <f aca="false">SUM(Q48:Q55)</f>
        <v>0</v>
      </c>
      <c r="R57" s="559"/>
      <c r="S57" s="559"/>
      <c r="T57" s="532"/>
      <c r="U57" s="532"/>
      <c r="V57" s="532"/>
      <c r="W57" s="532"/>
      <c r="X57" s="532"/>
    </row>
    <row r="58" customFormat="false" ht="8.1" hidden="false" customHeight="true" outlineLevel="0" collapsed="false">
      <c r="A58" s="543"/>
      <c r="B58" s="529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532"/>
      <c r="S58" s="532"/>
      <c r="T58" s="532"/>
      <c r="U58" s="532"/>
      <c r="V58" s="532"/>
      <c r="W58" s="532"/>
      <c r="X58" s="532"/>
    </row>
    <row r="59" customFormat="false" ht="12.75" hidden="false" customHeight="true" outlineLevel="0" collapsed="false">
      <c r="A59" s="560" t="s">
        <v>663</v>
      </c>
      <c r="B59" s="529"/>
      <c r="C59" s="561" t="n">
        <v>0</v>
      </c>
      <c r="D59" s="561" t="n">
        <v>0</v>
      </c>
      <c r="E59" s="561" t="n">
        <v>0</v>
      </c>
      <c r="F59" s="561" t="n">
        <v>0</v>
      </c>
      <c r="G59" s="561" t="n">
        <v>0</v>
      </c>
      <c r="H59" s="561" t="n">
        <v>0</v>
      </c>
      <c r="I59" s="561" t="n">
        <v>0</v>
      </c>
      <c r="J59" s="561" t="n">
        <v>0</v>
      </c>
      <c r="K59" s="561" t="n">
        <v>0</v>
      </c>
      <c r="L59" s="561" t="n">
        <v>0</v>
      </c>
      <c r="M59" s="561" t="n">
        <v>0</v>
      </c>
      <c r="N59" s="561" t="n">
        <v>0</v>
      </c>
      <c r="O59" s="73" t="n">
        <f aca="false">SUM(C59:N59)</f>
        <v>0</v>
      </c>
      <c r="P59" s="530" t="n">
        <f aca="false">SUM(C59:J59)</f>
        <v>0</v>
      </c>
      <c r="Q59" s="73" t="n">
        <f aca="false">(O59-P59)</f>
        <v>0</v>
      </c>
      <c r="R59" s="532"/>
      <c r="S59" s="532"/>
      <c r="T59" s="532"/>
      <c r="U59" s="532"/>
      <c r="V59" s="532"/>
      <c r="W59" s="532"/>
      <c r="X59" s="532"/>
    </row>
    <row r="60" customFormat="false" ht="12.75" hidden="false" customHeight="true" outlineLevel="0" collapsed="false">
      <c r="A60" s="539" t="s">
        <v>664</v>
      </c>
      <c r="B60" s="533" t="s">
        <v>636</v>
      </c>
      <c r="C60" s="562" t="n">
        <f aca="false">'Transport-OtherRev'!C78</f>
        <v>0</v>
      </c>
      <c r="D60" s="562" t="n">
        <f aca="false">'Transport-OtherRev'!D78</f>
        <v>0</v>
      </c>
      <c r="E60" s="562" t="n">
        <f aca="false">'Transport-OtherRev'!E78</f>
        <v>0</v>
      </c>
      <c r="F60" s="562" t="n">
        <f aca="false">'Transport-OtherRev'!F78</f>
        <v>0</v>
      </c>
      <c r="G60" s="562" t="n">
        <f aca="false">'Transport-OtherRev'!G78</f>
        <v>0</v>
      </c>
      <c r="H60" s="562" t="n">
        <f aca="false">'Transport-OtherRev'!H78</f>
        <v>0</v>
      </c>
      <c r="I60" s="562" t="n">
        <f aca="false">'Transport-OtherRev'!I78</f>
        <v>0</v>
      </c>
      <c r="J60" s="562" t="n">
        <f aca="false">'Transport-OtherRev'!J78</f>
        <v>0</v>
      </c>
      <c r="K60" s="562" t="n">
        <f aca="false">'Transport-OtherRev'!K78</f>
        <v>0</v>
      </c>
      <c r="L60" s="562" t="n">
        <f aca="false">'Transport-OtherRev'!L78</f>
        <v>0</v>
      </c>
      <c r="M60" s="562" t="n">
        <f aca="false">'Transport-OtherRev'!M78</f>
        <v>0</v>
      </c>
      <c r="N60" s="562" t="n">
        <f aca="false">'Transport-OtherRev'!N78</f>
        <v>0</v>
      </c>
      <c r="O60" s="73" t="n">
        <f aca="false">SUM(C60:N60)</f>
        <v>0</v>
      </c>
      <c r="P60" s="530" t="n">
        <f aca="false">SUM(C60:J60)</f>
        <v>0</v>
      </c>
      <c r="Q60" s="73" t="n">
        <f aca="false">(O60-P60)</f>
        <v>0</v>
      </c>
      <c r="R60" s="532"/>
      <c r="S60" s="532"/>
      <c r="T60" s="532"/>
      <c r="U60" s="532"/>
      <c r="V60" s="532"/>
      <c r="W60" s="532"/>
      <c r="X60" s="532"/>
    </row>
    <row r="61" customFormat="false" ht="12.75" hidden="false" customHeight="true" outlineLevel="0" collapsed="false">
      <c r="A61" s="539" t="s">
        <v>665</v>
      </c>
      <c r="B61" s="533" t="s">
        <v>636</v>
      </c>
      <c r="C61" s="563" t="n">
        <f aca="false">-'Transport-OtherRev'!C87</f>
        <v>0</v>
      </c>
      <c r="D61" s="563" t="n">
        <f aca="false">-'Transport-OtherRev'!D87</f>
        <v>0</v>
      </c>
      <c r="E61" s="563" t="n">
        <f aca="false">-'Transport-OtherRev'!E87</f>
        <v>0</v>
      </c>
      <c r="F61" s="563" t="n">
        <f aca="false">-'Transport-OtherRev'!F87</f>
        <v>0</v>
      </c>
      <c r="G61" s="563" t="n">
        <f aca="false">-'Transport-OtherRev'!G87</f>
        <v>0</v>
      </c>
      <c r="H61" s="563" t="n">
        <f aca="false">-'Transport-OtherRev'!H87</f>
        <v>0</v>
      </c>
      <c r="I61" s="563" t="n">
        <f aca="false">-'Transport-OtherRev'!I87</f>
        <v>0</v>
      </c>
      <c r="J61" s="563" t="n">
        <f aca="false">-'Transport-OtherRev'!J87</f>
        <v>0</v>
      </c>
      <c r="K61" s="563" t="n">
        <f aca="false">-'Transport-OtherRev'!K87</f>
        <v>0</v>
      </c>
      <c r="L61" s="563" t="n">
        <f aca="false">-'Transport-OtherRev'!L87</f>
        <v>0</v>
      </c>
      <c r="M61" s="563" t="n">
        <f aca="false">-'Transport-OtherRev'!M87</f>
        <v>0</v>
      </c>
      <c r="N61" s="563" t="n">
        <f aca="false">-'Transport-OtherRev'!N87</f>
        <v>0</v>
      </c>
      <c r="O61" s="535" t="n">
        <f aca="false">SUM(C61:N61)</f>
        <v>0</v>
      </c>
      <c r="P61" s="536" t="n">
        <f aca="false">SUM(C61:J61)</f>
        <v>0</v>
      </c>
      <c r="Q61" s="535" t="n">
        <f aca="false">(O61-P61)</f>
        <v>0</v>
      </c>
      <c r="R61" s="532"/>
      <c r="S61" s="532"/>
      <c r="T61" s="532"/>
      <c r="U61" s="532"/>
      <c r="V61" s="532"/>
      <c r="W61" s="532"/>
      <c r="X61" s="532"/>
    </row>
    <row r="62" customFormat="false" ht="3.95" hidden="false" customHeight="true" outlineLevel="0" collapsed="false">
      <c r="A62" s="543"/>
      <c r="B62" s="529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532"/>
      <c r="S62" s="532"/>
      <c r="T62" s="532"/>
      <c r="U62" s="532"/>
      <c r="V62" s="532"/>
      <c r="W62" s="532"/>
      <c r="X62" s="532"/>
    </row>
    <row r="63" customFormat="false" ht="12.75" hidden="false" customHeight="true" outlineLevel="0" collapsed="false">
      <c r="A63" s="525" t="s">
        <v>666</v>
      </c>
      <c r="B63" s="529"/>
      <c r="C63" s="552" t="n">
        <f aca="false">SUM(C59:C61)</f>
        <v>0</v>
      </c>
      <c r="D63" s="552" t="n">
        <f aca="false">SUM(D59:D61)</f>
        <v>0</v>
      </c>
      <c r="E63" s="552" t="n">
        <f aca="false">SUM(E59:E61)</f>
        <v>0</v>
      </c>
      <c r="F63" s="552" t="n">
        <f aca="false">SUM(F59:F61)</f>
        <v>0</v>
      </c>
      <c r="G63" s="552" t="n">
        <f aca="false">SUM(G59:G61)</f>
        <v>0</v>
      </c>
      <c r="H63" s="552" t="n">
        <f aca="false">SUM(H59:H61)</f>
        <v>0</v>
      </c>
      <c r="I63" s="552" t="n">
        <f aca="false">SUM(I59:I61)</f>
        <v>0</v>
      </c>
      <c r="J63" s="552" t="n">
        <f aca="false">SUM(J59:J61)</f>
        <v>0</v>
      </c>
      <c r="K63" s="552" t="n">
        <f aca="false">SUM(K59:K61)</f>
        <v>0</v>
      </c>
      <c r="L63" s="552" t="n">
        <f aca="false">SUM(L59:L61)</f>
        <v>0</v>
      </c>
      <c r="M63" s="552" t="n">
        <f aca="false">SUM(M59:M61)</f>
        <v>0</v>
      </c>
      <c r="N63" s="552" t="n">
        <f aca="false">SUM(N59:N61)</f>
        <v>0</v>
      </c>
      <c r="O63" s="552" t="n">
        <f aca="false">SUM(O59:O61)</f>
        <v>0</v>
      </c>
      <c r="P63" s="552" t="n">
        <f aca="false">SUM(P59:P61)</f>
        <v>0</v>
      </c>
      <c r="Q63" s="552" t="n">
        <f aca="false">SUM(Q59:Q61)</f>
        <v>0</v>
      </c>
      <c r="R63" s="532"/>
      <c r="S63" s="532"/>
      <c r="T63" s="532"/>
      <c r="U63" s="532"/>
      <c r="V63" s="532"/>
      <c r="W63" s="532"/>
      <c r="X63" s="532"/>
    </row>
    <row r="64" customFormat="false" ht="8.1" hidden="false" customHeight="true" outlineLevel="0" collapsed="false">
      <c r="A64" s="543"/>
      <c r="B64" s="529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532"/>
      <c r="S64" s="532"/>
      <c r="T64" s="532"/>
      <c r="U64" s="532"/>
      <c r="V64" s="532"/>
      <c r="W64" s="532"/>
      <c r="X64" s="532"/>
    </row>
    <row r="65" customFormat="false" ht="12.75" hidden="false" customHeight="true" outlineLevel="0" collapsed="false">
      <c r="A65" s="525" t="s">
        <v>667</v>
      </c>
      <c r="B65" s="540"/>
      <c r="C65" s="564" t="n">
        <f aca="false">C32+C45+C57+C63</f>
        <v>0</v>
      </c>
      <c r="D65" s="564" t="n">
        <f aca="false">D32+D45+D57+D63</f>
        <v>0</v>
      </c>
      <c r="E65" s="564" t="n">
        <f aca="false">E32+E45+E57+E63</f>
        <v>0</v>
      </c>
      <c r="F65" s="564" t="n">
        <f aca="false">F32+F45+F57+F63</f>
        <v>0</v>
      </c>
      <c r="G65" s="564" t="n">
        <f aca="false">G32+G45+G57+G63</f>
        <v>0</v>
      </c>
      <c r="H65" s="564" t="n">
        <f aca="false">H32+H45+H57+H63</f>
        <v>0</v>
      </c>
      <c r="I65" s="564" t="n">
        <f aca="false">I32+I45+I57+I63</f>
        <v>0</v>
      </c>
      <c r="J65" s="564" t="n">
        <f aca="false">J32+J45+J57+J63</f>
        <v>0</v>
      </c>
      <c r="K65" s="564" t="n">
        <f aca="false">K32+K45+K57+K63</f>
        <v>0</v>
      </c>
      <c r="L65" s="564" t="n">
        <f aca="false">L32+L45+L57+L63</f>
        <v>0</v>
      </c>
      <c r="M65" s="564" t="n">
        <f aca="false">M32+M45+M57+M63</f>
        <v>0</v>
      </c>
      <c r="N65" s="564" t="n">
        <f aca="false">N32+N45+N57+N63</f>
        <v>0</v>
      </c>
      <c r="O65" s="564" t="n">
        <f aca="false">O32+O45+O57+O63</f>
        <v>0</v>
      </c>
      <c r="P65" s="564" t="n">
        <f aca="false">P32+P45+P57+P63</f>
        <v>0</v>
      </c>
      <c r="Q65" s="564" t="n">
        <f aca="false">Q32+Q45+Q57+Q63</f>
        <v>0</v>
      </c>
      <c r="R65" s="565"/>
      <c r="S65" s="532"/>
      <c r="T65" s="532"/>
      <c r="U65" s="532"/>
      <c r="V65" s="532"/>
      <c r="W65" s="532"/>
      <c r="X65" s="532"/>
      <c r="Y65" s="532"/>
      <c r="Z65" s="532"/>
      <c r="AA65" s="532"/>
      <c r="AB65" s="532"/>
      <c r="AC65" s="532"/>
      <c r="AD65" s="532"/>
      <c r="AE65" s="532"/>
      <c r="AF65" s="532"/>
      <c r="AG65" s="532"/>
      <c r="AH65" s="532"/>
      <c r="AI65" s="532"/>
      <c r="AJ65" s="531"/>
      <c r="AK65" s="532"/>
      <c r="AL65" s="532"/>
      <c r="AM65" s="532"/>
      <c r="AN65" s="532"/>
      <c r="AO65" s="532"/>
      <c r="AP65" s="532"/>
      <c r="AQ65" s="532"/>
      <c r="AR65" s="532"/>
      <c r="AS65" s="532"/>
      <c r="AT65" s="532"/>
    </row>
    <row r="66" customFormat="false" ht="8.1" hidden="false" customHeight="true" outlineLevel="0" collapsed="false">
      <c r="A66" s="511"/>
      <c r="B66" s="510"/>
      <c r="C66" s="530"/>
      <c r="D66" s="530"/>
      <c r="E66" s="530"/>
      <c r="F66" s="530"/>
      <c r="G66" s="530"/>
      <c r="H66" s="530"/>
      <c r="I66" s="530"/>
      <c r="J66" s="530"/>
      <c r="K66" s="530"/>
      <c r="L66" s="530"/>
      <c r="M66" s="530"/>
      <c r="N66" s="530"/>
      <c r="O66" s="530"/>
      <c r="P66" s="530"/>
      <c r="Q66" s="530"/>
      <c r="R66" s="532"/>
      <c r="S66" s="532"/>
      <c r="T66" s="532"/>
      <c r="U66" s="531"/>
      <c r="V66" s="531"/>
      <c r="W66" s="531"/>
      <c r="X66" s="531"/>
      <c r="Y66" s="531"/>
      <c r="Z66" s="531"/>
      <c r="AA66" s="531"/>
      <c r="AB66" s="531"/>
      <c r="AC66" s="531"/>
      <c r="AD66" s="531"/>
      <c r="AE66" s="531"/>
      <c r="AF66" s="531"/>
      <c r="AG66" s="531"/>
      <c r="AH66" s="531"/>
      <c r="AI66" s="531"/>
      <c r="AJ66" s="532"/>
      <c r="AK66" s="531"/>
      <c r="AL66" s="531"/>
      <c r="AM66" s="531"/>
      <c r="AN66" s="531"/>
      <c r="AO66" s="531"/>
      <c r="AP66" s="531"/>
      <c r="AQ66" s="531"/>
      <c r="AR66" s="531"/>
      <c r="AS66" s="531"/>
      <c r="AT66" s="531"/>
      <c r="AU66" s="512"/>
      <c r="AV66" s="512"/>
      <c r="AW66" s="512"/>
      <c r="AX66" s="512"/>
    </row>
    <row r="67" customFormat="false" ht="12.75" hidden="false" customHeight="false" outlineLevel="0" collapsed="false">
      <c r="C67" s="532"/>
      <c r="D67" s="532"/>
      <c r="E67" s="532"/>
      <c r="F67" s="532"/>
      <c r="G67" s="532"/>
      <c r="H67" s="532"/>
      <c r="I67" s="532"/>
      <c r="J67" s="532"/>
      <c r="K67" s="532"/>
      <c r="L67" s="532"/>
      <c r="M67" s="532"/>
      <c r="N67" s="532"/>
      <c r="O67" s="532"/>
      <c r="P67" s="532"/>
      <c r="Q67" s="532"/>
      <c r="R67" s="532"/>
      <c r="S67" s="532"/>
      <c r="T67" s="532"/>
      <c r="U67" s="532"/>
      <c r="V67" s="532"/>
      <c r="W67" s="532"/>
      <c r="X67" s="532"/>
      <c r="Y67" s="532"/>
      <c r="Z67" s="532"/>
      <c r="AA67" s="532"/>
      <c r="AB67" s="532"/>
      <c r="AC67" s="532"/>
      <c r="AD67" s="532"/>
      <c r="AE67" s="532"/>
      <c r="AF67" s="532"/>
      <c r="AG67" s="532"/>
      <c r="AH67" s="532"/>
      <c r="AI67" s="532"/>
      <c r="AJ67" s="532"/>
      <c r="AK67" s="532"/>
      <c r="AL67" s="532"/>
      <c r="AM67" s="532"/>
      <c r="AN67" s="532"/>
      <c r="AO67" s="532"/>
      <c r="AP67" s="532"/>
      <c r="AQ67" s="532"/>
      <c r="AR67" s="532"/>
      <c r="AS67" s="532"/>
      <c r="AT67" s="532"/>
    </row>
    <row r="68" customFormat="false" ht="12.75" hidden="false" customHeight="false" outlineLevel="0" collapsed="false">
      <c r="A68" s="512"/>
      <c r="C68" s="532"/>
      <c r="D68" s="532"/>
      <c r="E68" s="532"/>
      <c r="F68" s="532"/>
      <c r="G68" s="532"/>
      <c r="H68" s="532"/>
      <c r="I68" s="532"/>
      <c r="J68" s="532"/>
      <c r="K68" s="532"/>
      <c r="L68" s="532"/>
      <c r="M68" s="532"/>
      <c r="N68" s="532"/>
      <c r="O68" s="532"/>
      <c r="P68" s="532"/>
      <c r="Q68" s="532"/>
      <c r="R68" s="532"/>
      <c r="S68" s="532"/>
      <c r="T68" s="532"/>
      <c r="U68" s="532"/>
      <c r="V68" s="532"/>
      <c r="W68" s="532"/>
      <c r="X68" s="532"/>
      <c r="Y68" s="532"/>
      <c r="Z68" s="532"/>
      <c r="AA68" s="532"/>
      <c r="AB68" s="532"/>
      <c r="AC68" s="532"/>
      <c r="AD68" s="532"/>
      <c r="AE68" s="532"/>
      <c r="AF68" s="532"/>
      <c r="AG68" s="532"/>
      <c r="AH68" s="532"/>
      <c r="AI68" s="532"/>
      <c r="AJ68" s="532"/>
      <c r="AK68" s="532"/>
      <c r="AL68" s="532"/>
      <c r="AM68" s="532"/>
      <c r="AN68" s="532"/>
      <c r="AO68" s="532"/>
      <c r="AP68" s="532"/>
      <c r="AQ68" s="532"/>
      <c r="AR68" s="532"/>
      <c r="AS68" s="532"/>
      <c r="AT68" s="532"/>
    </row>
    <row r="69" customFormat="false" ht="12.75" hidden="false" customHeight="false" outlineLevel="0" collapsed="false">
      <c r="A69" s="512"/>
      <c r="C69" s="531"/>
      <c r="D69" s="531"/>
      <c r="E69" s="531"/>
      <c r="F69" s="531"/>
      <c r="G69" s="531"/>
      <c r="H69" s="531"/>
      <c r="I69" s="531"/>
      <c r="J69" s="531"/>
      <c r="K69" s="531"/>
      <c r="L69" s="531"/>
      <c r="M69" s="531"/>
      <c r="N69" s="531"/>
      <c r="O69" s="532"/>
      <c r="P69" s="531"/>
      <c r="Q69" s="532"/>
      <c r="R69" s="532"/>
      <c r="S69" s="532"/>
      <c r="T69" s="532"/>
      <c r="U69" s="532"/>
      <c r="V69" s="532"/>
      <c r="W69" s="532"/>
      <c r="X69" s="532"/>
      <c r="Y69" s="532"/>
      <c r="Z69" s="532"/>
      <c r="AA69" s="532"/>
      <c r="AB69" s="532"/>
      <c r="AC69" s="532"/>
      <c r="AD69" s="532"/>
      <c r="AE69" s="532"/>
      <c r="AF69" s="532"/>
      <c r="AG69" s="532"/>
      <c r="AH69" s="532"/>
      <c r="AI69" s="532"/>
      <c r="AJ69" s="532"/>
      <c r="AK69" s="532"/>
      <c r="AL69" s="532"/>
      <c r="AM69" s="532"/>
      <c r="AN69" s="532"/>
      <c r="AO69" s="532"/>
      <c r="AP69" s="532"/>
      <c r="AQ69" s="532"/>
      <c r="AR69" s="532"/>
      <c r="AS69" s="532"/>
      <c r="AT69" s="532"/>
    </row>
    <row r="70" customFormat="false" ht="12.75" hidden="false" customHeight="false" outlineLevel="0" collapsed="false">
      <c r="C70" s="532"/>
      <c r="D70" s="532"/>
      <c r="E70" s="532"/>
      <c r="F70" s="532"/>
      <c r="G70" s="532"/>
      <c r="H70" s="532"/>
      <c r="I70" s="532"/>
      <c r="J70" s="532"/>
      <c r="K70" s="532"/>
      <c r="L70" s="532"/>
      <c r="M70" s="532"/>
      <c r="N70" s="532"/>
      <c r="O70" s="532"/>
      <c r="P70" s="532"/>
      <c r="Q70" s="532"/>
      <c r="R70" s="532"/>
      <c r="S70" s="532"/>
      <c r="T70" s="532"/>
      <c r="U70" s="532"/>
      <c r="V70" s="532"/>
      <c r="W70" s="532"/>
      <c r="X70" s="532"/>
      <c r="Y70" s="532"/>
      <c r="Z70" s="532"/>
      <c r="AA70" s="532"/>
      <c r="AB70" s="532"/>
      <c r="AC70" s="532"/>
      <c r="AD70" s="532"/>
      <c r="AE70" s="532"/>
      <c r="AF70" s="532"/>
      <c r="AG70" s="532"/>
      <c r="AH70" s="532"/>
      <c r="AI70" s="532"/>
      <c r="AJ70" s="532"/>
      <c r="AK70" s="532"/>
      <c r="AL70" s="532"/>
      <c r="AM70" s="532"/>
      <c r="AN70" s="532"/>
      <c r="AO70" s="532"/>
      <c r="AP70" s="532"/>
      <c r="AQ70" s="532"/>
      <c r="AR70" s="532"/>
      <c r="AS70" s="532"/>
      <c r="AT70" s="532"/>
    </row>
    <row r="71" customFormat="false" ht="12.75" hidden="false" customHeight="false" outlineLevel="0" collapsed="false">
      <c r="A71" s="512"/>
      <c r="C71" s="532"/>
      <c r="D71" s="532"/>
      <c r="E71" s="532"/>
      <c r="F71" s="532"/>
      <c r="G71" s="532"/>
      <c r="H71" s="532"/>
      <c r="I71" s="532"/>
      <c r="J71" s="532"/>
      <c r="K71" s="532"/>
      <c r="L71" s="532"/>
      <c r="M71" s="532"/>
      <c r="N71" s="532"/>
      <c r="O71" s="532"/>
      <c r="P71" s="532"/>
      <c r="Q71" s="532"/>
      <c r="R71" s="532"/>
      <c r="S71" s="532"/>
      <c r="T71" s="532"/>
      <c r="U71" s="532"/>
      <c r="V71" s="532"/>
      <c r="W71" s="532"/>
      <c r="X71" s="532"/>
      <c r="Y71" s="532"/>
      <c r="Z71" s="532"/>
      <c r="AA71" s="532"/>
      <c r="AB71" s="532"/>
      <c r="AC71" s="532"/>
      <c r="AD71" s="532"/>
      <c r="AE71" s="532"/>
      <c r="AF71" s="532"/>
      <c r="AG71" s="532"/>
      <c r="AH71" s="532"/>
      <c r="AI71" s="532"/>
      <c r="AJ71" s="532"/>
      <c r="AK71" s="532"/>
      <c r="AL71" s="532"/>
      <c r="AM71" s="532"/>
      <c r="AN71" s="532"/>
      <c r="AO71" s="532"/>
      <c r="AP71" s="532"/>
      <c r="AQ71" s="532"/>
      <c r="AR71" s="532"/>
      <c r="AS71" s="532"/>
      <c r="AT71" s="532"/>
    </row>
    <row r="72" customFormat="false" ht="12.75" hidden="false" customHeight="false" outlineLevel="0" collapsed="false">
      <c r="A72" s="512"/>
      <c r="C72" s="531"/>
      <c r="D72" s="531"/>
      <c r="E72" s="531"/>
      <c r="F72" s="531"/>
      <c r="G72" s="531"/>
      <c r="H72" s="531"/>
      <c r="I72" s="531"/>
      <c r="J72" s="531"/>
      <c r="K72" s="531"/>
      <c r="L72" s="531"/>
      <c r="M72" s="531"/>
      <c r="N72" s="531"/>
      <c r="O72" s="532"/>
      <c r="P72" s="531"/>
      <c r="Q72" s="532"/>
      <c r="R72" s="532"/>
      <c r="S72" s="532"/>
      <c r="T72" s="532"/>
      <c r="U72" s="532"/>
      <c r="V72" s="532"/>
      <c r="W72" s="532"/>
      <c r="X72" s="532"/>
      <c r="Y72" s="532"/>
      <c r="Z72" s="532"/>
      <c r="AA72" s="532"/>
      <c r="AB72" s="532"/>
      <c r="AC72" s="532"/>
      <c r="AD72" s="532"/>
      <c r="AE72" s="532"/>
      <c r="AF72" s="532"/>
      <c r="AG72" s="532"/>
      <c r="AH72" s="532"/>
      <c r="AI72" s="532"/>
      <c r="AJ72" s="532"/>
      <c r="AK72" s="532"/>
      <c r="AL72" s="532"/>
      <c r="AM72" s="532"/>
      <c r="AN72" s="532"/>
      <c r="AO72" s="532"/>
      <c r="AP72" s="532"/>
      <c r="AQ72" s="532"/>
      <c r="AR72" s="532"/>
      <c r="AS72" s="532"/>
      <c r="AT72" s="532"/>
    </row>
    <row r="73" customFormat="false" ht="12.75" hidden="false" customHeight="false" outlineLevel="0" collapsed="false">
      <c r="A73" s="512"/>
      <c r="C73" s="531"/>
      <c r="D73" s="531"/>
      <c r="E73" s="531"/>
      <c r="F73" s="532"/>
      <c r="G73" s="532"/>
      <c r="H73" s="532"/>
      <c r="I73" s="532"/>
      <c r="J73" s="532"/>
      <c r="K73" s="532"/>
      <c r="L73" s="532"/>
      <c r="M73" s="531"/>
      <c r="N73" s="531"/>
      <c r="O73" s="532"/>
      <c r="P73" s="531"/>
      <c r="Q73" s="532"/>
      <c r="R73" s="532"/>
      <c r="S73" s="532"/>
      <c r="T73" s="532"/>
      <c r="U73" s="532"/>
      <c r="V73" s="532"/>
      <c r="W73" s="532"/>
      <c r="X73" s="532"/>
      <c r="Y73" s="532"/>
      <c r="Z73" s="532"/>
      <c r="AA73" s="532"/>
      <c r="AB73" s="532"/>
      <c r="AC73" s="532"/>
      <c r="AD73" s="532"/>
      <c r="AE73" s="532"/>
      <c r="AF73" s="532"/>
      <c r="AG73" s="532"/>
      <c r="AH73" s="532"/>
      <c r="AI73" s="532"/>
      <c r="AJ73" s="532"/>
      <c r="AK73" s="532"/>
      <c r="AL73" s="532"/>
      <c r="AM73" s="532"/>
      <c r="AN73" s="532"/>
      <c r="AO73" s="532"/>
      <c r="AP73" s="532"/>
      <c r="AQ73" s="532"/>
      <c r="AR73" s="532"/>
      <c r="AS73" s="532"/>
      <c r="AT73" s="532"/>
    </row>
    <row r="74" customFormat="false" ht="12.75" hidden="false" customHeight="false" outlineLevel="0" collapsed="false">
      <c r="A74" s="512"/>
      <c r="C74" s="531"/>
      <c r="D74" s="531"/>
      <c r="E74" s="531"/>
      <c r="F74" s="532"/>
      <c r="G74" s="532"/>
      <c r="H74" s="532"/>
      <c r="I74" s="532"/>
      <c r="J74" s="532"/>
      <c r="K74" s="532"/>
      <c r="L74" s="532"/>
      <c r="M74" s="531"/>
      <c r="N74" s="531"/>
      <c r="O74" s="532"/>
      <c r="P74" s="531"/>
      <c r="Q74" s="532"/>
      <c r="R74" s="532"/>
      <c r="S74" s="532"/>
      <c r="T74" s="532"/>
      <c r="U74" s="532"/>
      <c r="V74" s="532"/>
      <c r="W74" s="532"/>
      <c r="X74" s="532"/>
      <c r="Y74" s="532"/>
      <c r="Z74" s="532"/>
      <c r="AA74" s="532"/>
      <c r="AB74" s="532"/>
      <c r="AC74" s="532"/>
      <c r="AD74" s="532"/>
      <c r="AE74" s="532"/>
      <c r="AF74" s="532"/>
      <c r="AG74" s="532"/>
      <c r="AH74" s="532"/>
      <c r="AI74" s="532"/>
      <c r="AJ74" s="532"/>
      <c r="AK74" s="532"/>
      <c r="AL74" s="532"/>
      <c r="AM74" s="532"/>
      <c r="AN74" s="532"/>
      <c r="AO74" s="532"/>
      <c r="AP74" s="532"/>
      <c r="AQ74" s="532"/>
      <c r="AR74" s="532"/>
      <c r="AS74" s="532"/>
      <c r="AT74" s="532"/>
    </row>
    <row r="75" customFormat="false" ht="12.75" hidden="false" customHeight="false" outlineLevel="0" collapsed="false">
      <c r="A75" s="512"/>
      <c r="C75" s="531"/>
      <c r="D75" s="531"/>
      <c r="E75" s="531"/>
      <c r="F75" s="532"/>
      <c r="G75" s="532"/>
      <c r="H75" s="532"/>
      <c r="I75" s="532"/>
      <c r="J75" s="532"/>
      <c r="K75" s="532"/>
      <c r="L75" s="532"/>
      <c r="M75" s="531"/>
      <c r="N75" s="531"/>
      <c r="O75" s="532"/>
      <c r="P75" s="531"/>
      <c r="Q75" s="532"/>
      <c r="R75" s="532"/>
      <c r="S75" s="532"/>
      <c r="T75" s="532"/>
      <c r="U75" s="532"/>
      <c r="V75" s="532"/>
      <c r="W75" s="532"/>
      <c r="X75" s="532"/>
      <c r="Y75" s="532"/>
      <c r="Z75" s="532"/>
      <c r="AA75" s="532"/>
      <c r="AB75" s="532"/>
      <c r="AC75" s="532"/>
      <c r="AD75" s="532"/>
      <c r="AE75" s="532"/>
      <c r="AF75" s="532"/>
      <c r="AG75" s="532"/>
      <c r="AH75" s="532"/>
      <c r="AI75" s="532"/>
      <c r="AJ75" s="532"/>
      <c r="AK75" s="532"/>
      <c r="AL75" s="532"/>
      <c r="AM75" s="532"/>
      <c r="AN75" s="532"/>
      <c r="AO75" s="532"/>
      <c r="AP75" s="532"/>
      <c r="AQ75" s="532"/>
      <c r="AR75" s="532"/>
      <c r="AS75" s="532"/>
      <c r="AT75" s="532"/>
    </row>
    <row r="76" customFormat="false" ht="12.75" hidden="false" customHeight="false" outlineLevel="0" collapsed="false">
      <c r="C76" s="532"/>
      <c r="D76" s="532"/>
      <c r="E76" s="532"/>
      <c r="F76" s="532"/>
      <c r="G76" s="532"/>
      <c r="H76" s="532"/>
      <c r="I76" s="532"/>
      <c r="J76" s="532"/>
      <c r="K76" s="532"/>
      <c r="L76" s="532"/>
      <c r="M76" s="532"/>
      <c r="N76" s="532"/>
      <c r="O76" s="532"/>
      <c r="P76" s="531"/>
      <c r="Q76" s="532"/>
      <c r="R76" s="532"/>
    </row>
    <row r="77" customFormat="false" ht="12.75" hidden="false" customHeight="false" outlineLevel="0" collapsed="false">
      <c r="A77" s="512"/>
      <c r="C77" s="532"/>
      <c r="D77" s="532"/>
      <c r="E77" s="532"/>
      <c r="F77" s="532"/>
      <c r="G77" s="532"/>
      <c r="H77" s="532"/>
      <c r="I77" s="532"/>
      <c r="J77" s="532"/>
      <c r="K77" s="532"/>
      <c r="L77" s="532"/>
      <c r="M77" s="532"/>
      <c r="N77" s="532"/>
      <c r="O77" s="532"/>
      <c r="P77" s="532"/>
      <c r="Q77" s="532"/>
      <c r="R77" s="532"/>
    </row>
    <row r="78" customFormat="false" ht="12.75" hidden="false" customHeight="false" outlineLevel="0" collapsed="false">
      <c r="A78" s="512"/>
      <c r="C78" s="531"/>
      <c r="D78" s="531"/>
      <c r="E78" s="531"/>
      <c r="F78" s="532"/>
      <c r="G78" s="532"/>
      <c r="H78" s="532"/>
      <c r="I78" s="532"/>
      <c r="J78" s="532"/>
      <c r="K78" s="532"/>
      <c r="L78" s="532"/>
      <c r="M78" s="531"/>
      <c r="N78" s="531"/>
      <c r="O78" s="532"/>
      <c r="P78" s="531"/>
      <c r="Q78" s="532"/>
      <c r="R78" s="532"/>
    </row>
    <row r="79" customFormat="false" ht="12.75" hidden="false" customHeight="false" outlineLevel="0" collapsed="false">
      <c r="A79" s="512"/>
      <c r="C79" s="531"/>
      <c r="D79" s="531"/>
      <c r="E79" s="531"/>
      <c r="F79" s="532"/>
      <c r="G79" s="532"/>
      <c r="H79" s="532"/>
      <c r="I79" s="532"/>
      <c r="J79" s="532"/>
      <c r="K79" s="532"/>
      <c r="L79" s="532"/>
      <c r="M79" s="531"/>
      <c r="N79" s="531"/>
      <c r="O79" s="532"/>
      <c r="P79" s="531"/>
      <c r="Q79" s="532"/>
      <c r="R79" s="532"/>
    </row>
    <row r="80" customFormat="false" ht="12.75" hidden="false" customHeight="false" outlineLevel="0" collapsed="false">
      <c r="A80" s="512"/>
      <c r="C80" s="531"/>
      <c r="D80" s="531"/>
      <c r="E80" s="531"/>
      <c r="F80" s="532"/>
      <c r="G80" s="532"/>
      <c r="H80" s="532"/>
      <c r="I80" s="532"/>
      <c r="J80" s="532"/>
      <c r="K80" s="532"/>
      <c r="L80" s="532"/>
      <c r="M80" s="531"/>
      <c r="N80" s="531"/>
      <c r="O80" s="532"/>
      <c r="P80" s="531"/>
      <c r="Q80" s="532"/>
      <c r="R80" s="532"/>
    </row>
    <row r="81" customFormat="false" ht="12.75" hidden="false" customHeight="false" outlineLevel="0" collapsed="false">
      <c r="A81" s="512"/>
      <c r="C81" s="531"/>
      <c r="D81" s="531"/>
      <c r="E81" s="531"/>
      <c r="F81" s="532"/>
      <c r="G81" s="532"/>
      <c r="H81" s="532"/>
      <c r="I81" s="532"/>
      <c r="J81" s="532"/>
      <c r="K81" s="532"/>
      <c r="L81" s="532"/>
      <c r="M81" s="531"/>
      <c r="N81" s="531"/>
      <c r="O81" s="532"/>
      <c r="P81" s="531"/>
      <c r="Q81" s="532"/>
      <c r="R81" s="532"/>
    </row>
    <row r="82" customFormat="false" ht="12.75" hidden="false" customHeight="false" outlineLevel="0" collapsed="false">
      <c r="C82" s="532"/>
      <c r="D82" s="532"/>
      <c r="E82" s="532"/>
      <c r="F82" s="532"/>
      <c r="G82" s="532"/>
      <c r="H82" s="532"/>
      <c r="I82" s="532"/>
      <c r="J82" s="532"/>
      <c r="K82" s="532"/>
      <c r="L82" s="532"/>
      <c r="M82" s="532"/>
      <c r="N82" s="532"/>
      <c r="O82" s="532"/>
      <c r="P82" s="531"/>
      <c r="Q82" s="532"/>
      <c r="R82" s="532"/>
    </row>
    <row r="83" customFormat="false" ht="12.75" hidden="false" customHeight="false" outlineLevel="0" collapsed="false">
      <c r="A83" s="512"/>
      <c r="C83" s="532"/>
      <c r="D83" s="532"/>
      <c r="E83" s="532"/>
      <c r="F83" s="532"/>
      <c r="G83" s="532"/>
      <c r="H83" s="532"/>
      <c r="I83" s="532"/>
      <c r="J83" s="532"/>
      <c r="K83" s="532"/>
      <c r="L83" s="532"/>
      <c r="M83" s="532"/>
      <c r="N83" s="532"/>
      <c r="O83" s="532"/>
      <c r="P83" s="532"/>
      <c r="Q83" s="532"/>
      <c r="R83" s="532"/>
    </row>
    <row r="84" customFormat="false" ht="12.75" hidden="false" customHeight="false" outlineLevel="0" collapsed="false">
      <c r="A84" s="512"/>
      <c r="C84" s="531"/>
      <c r="D84" s="531"/>
      <c r="E84" s="531"/>
      <c r="F84" s="532"/>
      <c r="G84" s="532"/>
      <c r="H84" s="532"/>
      <c r="I84" s="532"/>
      <c r="J84" s="532"/>
      <c r="K84" s="532"/>
      <c r="L84" s="532"/>
      <c r="M84" s="531"/>
      <c r="N84" s="531"/>
      <c r="O84" s="532"/>
      <c r="P84" s="531"/>
      <c r="Q84" s="532"/>
      <c r="R84" s="532"/>
    </row>
    <row r="85" customFormat="false" ht="12.75" hidden="false" customHeight="false" outlineLevel="0" collapsed="false">
      <c r="A85" s="512"/>
      <c r="C85" s="531"/>
      <c r="D85" s="531"/>
      <c r="E85" s="531"/>
      <c r="F85" s="532"/>
      <c r="G85" s="532"/>
      <c r="H85" s="532"/>
      <c r="I85" s="532"/>
      <c r="J85" s="532"/>
      <c r="K85" s="532"/>
      <c r="L85" s="532"/>
      <c r="M85" s="531"/>
      <c r="N85" s="531"/>
      <c r="O85" s="532"/>
      <c r="P85" s="531"/>
      <c r="Q85" s="532"/>
      <c r="R85" s="532"/>
    </row>
    <row r="86" customFormat="false" ht="12.75" hidden="false" customHeight="false" outlineLevel="0" collapsed="false">
      <c r="A86" s="512"/>
      <c r="C86" s="531"/>
      <c r="D86" s="531"/>
      <c r="E86" s="531"/>
      <c r="F86" s="532"/>
      <c r="G86" s="532"/>
      <c r="H86" s="532"/>
      <c r="I86" s="532"/>
      <c r="J86" s="532"/>
      <c r="K86" s="532"/>
      <c r="L86" s="532"/>
      <c r="M86" s="531"/>
      <c r="N86" s="531"/>
      <c r="O86" s="532"/>
      <c r="P86" s="531"/>
      <c r="Q86" s="532"/>
      <c r="R86" s="532"/>
    </row>
    <row r="87" customFormat="false" ht="12.75" hidden="false" customHeight="false" outlineLevel="0" collapsed="false">
      <c r="C87" s="532"/>
      <c r="D87" s="532"/>
      <c r="E87" s="532"/>
      <c r="F87" s="532"/>
      <c r="G87" s="532"/>
      <c r="H87" s="532"/>
      <c r="I87" s="532"/>
      <c r="J87" s="532"/>
      <c r="K87" s="532"/>
      <c r="L87" s="532"/>
      <c r="M87" s="532"/>
      <c r="N87" s="532"/>
      <c r="O87" s="532"/>
      <c r="P87" s="531"/>
      <c r="Q87" s="532"/>
      <c r="R87" s="532"/>
    </row>
    <row r="88" customFormat="false" ht="12.75" hidden="false" customHeight="false" outlineLevel="0" collapsed="false">
      <c r="C88" s="532"/>
      <c r="D88" s="532"/>
      <c r="E88" s="532"/>
      <c r="F88" s="532"/>
      <c r="G88" s="532"/>
      <c r="H88" s="532"/>
      <c r="I88" s="532"/>
      <c r="J88" s="532"/>
      <c r="K88" s="532"/>
      <c r="L88" s="532"/>
      <c r="M88" s="532"/>
      <c r="N88" s="532"/>
      <c r="O88" s="532"/>
      <c r="P88" s="532"/>
      <c r="Q88" s="532"/>
      <c r="R88" s="532"/>
    </row>
    <row r="89" customFormat="false" ht="12.75" hidden="false" customHeight="false" outlineLevel="0" collapsed="false">
      <c r="A89" s="512"/>
      <c r="C89" s="531"/>
      <c r="D89" s="531"/>
      <c r="E89" s="531"/>
      <c r="F89" s="531"/>
      <c r="G89" s="531"/>
      <c r="H89" s="531"/>
      <c r="I89" s="531"/>
      <c r="J89" s="531"/>
      <c r="K89" s="531"/>
      <c r="L89" s="531"/>
      <c r="M89" s="531"/>
      <c r="N89" s="531"/>
      <c r="O89" s="532"/>
      <c r="P89" s="531"/>
      <c r="Q89" s="532"/>
      <c r="R89" s="532"/>
    </row>
    <row r="90" customFormat="false" ht="12.75" hidden="false" customHeight="false" outlineLevel="0" collapsed="false">
      <c r="C90" s="532"/>
      <c r="D90" s="532"/>
      <c r="E90" s="532"/>
      <c r="F90" s="532"/>
      <c r="G90" s="532"/>
      <c r="H90" s="532"/>
      <c r="I90" s="532"/>
      <c r="J90" s="532"/>
      <c r="K90" s="532"/>
      <c r="L90" s="532"/>
      <c r="M90" s="532"/>
      <c r="N90" s="532"/>
      <c r="O90" s="532"/>
      <c r="P90" s="532"/>
      <c r="Q90" s="532"/>
      <c r="R90" s="532"/>
    </row>
    <row r="91" customFormat="false" ht="12.75" hidden="false" customHeight="false" outlineLevel="0" collapsed="false">
      <c r="C91" s="532"/>
      <c r="D91" s="532"/>
      <c r="E91" s="532"/>
      <c r="F91" s="532"/>
      <c r="G91" s="532"/>
      <c r="H91" s="532"/>
      <c r="I91" s="532"/>
      <c r="J91" s="532"/>
      <c r="K91" s="532"/>
      <c r="L91" s="532"/>
      <c r="M91" s="532"/>
      <c r="N91" s="532"/>
      <c r="O91" s="532"/>
      <c r="P91" s="532"/>
      <c r="Q91" s="532"/>
      <c r="R91" s="532"/>
    </row>
    <row r="92" customFormat="false" ht="12.75" hidden="false" customHeight="false" outlineLevel="0" collapsed="false">
      <c r="C92" s="532"/>
      <c r="D92" s="532"/>
      <c r="E92" s="532"/>
      <c r="F92" s="532"/>
      <c r="G92" s="532"/>
      <c r="H92" s="532"/>
      <c r="I92" s="532"/>
      <c r="J92" s="532"/>
      <c r="K92" s="532"/>
      <c r="L92" s="532"/>
      <c r="M92" s="532"/>
      <c r="N92" s="532"/>
      <c r="O92" s="532"/>
      <c r="P92" s="532"/>
      <c r="Q92" s="532"/>
      <c r="R92" s="532"/>
    </row>
    <row r="93" customFormat="false" ht="12.75" hidden="false" customHeight="false" outlineLevel="0" collapsed="false">
      <c r="C93" s="532"/>
      <c r="D93" s="532"/>
      <c r="E93" s="532"/>
      <c r="F93" s="532"/>
      <c r="G93" s="532"/>
      <c r="H93" s="532"/>
      <c r="I93" s="532"/>
      <c r="J93" s="532"/>
      <c r="K93" s="532"/>
      <c r="L93" s="532"/>
      <c r="M93" s="532"/>
      <c r="N93" s="532"/>
      <c r="O93" s="532"/>
      <c r="P93" s="532"/>
      <c r="Q93" s="532"/>
      <c r="R93" s="532"/>
    </row>
    <row r="94" customFormat="false" ht="12.75" hidden="false" customHeight="false" outlineLevel="0" collapsed="false">
      <c r="C94" s="532"/>
      <c r="D94" s="532"/>
      <c r="E94" s="532"/>
      <c r="F94" s="532"/>
      <c r="G94" s="532"/>
      <c r="H94" s="532"/>
      <c r="I94" s="532"/>
      <c r="J94" s="532"/>
      <c r="K94" s="532"/>
      <c r="L94" s="532"/>
      <c r="M94" s="532"/>
      <c r="N94" s="532"/>
      <c r="O94" s="532"/>
      <c r="P94" s="532"/>
      <c r="Q94" s="532"/>
      <c r="R94" s="532"/>
    </row>
    <row r="95" customFormat="false" ht="12.75" hidden="false" customHeight="false" outlineLevel="0" collapsed="false">
      <c r="C95" s="532"/>
      <c r="D95" s="532"/>
      <c r="E95" s="532"/>
      <c r="F95" s="532"/>
      <c r="G95" s="532"/>
      <c r="H95" s="532"/>
      <c r="I95" s="532"/>
      <c r="J95" s="532"/>
      <c r="K95" s="532"/>
      <c r="L95" s="532"/>
      <c r="M95" s="532"/>
      <c r="N95" s="532"/>
      <c r="O95" s="532"/>
      <c r="P95" s="532"/>
      <c r="Q95" s="532"/>
      <c r="R95" s="532"/>
    </row>
    <row r="96" customFormat="false" ht="12.75" hidden="false" customHeight="false" outlineLevel="0" collapsed="false">
      <c r="C96" s="532"/>
      <c r="D96" s="532"/>
      <c r="E96" s="532"/>
      <c r="F96" s="532"/>
      <c r="G96" s="532"/>
      <c r="H96" s="532"/>
      <c r="I96" s="532"/>
      <c r="J96" s="532"/>
      <c r="K96" s="532"/>
      <c r="L96" s="532"/>
      <c r="M96" s="532"/>
      <c r="N96" s="532"/>
      <c r="O96" s="532"/>
      <c r="P96" s="532"/>
      <c r="Q96" s="532"/>
      <c r="R96" s="532"/>
    </row>
    <row r="97" customFormat="false" ht="12.75" hidden="false" customHeight="false" outlineLevel="0" collapsed="false">
      <c r="A97" s="566"/>
      <c r="C97" s="532"/>
      <c r="D97" s="532"/>
      <c r="E97" s="532"/>
      <c r="F97" s="532"/>
      <c r="G97" s="532"/>
      <c r="H97" s="532"/>
      <c r="I97" s="532"/>
      <c r="J97" s="532"/>
      <c r="K97" s="532"/>
      <c r="L97" s="532"/>
      <c r="M97" s="532"/>
      <c r="N97" s="532"/>
      <c r="O97" s="532"/>
      <c r="P97" s="532"/>
      <c r="Q97" s="532"/>
      <c r="R97" s="532"/>
    </row>
    <row r="98" customFormat="false" ht="12.75" hidden="false" customHeight="false" outlineLevel="0" collapsed="false">
      <c r="C98" s="532"/>
      <c r="D98" s="532"/>
      <c r="E98" s="532"/>
      <c r="F98" s="532"/>
      <c r="G98" s="532"/>
      <c r="H98" s="532"/>
      <c r="I98" s="532"/>
      <c r="J98" s="532"/>
      <c r="K98" s="532"/>
      <c r="L98" s="532"/>
      <c r="M98" s="532"/>
      <c r="N98" s="532"/>
      <c r="O98" s="532"/>
      <c r="P98" s="532"/>
      <c r="Q98" s="532"/>
      <c r="R98" s="532"/>
    </row>
    <row r="99" customFormat="false" ht="12.75" hidden="false" customHeight="false" outlineLevel="0" collapsed="false">
      <c r="C99" s="532"/>
      <c r="D99" s="532"/>
      <c r="E99" s="532"/>
      <c r="F99" s="532"/>
      <c r="G99" s="532"/>
      <c r="H99" s="532"/>
      <c r="I99" s="532"/>
      <c r="J99" s="532"/>
      <c r="K99" s="532"/>
      <c r="L99" s="532"/>
      <c r="M99" s="532"/>
      <c r="N99" s="532"/>
      <c r="O99" s="532"/>
      <c r="P99" s="532"/>
      <c r="Q99" s="532"/>
      <c r="R99" s="532"/>
    </row>
    <row r="100" customFormat="false" ht="12.75" hidden="false" customHeight="false" outlineLevel="0" collapsed="false">
      <c r="C100" s="532"/>
      <c r="D100" s="532"/>
      <c r="E100" s="532"/>
      <c r="F100" s="532"/>
      <c r="G100" s="532"/>
      <c r="H100" s="532"/>
      <c r="I100" s="532"/>
      <c r="J100" s="532"/>
      <c r="K100" s="532"/>
      <c r="L100" s="532"/>
      <c r="M100" s="532"/>
      <c r="N100" s="532"/>
      <c r="O100" s="532"/>
      <c r="P100" s="532"/>
      <c r="Q100" s="532"/>
      <c r="R100" s="532"/>
    </row>
    <row r="101" customFormat="false" ht="12.75" hidden="false" customHeight="false" outlineLevel="0" collapsed="false">
      <c r="C101" s="532"/>
      <c r="D101" s="532"/>
      <c r="E101" s="532"/>
      <c r="F101" s="532"/>
      <c r="G101" s="532"/>
      <c r="H101" s="532"/>
      <c r="I101" s="532"/>
      <c r="J101" s="532"/>
      <c r="K101" s="532"/>
      <c r="L101" s="532"/>
      <c r="M101" s="532"/>
      <c r="N101" s="532"/>
      <c r="O101" s="532"/>
      <c r="P101" s="532"/>
      <c r="Q101" s="532"/>
      <c r="R101" s="532"/>
    </row>
    <row r="102" customFormat="false" ht="12.75" hidden="false" customHeight="false" outlineLevel="0" collapsed="false">
      <c r="C102" s="532"/>
      <c r="D102" s="532"/>
      <c r="E102" s="532"/>
      <c r="F102" s="532"/>
      <c r="G102" s="532"/>
      <c r="H102" s="532"/>
      <c r="I102" s="532"/>
      <c r="J102" s="532"/>
      <c r="K102" s="532"/>
      <c r="L102" s="532"/>
      <c r="M102" s="532"/>
      <c r="N102" s="532"/>
      <c r="O102" s="532"/>
      <c r="P102" s="532"/>
      <c r="Q102" s="532"/>
      <c r="R102" s="532"/>
    </row>
    <row r="103" customFormat="false" ht="12.75" hidden="false" customHeight="false" outlineLevel="0" collapsed="false">
      <c r="C103" s="532"/>
      <c r="D103" s="532"/>
      <c r="E103" s="532"/>
      <c r="F103" s="532"/>
      <c r="G103" s="532"/>
      <c r="H103" s="532"/>
      <c r="I103" s="532"/>
      <c r="J103" s="532"/>
      <c r="K103" s="532"/>
      <c r="L103" s="532"/>
      <c r="M103" s="532"/>
      <c r="N103" s="532"/>
      <c r="O103" s="532"/>
      <c r="P103" s="532"/>
      <c r="Q103" s="532"/>
      <c r="R103" s="532"/>
    </row>
    <row r="104" customFormat="false" ht="12.75" hidden="false" customHeight="false" outlineLevel="0" collapsed="false">
      <c r="C104" s="532"/>
      <c r="D104" s="532"/>
      <c r="E104" s="532"/>
      <c r="F104" s="532"/>
      <c r="G104" s="532"/>
      <c r="H104" s="532"/>
      <c r="I104" s="532"/>
      <c r="J104" s="532"/>
      <c r="K104" s="532"/>
      <c r="L104" s="532"/>
      <c r="M104" s="532"/>
      <c r="N104" s="532"/>
      <c r="O104" s="532"/>
      <c r="P104" s="532"/>
      <c r="Q104" s="532"/>
      <c r="R104" s="532"/>
    </row>
    <row r="105" customFormat="false" ht="12.75" hidden="false" customHeight="false" outlineLevel="0" collapsed="false">
      <c r="C105" s="532"/>
      <c r="D105" s="532"/>
      <c r="E105" s="532"/>
      <c r="F105" s="532"/>
      <c r="G105" s="532"/>
      <c r="H105" s="532"/>
      <c r="I105" s="532"/>
      <c r="J105" s="532"/>
      <c r="K105" s="532"/>
      <c r="L105" s="532"/>
      <c r="M105" s="532"/>
      <c r="N105" s="532"/>
      <c r="O105" s="532"/>
      <c r="P105" s="532"/>
      <c r="Q105" s="532"/>
      <c r="R105" s="532"/>
    </row>
    <row r="106" customFormat="false" ht="12.75" hidden="false" customHeight="false" outlineLevel="0" collapsed="false">
      <c r="C106" s="532"/>
      <c r="D106" s="532"/>
      <c r="E106" s="532"/>
      <c r="F106" s="532"/>
      <c r="G106" s="532"/>
      <c r="H106" s="532"/>
      <c r="I106" s="532"/>
      <c r="J106" s="532"/>
      <c r="K106" s="532"/>
      <c r="L106" s="532"/>
      <c r="M106" s="532"/>
      <c r="N106" s="532"/>
      <c r="O106" s="532"/>
      <c r="P106" s="532"/>
      <c r="Q106" s="532"/>
      <c r="R106" s="532"/>
    </row>
    <row r="107" customFormat="false" ht="12.75" hidden="false" customHeight="false" outlineLevel="0" collapsed="false">
      <c r="C107" s="532"/>
      <c r="D107" s="532"/>
      <c r="E107" s="532"/>
      <c r="F107" s="532"/>
      <c r="G107" s="532"/>
      <c r="H107" s="532"/>
      <c r="I107" s="532"/>
      <c r="J107" s="532"/>
      <c r="K107" s="532"/>
      <c r="L107" s="532"/>
      <c r="M107" s="532"/>
      <c r="N107" s="532"/>
      <c r="O107" s="532"/>
      <c r="P107" s="532"/>
      <c r="Q107" s="532"/>
      <c r="R107" s="532"/>
    </row>
  </sheetData>
  <printOptions headings="false" gridLines="false" gridLinesSet="true" horizontalCentered="true" verticalCentered="false"/>
  <pageMargins left="0.5" right="0.5" top="0.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2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I5" activePane="bottomRight" state="frozen"/>
      <selection pane="topLeft" activeCell="A1" activeCellId="0" sqref="A1"/>
      <selection pane="topRight" activeCell="I1" activeCellId="0" sqref="I1"/>
      <selection pane="bottomLeft" activeCell="A5" activeCellId="0" sqref="A5"/>
      <selection pane="bottomRight" activeCell="J7" activeCellId="0" sqref="J7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567" width="45.7"/>
    <col collapsed="false" customWidth="true" hidden="false" outlineLevel="0" max="14" min="2" style="567" width="8.7"/>
    <col collapsed="false" customWidth="true" hidden="false" outlineLevel="0" max="17" min="15" style="567" width="9.7"/>
    <col collapsed="false" customWidth="false" hidden="false" outlineLevel="0" max="257" min="18" style="567" width="10.71"/>
  </cols>
  <sheetData>
    <row r="1" customFormat="false" ht="12.75" hidden="false" customHeight="false" outlineLevel="0" collapsed="false">
      <c r="A1" s="159" t="str">
        <f aca="true">CELL("FILENAME")</f>
        <v>'file:///mnt/12tb/@roms/datasets/enron/EDRM Enron Email Data Set v2 XML/filtered-attachments/xls/TW3rdCEEM.XLS'#$Fuel-Depr-OtherTax</v>
      </c>
    </row>
    <row r="2" customFormat="false" ht="12.75" hidden="false" customHeight="false" outlineLevel="0" collapsed="false">
      <c r="A2" s="568" t="s">
        <v>668</v>
      </c>
      <c r="C2" s="569"/>
      <c r="D2" s="569"/>
      <c r="E2" s="569"/>
      <c r="F2" s="570"/>
      <c r="G2" s="571"/>
      <c r="H2" s="569"/>
      <c r="I2" s="570"/>
      <c r="J2" s="570"/>
      <c r="K2" s="570"/>
      <c r="L2" s="570"/>
      <c r="M2" s="570"/>
      <c r="N2" s="570"/>
      <c r="O2" s="572"/>
      <c r="P2" s="572"/>
      <c r="Q2" s="572"/>
      <c r="R2" s="572"/>
      <c r="S2" s="572"/>
    </row>
    <row r="3" customFormat="false" ht="12.75" hidden="false" customHeight="false" outlineLevel="0" collapsed="false">
      <c r="A3" s="22" t="str">
        <f aca="false">IncomeState!A3</f>
        <v>2001 CURRENT ESTIMATE</v>
      </c>
      <c r="B3" s="573" t="n">
        <f aca="true">NOW()</f>
        <v>45926.9584414003</v>
      </c>
      <c r="C3" s="574" t="str">
        <f aca="false">DataBase!C2</f>
        <v>ACT.</v>
      </c>
      <c r="D3" s="574" t="str">
        <f aca="false">DataBase!D2</f>
        <v>ACT.</v>
      </c>
      <c r="E3" s="574" t="str">
        <f aca="false">DataBase!E2</f>
        <v>ACT.</v>
      </c>
      <c r="F3" s="574" t="str">
        <f aca="false">DataBase!F2</f>
        <v>ACT.</v>
      </c>
      <c r="G3" s="574" t="str">
        <f aca="false">DataBase!G2</f>
        <v>ACT.</v>
      </c>
      <c r="H3" s="574" t="str">
        <f aca="false">DataBase!H2</f>
        <v>ACT.</v>
      </c>
      <c r="I3" s="574" t="str">
        <f aca="false">DataBase!I2</f>
        <v>ACT.</v>
      </c>
      <c r="J3" s="574" t="str">
        <f aca="false">DataBase!J2</f>
        <v>ACT.</v>
      </c>
      <c r="K3" s="574" t="str">
        <f aca="false">DataBase!K2</f>
        <v>3rd CE</v>
      </c>
      <c r="L3" s="574" t="str">
        <f aca="false">DataBase!L2</f>
        <v>3rd CE</v>
      </c>
      <c r="M3" s="574" t="str">
        <f aca="false">DataBase!M2</f>
        <v>3rd CE</v>
      </c>
      <c r="N3" s="574" t="str">
        <f aca="false">DataBase!N2</f>
        <v>3rd CE</v>
      </c>
      <c r="O3" s="574" t="str">
        <f aca="false">DataBase!O2</f>
        <v>TOTAL</v>
      </c>
      <c r="P3" s="574" t="str">
        <f aca="false">IncomeState!P6</f>
        <v>AUGUST</v>
      </c>
      <c r="Q3" s="574" t="str">
        <f aca="false">IncomeState!Q6</f>
        <v>ESTIMATE</v>
      </c>
      <c r="R3" s="572"/>
      <c r="S3" s="572"/>
    </row>
    <row r="4" customFormat="false" ht="12.75" hidden="false" customHeight="false" outlineLevel="0" collapsed="false">
      <c r="A4" s="575"/>
      <c r="B4" s="576" t="n">
        <f aca="true">NOW()</f>
        <v>45926.9584414006</v>
      </c>
      <c r="C4" s="577" t="s">
        <v>6</v>
      </c>
      <c r="D4" s="577" t="s">
        <v>7</v>
      </c>
      <c r="E4" s="577" t="s">
        <v>8</v>
      </c>
      <c r="F4" s="577" t="s">
        <v>9</v>
      </c>
      <c r="G4" s="577" t="s">
        <v>10</v>
      </c>
      <c r="H4" s="577" t="s">
        <v>11</v>
      </c>
      <c r="I4" s="577" t="s">
        <v>12</v>
      </c>
      <c r="J4" s="577" t="s">
        <v>13</v>
      </c>
      <c r="K4" s="577" t="s">
        <v>14</v>
      </c>
      <c r="L4" s="577" t="s">
        <v>15</v>
      </c>
      <c r="M4" s="577" t="s">
        <v>16</v>
      </c>
      <c r="N4" s="577" t="s">
        <v>17</v>
      </c>
      <c r="O4" s="578" t="n">
        <f aca="false">IncomeState!O7</f>
        <v>2001</v>
      </c>
      <c r="P4" s="578" t="str">
        <f aca="false">IncomeState!P7</f>
        <v>Y-T-D</v>
      </c>
      <c r="Q4" s="578" t="str">
        <f aca="false">IncomeState!Q7</f>
        <v>R.M.</v>
      </c>
      <c r="R4" s="572"/>
      <c r="S4" s="572"/>
    </row>
    <row r="5" customFormat="false" ht="3.95" hidden="false" customHeight="true" outlineLevel="0" collapsed="false">
      <c r="A5" s="579"/>
      <c r="B5" s="580"/>
    </row>
    <row r="6" customFormat="false" ht="12.75" hidden="false" customHeight="false" outlineLevel="0" collapsed="false">
      <c r="A6" s="581" t="s">
        <v>669</v>
      </c>
      <c r="B6" s="582"/>
    </row>
    <row r="7" customFormat="false" ht="12.75" hidden="false" customHeight="false" outlineLevel="0" collapsed="false">
      <c r="A7" s="583" t="s">
        <v>670</v>
      </c>
      <c r="B7" s="584"/>
      <c r="C7" s="585" t="n">
        <f aca="false">-DataBase!C30-DataBase!C31</f>
        <v>-4940</v>
      </c>
      <c r="D7" s="585" t="n">
        <f aca="false">-DataBase!D30-DataBase!D31</f>
        <v>-3634</v>
      </c>
      <c r="E7" s="585" t="n">
        <f aca="false">-DataBase!E30-DataBase!E31</f>
        <v>-3808</v>
      </c>
      <c r="F7" s="585" t="n">
        <f aca="false">-DataBase!F30-DataBase!F31</f>
        <v>18467</v>
      </c>
      <c r="G7" s="585" t="n">
        <f aca="false">-DataBase!G30-DataBase!G31</f>
        <v>-407</v>
      </c>
      <c r="H7" s="585" t="n">
        <f aca="false">-DataBase!H30-DataBase!H31</f>
        <v>379</v>
      </c>
      <c r="I7" s="585" t="n">
        <f aca="false">-DataBase!I30-DataBase!I31</f>
        <v>1188</v>
      </c>
      <c r="J7" s="585" t="n">
        <f aca="false">-DataBase!J30-DataBase!J31</f>
        <v>754</v>
      </c>
      <c r="K7" s="585" t="n">
        <f aca="false">-DataBase!K30-DataBase!K31</f>
        <v>-3100</v>
      </c>
      <c r="L7" s="585" t="n">
        <f aca="false">-DataBase!L30-DataBase!L31</f>
        <v>-2818</v>
      </c>
      <c r="M7" s="585" t="n">
        <f aca="false">-DataBase!M30-DataBase!M31</f>
        <v>-2744</v>
      </c>
      <c r="N7" s="585" t="n">
        <f aca="false">-DataBase!N30-DataBase!N31</f>
        <v>-2679</v>
      </c>
      <c r="O7" s="49" t="n">
        <f aca="false">SUM(C7:N7)</f>
        <v>-3342</v>
      </c>
      <c r="P7" s="46" t="n">
        <f aca="false">SUM(C7:J7)</f>
        <v>7999</v>
      </c>
      <c r="Q7" s="49" t="n">
        <f aca="false">(O7-P7)</f>
        <v>-11341</v>
      </c>
    </row>
    <row r="8" customFormat="false" ht="12.75" hidden="false" customHeight="false" outlineLevel="0" collapsed="false">
      <c r="A8" s="28" t="s">
        <v>671</v>
      </c>
      <c r="B8" s="584"/>
      <c r="C8" s="585" t="n">
        <f aca="false">-DataBase!C32-DataBase!C33</f>
        <v>-0</v>
      </c>
      <c r="D8" s="585" t="n">
        <f aca="false">-DataBase!D32-DataBase!D33</f>
        <v>-0</v>
      </c>
      <c r="E8" s="585" t="n">
        <f aca="false">-DataBase!E32-DataBase!E33</f>
        <v>-0</v>
      </c>
      <c r="F8" s="585" t="n">
        <f aca="false">-DataBase!F32-DataBase!F33</f>
        <v>-7815</v>
      </c>
      <c r="G8" s="585" t="n">
        <f aca="false">-DataBase!G32-DataBase!G33</f>
        <v>-0</v>
      </c>
      <c r="H8" s="585" t="n">
        <f aca="false">-DataBase!H32-DataBase!H33</f>
        <v>-0</v>
      </c>
      <c r="I8" s="585" t="n">
        <f aca="false">-DataBase!I32-DataBase!I33</f>
        <v>-0</v>
      </c>
      <c r="J8" s="585" t="n">
        <f aca="false">-DataBase!J32-DataBase!J33</f>
        <v>-0</v>
      </c>
      <c r="K8" s="585" t="n">
        <f aca="false">-DataBase!K32-DataBase!K33</f>
        <v>-0</v>
      </c>
      <c r="L8" s="585" t="n">
        <f aca="false">-DataBase!L32-DataBase!L33</f>
        <v>-0</v>
      </c>
      <c r="M8" s="585" t="n">
        <f aca="false">-DataBase!M32-DataBase!M33</f>
        <v>-0</v>
      </c>
      <c r="N8" s="585" t="n">
        <f aca="false">-DataBase!N32-DataBase!N33</f>
        <v>-0</v>
      </c>
      <c r="O8" s="49" t="n">
        <f aca="false">SUM(C8:N8)</f>
        <v>-7815</v>
      </c>
      <c r="P8" s="46" t="n">
        <f aca="false">SUM(C8:J8)</f>
        <v>-7815</v>
      </c>
      <c r="Q8" s="49" t="n">
        <f aca="false">(O8-P8)</f>
        <v>0</v>
      </c>
    </row>
    <row r="9" customFormat="false" ht="12.75" hidden="false" customHeight="false" outlineLevel="0" collapsed="false">
      <c r="A9" s="586" t="s">
        <v>672</v>
      </c>
      <c r="B9" s="584"/>
      <c r="C9" s="585" t="n">
        <f aca="false">-DataBase!C97</f>
        <v>52</v>
      </c>
      <c r="D9" s="585" t="n">
        <f aca="false">-DataBase!D97</f>
        <v>-1032</v>
      </c>
      <c r="E9" s="585" t="n">
        <f aca="false">-DataBase!E97</f>
        <v>-138</v>
      </c>
      <c r="F9" s="585" t="n">
        <f aca="false">-DataBase!F97</f>
        <v>413</v>
      </c>
      <c r="G9" s="585" t="n">
        <f aca="false">-DataBase!G97</f>
        <v>80</v>
      </c>
      <c r="H9" s="585" t="n">
        <f aca="false">-DataBase!H97</f>
        <v>-760</v>
      </c>
      <c r="I9" s="585" t="n">
        <f aca="false">-DataBase!I97</f>
        <v>-995</v>
      </c>
      <c r="J9" s="585" t="n">
        <f aca="false">-DataBase!J97</f>
        <v>-248</v>
      </c>
      <c r="K9" s="585" t="n">
        <f aca="false">-DataBase!K97</f>
        <v>148</v>
      </c>
      <c r="L9" s="585" t="n">
        <f aca="false">-DataBase!L97</f>
        <v>71</v>
      </c>
      <c r="M9" s="585" t="n">
        <f aca="false">-DataBase!M97</f>
        <v>-81</v>
      </c>
      <c r="N9" s="585" t="n">
        <f aca="false">-DataBase!N97</f>
        <v>103</v>
      </c>
      <c r="O9" s="49" t="n">
        <f aca="false">SUM(C9:N9)</f>
        <v>-2387</v>
      </c>
      <c r="P9" s="46" t="n">
        <f aca="false">SUM(C9:J9)</f>
        <v>-2628</v>
      </c>
      <c r="Q9" s="49" t="n">
        <f aca="false">(O9-P9)</f>
        <v>241</v>
      </c>
    </row>
    <row r="10" customFormat="false" ht="12.75" hidden="false" customHeight="false" outlineLevel="0" collapsed="false">
      <c r="A10" s="587" t="s">
        <v>673</v>
      </c>
      <c r="B10" s="427"/>
      <c r="C10" s="585" t="n">
        <f aca="false">-DataBase!C98</f>
        <v>-0</v>
      </c>
      <c r="D10" s="585" t="n">
        <f aca="false">-DataBase!D98</f>
        <v>-0</v>
      </c>
      <c r="E10" s="585" t="n">
        <f aca="false">-DataBase!E98</f>
        <v>1100</v>
      </c>
      <c r="F10" s="585" t="n">
        <f aca="false">-DataBase!F98</f>
        <v>-402</v>
      </c>
      <c r="G10" s="585" t="n">
        <f aca="false">-DataBase!G98</f>
        <v>-0</v>
      </c>
      <c r="H10" s="585" t="n">
        <f aca="false">-DataBase!H98</f>
        <v>753</v>
      </c>
      <c r="I10" s="585" t="n">
        <f aca="false">-DataBase!I98</f>
        <v>1003</v>
      </c>
      <c r="J10" s="585" t="n">
        <f aca="false">-DataBase!J98</f>
        <v>-0</v>
      </c>
      <c r="K10" s="585" t="n">
        <f aca="false">-DataBase!K98</f>
        <v>-0</v>
      </c>
      <c r="L10" s="585" t="n">
        <f aca="false">-DataBase!L98</f>
        <v>-0</v>
      </c>
      <c r="M10" s="585" t="n">
        <f aca="false">-DataBase!M98</f>
        <v>-0</v>
      </c>
      <c r="N10" s="585" t="n">
        <f aca="false">-DataBase!N98</f>
        <v>-0</v>
      </c>
      <c r="O10" s="49" t="n">
        <f aca="false">SUM(C10:N10)</f>
        <v>2454</v>
      </c>
      <c r="P10" s="46" t="n">
        <f aca="false">SUM(C10:J10)</f>
        <v>2454</v>
      </c>
      <c r="Q10" s="49" t="n">
        <f aca="false">(O10-P10)</f>
        <v>0</v>
      </c>
    </row>
    <row r="11" customFormat="false" ht="12.75" hidden="false" customHeight="false" outlineLevel="0" collapsed="false">
      <c r="A11" s="587" t="s">
        <v>674</v>
      </c>
      <c r="B11" s="427"/>
      <c r="C11" s="585" t="n">
        <f aca="false">-DataBase!C99-DataBase!C100</f>
        <v>-0</v>
      </c>
      <c r="D11" s="585" t="n">
        <f aca="false">-DataBase!D99-DataBase!D100</f>
        <v>-0</v>
      </c>
      <c r="E11" s="585" t="n">
        <f aca="false">-DataBase!E99-DataBase!E100</f>
        <v>950</v>
      </c>
      <c r="F11" s="585" t="n">
        <f aca="false">-DataBase!F99-DataBase!F100</f>
        <v>-0</v>
      </c>
      <c r="G11" s="585" t="n">
        <f aca="false">-DataBase!G99-DataBase!G100</f>
        <v>-0</v>
      </c>
      <c r="H11" s="585" t="n">
        <f aca="false">-DataBase!H99-DataBase!H100</f>
        <v>-0</v>
      </c>
      <c r="I11" s="585" t="n">
        <f aca="false">-DataBase!I99-DataBase!I100</f>
        <v>-0</v>
      </c>
      <c r="J11" s="585" t="n">
        <f aca="false">-DataBase!J99-DataBase!J100</f>
        <v>-0</v>
      </c>
      <c r="K11" s="585" t="n">
        <f aca="false">-DataBase!K99-DataBase!K100</f>
        <v>-0</v>
      </c>
      <c r="L11" s="585" t="n">
        <f aca="false">-DataBase!L99-DataBase!L100</f>
        <v>-0</v>
      </c>
      <c r="M11" s="585" t="n">
        <f aca="false">-DataBase!M99-DataBase!M100</f>
        <v>-0</v>
      </c>
      <c r="N11" s="585" t="n">
        <f aca="false">-DataBase!N99-DataBase!N100</f>
        <v>-0</v>
      </c>
      <c r="O11" s="49" t="n">
        <f aca="false">SUM(C11:N11)</f>
        <v>950</v>
      </c>
      <c r="P11" s="46" t="n">
        <f aca="false">SUM(C11:J11)</f>
        <v>950</v>
      </c>
      <c r="Q11" s="49" t="n">
        <f aca="false">(O11-P11)</f>
        <v>0</v>
      </c>
    </row>
    <row r="12" customFormat="false" ht="12.75" hidden="false" customHeight="false" outlineLevel="0" collapsed="false">
      <c r="A12" s="587" t="s">
        <v>339</v>
      </c>
      <c r="B12" s="582"/>
      <c r="C12" s="119" t="n">
        <f aca="false">0</f>
        <v>0</v>
      </c>
      <c r="D12" s="119" t="n">
        <f aca="false">0</f>
        <v>0</v>
      </c>
      <c r="E12" s="119" t="n">
        <f aca="false">0</f>
        <v>0</v>
      </c>
      <c r="F12" s="119" t="n">
        <f aca="false">0</f>
        <v>0</v>
      </c>
      <c r="G12" s="119" t="n">
        <f aca="false">0</f>
        <v>0</v>
      </c>
      <c r="H12" s="119" t="n">
        <f aca="false">0</f>
        <v>0</v>
      </c>
      <c r="I12" s="119" t="n">
        <f aca="false">0</f>
        <v>0</v>
      </c>
      <c r="J12" s="119" t="n">
        <f aca="false">0</f>
        <v>0</v>
      </c>
      <c r="K12" s="119" t="n">
        <f aca="false">0</f>
        <v>0</v>
      </c>
      <c r="L12" s="119" t="n">
        <f aca="false">0</f>
        <v>0</v>
      </c>
      <c r="M12" s="119" t="n">
        <f aca="false">0</f>
        <v>0</v>
      </c>
      <c r="N12" s="119" t="n">
        <f aca="false">0</f>
        <v>0</v>
      </c>
      <c r="O12" s="120" t="n">
        <f aca="false">SUM(C12:N12)</f>
        <v>0</v>
      </c>
      <c r="P12" s="119" t="n">
        <f aca="false">SUM(C12:J12)</f>
        <v>0</v>
      </c>
      <c r="Q12" s="120" t="n">
        <f aca="false">(O12-P12)</f>
        <v>0</v>
      </c>
    </row>
    <row r="13" customFormat="false" ht="3.95" hidden="false" customHeight="true" outlineLevel="0" collapsed="false">
      <c r="B13" s="580"/>
      <c r="C13" s="588"/>
      <c r="D13" s="588"/>
      <c r="E13" s="588"/>
      <c r="F13" s="46"/>
      <c r="G13" s="588"/>
      <c r="H13" s="588"/>
      <c r="I13" s="588"/>
      <c r="J13" s="588"/>
      <c r="K13" s="588"/>
      <c r="L13" s="588"/>
      <c r="M13" s="588"/>
      <c r="N13" s="588"/>
      <c r="O13" s="588"/>
      <c r="P13" s="588"/>
      <c r="Q13" s="588"/>
    </row>
    <row r="14" customFormat="false" ht="12.75" hidden="false" customHeight="false" outlineLevel="0" collapsed="false">
      <c r="A14" s="581" t="s">
        <v>675</v>
      </c>
      <c r="B14" s="569"/>
      <c r="C14" s="589" t="n">
        <f aca="false">ROUND(SUM(C7:C12),0)</f>
        <v>-4888</v>
      </c>
      <c r="D14" s="589" t="n">
        <f aca="false">ROUND(SUM(D7:D12),0)</f>
        <v>-4666</v>
      </c>
      <c r="E14" s="589" t="n">
        <f aca="false">ROUND(SUM(E7:E12),0)</f>
        <v>-1896</v>
      </c>
      <c r="F14" s="589" t="n">
        <f aca="false">ROUND(SUM(F7:F12),0)</f>
        <v>10663</v>
      </c>
      <c r="G14" s="589" t="n">
        <f aca="false">ROUND(SUM(G7:G12),0)</f>
        <v>-327</v>
      </c>
      <c r="H14" s="589" t="n">
        <f aca="false">ROUND(SUM(H7:H12),0)</f>
        <v>372</v>
      </c>
      <c r="I14" s="589" t="n">
        <f aca="false">ROUND(SUM(I7:I12),0)</f>
        <v>1196</v>
      </c>
      <c r="J14" s="589" t="n">
        <f aca="false">ROUND(SUM(J7:J12),0)</f>
        <v>506</v>
      </c>
      <c r="K14" s="589" t="n">
        <f aca="false">ROUND(SUM(K7:K12),0)</f>
        <v>-2952</v>
      </c>
      <c r="L14" s="589" t="n">
        <f aca="false">ROUND(SUM(L7:L12),0)</f>
        <v>-2747</v>
      </c>
      <c r="M14" s="589" t="n">
        <f aca="false">ROUND(SUM(M7:M12),0)</f>
        <v>-2825</v>
      </c>
      <c r="N14" s="589" t="n">
        <f aca="false">ROUND(SUM(N7:N12),0)</f>
        <v>-2576</v>
      </c>
      <c r="O14" s="589" t="n">
        <f aca="false">ROUND(SUM(O7:O12),0)</f>
        <v>-10140</v>
      </c>
      <c r="P14" s="589" t="n">
        <f aca="false">ROUND(SUM(P7:P12),0)</f>
        <v>960</v>
      </c>
      <c r="Q14" s="589" t="n">
        <f aca="false">ROUND(SUM(Q7:Q12),0)</f>
        <v>-11100</v>
      </c>
      <c r="R14" s="572"/>
    </row>
    <row r="15" customFormat="false" ht="12.75" hidden="false" customHeight="false" outlineLevel="0" collapsed="false">
      <c r="A15" s="590"/>
      <c r="B15" s="582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591"/>
      <c r="P15" s="46"/>
      <c r="Q15" s="591"/>
    </row>
    <row r="16" customFormat="false" ht="12.75" hidden="false" customHeight="false" outlineLevel="0" collapsed="false">
      <c r="A16" s="592" t="s">
        <v>676</v>
      </c>
      <c r="B16" s="580"/>
      <c r="C16" s="591"/>
      <c r="D16" s="591"/>
      <c r="E16" s="591"/>
      <c r="F16" s="591"/>
      <c r="G16" s="591"/>
      <c r="H16" s="591"/>
      <c r="I16" s="591"/>
      <c r="J16" s="591"/>
      <c r="K16" s="591"/>
      <c r="L16" s="591"/>
      <c r="M16" s="591"/>
      <c r="N16" s="591"/>
      <c r="O16" s="591"/>
      <c r="P16" s="591"/>
      <c r="Q16" s="591"/>
    </row>
    <row r="17" customFormat="false" ht="12.75" hidden="false" customHeight="false" outlineLevel="0" collapsed="false">
      <c r="A17" s="587" t="s">
        <v>677</v>
      </c>
      <c r="B17" s="580"/>
      <c r="C17" s="585" t="n">
        <f aca="false">-DataBase!C212</f>
        <v>949</v>
      </c>
      <c r="D17" s="585" t="n">
        <f aca="false">-DataBase!D212</f>
        <v>950</v>
      </c>
      <c r="E17" s="585" t="n">
        <f aca="false">-DataBase!E212</f>
        <v>924</v>
      </c>
      <c r="F17" s="585" t="n">
        <f aca="false">-DataBase!F212</f>
        <v>972</v>
      </c>
      <c r="G17" s="585" t="n">
        <f aca="false">-DataBase!G212</f>
        <v>928</v>
      </c>
      <c r="H17" s="585" t="n">
        <f aca="false">-DataBase!H212</f>
        <v>1037</v>
      </c>
      <c r="I17" s="585" t="n">
        <f aca="false">-DataBase!I212</f>
        <v>977</v>
      </c>
      <c r="J17" s="585" t="n">
        <f aca="false">-DataBase!J212</f>
        <v>977</v>
      </c>
      <c r="K17" s="585" t="n">
        <f aca="false">-DataBase!K212</f>
        <v>1028</v>
      </c>
      <c r="L17" s="585" t="n">
        <f aca="false">-DataBase!L212</f>
        <v>1129</v>
      </c>
      <c r="M17" s="585" t="n">
        <f aca="false">-DataBase!M212</f>
        <v>1227</v>
      </c>
      <c r="N17" s="585" t="n">
        <f aca="false">-DataBase!N212</f>
        <v>1278</v>
      </c>
      <c r="O17" s="49" t="n">
        <f aca="false">SUM(C17:N17)</f>
        <v>12376</v>
      </c>
      <c r="P17" s="46" t="n">
        <f aca="false">SUM(C17:J17)</f>
        <v>7714</v>
      </c>
      <c r="Q17" s="49" t="n">
        <f aca="false">O17-P17</f>
        <v>4662</v>
      </c>
    </row>
    <row r="18" customFormat="false" ht="12.75" hidden="false" customHeight="false" outlineLevel="0" collapsed="false">
      <c r="A18" s="587" t="s">
        <v>678</v>
      </c>
      <c r="B18" s="533" t="s">
        <v>636</v>
      </c>
      <c r="C18" s="585" t="n">
        <f aca="false">-DataBase!C213</f>
        <v>11</v>
      </c>
      <c r="D18" s="585" t="n">
        <f aca="false">-DataBase!D213</f>
        <v>10</v>
      </c>
      <c r="E18" s="585" t="n">
        <f aca="false">-DataBase!E213</f>
        <v>11</v>
      </c>
      <c r="F18" s="585" t="n">
        <f aca="false">-DataBase!F213</f>
        <v>10</v>
      </c>
      <c r="G18" s="585" t="n">
        <f aca="false">-DataBase!G213</f>
        <v>11</v>
      </c>
      <c r="H18" s="585" t="n">
        <f aca="false">-DataBase!H213</f>
        <v>11</v>
      </c>
      <c r="I18" s="585" t="n">
        <f aca="false">-DataBase!I213</f>
        <v>10</v>
      </c>
      <c r="J18" s="585" t="n">
        <f aca="false">-DataBase!J213</f>
        <v>11</v>
      </c>
      <c r="K18" s="585" t="n">
        <f aca="false">-DataBase!K213</f>
        <v>11</v>
      </c>
      <c r="L18" s="585" t="n">
        <f aca="false">-DataBase!L213</f>
        <v>10</v>
      </c>
      <c r="M18" s="585" t="n">
        <f aca="false">-DataBase!M213</f>
        <v>11</v>
      </c>
      <c r="N18" s="585" t="n">
        <f aca="false">-DataBase!N213</f>
        <v>10</v>
      </c>
      <c r="O18" s="49" t="n">
        <f aca="false">SUM(C18:N18)</f>
        <v>127</v>
      </c>
      <c r="P18" s="46" t="n">
        <f aca="false">SUM(C18:J18)</f>
        <v>85</v>
      </c>
      <c r="Q18" s="49" t="n">
        <f aca="false">O18-P18</f>
        <v>42</v>
      </c>
    </row>
    <row r="19" customFormat="false" ht="12.75" hidden="false" customHeight="false" outlineLevel="0" collapsed="false">
      <c r="A19" s="587" t="s">
        <v>679</v>
      </c>
      <c r="B19" s="533" t="s">
        <v>680</v>
      </c>
      <c r="C19" s="585" t="n">
        <f aca="false">-DataBase!C214</f>
        <v>50</v>
      </c>
      <c r="D19" s="585" t="n">
        <f aca="false">-DataBase!D214</f>
        <v>50</v>
      </c>
      <c r="E19" s="585" t="n">
        <f aca="false">-DataBase!E214</f>
        <v>50</v>
      </c>
      <c r="F19" s="585" t="n">
        <f aca="false">-DataBase!F214</f>
        <v>50</v>
      </c>
      <c r="G19" s="585" t="n">
        <f aca="false">-DataBase!G214</f>
        <v>50</v>
      </c>
      <c r="H19" s="585" t="n">
        <f aca="false">-DataBase!H214</f>
        <v>50</v>
      </c>
      <c r="I19" s="585" t="n">
        <f aca="false">-DataBase!I214</f>
        <v>50</v>
      </c>
      <c r="J19" s="585" t="n">
        <f aca="false">-DataBase!J214</f>
        <v>50</v>
      </c>
      <c r="K19" s="585" t="n">
        <f aca="false">-DataBase!K214</f>
        <v>50</v>
      </c>
      <c r="L19" s="585" t="n">
        <f aca="false">-DataBase!L214</f>
        <v>50</v>
      </c>
      <c r="M19" s="585" t="n">
        <f aca="false">-DataBase!M214</f>
        <v>50</v>
      </c>
      <c r="N19" s="585" t="n">
        <f aca="false">-DataBase!N214</f>
        <v>50</v>
      </c>
      <c r="O19" s="49" t="n">
        <f aca="false">SUM(C19:N19)</f>
        <v>600</v>
      </c>
      <c r="P19" s="46" t="n">
        <f aca="false">SUM(C19:J19)</f>
        <v>400</v>
      </c>
      <c r="Q19" s="49" t="n">
        <f aca="false">O19-P19</f>
        <v>200</v>
      </c>
    </row>
    <row r="20" customFormat="false" ht="12.75" hidden="false" customHeight="false" outlineLevel="0" collapsed="false">
      <c r="A20" s="587" t="s">
        <v>681</v>
      </c>
      <c r="B20" s="533" t="s">
        <v>680</v>
      </c>
      <c r="C20" s="585" t="n">
        <f aca="false">-DataBase!C215</f>
        <v>17</v>
      </c>
      <c r="D20" s="585" t="n">
        <f aca="false">-DataBase!D215</f>
        <v>-17</v>
      </c>
      <c r="E20" s="585" t="n">
        <f aca="false">-DataBase!E215</f>
        <v>52</v>
      </c>
      <c r="F20" s="585" t="n">
        <f aca="false">-DataBase!F215</f>
        <v>17</v>
      </c>
      <c r="G20" s="585" t="n">
        <f aca="false">-DataBase!G215</f>
        <v>17</v>
      </c>
      <c r="H20" s="585" t="n">
        <f aca="false">-DataBase!H215</f>
        <v>18</v>
      </c>
      <c r="I20" s="585" t="n">
        <f aca="false">-DataBase!I215</f>
        <v>17</v>
      </c>
      <c r="J20" s="585" t="n">
        <f aca="false">-DataBase!J215</f>
        <v>18</v>
      </c>
      <c r="K20" s="585" t="n">
        <f aca="false">-DataBase!K215</f>
        <v>17</v>
      </c>
      <c r="L20" s="585" t="n">
        <f aca="false">-DataBase!L215</f>
        <v>17</v>
      </c>
      <c r="M20" s="585" t="n">
        <f aca="false">-DataBase!M215</f>
        <v>18</v>
      </c>
      <c r="N20" s="585" t="n">
        <f aca="false">-DataBase!N215</f>
        <v>18</v>
      </c>
      <c r="O20" s="49" t="n">
        <f aca="false">SUM(C20:N20)</f>
        <v>209</v>
      </c>
      <c r="P20" s="46" t="n">
        <f aca="false">SUM(C20:J20)</f>
        <v>139</v>
      </c>
      <c r="Q20" s="49" t="n">
        <f aca="false">O20-P20</f>
        <v>70</v>
      </c>
    </row>
    <row r="21" customFormat="false" ht="12.75" hidden="false" customHeight="false" outlineLevel="0" collapsed="false">
      <c r="A21" s="583" t="s">
        <v>682</v>
      </c>
      <c r="B21" s="580"/>
      <c r="C21" s="585" t="n">
        <f aca="false">-DataBase!C216</f>
        <v>-0</v>
      </c>
      <c r="D21" s="585" t="n">
        <f aca="false">-DataBase!D216</f>
        <v>-0</v>
      </c>
      <c r="E21" s="585" t="n">
        <f aca="false">-DataBase!E216</f>
        <v>-0</v>
      </c>
      <c r="F21" s="585" t="n">
        <f aca="false">-DataBase!F216</f>
        <v>-0</v>
      </c>
      <c r="G21" s="585" t="n">
        <f aca="false">-DataBase!G216</f>
        <v>-0</v>
      </c>
      <c r="H21" s="585" t="n">
        <f aca="false">-DataBase!H216</f>
        <v>-0</v>
      </c>
      <c r="I21" s="585" t="n">
        <f aca="false">-DataBase!I216</f>
        <v>-0</v>
      </c>
      <c r="J21" s="585" t="n">
        <f aca="false">-DataBase!J216</f>
        <v>-0</v>
      </c>
      <c r="K21" s="585" t="n">
        <f aca="false">-DataBase!K216</f>
        <v>-0</v>
      </c>
      <c r="L21" s="585" t="n">
        <f aca="false">-DataBase!L216</f>
        <v>-0</v>
      </c>
      <c r="M21" s="585" t="n">
        <f aca="false">-DataBase!M216</f>
        <v>-0</v>
      </c>
      <c r="N21" s="585" t="n">
        <f aca="false">-DataBase!N216</f>
        <v>-0</v>
      </c>
      <c r="O21" s="49" t="n">
        <f aca="false">SUM(C21:N21)</f>
        <v>0</v>
      </c>
      <c r="P21" s="46" t="n">
        <f aca="false">SUM(C21:J21)</f>
        <v>0</v>
      </c>
      <c r="Q21" s="49" t="n">
        <f aca="false">O21-P21</f>
        <v>0</v>
      </c>
    </row>
    <row r="22" customFormat="false" ht="12.75" hidden="false" customHeight="false" outlineLevel="0" collapsed="false">
      <c r="A22" s="583" t="s">
        <v>682</v>
      </c>
      <c r="B22" s="580"/>
      <c r="C22" s="585" t="n">
        <f aca="false">-DataBase!C217</f>
        <v>-0</v>
      </c>
      <c r="D22" s="585" t="n">
        <f aca="false">-DataBase!D217</f>
        <v>-0</v>
      </c>
      <c r="E22" s="585" t="n">
        <f aca="false">-DataBase!E217</f>
        <v>-0</v>
      </c>
      <c r="F22" s="585" t="n">
        <f aca="false">-DataBase!F217</f>
        <v>-0</v>
      </c>
      <c r="G22" s="585" t="n">
        <f aca="false">-DataBase!G217</f>
        <v>-0</v>
      </c>
      <c r="H22" s="585" t="n">
        <f aca="false">-DataBase!H217</f>
        <v>-0</v>
      </c>
      <c r="I22" s="585" t="n">
        <f aca="false">-DataBase!I217</f>
        <v>-0</v>
      </c>
      <c r="J22" s="585" t="n">
        <f aca="false">-DataBase!J217</f>
        <v>-0</v>
      </c>
      <c r="K22" s="585" t="n">
        <f aca="false">-DataBase!K217</f>
        <v>-0</v>
      </c>
      <c r="L22" s="585" t="n">
        <f aca="false">-DataBase!L217</f>
        <v>-0</v>
      </c>
      <c r="M22" s="585" t="n">
        <f aca="false">-DataBase!M217</f>
        <v>-0</v>
      </c>
      <c r="N22" s="585" t="n">
        <f aca="false">-DataBase!N217</f>
        <v>-0</v>
      </c>
      <c r="O22" s="49" t="n">
        <f aca="false">SUM(C22:N22)</f>
        <v>0</v>
      </c>
      <c r="P22" s="46" t="n">
        <f aca="false">SUM(C22:J22)</f>
        <v>0</v>
      </c>
      <c r="Q22" s="49" t="n">
        <f aca="false">O22-P22</f>
        <v>0</v>
      </c>
    </row>
    <row r="23" customFormat="false" ht="12.75" hidden="false" customHeight="false" outlineLevel="0" collapsed="false">
      <c r="A23" s="587" t="s">
        <v>683</v>
      </c>
      <c r="B23" s="580"/>
      <c r="C23" s="585" t="n">
        <f aca="false">-DataBase!C218</f>
        <v>94</v>
      </c>
      <c r="D23" s="585" t="n">
        <f aca="false">-DataBase!D218</f>
        <v>94</v>
      </c>
      <c r="E23" s="585" t="n">
        <f aca="false">-DataBase!E218</f>
        <v>94</v>
      </c>
      <c r="F23" s="585" t="n">
        <f aca="false">-DataBase!F218</f>
        <v>94</v>
      </c>
      <c r="G23" s="585" t="n">
        <f aca="false">-DataBase!G218</f>
        <v>94</v>
      </c>
      <c r="H23" s="585" t="n">
        <f aca="false">-DataBase!H218</f>
        <v>94</v>
      </c>
      <c r="I23" s="585" t="n">
        <f aca="false">-DataBase!I218</f>
        <v>94</v>
      </c>
      <c r="J23" s="585" t="n">
        <f aca="false">-DataBase!J218</f>
        <v>94</v>
      </c>
      <c r="K23" s="585" t="n">
        <f aca="false">-DataBase!K218</f>
        <v>94</v>
      </c>
      <c r="L23" s="585" t="n">
        <f aca="false">-DataBase!L218</f>
        <v>94</v>
      </c>
      <c r="M23" s="585" t="n">
        <f aca="false">-DataBase!M218</f>
        <v>94</v>
      </c>
      <c r="N23" s="585" t="n">
        <f aca="false">-DataBase!N218</f>
        <v>94</v>
      </c>
      <c r="O23" s="49" t="n">
        <f aca="false">SUM(C23:N23)</f>
        <v>1128</v>
      </c>
      <c r="P23" s="46" t="n">
        <f aca="false">SUM(C23:J23)</f>
        <v>752</v>
      </c>
      <c r="Q23" s="49" t="n">
        <f aca="false">O23-P23</f>
        <v>376</v>
      </c>
    </row>
    <row r="24" customFormat="false" ht="12.75" hidden="false" customHeight="false" outlineLevel="0" collapsed="false">
      <c r="A24" s="587" t="s">
        <v>684</v>
      </c>
      <c r="B24" s="580"/>
      <c r="C24" s="585" t="n">
        <f aca="false">-DataBase!C219</f>
        <v>500</v>
      </c>
      <c r="D24" s="585" t="n">
        <f aca="false">-DataBase!D219</f>
        <v>500</v>
      </c>
      <c r="E24" s="585" t="n">
        <f aca="false">-DataBase!E219</f>
        <v>500</v>
      </c>
      <c r="F24" s="585" t="n">
        <f aca="false">-DataBase!F219</f>
        <v>500</v>
      </c>
      <c r="G24" s="585" t="n">
        <f aca="false">-DataBase!G219</f>
        <v>500</v>
      </c>
      <c r="H24" s="585" t="n">
        <f aca="false">-DataBase!H219</f>
        <v>500</v>
      </c>
      <c r="I24" s="585" t="n">
        <f aca="false">-DataBase!I219</f>
        <v>500</v>
      </c>
      <c r="J24" s="585" t="n">
        <f aca="false">-DataBase!J219</f>
        <v>500</v>
      </c>
      <c r="K24" s="585" t="n">
        <f aca="false">-DataBase!K219</f>
        <v>500</v>
      </c>
      <c r="L24" s="585" t="n">
        <f aca="false">-DataBase!L219</f>
        <v>500</v>
      </c>
      <c r="M24" s="585" t="n">
        <f aca="false">-DataBase!M219</f>
        <v>500</v>
      </c>
      <c r="N24" s="585" t="n">
        <f aca="false">-DataBase!N219</f>
        <v>500</v>
      </c>
      <c r="O24" s="49" t="n">
        <f aca="false">SUM(C24:N24)</f>
        <v>6000</v>
      </c>
      <c r="P24" s="46" t="n">
        <f aca="false">SUM(C24:J24)</f>
        <v>4000</v>
      </c>
      <c r="Q24" s="49" t="n">
        <f aca="false">O24-P24</f>
        <v>2000</v>
      </c>
    </row>
    <row r="25" customFormat="false" ht="12.75" hidden="false" customHeight="false" outlineLevel="0" collapsed="false">
      <c r="A25" s="583" t="s">
        <v>682</v>
      </c>
      <c r="B25" s="580"/>
      <c r="C25" s="585" t="n">
        <f aca="false">-DataBase!C220</f>
        <v>-0</v>
      </c>
      <c r="D25" s="585" t="n">
        <f aca="false">-DataBase!D220</f>
        <v>-0</v>
      </c>
      <c r="E25" s="585" t="n">
        <f aca="false">-DataBase!E220</f>
        <v>-0</v>
      </c>
      <c r="F25" s="585" t="n">
        <f aca="false">-DataBase!F220</f>
        <v>-0</v>
      </c>
      <c r="G25" s="585" t="n">
        <f aca="false">-DataBase!G220</f>
        <v>-0</v>
      </c>
      <c r="H25" s="585" t="n">
        <f aca="false">-DataBase!H220</f>
        <v>-0</v>
      </c>
      <c r="I25" s="585" t="n">
        <f aca="false">-DataBase!I220</f>
        <v>-0</v>
      </c>
      <c r="J25" s="585" t="n">
        <f aca="false">-DataBase!J220</f>
        <v>-0</v>
      </c>
      <c r="K25" s="585" t="n">
        <f aca="false">-DataBase!K220</f>
        <v>-0</v>
      </c>
      <c r="L25" s="585" t="n">
        <f aca="false">-DataBase!L220</f>
        <v>-0</v>
      </c>
      <c r="M25" s="585" t="n">
        <f aca="false">-DataBase!M220</f>
        <v>-0</v>
      </c>
      <c r="N25" s="585" t="n">
        <f aca="false">-DataBase!N220</f>
        <v>-0</v>
      </c>
      <c r="O25" s="49" t="n">
        <f aca="false">SUM(C25:N25)</f>
        <v>0</v>
      </c>
      <c r="P25" s="46" t="n">
        <f aca="false">SUM(C25:J25)</f>
        <v>0</v>
      </c>
      <c r="Q25" s="49" t="n">
        <f aca="false">O25-P25</f>
        <v>0</v>
      </c>
    </row>
    <row r="26" customFormat="false" ht="12.75" hidden="false" customHeight="false" outlineLevel="0" collapsed="false">
      <c r="A26" s="583" t="s">
        <v>682</v>
      </c>
      <c r="B26" s="580"/>
      <c r="C26" s="585" t="n">
        <f aca="false">-DataBase!C221</f>
        <v>-0</v>
      </c>
      <c r="D26" s="585" t="n">
        <f aca="false">-DataBase!D221</f>
        <v>-0</v>
      </c>
      <c r="E26" s="585" t="n">
        <f aca="false">-DataBase!E221</f>
        <v>-0</v>
      </c>
      <c r="F26" s="585" t="n">
        <f aca="false">-DataBase!F221</f>
        <v>-0</v>
      </c>
      <c r="G26" s="585" t="n">
        <f aca="false">-DataBase!G221</f>
        <v>-0</v>
      </c>
      <c r="H26" s="585" t="n">
        <f aca="false">-DataBase!H221</f>
        <v>-0</v>
      </c>
      <c r="I26" s="585" t="n">
        <f aca="false">-DataBase!I221</f>
        <v>-0</v>
      </c>
      <c r="J26" s="585" t="n">
        <f aca="false">-DataBase!J221</f>
        <v>-0</v>
      </c>
      <c r="K26" s="585" t="n">
        <f aca="false">-DataBase!K221</f>
        <v>-0</v>
      </c>
      <c r="L26" s="585" t="n">
        <f aca="false">-DataBase!L221</f>
        <v>-0</v>
      </c>
      <c r="M26" s="585" t="n">
        <f aca="false">-DataBase!M221</f>
        <v>-0</v>
      </c>
      <c r="N26" s="585" t="n">
        <f aca="false">-DataBase!N221</f>
        <v>-0</v>
      </c>
      <c r="O26" s="49" t="n">
        <f aca="false">SUM(C26:N26)</f>
        <v>0</v>
      </c>
      <c r="P26" s="46" t="n">
        <f aca="false">SUM(C26:J26)</f>
        <v>0</v>
      </c>
      <c r="Q26" s="49" t="n">
        <f aca="false">O26-P26</f>
        <v>0</v>
      </c>
    </row>
    <row r="27" customFormat="false" ht="12.75" hidden="false" customHeight="false" outlineLevel="0" collapsed="false">
      <c r="A27" s="587" t="s">
        <v>339</v>
      </c>
      <c r="B27" s="580"/>
      <c r="C27" s="119" t="n">
        <v>0</v>
      </c>
      <c r="D27" s="119" t="n">
        <v>0</v>
      </c>
      <c r="E27" s="119" t="n">
        <v>0</v>
      </c>
      <c r="F27" s="119" t="n">
        <v>0</v>
      </c>
      <c r="G27" s="119" t="n">
        <v>0</v>
      </c>
      <c r="H27" s="119" t="n">
        <v>0</v>
      </c>
      <c r="I27" s="119" t="n">
        <v>0</v>
      </c>
      <c r="J27" s="119" t="n">
        <v>0</v>
      </c>
      <c r="K27" s="119" t="n">
        <v>0</v>
      </c>
      <c r="L27" s="119" t="n">
        <v>0</v>
      </c>
      <c r="M27" s="119" t="n">
        <v>0</v>
      </c>
      <c r="N27" s="119" t="n">
        <v>0</v>
      </c>
      <c r="O27" s="120" t="n">
        <f aca="false">SUM(C27:N27)</f>
        <v>0</v>
      </c>
      <c r="P27" s="119" t="n">
        <f aca="false">SUM(C27:J27)</f>
        <v>0</v>
      </c>
      <c r="Q27" s="120" t="n">
        <f aca="false">O27-P27</f>
        <v>0</v>
      </c>
    </row>
    <row r="28" customFormat="false" ht="3.95" hidden="false" customHeight="true" outlineLevel="0" collapsed="false">
      <c r="A28" s="0"/>
      <c r="B28" s="580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591"/>
      <c r="P28" s="46"/>
      <c r="Q28" s="591"/>
      <c r="R28" s="593"/>
      <c r="S28" s="593"/>
      <c r="T28" s="593"/>
    </row>
    <row r="29" customFormat="false" ht="12.75" hidden="false" customHeight="false" outlineLevel="0" collapsed="false">
      <c r="A29" s="592" t="s">
        <v>685</v>
      </c>
      <c r="B29" s="594"/>
      <c r="C29" s="589" t="n">
        <f aca="false">SUM(C17:C27)</f>
        <v>1621</v>
      </c>
      <c r="D29" s="589" t="n">
        <f aca="false">SUM(D17:D27)</f>
        <v>1587</v>
      </c>
      <c r="E29" s="589" t="n">
        <f aca="false">SUM(E17:E27)</f>
        <v>1631</v>
      </c>
      <c r="F29" s="589" t="n">
        <f aca="false">SUM(F17:F27)</f>
        <v>1643</v>
      </c>
      <c r="G29" s="589" t="n">
        <f aca="false">SUM(G17:G27)</f>
        <v>1600</v>
      </c>
      <c r="H29" s="589" t="n">
        <f aca="false">SUM(H17:H27)</f>
        <v>1710</v>
      </c>
      <c r="I29" s="589" t="n">
        <f aca="false">SUM(I17:I27)</f>
        <v>1648</v>
      </c>
      <c r="J29" s="589" t="n">
        <f aca="false">SUM(J17:J27)</f>
        <v>1650</v>
      </c>
      <c r="K29" s="589" t="n">
        <f aca="false">SUM(K17:K27)</f>
        <v>1700</v>
      </c>
      <c r="L29" s="589" t="n">
        <f aca="false">SUM(L17:L27)</f>
        <v>1800</v>
      </c>
      <c r="M29" s="589" t="n">
        <f aca="false">SUM(M17:M27)</f>
        <v>1900</v>
      </c>
      <c r="N29" s="589" t="n">
        <f aca="false">SUM(N17:N27)</f>
        <v>1950</v>
      </c>
      <c r="O29" s="589" t="n">
        <f aca="false">SUM(O17:O27)</f>
        <v>20440</v>
      </c>
      <c r="P29" s="589" t="n">
        <f aca="false">SUM(P17:P27)</f>
        <v>13090</v>
      </c>
      <c r="Q29" s="589" t="n">
        <f aca="false">SUM(Q17:Q27)</f>
        <v>7350</v>
      </c>
      <c r="R29" s="572"/>
      <c r="S29" s="572"/>
    </row>
    <row r="30" customFormat="false" ht="12.75" hidden="false" customHeight="false" outlineLevel="0" collapsed="false">
      <c r="A30" s="579"/>
      <c r="B30" s="580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591"/>
      <c r="P30" s="46"/>
      <c r="Q30" s="591"/>
    </row>
    <row r="31" customFormat="false" ht="12.75" hidden="false" customHeight="false" outlineLevel="0" collapsed="false">
      <c r="A31" s="581" t="s">
        <v>686</v>
      </c>
      <c r="B31" s="580"/>
      <c r="C31" s="591"/>
      <c r="D31" s="591"/>
      <c r="E31" s="591"/>
      <c r="F31" s="591"/>
      <c r="G31" s="49"/>
      <c r="H31" s="49"/>
      <c r="I31" s="49"/>
      <c r="J31" s="49"/>
      <c r="K31" s="49"/>
      <c r="L31" s="49"/>
      <c r="M31" s="49"/>
      <c r="N31" s="49"/>
      <c r="O31" s="49"/>
      <c r="P31" s="46"/>
      <c r="Q31" s="49"/>
    </row>
    <row r="32" customFormat="false" ht="12.75" hidden="false" customHeight="false" outlineLevel="0" collapsed="false">
      <c r="A32" s="587" t="s">
        <v>687</v>
      </c>
      <c r="B32" s="580"/>
      <c r="C32" s="47" t="n">
        <f aca="false">-DataBase!C226-SUM(C33:C34)</f>
        <v>722</v>
      </c>
      <c r="D32" s="47" t="n">
        <f aca="false">-DataBase!D226-SUM(D33:D34)</f>
        <v>722</v>
      </c>
      <c r="E32" s="47" t="n">
        <f aca="false">-DataBase!E226-SUM(E33:E34)</f>
        <v>722</v>
      </c>
      <c r="F32" s="47" t="n">
        <f aca="false">-DataBase!F226-SUM(F33:F34)</f>
        <v>722</v>
      </c>
      <c r="G32" s="47" t="n">
        <f aca="false">-DataBase!G226-SUM(G33:G34)</f>
        <v>722</v>
      </c>
      <c r="H32" s="47" t="n">
        <f aca="false">-DataBase!H226-SUM(H33:H34)</f>
        <v>722</v>
      </c>
      <c r="I32" s="47" t="n">
        <f aca="false">-DataBase!I226-SUM(I33:I34)</f>
        <v>722</v>
      </c>
      <c r="J32" s="47" t="n">
        <f aca="false">-DataBase!J226-SUM(J33:J34)</f>
        <v>722</v>
      </c>
      <c r="K32" s="47" t="n">
        <f aca="false">-DataBase!K226-SUM(K33:K34)</f>
        <v>722</v>
      </c>
      <c r="L32" s="47" t="n">
        <f aca="false">-DataBase!L226-SUM(L33:L34)</f>
        <v>722</v>
      </c>
      <c r="M32" s="47" t="n">
        <f aca="false">-DataBase!M226-SUM(M33:M34)</f>
        <v>722</v>
      </c>
      <c r="N32" s="47" t="n">
        <f aca="false">-DataBase!N226-SUM(N33:N34)</f>
        <v>722</v>
      </c>
      <c r="O32" s="49" t="n">
        <f aca="false">SUM(C32:N32)</f>
        <v>8664</v>
      </c>
      <c r="P32" s="46" t="n">
        <f aca="false">SUM(C32:J32)</f>
        <v>5776</v>
      </c>
      <c r="Q32" s="49" t="n">
        <f aca="false">O32-P32</f>
        <v>2888</v>
      </c>
    </row>
    <row r="33" customFormat="false" ht="12.75" hidden="false" customHeight="false" outlineLevel="0" collapsed="false">
      <c r="A33" s="583" t="s">
        <v>688</v>
      </c>
      <c r="B33" s="580"/>
      <c r="C33" s="46" t="n">
        <v>0</v>
      </c>
      <c r="D33" s="46" t="n">
        <v>0</v>
      </c>
      <c r="E33" s="46" t="n">
        <f aca="false">-100+100-100+100</f>
        <v>0</v>
      </c>
      <c r="F33" s="46" t="n">
        <v>0</v>
      </c>
      <c r="G33" s="46" t="n">
        <v>0</v>
      </c>
      <c r="H33" s="46" t="n">
        <v>0</v>
      </c>
      <c r="I33" s="46" t="n">
        <v>0</v>
      </c>
      <c r="J33" s="46" t="n">
        <v>0</v>
      </c>
      <c r="K33" s="46" t="n">
        <v>0</v>
      </c>
      <c r="L33" s="46" t="n">
        <v>0</v>
      </c>
      <c r="M33" s="46" t="n">
        <v>0</v>
      </c>
      <c r="N33" s="46" t="n">
        <v>0</v>
      </c>
      <c r="O33" s="49" t="n">
        <f aca="false">SUM(C33:N33)</f>
        <v>0</v>
      </c>
      <c r="P33" s="46" t="n">
        <f aca="false">SUM(C33:J33)</f>
        <v>0</v>
      </c>
      <c r="Q33" s="49" t="n">
        <f aca="false">O33-P33</f>
        <v>0</v>
      </c>
    </row>
    <row r="34" customFormat="false" ht="12.75" hidden="false" customHeight="false" outlineLevel="0" collapsed="false">
      <c r="A34" s="583" t="s">
        <v>682</v>
      </c>
      <c r="B34" s="580"/>
      <c r="C34" s="46" t="n">
        <v>0</v>
      </c>
      <c r="D34" s="46" t="n">
        <v>0</v>
      </c>
      <c r="E34" s="46" t="n">
        <f aca="false">-100+100-100+100</f>
        <v>0</v>
      </c>
      <c r="F34" s="46" t="n">
        <v>0</v>
      </c>
      <c r="G34" s="46" t="n">
        <v>0</v>
      </c>
      <c r="H34" s="46" t="n">
        <v>0</v>
      </c>
      <c r="I34" s="46" t="n">
        <v>0</v>
      </c>
      <c r="J34" s="46" t="n">
        <v>0</v>
      </c>
      <c r="K34" s="46" t="n">
        <v>0</v>
      </c>
      <c r="L34" s="46" t="n">
        <v>0</v>
      </c>
      <c r="M34" s="46" t="n">
        <v>0</v>
      </c>
      <c r="N34" s="46" t="n">
        <v>0</v>
      </c>
      <c r="O34" s="49" t="n">
        <f aca="false">SUM(C34:N34)</f>
        <v>0</v>
      </c>
      <c r="P34" s="46" t="n">
        <f aca="false">SUM(C34:J34)</f>
        <v>0</v>
      </c>
      <c r="Q34" s="49" t="n">
        <f aca="false">O34-P34</f>
        <v>0</v>
      </c>
    </row>
    <row r="35" customFormat="false" ht="12.75" hidden="false" customHeight="false" outlineLevel="0" collapsed="false">
      <c r="A35" s="587" t="s">
        <v>689</v>
      </c>
      <c r="B35" s="580"/>
      <c r="C35" s="585" t="n">
        <f aca="false">-DataBase!C227</f>
        <v>96</v>
      </c>
      <c r="D35" s="585" t="n">
        <f aca="false">-DataBase!D227</f>
        <v>96</v>
      </c>
      <c r="E35" s="585" t="n">
        <f aca="false">-DataBase!E227</f>
        <v>96</v>
      </c>
      <c r="F35" s="585" t="n">
        <f aca="false">-DataBase!F227</f>
        <v>96</v>
      </c>
      <c r="G35" s="585" t="n">
        <f aca="false">-DataBase!G227</f>
        <v>96</v>
      </c>
      <c r="H35" s="585" t="n">
        <f aca="false">-DataBase!H227</f>
        <v>96</v>
      </c>
      <c r="I35" s="585" t="n">
        <f aca="false">-DataBase!I227</f>
        <v>96</v>
      </c>
      <c r="J35" s="585" t="n">
        <f aca="false">-DataBase!J227</f>
        <v>96</v>
      </c>
      <c r="K35" s="585" t="n">
        <f aca="false">-DataBase!K227</f>
        <v>96</v>
      </c>
      <c r="L35" s="585" t="n">
        <f aca="false">-DataBase!L227</f>
        <v>96</v>
      </c>
      <c r="M35" s="585" t="n">
        <f aca="false">-DataBase!M227</f>
        <v>96</v>
      </c>
      <c r="N35" s="585" t="n">
        <f aca="false">-DataBase!N227</f>
        <v>96</v>
      </c>
      <c r="O35" s="49" t="n">
        <f aca="false">SUM(C35:N35)</f>
        <v>1152</v>
      </c>
      <c r="P35" s="46" t="n">
        <f aca="false">SUM(C35:J35)</f>
        <v>768</v>
      </c>
      <c r="Q35" s="49" t="n">
        <f aca="false">O35-P35</f>
        <v>384</v>
      </c>
    </row>
    <row r="36" customFormat="false" ht="12.75" hidden="false" customHeight="false" outlineLevel="0" collapsed="false">
      <c r="A36" s="587" t="s">
        <v>690</v>
      </c>
      <c r="B36" s="580"/>
    </row>
    <row r="37" customFormat="false" ht="12.75" hidden="false" customHeight="false" outlineLevel="0" collapsed="false">
      <c r="A37" s="583" t="s">
        <v>691</v>
      </c>
      <c r="B37" s="580"/>
      <c r="C37" s="585" t="n">
        <f aca="false">-DataBase!C102</f>
        <v>14</v>
      </c>
      <c r="D37" s="585" t="n">
        <f aca="false">-DataBase!D102</f>
        <v>28</v>
      </c>
      <c r="E37" s="585" t="n">
        <f aca="false">-DataBase!E102</f>
        <v>6</v>
      </c>
      <c r="F37" s="585" t="n">
        <f aca="false">-DataBase!F102</f>
        <v>6</v>
      </c>
      <c r="G37" s="585" t="n">
        <f aca="false">-DataBase!G102</f>
        <v>6</v>
      </c>
      <c r="H37" s="585" t="n">
        <f aca="false">-DataBase!H102</f>
        <v>6</v>
      </c>
      <c r="I37" s="585" t="n">
        <f aca="false">-DataBase!I102</f>
        <v>5</v>
      </c>
      <c r="J37" s="585" t="n">
        <f aca="false">-DataBase!J102</f>
        <v>4</v>
      </c>
      <c r="K37" s="585" t="n">
        <f aca="false">-DataBase!K102</f>
        <v>6</v>
      </c>
      <c r="L37" s="585" t="n">
        <f aca="false">-DataBase!L102</f>
        <v>5</v>
      </c>
      <c r="M37" s="585" t="n">
        <f aca="false">-DataBase!M102</f>
        <v>4</v>
      </c>
      <c r="N37" s="585" t="n">
        <f aca="false">-DataBase!N102</f>
        <v>5</v>
      </c>
      <c r="O37" s="49" t="n">
        <f aca="false">SUM(C37:N37)</f>
        <v>95</v>
      </c>
      <c r="P37" s="46" t="n">
        <f aca="false">SUM(C37:J37)</f>
        <v>75</v>
      </c>
      <c r="Q37" s="49" t="n">
        <f aca="false">O37-P37</f>
        <v>20</v>
      </c>
    </row>
    <row r="38" customFormat="false" ht="12.75" hidden="false" customHeight="false" outlineLevel="0" collapsed="false">
      <c r="A38" s="583" t="s">
        <v>692</v>
      </c>
      <c r="B38" s="580"/>
      <c r="C38" s="585" t="n">
        <f aca="false">-DataBase!C146</f>
        <v>17</v>
      </c>
      <c r="D38" s="585" t="n">
        <f aca="false">-DataBase!D146</f>
        <v>17</v>
      </c>
      <c r="E38" s="585" t="n">
        <f aca="false">-DataBase!E146</f>
        <v>9</v>
      </c>
      <c r="F38" s="585" t="n">
        <f aca="false">-DataBase!F146</f>
        <v>9</v>
      </c>
      <c r="G38" s="585" t="n">
        <f aca="false">-DataBase!G146</f>
        <v>9</v>
      </c>
      <c r="H38" s="585" t="n">
        <f aca="false">-DataBase!H146</f>
        <v>9</v>
      </c>
      <c r="I38" s="585" t="n">
        <f aca="false">-DataBase!I146</f>
        <v>9</v>
      </c>
      <c r="J38" s="585" t="n">
        <f aca="false">-DataBase!J146</f>
        <v>9</v>
      </c>
      <c r="K38" s="585" t="n">
        <f aca="false">-DataBase!K146</f>
        <v>9</v>
      </c>
      <c r="L38" s="585" t="n">
        <f aca="false">-DataBase!L146</f>
        <v>9</v>
      </c>
      <c r="M38" s="585" t="n">
        <f aca="false">-DataBase!M146</f>
        <v>9</v>
      </c>
      <c r="N38" s="585" t="n">
        <f aca="false">-DataBase!N146</f>
        <v>9</v>
      </c>
      <c r="O38" s="49" t="n">
        <f aca="false">SUM(C38:N38)</f>
        <v>124</v>
      </c>
      <c r="P38" s="46" t="n">
        <f aca="false">SUM(C38:J38)</f>
        <v>88</v>
      </c>
      <c r="Q38" s="49" t="n">
        <f aca="false">O38-P38</f>
        <v>36</v>
      </c>
    </row>
    <row r="39" customFormat="false" ht="12.75" hidden="false" customHeight="false" outlineLevel="0" collapsed="false">
      <c r="A39" s="583" t="s">
        <v>693</v>
      </c>
      <c r="B39" s="580"/>
      <c r="C39" s="585" t="n">
        <f aca="false">-DataBase!C174</f>
        <v>77</v>
      </c>
      <c r="D39" s="585" t="n">
        <f aca="false">-DataBase!D174</f>
        <v>109</v>
      </c>
      <c r="E39" s="585" t="n">
        <f aca="false">-DataBase!E174</f>
        <v>61</v>
      </c>
      <c r="F39" s="585" t="n">
        <f aca="false">-DataBase!F174</f>
        <v>60</v>
      </c>
      <c r="G39" s="585" t="n">
        <f aca="false">-DataBase!G174</f>
        <v>64</v>
      </c>
      <c r="H39" s="585" t="n">
        <f aca="false">-DataBase!H174</f>
        <v>65</v>
      </c>
      <c r="I39" s="585" t="n">
        <f aca="false">-DataBase!I174</f>
        <v>55</v>
      </c>
      <c r="J39" s="585" t="n">
        <f aca="false">-DataBase!J174</f>
        <v>54</v>
      </c>
      <c r="K39" s="585" t="n">
        <f aca="false">-DataBase!K174</f>
        <v>57</v>
      </c>
      <c r="L39" s="585" t="n">
        <f aca="false">-DataBase!L174</f>
        <v>56</v>
      </c>
      <c r="M39" s="585" t="n">
        <f aca="false">-DataBase!M174</f>
        <v>57</v>
      </c>
      <c r="N39" s="585" t="n">
        <f aca="false">-DataBase!N174</f>
        <v>56</v>
      </c>
      <c r="O39" s="49" t="n">
        <f aca="false">SUM(C39:N39)</f>
        <v>771</v>
      </c>
      <c r="P39" s="46" t="n">
        <f aca="false">SUM(C39:J39)</f>
        <v>545</v>
      </c>
      <c r="Q39" s="49" t="n">
        <f aca="false">O39-P39</f>
        <v>226</v>
      </c>
    </row>
    <row r="40" customFormat="false" ht="12.75" hidden="false" customHeight="false" outlineLevel="0" collapsed="false">
      <c r="A40" s="583" t="s">
        <v>694</v>
      </c>
      <c r="B40" s="580"/>
      <c r="C40" s="585" t="n">
        <f aca="false">-DataBase!C231</f>
        <v>16</v>
      </c>
      <c r="D40" s="585" t="n">
        <f aca="false">-DataBase!D231</f>
        <v>18</v>
      </c>
      <c r="E40" s="585" t="n">
        <f aca="false">-DataBase!E231</f>
        <v>8</v>
      </c>
      <c r="F40" s="585" t="n">
        <f aca="false">-DataBase!F231</f>
        <v>6</v>
      </c>
      <c r="G40" s="585" t="n">
        <f aca="false">-DataBase!G231</f>
        <v>7</v>
      </c>
      <c r="H40" s="585" t="n">
        <f aca="false">-DataBase!H231</f>
        <v>5</v>
      </c>
      <c r="I40" s="585" t="n">
        <f aca="false">-DataBase!I231</f>
        <v>7</v>
      </c>
      <c r="J40" s="585" t="n">
        <f aca="false">-DataBase!J231</f>
        <v>7</v>
      </c>
      <c r="K40" s="585" t="n">
        <f aca="false">-DataBase!K231</f>
        <v>7</v>
      </c>
      <c r="L40" s="585" t="n">
        <f aca="false">-DataBase!L231</f>
        <v>7</v>
      </c>
      <c r="M40" s="585" t="n">
        <f aca="false">-DataBase!M231</f>
        <v>7</v>
      </c>
      <c r="N40" s="585" t="n">
        <f aca="false">-DataBase!N231</f>
        <v>7</v>
      </c>
      <c r="O40" s="49" t="n">
        <f aca="false">SUM(C40:N40)</f>
        <v>102</v>
      </c>
      <c r="P40" s="46" t="n">
        <f aca="false">SUM(C40:J40)</f>
        <v>74</v>
      </c>
      <c r="Q40" s="49" t="n">
        <f aca="false">O40-P40</f>
        <v>28</v>
      </c>
    </row>
    <row r="41" customFormat="false" ht="12.75" hidden="false" customHeight="false" outlineLevel="0" collapsed="false">
      <c r="A41" s="583" t="s">
        <v>695</v>
      </c>
      <c r="B41" s="580"/>
      <c r="C41" s="46" t="n">
        <v>0</v>
      </c>
      <c r="D41" s="47" t="n">
        <f aca="false">80-80</f>
        <v>0</v>
      </c>
      <c r="E41" s="46" t="n">
        <f aca="false">-100+100-100+100</f>
        <v>0</v>
      </c>
      <c r="F41" s="46" t="n">
        <v>0</v>
      </c>
      <c r="G41" s="46" t="n">
        <v>0</v>
      </c>
      <c r="H41" s="46" t="n">
        <v>0</v>
      </c>
      <c r="I41" s="46" t="n">
        <v>0</v>
      </c>
      <c r="J41" s="46" t="n">
        <v>0</v>
      </c>
      <c r="K41" s="46" t="n">
        <v>0</v>
      </c>
      <c r="L41" s="46" t="n">
        <v>0</v>
      </c>
      <c r="M41" s="46" t="n">
        <v>0</v>
      </c>
      <c r="N41" s="46" t="n">
        <v>0</v>
      </c>
      <c r="O41" s="49" t="n">
        <f aca="false">SUM(C41:N41)</f>
        <v>0</v>
      </c>
      <c r="P41" s="46" t="n">
        <f aca="false">SUM(C41:J41)</f>
        <v>0</v>
      </c>
      <c r="Q41" s="49" t="n">
        <f aca="false">O41-P41</f>
        <v>0</v>
      </c>
    </row>
    <row r="42" customFormat="false" ht="12.75" hidden="false" customHeight="false" outlineLevel="0" collapsed="false">
      <c r="A42" s="345" t="s">
        <v>696</v>
      </c>
      <c r="B42" s="580"/>
      <c r="C42" s="585" t="n">
        <f aca="false">-DataBase!C230</f>
        <v>-15</v>
      </c>
      <c r="D42" s="585" t="n">
        <f aca="false">-DataBase!D230</f>
        <v>-36</v>
      </c>
      <c r="E42" s="585" t="n">
        <f aca="false">-DataBase!E230</f>
        <v>-12</v>
      </c>
      <c r="F42" s="585" t="n">
        <f aca="false">-DataBase!F230</f>
        <v>-11</v>
      </c>
      <c r="G42" s="585" t="n">
        <f aca="false">-DataBase!G230</f>
        <v>-10</v>
      </c>
      <c r="H42" s="585" t="n">
        <f aca="false">-DataBase!H230</f>
        <v>-22</v>
      </c>
      <c r="I42" s="585" t="n">
        <f aca="false">-DataBase!I230</f>
        <v>-9</v>
      </c>
      <c r="J42" s="585" t="n">
        <f aca="false">-DataBase!J230</f>
        <v>-13</v>
      </c>
      <c r="K42" s="585" t="n">
        <f aca="false">-DataBase!K230</f>
        <v>-0</v>
      </c>
      <c r="L42" s="585" t="n">
        <f aca="false">-DataBase!L230</f>
        <v>-0</v>
      </c>
      <c r="M42" s="585" t="n">
        <f aca="false">-DataBase!M230</f>
        <v>-0</v>
      </c>
      <c r="N42" s="585" t="n">
        <f aca="false">-DataBase!N230</f>
        <v>-0</v>
      </c>
      <c r="O42" s="49" t="n">
        <f aca="false">SUM(C42:N42)</f>
        <v>-128</v>
      </c>
      <c r="P42" s="46" t="n">
        <f aca="false">SUM(C42:J42)</f>
        <v>-128</v>
      </c>
      <c r="Q42" s="49" t="n">
        <f aca="false">O42-P42</f>
        <v>0</v>
      </c>
    </row>
    <row r="43" customFormat="false" ht="12.75" hidden="false" customHeight="false" outlineLevel="0" collapsed="false">
      <c r="A43" s="583" t="s">
        <v>697</v>
      </c>
      <c r="B43" s="580"/>
      <c r="C43" s="585" t="n">
        <f aca="false">-DataBase!C281</f>
        <v>12</v>
      </c>
      <c r="D43" s="585" t="n">
        <f aca="false">-DataBase!D281</f>
        <v>24</v>
      </c>
      <c r="E43" s="585" t="n">
        <f aca="false">-DataBase!E281</f>
        <v>10</v>
      </c>
      <c r="F43" s="585" t="n">
        <f aca="false">-DataBase!F281</f>
        <v>9</v>
      </c>
      <c r="G43" s="585" t="n">
        <f aca="false">-DataBase!G281</f>
        <v>8</v>
      </c>
      <c r="H43" s="585" t="n">
        <f aca="false">-DataBase!H281</f>
        <v>20</v>
      </c>
      <c r="I43" s="585" t="n">
        <f aca="false">-DataBase!I281</f>
        <v>9</v>
      </c>
      <c r="J43" s="585" t="n">
        <f aca="false">-DataBase!J281</f>
        <v>10</v>
      </c>
      <c r="K43" s="585" t="n">
        <f aca="false">-DataBase!K281</f>
        <v>10</v>
      </c>
      <c r="L43" s="585" t="n">
        <f aca="false">-DataBase!L281</f>
        <v>10</v>
      </c>
      <c r="M43" s="585" t="n">
        <f aca="false">-DataBase!M281</f>
        <v>10</v>
      </c>
      <c r="N43" s="585" t="n">
        <f aca="false">-DataBase!N281</f>
        <v>10</v>
      </c>
      <c r="O43" s="49" t="n">
        <f aca="false">SUM(C43:N43)</f>
        <v>142</v>
      </c>
      <c r="P43" s="46" t="n">
        <f aca="false">SUM(C43:J43)</f>
        <v>102</v>
      </c>
      <c r="Q43" s="49" t="n">
        <f aca="false">O43-P43</f>
        <v>40</v>
      </c>
    </row>
    <row r="44" customFormat="false" ht="12.75" hidden="false" customHeight="false" outlineLevel="0" collapsed="false">
      <c r="A44" s="583" t="s">
        <v>698</v>
      </c>
      <c r="B44" s="580"/>
      <c r="C44" s="585" t="n">
        <f aca="false">-DataBase!C296</f>
        <v>4</v>
      </c>
      <c r="D44" s="585" t="n">
        <f aca="false">-DataBase!D296</f>
        <v>12</v>
      </c>
      <c r="E44" s="585" t="n">
        <f aca="false">-DataBase!E296</f>
        <v>3</v>
      </c>
      <c r="F44" s="585" t="n">
        <f aca="false">-DataBase!F296</f>
        <v>2</v>
      </c>
      <c r="G44" s="585" t="n">
        <f aca="false">-DataBase!G296</f>
        <v>2</v>
      </c>
      <c r="H44" s="585" t="n">
        <f aca="false">-DataBase!H296</f>
        <v>2</v>
      </c>
      <c r="I44" s="585" t="n">
        <f aca="false">-DataBase!I296</f>
        <v>1</v>
      </c>
      <c r="J44" s="585" t="n">
        <f aca="false">-DataBase!J296</f>
        <v>2</v>
      </c>
      <c r="K44" s="585" t="n">
        <f aca="false">-DataBase!K296</f>
        <v>2</v>
      </c>
      <c r="L44" s="585" t="n">
        <f aca="false">-DataBase!L296</f>
        <v>2</v>
      </c>
      <c r="M44" s="585" t="n">
        <f aca="false">-DataBase!M296</f>
        <v>2</v>
      </c>
      <c r="N44" s="585" t="n">
        <f aca="false">-DataBase!N296</f>
        <v>2</v>
      </c>
      <c r="O44" s="49" t="n">
        <f aca="false">SUM(C44:N44)</f>
        <v>36</v>
      </c>
      <c r="P44" s="46" t="n">
        <f aca="false">SUM(C44:J44)</f>
        <v>28</v>
      </c>
      <c r="Q44" s="49" t="n">
        <f aca="false">O44-P44</f>
        <v>8</v>
      </c>
    </row>
    <row r="45" customFormat="false" ht="12.75" hidden="false" customHeight="false" outlineLevel="0" collapsed="false">
      <c r="A45" s="583" t="s">
        <v>699</v>
      </c>
      <c r="B45" s="580"/>
      <c r="C45" s="585" t="n">
        <f aca="false">-DataBase!C310</f>
        <v>3</v>
      </c>
      <c r="D45" s="585" t="n">
        <f aca="false">-DataBase!D310</f>
        <v>3</v>
      </c>
      <c r="E45" s="585" t="n">
        <f aca="false">-DataBase!E310</f>
        <v>2</v>
      </c>
      <c r="F45" s="585" t="n">
        <f aca="false">-DataBase!F310</f>
        <v>1</v>
      </c>
      <c r="G45" s="585" t="n">
        <f aca="false">-DataBase!G310</f>
        <v>1</v>
      </c>
      <c r="H45" s="585" t="n">
        <f aca="false">-DataBase!H310</f>
        <v>1</v>
      </c>
      <c r="I45" s="585" t="n">
        <f aca="false">-DataBase!I310</f>
        <v>1</v>
      </c>
      <c r="J45" s="585" t="n">
        <f aca="false">-DataBase!J310</f>
        <v>1</v>
      </c>
      <c r="K45" s="585" t="n">
        <f aca="false">-DataBase!K310</f>
        <v>1</v>
      </c>
      <c r="L45" s="585" t="n">
        <f aca="false">-DataBase!L310</f>
        <v>1</v>
      </c>
      <c r="M45" s="585" t="n">
        <f aca="false">-DataBase!M310</f>
        <v>1</v>
      </c>
      <c r="N45" s="585" t="n">
        <f aca="false">-DataBase!N310</f>
        <v>1</v>
      </c>
      <c r="O45" s="49" t="n">
        <f aca="false">SUM(C45:N45)</f>
        <v>17</v>
      </c>
      <c r="P45" s="46" t="n">
        <f aca="false">SUM(C45:J45)</f>
        <v>13</v>
      </c>
      <c r="Q45" s="49" t="n">
        <f aca="false">O45-P45</f>
        <v>4</v>
      </c>
    </row>
    <row r="46" customFormat="false" ht="12.75" hidden="false" customHeight="false" outlineLevel="0" collapsed="false">
      <c r="A46" s="583" t="s">
        <v>700</v>
      </c>
      <c r="B46" s="580"/>
      <c r="C46" s="585" t="n">
        <f aca="false">-DataBase!C327</f>
        <v>2</v>
      </c>
      <c r="D46" s="585" t="n">
        <f aca="false">-DataBase!D327</f>
        <v>3</v>
      </c>
      <c r="E46" s="585" t="n">
        <f aca="false">-DataBase!E327</f>
        <v>3</v>
      </c>
      <c r="F46" s="585" t="n">
        <f aca="false">-DataBase!F327</f>
        <v>2</v>
      </c>
      <c r="G46" s="585" t="n">
        <f aca="false">-DataBase!G327</f>
        <v>2</v>
      </c>
      <c r="H46" s="585" t="n">
        <f aca="false">-DataBase!H327</f>
        <v>2</v>
      </c>
      <c r="I46" s="585" t="n">
        <f aca="false">-DataBase!I327</f>
        <v>2</v>
      </c>
      <c r="J46" s="585" t="n">
        <f aca="false">-DataBase!J327</f>
        <v>2</v>
      </c>
      <c r="K46" s="585" t="n">
        <f aca="false">-DataBase!K327</f>
        <v>2</v>
      </c>
      <c r="L46" s="585" t="n">
        <f aca="false">-DataBase!L327</f>
        <v>2</v>
      </c>
      <c r="M46" s="585" t="n">
        <f aca="false">-DataBase!M327</f>
        <v>2</v>
      </c>
      <c r="N46" s="585" t="n">
        <f aca="false">-DataBase!N327</f>
        <v>2</v>
      </c>
      <c r="O46" s="49" t="n">
        <f aca="false">SUM(C46:N46)</f>
        <v>26</v>
      </c>
      <c r="P46" s="46" t="n">
        <f aca="false">SUM(C46:J46)</f>
        <v>18</v>
      </c>
      <c r="Q46" s="49" t="n">
        <f aca="false">O46-P46</f>
        <v>8</v>
      </c>
    </row>
    <row r="47" customFormat="false" ht="12.75" hidden="false" customHeight="false" outlineLevel="0" collapsed="false">
      <c r="A47" s="587" t="s">
        <v>701</v>
      </c>
      <c r="B47" s="580"/>
      <c r="C47" s="585" t="n">
        <f aca="false">-DataBase!C228</f>
        <v>7</v>
      </c>
      <c r="D47" s="585" t="n">
        <f aca="false">-DataBase!D228</f>
        <v>11</v>
      </c>
      <c r="E47" s="585" t="n">
        <f aca="false">-DataBase!E228</f>
        <v>7</v>
      </c>
      <c r="F47" s="585" t="n">
        <f aca="false">-DataBase!F228</f>
        <v>7</v>
      </c>
      <c r="G47" s="585" t="n">
        <f aca="false">-DataBase!G228</f>
        <v>7</v>
      </c>
      <c r="H47" s="585" t="n">
        <f aca="false">-DataBase!H228</f>
        <v>7</v>
      </c>
      <c r="I47" s="585" t="n">
        <f aca="false">-DataBase!I228</f>
        <v>7</v>
      </c>
      <c r="J47" s="585" t="n">
        <f aca="false">-DataBase!J228</f>
        <v>7</v>
      </c>
      <c r="K47" s="585" t="n">
        <f aca="false">-DataBase!K228</f>
        <v>7</v>
      </c>
      <c r="L47" s="585" t="n">
        <f aca="false">-DataBase!L228</f>
        <v>7</v>
      </c>
      <c r="M47" s="585" t="n">
        <f aca="false">-DataBase!M228</f>
        <v>7</v>
      </c>
      <c r="N47" s="585" t="n">
        <f aca="false">-DataBase!N228</f>
        <v>7</v>
      </c>
      <c r="O47" s="49" t="n">
        <f aca="false">SUM(C47:N47)</f>
        <v>88</v>
      </c>
      <c r="P47" s="46" t="n">
        <f aca="false">SUM(C47:J47)</f>
        <v>60</v>
      </c>
      <c r="Q47" s="49" t="n">
        <f aca="false">O47-P47</f>
        <v>28</v>
      </c>
    </row>
    <row r="48" customFormat="false" ht="12.75" hidden="false" customHeight="false" outlineLevel="0" collapsed="false">
      <c r="A48" s="587" t="s">
        <v>183</v>
      </c>
      <c r="B48" s="580"/>
      <c r="C48" s="585" t="n">
        <f aca="false">-DataBase!C229</f>
        <v>1</v>
      </c>
      <c r="D48" s="585" t="n">
        <f aca="false">-DataBase!D229</f>
        <v>-0</v>
      </c>
      <c r="E48" s="585" t="n">
        <f aca="false">-DataBase!E229</f>
        <v>-1</v>
      </c>
      <c r="F48" s="585" t="n">
        <f aca="false">-DataBase!F229</f>
        <v>-0</v>
      </c>
      <c r="G48" s="585" t="n">
        <f aca="false">-DataBase!G229</f>
        <v>-1</v>
      </c>
      <c r="H48" s="585" t="n">
        <f aca="false">-DataBase!H229</f>
        <v>4</v>
      </c>
      <c r="I48" s="585" t="n">
        <f aca="false">-DataBase!I229</f>
        <v>-0</v>
      </c>
      <c r="J48" s="585" t="n">
        <f aca="false">-DataBase!J229</f>
        <v>-0</v>
      </c>
      <c r="K48" s="585" t="n">
        <f aca="false">-DataBase!K229</f>
        <v>-0</v>
      </c>
      <c r="L48" s="585" t="n">
        <f aca="false">-DataBase!L229</f>
        <v>-0</v>
      </c>
      <c r="M48" s="585" t="n">
        <f aca="false">-DataBase!M229</f>
        <v>-0</v>
      </c>
      <c r="N48" s="585" t="n">
        <f aca="false">-DataBase!N229</f>
        <v>-0</v>
      </c>
      <c r="O48" s="49" t="n">
        <f aca="false">SUM(C48:N48)</f>
        <v>3</v>
      </c>
      <c r="P48" s="46" t="n">
        <f aca="false">SUM(C48:J48)</f>
        <v>3</v>
      </c>
      <c r="Q48" s="49" t="n">
        <f aca="false">O48-P48</f>
        <v>0</v>
      </c>
    </row>
    <row r="49" customFormat="false" ht="12.75" hidden="false" customHeight="false" outlineLevel="0" collapsed="false">
      <c r="A49" s="587" t="s">
        <v>339</v>
      </c>
      <c r="B49" s="580"/>
      <c r="C49" s="119" t="n">
        <v>0</v>
      </c>
      <c r="D49" s="119" t="n">
        <v>0</v>
      </c>
      <c r="E49" s="119" t="n">
        <v>0</v>
      </c>
      <c r="F49" s="119" t="n">
        <v>0</v>
      </c>
      <c r="G49" s="119" t="n">
        <v>0</v>
      </c>
      <c r="H49" s="119" t="n">
        <v>0</v>
      </c>
      <c r="I49" s="119" t="n">
        <v>0</v>
      </c>
      <c r="J49" s="119" t="n">
        <v>0</v>
      </c>
      <c r="K49" s="119" t="n">
        <v>0</v>
      </c>
      <c r="L49" s="119" t="n">
        <v>0</v>
      </c>
      <c r="M49" s="119" t="n">
        <v>0</v>
      </c>
      <c r="N49" s="119" t="n">
        <v>0</v>
      </c>
      <c r="O49" s="120" t="n">
        <f aca="false">SUM(C49:N49)</f>
        <v>0</v>
      </c>
      <c r="P49" s="119" t="n">
        <f aca="false">SUM(C49:J49)</f>
        <v>0</v>
      </c>
      <c r="Q49" s="120" t="n">
        <f aca="false">O49-P49</f>
        <v>0</v>
      </c>
    </row>
    <row r="50" customFormat="false" ht="3.95" hidden="false" customHeight="true" outlineLevel="0" collapsed="false">
      <c r="A50" s="590"/>
      <c r="B50" s="580"/>
      <c r="C50" s="46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6"/>
      <c r="Q50" s="591"/>
    </row>
    <row r="51" customFormat="false" ht="12.75" hidden="false" customHeight="false" outlineLevel="0" collapsed="false">
      <c r="A51" s="581" t="s">
        <v>702</v>
      </c>
      <c r="B51" s="595"/>
      <c r="C51" s="589" t="n">
        <f aca="false">SUM(C32:C49)</f>
        <v>956</v>
      </c>
      <c r="D51" s="589" t="n">
        <f aca="false">SUM(D32:D49)</f>
        <v>1007</v>
      </c>
      <c r="E51" s="589" t="n">
        <f aca="false">SUM(E32:E49)</f>
        <v>914</v>
      </c>
      <c r="F51" s="589" t="n">
        <f aca="false">SUM(F32:F49)</f>
        <v>909</v>
      </c>
      <c r="G51" s="589" t="n">
        <f aca="false">SUM(G32:G49)</f>
        <v>913</v>
      </c>
      <c r="H51" s="589" t="n">
        <f aca="false">SUM(H32:H49)</f>
        <v>917</v>
      </c>
      <c r="I51" s="589" t="n">
        <f aca="false">SUM(I32:I49)</f>
        <v>905</v>
      </c>
      <c r="J51" s="589" t="n">
        <f aca="false">SUM(J32:J49)</f>
        <v>901</v>
      </c>
      <c r="K51" s="589" t="n">
        <f aca="false">SUM(K32:K49)</f>
        <v>919</v>
      </c>
      <c r="L51" s="589" t="n">
        <f aca="false">SUM(L32:L49)</f>
        <v>917</v>
      </c>
      <c r="M51" s="589" t="n">
        <f aca="false">SUM(M32:M49)</f>
        <v>917</v>
      </c>
      <c r="N51" s="589" t="n">
        <f aca="false">SUM(N32:N49)</f>
        <v>917</v>
      </c>
      <c r="O51" s="589" t="n">
        <f aca="false">SUM(O32:O49)</f>
        <v>11092</v>
      </c>
      <c r="P51" s="589" t="n">
        <f aca="false">SUM(P32:P49)</f>
        <v>7422</v>
      </c>
      <c r="Q51" s="589" t="n">
        <f aca="false">SUM(Q32:Q49)</f>
        <v>3670</v>
      </c>
      <c r="R51" s="572"/>
      <c r="S51" s="572"/>
      <c r="T51" s="572"/>
      <c r="U51" s="572"/>
      <c r="V51" s="572"/>
    </row>
    <row r="52" customFormat="false" ht="8.1" hidden="false" customHeight="true" outlineLevel="0" collapsed="false">
      <c r="C52" s="590"/>
      <c r="D52" s="590"/>
      <c r="E52" s="590"/>
      <c r="F52" s="590"/>
      <c r="G52" s="590"/>
      <c r="H52" s="590"/>
      <c r="I52" s="590"/>
      <c r="J52" s="590"/>
      <c r="K52" s="590"/>
      <c r="L52" s="590"/>
      <c r="M52" s="590"/>
      <c r="N52" s="590"/>
      <c r="P52" s="590"/>
    </row>
    <row r="53" customFormat="false" ht="12.75" hidden="false" customHeight="false" outlineLevel="0" collapsed="false">
      <c r="A53" s="590"/>
      <c r="C53" s="590"/>
      <c r="D53" s="590"/>
      <c r="E53" s="590"/>
      <c r="F53" s="590"/>
      <c r="G53" s="590"/>
      <c r="H53" s="590"/>
      <c r="I53" s="590"/>
      <c r="J53" s="590"/>
      <c r="K53" s="590"/>
      <c r="L53" s="590"/>
      <c r="M53" s="590"/>
      <c r="N53" s="590"/>
      <c r="O53" s="49"/>
    </row>
    <row r="54" customFormat="false" ht="12.75" hidden="false" customHeight="false" outlineLevel="0" collapsed="false">
      <c r="C54" s="567" t="n">
        <v>956</v>
      </c>
      <c r="D54" s="567" t="n">
        <v>1007</v>
      </c>
      <c r="E54" s="567" t="n">
        <v>914</v>
      </c>
      <c r="F54" s="567" t="n">
        <v>909</v>
      </c>
      <c r="G54" s="567" t="n">
        <v>913</v>
      </c>
      <c r="H54" s="567" t="n">
        <v>917</v>
      </c>
    </row>
    <row r="61" customFormat="false" ht="12.75" hidden="false" customHeight="false" outlineLevel="0" collapsed="false">
      <c r="D61" s="593"/>
      <c r="E61" s="593"/>
      <c r="F61" s="593"/>
      <c r="G61" s="593"/>
      <c r="H61" s="593"/>
      <c r="I61" s="593"/>
      <c r="J61" s="593"/>
      <c r="K61" s="593"/>
      <c r="L61" s="593"/>
      <c r="M61" s="593"/>
      <c r="N61" s="593"/>
      <c r="O61" s="593"/>
      <c r="P61" s="593"/>
    </row>
    <row r="64" customFormat="false" ht="12.75" hidden="false" customHeight="false" outlineLevel="0" collapsed="false">
      <c r="A64" s="590"/>
      <c r="B64" s="590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6"/>
      <c r="Q64" s="49"/>
    </row>
    <row r="65" customFormat="false" ht="12.75" hidden="false" customHeight="false" outlineLevel="0" collapsed="false">
      <c r="A65" s="590"/>
      <c r="B65" s="590"/>
      <c r="C65" s="46"/>
      <c r="D65" s="46"/>
      <c r="E65" s="49"/>
      <c r="F65" s="46"/>
      <c r="G65" s="46"/>
      <c r="H65" s="46"/>
      <c r="I65" s="46"/>
      <c r="J65" s="46"/>
      <c r="K65" s="46"/>
      <c r="L65" s="46"/>
      <c r="M65" s="46"/>
      <c r="N65" s="46"/>
      <c r="O65" s="49"/>
      <c r="P65" s="46"/>
      <c r="Q65" s="49"/>
    </row>
    <row r="66" customFormat="false" ht="12.75" hidden="false" customHeight="false" outlineLevel="0" collapsed="false">
      <c r="A66" s="590"/>
      <c r="C66" s="46"/>
      <c r="D66" s="46"/>
      <c r="E66" s="49"/>
      <c r="F66" s="46"/>
      <c r="G66" s="46"/>
      <c r="H66" s="46"/>
      <c r="I66" s="46"/>
      <c r="J66" s="46"/>
      <c r="K66" s="46"/>
      <c r="L66" s="46"/>
      <c r="M66" s="46"/>
      <c r="N66" s="46"/>
      <c r="O66" s="49"/>
      <c r="P66" s="46"/>
      <c r="Q66" s="49"/>
    </row>
    <row r="67" customFormat="false" ht="12.75" hidden="false" customHeight="false" outlineLevel="0" collapsed="false">
      <c r="A67" s="590"/>
      <c r="B67" s="590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9"/>
      <c r="P67" s="46"/>
      <c r="Q67" s="49"/>
    </row>
    <row r="68" customFormat="false" ht="12.75" hidden="false" customHeight="false" outlineLevel="0" collapsed="false">
      <c r="A68" s="590"/>
      <c r="B68" s="590"/>
      <c r="C68" s="590"/>
      <c r="D68" s="590"/>
      <c r="E68" s="590"/>
      <c r="F68" s="590"/>
      <c r="G68" s="590"/>
      <c r="H68" s="590"/>
      <c r="I68" s="590"/>
      <c r="J68" s="590"/>
      <c r="K68" s="590"/>
      <c r="L68" s="590"/>
      <c r="M68" s="590"/>
      <c r="N68" s="590"/>
      <c r="P68" s="590"/>
    </row>
    <row r="69" customFormat="false" ht="12.75" hidden="false" customHeight="false" outlineLevel="0" collapsed="false"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</row>
    <row r="70" customFormat="false" ht="12.75" hidden="false" customHeight="false" outlineLevel="0" collapsed="false">
      <c r="A70" s="590"/>
      <c r="B70" s="590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</row>
    <row r="71" customFormat="false" ht="12.75" hidden="false" customHeight="false" outlineLevel="0" collapsed="false">
      <c r="A71" s="590"/>
      <c r="B71" s="590"/>
      <c r="C71" s="590"/>
      <c r="D71" s="590"/>
      <c r="E71" s="590"/>
      <c r="F71" s="590"/>
      <c r="G71" s="590"/>
      <c r="H71" s="590"/>
      <c r="I71" s="590"/>
      <c r="J71" s="590"/>
      <c r="K71" s="590"/>
      <c r="L71" s="590"/>
      <c r="M71" s="590"/>
      <c r="N71" s="590"/>
      <c r="P71" s="590"/>
    </row>
    <row r="80" customFormat="false" ht="12.75" hidden="false" customHeight="false" outlineLevel="0" collapsed="false">
      <c r="D80" s="593"/>
      <c r="E80" s="593"/>
      <c r="F80" s="593"/>
      <c r="G80" s="593"/>
      <c r="H80" s="593"/>
      <c r="I80" s="593"/>
      <c r="J80" s="593"/>
      <c r="K80" s="593"/>
      <c r="L80" s="593"/>
      <c r="M80" s="593"/>
      <c r="N80" s="593"/>
      <c r="O80" s="593"/>
      <c r="P80" s="593"/>
    </row>
    <row r="100" customFormat="false" ht="12.75" hidden="false" customHeight="false" outlineLevel="0" collapsed="false">
      <c r="D100" s="593"/>
      <c r="E100" s="593"/>
      <c r="F100" s="593"/>
      <c r="G100" s="593"/>
      <c r="H100" s="593"/>
      <c r="I100" s="593"/>
      <c r="J100" s="593"/>
      <c r="K100" s="593"/>
      <c r="L100" s="593"/>
      <c r="M100" s="593"/>
      <c r="N100" s="593"/>
      <c r="O100" s="593"/>
      <c r="P100" s="593"/>
    </row>
    <row r="120" customFormat="false" ht="12.75" hidden="false" customHeight="false" outlineLevel="0" collapsed="false">
      <c r="D120" s="593"/>
      <c r="E120" s="593"/>
      <c r="F120" s="593"/>
      <c r="G120" s="593"/>
      <c r="H120" s="593"/>
      <c r="I120" s="593"/>
      <c r="J120" s="593"/>
      <c r="K120" s="593"/>
      <c r="L120" s="593"/>
      <c r="M120" s="593"/>
      <c r="N120" s="593"/>
      <c r="O120" s="593"/>
      <c r="P120" s="593"/>
    </row>
    <row r="140" customFormat="false" ht="12.75" hidden="false" customHeight="false" outlineLevel="0" collapsed="false">
      <c r="D140" s="593"/>
      <c r="E140" s="593"/>
      <c r="F140" s="593"/>
      <c r="G140" s="593"/>
      <c r="H140" s="593"/>
      <c r="I140" s="593"/>
      <c r="J140" s="593"/>
      <c r="K140" s="593"/>
      <c r="L140" s="593"/>
      <c r="M140" s="593"/>
      <c r="N140" s="593"/>
      <c r="O140" s="593"/>
      <c r="P140" s="593"/>
    </row>
    <row r="160" customFormat="false" ht="12.75" hidden="false" customHeight="false" outlineLevel="0" collapsed="false">
      <c r="D160" s="593"/>
      <c r="E160" s="593"/>
      <c r="F160" s="593"/>
      <c r="G160" s="593"/>
      <c r="H160" s="593"/>
      <c r="I160" s="593"/>
      <c r="J160" s="593"/>
      <c r="K160" s="593"/>
      <c r="L160" s="593"/>
      <c r="M160" s="593"/>
      <c r="N160" s="593"/>
      <c r="O160" s="593"/>
      <c r="P160" s="593"/>
    </row>
    <row r="180" customFormat="false" ht="12.75" hidden="false" customHeight="false" outlineLevel="0" collapsed="false">
      <c r="D180" s="593"/>
      <c r="E180" s="593"/>
      <c r="F180" s="593"/>
      <c r="G180" s="593"/>
      <c r="H180" s="593"/>
      <c r="I180" s="593"/>
      <c r="J180" s="593"/>
      <c r="K180" s="593"/>
      <c r="L180" s="593"/>
      <c r="M180" s="593"/>
      <c r="N180" s="593"/>
      <c r="O180" s="593"/>
      <c r="P180" s="593"/>
    </row>
    <row r="200" customFormat="false" ht="12.75" hidden="false" customHeight="false" outlineLevel="0" collapsed="false">
      <c r="D200" s="593"/>
      <c r="E200" s="593"/>
      <c r="F200" s="593"/>
      <c r="G200" s="593"/>
      <c r="H200" s="593"/>
      <c r="I200" s="593"/>
      <c r="J200" s="593"/>
      <c r="K200" s="593"/>
      <c r="L200" s="593"/>
      <c r="M200" s="593"/>
      <c r="N200" s="593"/>
      <c r="O200" s="593"/>
      <c r="P200" s="593"/>
    </row>
    <row r="220" customFormat="false" ht="12.75" hidden="false" customHeight="false" outlineLevel="0" collapsed="false">
      <c r="D220" s="593"/>
      <c r="E220" s="593"/>
      <c r="F220" s="593"/>
      <c r="G220" s="593"/>
      <c r="H220" s="593"/>
      <c r="I220" s="593"/>
      <c r="J220" s="593"/>
      <c r="K220" s="593"/>
      <c r="L220" s="593"/>
      <c r="M220" s="593"/>
      <c r="N220" s="593"/>
      <c r="O220" s="593"/>
      <c r="P220" s="593"/>
    </row>
    <row r="240" customFormat="false" ht="12.75" hidden="false" customHeight="false" outlineLevel="0" collapsed="false">
      <c r="D240" s="593"/>
      <c r="E240" s="593"/>
      <c r="F240" s="593"/>
      <c r="G240" s="593"/>
      <c r="H240" s="593"/>
      <c r="I240" s="593"/>
      <c r="J240" s="593"/>
      <c r="K240" s="593"/>
      <c r="L240" s="593"/>
      <c r="M240" s="593"/>
      <c r="N240" s="593"/>
      <c r="O240" s="593"/>
      <c r="P240" s="593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4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I5" activePane="bottomRight" state="frozen"/>
      <selection pane="topLeft" activeCell="A1" activeCellId="0" sqref="A1"/>
      <selection pane="topRight" activeCell="I1" activeCellId="0" sqref="I1"/>
      <selection pane="bottomLeft" activeCell="A5" activeCellId="0" sqref="A5"/>
      <selection pane="bottomRight" activeCell="J7" activeCellId="0" sqref="J7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596" width="45.7"/>
    <col collapsed="false" customWidth="true" hidden="false" outlineLevel="0" max="2" min="2" style="597" width="8.7"/>
    <col collapsed="false" customWidth="true" hidden="false" outlineLevel="0" max="14" min="3" style="596" width="8.7"/>
    <col collapsed="false" customWidth="true" hidden="false" outlineLevel="0" max="17" min="15" style="596" width="9.7"/>
    <col collapsed="false" customWidth="false" hidden="false" outlineLevel="0" max="257" min="18" style="596" width="10.71"/>
  </cols>
  <sheetData>
    <row r="1" customFormat="false" ht="12.75" hidden="false" customHeight="false" outlineLevel="0" collapsed="false">
      <c r="A1" s="159" t="str">
        <f aca="true">CELL("FILENAME")</f>
        <v>'file:///mnt/12tb/@roms/datasets/enron/EDRM Enron Email Data Set v2 XML/filtered-attachments/xls/TW3rdCEEM.XLS'#$OtherInc</v>
      </c>
    </row>
    <row r="2" customFormat="false" ht="12.75" hidden="false" customHeight="false" outlineLevel="0" collapsed="false">
      <c r="A2" s="598" t="s">
        <v>668</v>
      </c>
      <c r="C2" s="599"/>
      <c r="D2" s="599"/>
      <c r="E2" s="599"/>
      <c r="F2" s="599"/>
      <c r="G2" s="600"/>
      <c r="H2" s="599"/>
      <c r="I2" s="601"/>
      <c r="J2" s="601"/>
      <c r="K2" s="601"/>
      <c r="L2" s="601"/>
      <c r="M2" s="601"/>
      <c r="N2" s="601"/>
      <c r="O2" s="602"/>
      <c r="P2" s="602"/>
      <c r="Q2" s="602"/>
      <c r="R2" s="602"/>
    </row>
    <row r="3" customFormat="false" ht="12.75" hidden="false" customHeight="false" outlineLevel="0" collapsed="false">
      <c r="A3" s="22" t="str">
        <f aca="false">IncomeState!A3</f>
        <v>2001 CURRENT ESTIMATE</v>
      </c>
      <c r="B3" s="603" t="n">
        <f aca="true">NOW()</f>
        <v>45926.9584414266</v>
      </c>
      <c r="C3" s="604" t="str">
        <f aca="false">DataBase!C2</f>
        <v>ACT.</v>
      </c>
      <c r="D3" s="604" t="str">
        <f aca="false">DataBase!D2</f>
        <v>ACT.</v>
      </c>
      <c r="E3" s="604" t="str">
        <f aca="false">DataBase!E2</f>
        <v>ACT.</v>
      </c>
      <c r="F3" s="604" t="str">
        <f aca="false">DataBase!F2</f>
        <v>ACT.</v>
      </c>
      <c r="G3" s="604" t="str">
        <f aca="false">DataBase!G2</f>
        <v>ACT.</v>
      </c>
      <c r="H3" s="604" t="str">
        <f aca="false">DataBase!H2</f>
        <v>ACT.</v>
      </c>
      <c r="I3" s="604" t="str">
        <f aca="false">DataBase!I2</f>
        <v>ACT.</v>
      </c>
      <c r="J3" s="604" t="str">
        <f aca="false">DataBase!J2</f>
        <v>ACT.</v>
      </c>
      <c r="K3" s="604" t="str">
        <f aca="false">DataBase!K2</f>
        <v>3rd CE</v>
      </c>
      <c r="L3" s="604" t="str">
        <f aca="false">DataBase!L2</f>
        <v>3rd CE</v>
      </c>
      <c r="M3" s="604" t="str">
        <f aca="false">DataBase!M2</f>
        <v>3rd CE</v>
      </c>
      <c r="N3" s="604" t="str">
        <f aca="false">DataBase!N2</f>
        <v>3rd CE</v>
      </c>
      <c r="O3" s="604" t="str">
        <f aca="false">DataBase!O2</f>
        <v>TOTAL</v>
      </c>
      <c r="P3" s="604" t="str">
        <f aca="false">IncomeState!P6</f>
        <v>AUGUST</v>
      </c>
      <c r="Q3" s="604" t="str">
        <f aca="false">IncomeState!Q6</f>
        <v>ESTIMATE</v>
      </c>
      <c r="R3" s="602"/>
    </row>
    <row r="4" customFormat="false" ht="12.75" hidden="false" customHeight="false" outlineLevel="0" collapsed="false">
      <c r="A4" s="605"/>
      <c r="B4" s="606" t="n">
        <f aca="true">NOW()</f>
        <v>45926.9584414269</v>
      </c>
      <c r="C4" s="607" t="s">
        <v>6</v>
      </c>
      <c r="D4" s="607" t="s">
        <v>7</v>
      </c>
      <c r="E4" s="607" t="s">
        <v>8</v>
      </c>
      <c r="F4" s="607" t="s">
        <v>9</v>
      </c>
      <c r="G4" s="607" t="s">
        <v>10</v>
      </c>
      <c r="H4" s="607" t="s">
        <v>11</v>
      </c>
      <c r="I4" s="607" t="s">
        <v>12</v>
      </c>
      <c r="J4" s="607" t="s">
        <v>13</v>
      </c>
      <c r="K4" s="607" t="s">
        <v>14</v>
      </c>
      <c r="L4" s="607" t="s">
        <v>15</v>
      </c>
      <c r="M4" s="607" t="s">
        <v>16</v>
      </c>
      <c r="N4" s="607" t="s">
        <v>17</v>
      </c>
      <c r="O4" s="608" t="n">
        <f aca="false">IncomeState!O7</f>
        <v>2001</v>
      </c>
      <c r="P4" s="608" t="str">
        <f aca="false">IncomeState!P7</f>
        <v>Y-T-D</v>
      </c>
      <c r="Q4" s="608" t="str">
        <f aca="false">IncomeState!Q7</f>
        <v>R.M.</v>
      </c>
      <c r="R4" s="602"/>
    </row>
    <row r="5" customFormat="false" ht="3.95" hidden="false" customHeight="true" outlineLevel="0" collapsed="false"/>
    <row r="6" customFormat="false" ht="12" hidden="false" customHeight="true" outlineLevel="0" collapsed="false">
      <c r="A6" s="609" t="s">
        <v>703</v>
      </c>
    </row>
    <row r="7" customFormat="false" ht="12.75" hidden="false" customHeight="false" outlineLevel="0" collapsed="false">
      <c r="A7" s="610" t="s">
        <v>343</v>
      </c>
      <c r="C7" s="54" t="n">
        <v>0</v>
      </c>
      <c r="D7" s="54" t="n">
        <v>0</v>
      </c>
      <c r="E7" s="54" t="n">
        <v>0</v>
      </c>
      <c r="F7" s="54" t="n">
        <v>0</v>
      </c>
      <c r="G7" s="54" t="n">
        <v>0</v>
      </c>
      <c r="H7" s="54" t="n">
        <v>0</v>
      </c>
      <c r="I7" s="54" t="n">
        <v>0</v>
      </c>
      <c r="J7" s="54" t="n">
        <v>0</v>
      </c>
      <c r="K7" s="54" t="n">
        <v>0</v>
      </c>
      <c r="L7" s="54" t="n">
        <v>0</v>
      </c>
      <c r="M7" s="54" t="n">
        <v>0</v>
      </c>
      <c r="N7" s="54" t="n">
        <v>0</v>
      </c>
      <c r="O7" s="55" t="n">
        <f aca="false">SUM(C7:N7)</f>
        <v>0</v>
      </c>
      <c r="P7" s="54" t="n">
        <f aca="false">SUM(C7:J7)</f>
        <v>0</v>
      </c>
      <c r="Q7" s="55" t="n">
        <f aca="false">(O7-P7)</f>
        <v>0</v>
      </c>
    </row>
    <row r="8" customFormat="false" ht="12.75" hidden="false" customHeight="false" outlineLevel="0" collapsed="false">
      <c r="A8" s="610" t="s">
        <v>339</v>
      </c>
      <c r="C8" s="611" t="n">
        <v>0</v>
      </c>
      <c r="D8" s="611" t="n">
        <v>0</v>
      </c>
      <c r="E8" s="611" t="n">
        <v>0</v>
      </c>
      <c r="F8" s="611" t="n">
        <v>0</v>
      </c>
      <c r="G8" s="611" t="n">
        <v>0</v>
      </c>
      <c r="H8" s="611" t="n">
        <v>0</v>
      </c>
      <c r="I8" s="611" t="n">
        <v>0</v>
      </c>
      <c r="J8" s="611" t="n">
        <v>0</v>
      </c>
      <c r="K8" s="611" t="n">
        <v>0</v>
      </c>
      <c r="L8" s="611" t="n">
        <v>0</v>
      </c>
      <c r="M8" s="611" t="n">
        <v>0</v>
      </c>
      <c r="N8" s="611" t="n">
        <v>0</v>
      </c>
      <c r="O8" s="116" t="n">
        <f aca="false">SUM(C8:N8)</f>
        <v>0</v>
      </c>
      <c r="P8" s="611" t="n">
        <f aca="false">SUM(C8:J8)</f>
        <v>0</v>
      </c>
      <c r="Q8" s="116" t="n">
        <f aca="false">(O8-P8)</f>
        <v>0</v>
      </c>
    </row>
    <row r="9" customFormat="false" ht="3.95" hidden="false" customHeight="true" outlineLevel="0" collapsed="false">
      <c r="A9" s="612"/>
      <c r="C9" s="612"/>
      <c r="D9" s="612"/>
      <c r="E9" s="612"/>
      <c r="F9" s="612"/>
      <c r="G9" s="612"/>
      <c r="H9" s="612"/>
      <c r="I9" s="612"/>
      <c r="J9" s="612"/>
      <c r="K9" s="612"/>
      <c r="L9" s="612"/>
      <c r="M9" s="612"/>
      <c r="N9" s="612"/>
      <c r="P9" s="612"/>
    </row>
    <row r="10" customFormat="false" ht="12.75" hidden="false" customHeight="false" outlineLevel="0" collapsed="false">
      <c r="A10" s="609" t="s">
        <v>704</v>
      </c>
      <c r="B10" s="613" t="s">
        <v>680</v>
      </c>
      <c r="C10" s="614" t="n">
        <f aca="false">SUM(C7:C8)</f>
        <v>0</v>
      </c>
      <c r="D10" s="614" t="n">
        <f aca="false">SUM(D7:D8)</f>
        <v>0</v>
      </c>
      <c r="E10" s="614" t="n">
        <f aca="false">SUM(E7:E8)</f>
        <v>0</v>
      </c>
      <c r="F10" s="614" t="n">
        <f aca="false">SUM(F7:F8)</f>
        <v>0</v>
      </c>
      <c r="G10" s="614" t="n">
        <f aca="false">SUM(G7:G8)</f>
        <v>0</v>
      </c>
      <c r="H10" s="614" t="n">
        <f aca="false">SUM(H7:H8)</f>
        <v>0</v>
      </c>
      <c r="I10" s="614" t="n">
        <f aca="false">SUM(I7:I8)</f>
        <v>0</v>
      </c>
      <c r="J10" s="614" t="n">
        <f aca="false">SUM(J7:J8)</f>
        <v>0</v>
      </c>
      <c r="K10" s="614" t="n">
        <f aca="false">SUM(K7:K8)</f>
        <v>0</v>
      </c>
      <c r="L10" s="614" t="n">
        <f aca="false">SUM(L7:L8)</f>
        <v>0</v>
      </c>
      <c r="M10" s="614" t="n">
        <f aca="false">SUM(M7:M8)</f>
        <v>0</v>
      </c>
      <c r="N10" s="614" t="n">
        <f aca="false">SUM(N7:N8)</f>
        <v>0</v>
      </c>
      <c r="O10" s="614" t="n">
        <f aca="false">SUM(O7:O8)</f>
        <v>0</v>
      </c>
      <c r="P10" s="614" t="n">
        <f aca="false">SUM(P7:P8)</f>
        <v>0</v>
      </c>
      <c r="Q10" s="614" t="n">
        <f aca="false">SUM(Q7:Q8)</f>
        <v>0</v>
      </c>
      <c r="R10" s="602"/>
    </row>
    <row r="11" customFormat="false" ht="6" hidden="false" customHeight="true" outlineLevel="0" collapsed="false">
      <c r="A11" s="612"/>
      <c r="O11" s="55"/>
    </row>
    <row r="12" customFormat="false" ht="12.75" hidden="false" customHeight="false" outlineLevel="0" collapsed="false">
      <c r="A12" s="609" t="s">
        <v>705</v>
      </c>
    </row>
    <row r="13" customFormat="false" ht="12.75" hidden="false" customHeight="false" outlineLevel="0" collapsed="false">
      <c r="A13" s="610" t="s">
        <v>706</v>
      </c>
      <c r="B13" s="615"/>
      <c r="C13" s="616" t="n">
        <f aca="false">DataBase!C234</f>
        <v>0</v>
      </c>
      <c r="D13" s="616" t="n">
        <f aca="false">DataBase!D234</f>
        <v>0</v>
      </c>
      <c r="E13" s="616" t="n">
        <f aca="false">DataBase!E234</f>
        <v>0</v>
      </c>
      <c r="F13" s="616" t="n">
        <f aca="false">DataBase!F234</f>
        <v>0</v>
      </c>
      <c r="G13" s="616" t="n">
        <f aca="false">DataBase!G234</f>
        <v>0</v>
      </c>
      <c r="H13" s="616" t="n">
        <f aca="false">DataBase!H234</f>
        <v>0</v>
      </c>
      <c r="I13" s="616" t="n">
        <f aca="false">DataBase!I234</f>
        <v>0</v>
      </c>
      <c r="J13" s="616" t="n">
        <f aca="false">DataBase!J234</f>
        <v>0</v>
      </c>
      <c r="K13" s="616" t="n">
        <f aca="false">DataBase!K234</f>
        <v>0</v>
      </c>
      <c r="L13" s="616" t="n">
        <f aca="false">DataBase!L234</f>
        <v>0</v>
      </c>
      <c r="M13" s="616" t="n">
        <f aca="false">DataBase!M234</f>
        <v>0</v>
      </c>
      <c r="N13" s="616" t="n">
        <f aca="false">DataBase!N234</f>
        <v>0</v>
      </c>
      <c r="O13" s="55" t="n">
        <f aca="false">SUM(C13:N13)</f>
        <v>0</v>
      </c>
      <c r="P13" s="54" t="n">
        <f aca="false">SUM(C13:J13)</f>
        <v>0</v>
      </c>
      <c r="Q13" s="55" t="n">
        <f aca="false">(O13-P13)</f>
        <v>0</v>
      </c>
      <c r="R13" s="55"/>
    </row>
    <row r="14" customFormat="false" ht="12.75" hidden="false" customHeight="false" outlineLevel="0" collapsed="false">
      <c r="A14" s="617" t="s">
        <v>707</v>
      </c>
      <c r="B14" s="615"/>
      <c r="C14" s="616" t="n">
        <f aca="false">DataBase!C235</f>
        <v>0</v>
      </c>
      <c r="D14" s="616" t="n">
        <f aca="false">DataBase!D235</f>
        <v>0</v>
      </c>
      <c r="E14" s="616" t="n">
        <f aca="false">DataBase!E235</f>
        <v>0</v>
      </c>
      <c r="F14" s="616" t="n">
        <f aca="false">DataBase!F235</f>
        <v>0</v>
      </c>
      <c r="G14" s="616" t="n">
        <f aca="false">DataBase!G235</f>
        <v>0</v>
      </c>
      <c r="H14" s="616" t="n">
        <f aca="false">DataBase!H235</f>
        <v>0</v>
      </c>
      <c r="I14" s="616" t="n">
        <f aca="false">DataBase!I235</f>
        <v>0</v>
      </c>
      <c r="J14" s="616" t="n">
        <f aca="false">DataBase!J235</f>
        <v>0</v>
      </c>
      <c r="K14" s="616" t="n">
        <f aca="false">DataBase!K235</f>
        <v>0</v>
      </c>
      <c r="L14" s="616" t="n">
        <f aca="false">DataBase!L235</f>
        <v>0</v>
      </c>
      <c r="M14" s="616" t="n">
        <f aca="false">DataBase!M235</f>
        <v>0</v>
      </c>
      <c r="N14" s="616" t="n">
        <f aca="false">DataBase!N235</f>
        <v>0</v>
      </c>
      <c r="O14" s="55" t="n">
        <f aca="false">SUM(C14:N14)</f>
        <v>0</v>
      </c>
      <c r="P14" s="54" t="n">
        <f aca="false">SUM(C14:J14)</f>
        <v>0</v>
      </c>
      <c r="Q14" s="55" t="n">
        <f aca="false">(O14-P14)</f>
        <v>0</v>
      </c>
      <c r="R14" s="55"/>
    </row>
    <row r="15" customFormat="false" ht="12.75" hidden="false" customHeight="false" outlineLevel="0" collapsed="false">
      <c r="A15" s="617" t="s">
        <v>708</v>
      </c>
      <c r="B15" s="618" t="s">
        <v>636</v>
      </c>
      <c r="C15" s="55" t="n">
        <f aca="false">Trackers!D48</f>
        <v>0</v>
      </c>
      <c r="D15" s="55" t="n">
        <f aca="false">Trackers!E48</f>
        <v>0</v>
      </c>
      <c r="E15" s="55" t="n">
        <f aca="false">Trackers!F48</f>
        <v>0</v>
      </c>
      <c r="F15" s="55" t="n">
        <f aca="false">Trackers!G48</f>
        <v>0</v>
      </c>
      <c r="G15" s="55" t="n">
        <f aca="false">Trackers!H48</f>
        <v>0</v>
      </c>
      <c r="H15" s="55" t="n">
        <f aca="false">Trackers!I48</f>
        <v>0</v>
      </c>
      <c r="I15" s="55" t="n">
        <f aca="false">Trackers!J48</f>
        <v>0</v>
      </c>
      <c r="J15" s="55" t="n">
        <f aca="false">Trackers!K48</f>
        <v>0</v>
      </c>
      <c r="K15" s="55" t="n">
        <f aca="false">Trackers!L48</f>
        <v>0</v>
      </c>
      <c r="L15" s="55" t="n">
        <f aca="false">Trackers!M48</f>
        <v>0</v>
      </c>
      <c r="M15" s="55" t="n">
        <f aca="false">Trackers!N48</f>
        <v>0</v>
      </c>
      <c r="N15" s="55" t="n">
        <f aca="false">Trackers!O48</f>
        <v>0</v>
      </c>
      <c r="O15" s="55" t="n">
        <f aca="false">SUM(C15:N15)</f>
        <v>0</v>
      </c>
      <c r="P15" s="54" t="n">
        <f aca="false">SUM(C15:J15)</f>
        <v>0</v>
      </c>
      <c r="Q15" s="55" t="n">
        <f aca="false">(O15-P15)</f>
        <v>0</v>
      </c>
    </row>
    <row r="16" customFormat="false" ht="12.75" hidden="false" customHeight="false" outlineLevel="0" collapsed="false">
      <c r="A16" s="617" t="s">
        <v>709</v>
      </c>
      <c r="B16" s="618" t="s">
        <v>636</v>
      </c>
      <c r="C16" s="55" t="n">
        <f aca="false">Trackers!D117</f>
        <v>0</v>
      </c>
      <c r="D16" s="55" t="n">
        <f aca="false">Trackers!E117</f>
        <v>0</v>
      </c>
      <c r="E16" s="55" t="n">
        <f aca="false">Trackers!F117</f>
        <v>0</v>
      </c>
      <c r="F16" s="55" t="n">
        <f aca="false">Trackers!G117</f>
        <v>0</v>
      </c>
      <c r="G16" s="55" t="n">
        <f aca="false">Trackers!H117</f>
        <v>0</v>
      </c>
      <c r="H16" s="55" t="n">
        <f aca="false">Trackers!I117</f>
        <v>0</v>
      </c>
      <c r="I16" s="55" t="n">
        <f aca="false">Trackers!J117</f>
        <v>0</v>
      </c>
      <c r="J16" s="55" t="n">
        <f aca="false">Trackers!K117</f>
        <v>0</v>
      </c>
      <c r="K16" s="55" t="n">
        <f aca="false">Trackers!L117</f>
        <v>0</v>
      </c>
      <c r="L16" s="55" t="n">
        <f aca="false">Trackers!M117</f>
        <v>0</v>
      </c>
      <c r="M16" s="55" t="n">
        <f aca="false">Trackers!N117</f>
        <v>0</v>
      </c>
      <c r="N16" s="55" t="n">
        <f aca="false">Trackers!O117</f>
        <v>0</v>
      </c>
      <c r="O16" s="55" t="n">
        <f aca="false">SUM(C16:N16)</f>
        <v>0</v>
      </c>
      <c r="P16" s="54" t="n">
        <f aca="false">SUM(C16:J16)</f>
        <v>0</v>
      </c>
      <c r="Q16" s="55" t="n">
        <f aca="false">(O16-P16)</f>
        <v>0</v>
      </c>
    </row>
    <row r="17" customFormat="false" ht="12.75" hidden="false" customHeight="false" outlineLevel="0" collapsed="false">
      <c r="A17" s="617" t="s">
        <v>710</v>
      </c>
      <c r="B17" s="618" t="s">
        <v>636</v>
      </c>
      <c r="C17" s="55" t="n">
        <f aca="false">Trackers!D315</f>
        <v>0</v>
      </c>
      <c r="D17" s="55" t="n">
        <f aca="false">Trackers!E315</f>
        <v>0</v>
      </c>
      <c r="E17" s="55" t="n">
        <f aca="false">Trackers!F315</f>
        <v>0</v>
      </c>
      <c r="F17" s="55" t="n">
        <f aca="false">Trackers!G315</f>
        <v>0</v>
      </c>
      <c r="G17" s="55" t="n">
        <f aca="false">Trackers!H315</f>
        <v>0</v>
      </c>
      <c r="H17" s="55" t="n">
        <f aca="false">Trackers!I315</f>
        <v>0</v>
      </c>
      <c r="I17" s="55" t="n">
        <f aca="false">Trackers!J315</f>
        <v>0</v>
      </c>
      <c r="J17" s="55" t="n">
        <f aca="false">Trackers!K315</f>
        <v>0</v>
      </c>
      <c r="K17" s="55" t="n">
        <f aca="false">Trackers!L315</f>
        <v>0</v>
      </c>
      <c r="L17" s="55" t="n">
        <f aca="false">Trackers!M315</f>
        <v>0</v>
      </c>
      <c r="M17" s="55" t="n">
        <f aca="false">Trackers!N315</f>
        <v>0</v>
      </c>
      <c r="N17" s="55" t="n">
        <f aca="false">Trackers!O315</f>
        <v>0</v>
      </c>
      <c r="O17" s="55" t="n">
        <f aca="false">SUM(C17:N17)</f>
        <v>0</v>
      </c>
      <c r="P17" s="54" t="n">
        <f aca="false">SUM(C17:J17)</f>
        <v>0</v>
      </c>
      <c r="Q17" s="55" t="n">
        <f aca="false">(O17-P17)</f>
        <v>0</v>
      </c>
    </row>
    <row r="18" customFormat="false" ht="12.75" hidden="false" customHeight="false" outlineLevel="0" collapsed="false">
      <c r="A18" s="617" t="s">
        <v>711</v>
      </c>
      <c r="B18" s="618" t="s">
        <v>636</v>
      </c>
      <c r="C18" s="55" t="n">
        <f aca="false">Trackers!D380</f>
        <v>0</v>
      </c>
      <c r="D18" s="55" t="n">
        <f aca="false">Trackers!E380</f>
        <v>0</v>
      </c>
      <c r="E18" s="55" t="n">
        <f aca="false">Trackers!F380</f>
        <v>0</v>
      </c>
      <c r="F18" s="55" t="n">
        <f aca="false">Trackers!G380</f>
        <v>0</v>
      </c>
      <c r="G18" s="55" t="n">
        <f aca="false">Trackers!H380</f>
        <v>0</v>
      </c>
      <c r="H18" s="55" t="n">
        <f aca="false">Trackers!I380</f>
        <v>0</v>
      </c>
      <c r="I18" s="55" t="n">
        <f aca="false">Trackers!J380</f>
        <v>0</v>
      </c>
      <c r="J18" s="55" t="n">
        <f aca="false">Trackers!K380</f>
        <v>0</v>
      </c>
      <c r="K18" s="55" t="n">
        <f aca="false">Trackers!L380</f>
        <v>0</v>
      </c>
      <c r="L18" s="55" t="n">
        <f aca="false">Trackers!M380</f>
        <v>0</v>
      </c>
      <c r="M18" s="55" t="n">
        <f aca="false">Trackers!N380</f>
        <v>0</v>
      </c>
      <c r="N18" s="55" t="n">
        <f aca="false">Trackers!O380</f>
        <v>0</v>
      </c>
      <c r="O18" s="55" t="n">
        <f aca="false">SUM(C18:N18)</f>
        <v>0</v>
      </c>
      <c r="P18" s="54" t="n">
        <f aca="false">SUM(C18:J18)</f>
        <v>0</v>
      </c>
      <c r="Q18" s="55" t="n">
        <f aca="false">(O18-P18)</f>
        <v>0</v>
      </c>
    </row>
    <row r="19" customFormat="false" ht="12.75" hidden="false" customHeight="false" outlineLevel="0" collapsed="false">
      <c r="A19" s="617" t="s">
        <v>712</v>
      </c>
      <c r="B19" s="618" t="s">
        <v>636</v>
      </c>
      <c r="C19" s="55" t="n">
        <f aca="false">Trackers!D515</f>
        <v>0</v>
      </c>
      <c r="D19" s="55" t="n">
        <f aca="false">Trackers!E515</f>
        <v>0</v>
      </c>
      <c r="E19" s="55" t="n">
        <f aca="false">Trackers!F515</f>
        <v>0</v>
      </c>
      <c r="F19" s="55" t="n">
        <f aca="false">Trackers!G515</f>
        <v>0</v>
      </c>
      <c r="G19" s="55" t="n">
        <f aca="false">Trackers!H515</f>
        <v>0</v>
      </c>
      <c r="H19" s="55" t="n">
        <f aca="false">Trackers!I515</f>
        <v>0</v>
      </c>
      <c r="I19" s="55" t="n">
        <f aca="false">Trackers!J515</f>
        <v>0</v>
      </c>
      <c r="J19" s="55" t="n">
        <f aca="false">Trackers!K515</f>
        <v>0</v>
      </c>
      <c r="K19" s="55" t="n">
        <f aca="false">Trackers!L515</f>
        <v>0</v>
      </c>
      <c r="L19" s="55" t="n">
        <f aca="false">Trackers!M515</f>
        <v>0</v>
      </c>
      <c r="M19" s="55" t="n">
        <f aca="false">Trackers!N515</f>
        <v>0</v>
      </c>
      <c r="N19" s="55" t="n">
        <f aca="false">Trackers!O515</f>
        <v>0</v>
      </c>
      <c r="O19" s="55" t="n">
        <f aca="false">SUM(C19:N19)</f>
        <v>0</v>
      </c>
      <c r="P19" s="54" t="n">
        <f aca="false">SUM(C19:J19)</f>
        <v>0</v>
      </c>
      <c r="Q19" s="55" t="n">
        <f aca="false">(O19-P19)</f>
        <v>0</v>
      </c>
    </row>
    <row r="20" customFormat="false" ht="12.75" hidden="false" customHeight="false" outlineLevel="0" collapsed="false">
      <c r="A20" s="617" t="s">
        <v>713</v>
      </c>
      <c r="B20" s="618" t="s">
        <v>636</v>
      </c>
      <c r="C20" s="55" t="n">
        <f aca="false">Trackers!D201</f>
        <v>0</v>
      </c>
      <c r="D20" s="55" t="n">
        <f aca="false">Trackers!E201</f>
        <v>0</v>
      </c>
      <c r="E20" s="55" t="n">
        <f aca="false">Trackers!F201</f>
        <v>0</v>
      </c>
      <c r="F20" s="55" t="n">
        <f aca="false">Trackers!G201</f>
        <v>0</v>
      </c>
      <c r="G20" s="55" t="n">
        <f aca="false">Trackers!H201</f>
        <v>0</v>
      </c>
      <c r="H20" s="55" t="n">
        <f aca="false">Trackers!I201</f>
        <v>0</v>
      </c>
      <c r="I20" s="55" t="n">
        <f aca="false">Trackers!J201</f>
        <v>0</v>
      </c>
      <c r="J20" s="55" t="n">
        <f aca="false">Trackers!K201</f>
        <v>0</v>
      </c>
      <c r="K20" s="55" t="n">
        <f aca="false">Trackers!L201</f>
        <v>0</v>
      </c>
      <c r="L20" s="55" t="n">
        <f aca="false">Trackers!M201</f>
        <v>0</v>
      </c>
      <c r="M20" s="55" t="n">
        <f aca="false">Trackers!N201</f>
        <v>0</v>
      </c>
      <c r="N20" s="55" t="n">
        <f aca="false">Trackers!O201</f>
        <v>0</v>
      </c>
      <c r="O20" s="55" t="n">
        <f aca="false">SUM(C20:N20)</f>
        <v>0</v>
      </c>
      <c r="P20" s="54" t="n">
        <f aca="false">SUM(C20:J20)</f>
        <v>0</v>
      </c>
      <c r="Q20" s="55" t="n">
        <f aca="false">(O20-P20)</f>
        <v>0</v>
      </c>
    </row>
    <row r="21" customFormat="false" ht="12.75" hidden="false" customHeight="false" outlineLevel="0" collapsed="false">
      <c r="A21" s="617" t="s">
        <v>343</v>
      </c>
      <c r="B21" s="619"/>
      <c r="C21" s="616" t="n">
        <f aca="false">DataBase!C239</f>
        <v>0</v>
      </c>
      <c r="D21" s="616" t="n">
        <f aca="false">DataBase!D239</f>
        <v>1</v>
      </c>
      <c r="E21" s="616" t="n">
        <f aca="false">DataBase!E239</f>
        <v>2</v>
      </c>
      <c r="F21" s="616" t="n">
        <f aca="false">DataBase!F239</f>
        <v>1</v>
      </c>
      <c r="G21" s="616" t="n">
        <f aca="false">DataBase!G239</f>
        <v>0</v>
      </c>
      <c r="H21" s="616" t="n">
        <f aca="false">DataBase!H239</f>
        <v>0</v>
      </c>
      <c r="I21" s="616" t="n">
        <f aca="false">DataBase!I239</f>
        <v>1</v>
      </c>
      <c r="J21" s="616" t="n">
        <f aca="false">DataBase!J239</f>
        <v>5</v>
      </c>
      <c r="K21" s="616" t="n">
        <f aca="false">DataBase!K239</f>
        <v>0</v>
      </c>
      <c r="L21" s="616" t="n">
        <f aca="false">DataBase!L239</f>
        <v>0</v>
      </c>
      <c r="M21" s="616" t="n">
        <f aca="false">DataBase!M239</f>
        <v>0</v>
      </c>
      <c r="N21" s="616" t="n">
        <f aca="false">DataBase!N239</f>
        <v>0</v>
      </c>
      <c r="O21" s="55" t="n">
        <f aca="false">SUM(C21:N21)</f>
        <v>10</v>
      </c>
      <c r="P21" s="54" t="n">
        <f aca="false">SUM(C21:J21)</f>
        <v>10</v>
      </c>
      <c r="Q21" s="55" t="n">
        <f aca="false">(O21-P21)</f>
        <v>0</v>
      </c>
    </row>
    <row r="22" customFormat="false" ht="12.75" hidden="false" customHeight="false" outlineLevel="0" collapsed="false">
      <c r="A22" s="610" t="s">
        <v>339</v>
      </c>
      <c r="C22" s="611" t="n">
        <v>0</v>
      </c>
      <c r="D22" s="611" t="n">
        <v>0</v>
      </c>
      <c r="E22" s="611" t="n">
        <v>0</v>
      </c>
      <c r="F22" s="611" t="n">
        <v>0</v>
      </c>
      <c r="G22" s="611" t="n">
        <v>0</v>
      </c>
      <c r="H22" s="611" t="n">
        <v>0</v>
      </c>
      <c r="I22" s="611" t="n">
        <v>0</v>
      </c>
      <c r="J22" s="611" t="n">
        <v>0</v>
      </c>
      <c r="K22" s="611" t="n">
        <v>0</v>
      </c>
      <c r="L22" s="611" t="n">
        <v>0</v>
      </c>
      <c r="M22" s="611" t="n">
        <v>0</v>
      </c>
      <c r="N22" s="611" t="n">
        <v>0</v>
      </c>
      <c r="O22" s="116" t="n">
        <f aca="false">SUM(C22:N22)</f>
        <v>0</v>
      </c>
      <c r="P22" s="611" t="n">
        <f aca="false">SUM(C22:J22)</f>
        <v>0</v>
      </c>
      <c r="Q22" s="116" t="n">
        <f aca="false">(O22-P22)</f>
        <v>0</v>
      </c>
    </row>
    <row r="23" customFormat="false" ht="3.95" hidden="false" customHeight="true" outlineLevel="0" collapsed="false">
      <c r="A23" s="620"/>
      <c r="C23" s="612"/>
      <c r="D23" s="612"/>
      <c r="E23" s="612"/>
      <c r="F23" s="612"/>
      <c r="G23" s="612"/>
      <c r="H23" s="612"/>
      <c r="I23" s="612"/>
      <c r="J23" s="612"/>
      <c r="K23" s="612"/>
      <c r="L23" s="612"/>
      <c r="M23" s="612"/>
      <c r="N23" s="612"/>
      <c r="P23" s="612"/>
    </row>
    <row r="24" customFormat="false" ht="12.75" hidden="false" customHeight="false" outlineLevel="0" collapsed="false">
      <c r="A24" s="609" t="s">
        <v>714</v>
      </c>
      <c r="B24" s="621"/>
      <c r="C24" s="614" t="n">
        <f aca="false">SUM(C13:C22)</f>
        <v>0</v>
      </c>
      <c r="D24" s="614" t="n">
        <f aca="false">SUM(D13:D22)</f>
        <v>1</v>
      </c>
      <c r="E24" s="614" t="n">
        <f aca="false">SUM(E13:E22)</f>
        <v>2</v>
      </c>
      <c r="F24" s="614" t="n">
        <f aca="false">SUM(F13:F22)</f>
        <v>1</v>
      </c>
      <c r="G24" s="614" t="n">
        <f aca="false">SUM(G13:G22)</f>
        <v>0</v>
      </c>
      <c r="H24" s="614" t="n">
        <f aca="false">SUM(H13:H22)</f>
        <v>0</v>
      </c>
      <c r="I24" s="614" t="n">
        <f aca="false">SUM(I13:I22)</f>
        <v>1</v>
      </c>
      <c r="J24" s="614" t="n">
        <f aca="false">SUM(J13:J22)</f>
        <v>5</v>
      </c>
      <c r="K24" s="614" t="n">
        <f aca="false">SUM(K13:K22)</f>
        <v>0</v>
      </c>
      <c r="L24" s="614" t="n">
        <f aca="false">SUM(L13:L22)</f>
        <v>0</v>
      </c>
      <c r="M24" s="614" t="n">
        <f aca="false">SUM(M13:M22)</f>
        <v>0</v>
      </c>
      <c r="N24" s="614" t="n">
        <f aca="false">SUM(N13:N22)</f>
        <v>0</v>
      </c>
      <c r="O24" s="614" t="n">
        <f aca="false">SUM(O12:O22)</f>
        <v>10</v>
      </c>
      <c r="P24" s="614" t="n">
        <f aca="false">SUM(P12:P22)</f>
        <v>10</v>
      </c>
      <c r="Q24" s="614" t="n">
        <f aca="false">SUM(Q13:Q22)</f>
        <v>0</v>
      </c>
      <c r="R24" s="602"/>
      <c r="S24" s="602"/>
      <c r="T24" s="602"/>
      <c r="U24" s="602"/>
      <c r="V24" s="602"/>
      <c r="W24" s="602"/>
      <c r="X24" s="602"/>
    </row>
    <row r="25" customFormat="false" ht="6" hidden="false" customHeight="true" outlineLevel="0" collapsed="false">
      <c r="A25" s="620"/>
      <c r="C25" s="612"/>
      <c r="D25" s="612"/>
      <c r="E25" s="612"/>
      <c r="F25" s="612"/>
      <c r="G25" s="612"/>
      <c r="H25" s="612"/>
      <c r="I25" s="612"/>
      <c r="J25" s="612"/>
      <c r="K25" s="612"/>
      <c r="L25" s="612"/>
      <c r="M25" s="612"/>
      <c r="N25" s="612"/>
      <c r="P25" s="612"/>
    </row>
    <row r="26" customFormat="false" ht="12.75" hidden="false" customHeight="false" outlineLevel="0" collapsed="false">
      <c r="A26" s="609" t="s">
        <v>715</v>
      </c>
      <c r="B26" s="615"/>
    </row>
    <row r="27" customFormat="false" ht="12.75" hidden="false" customHeight="false" outlineLevel="0" collapsed="false">
      <c r="A27" s="617" t="s">
        <v>716</v>
      </c>
      <c r="B27" s="615"/>
      <c r="C27" s="616" t="n">
        <f aca="false">DataBase!C249</f>
        <v>0</v>
      </c>
      <c r="D27" s="616" t="n">
        <f aca="false">DataBase!D249</f>
        <v>0</v>
      </c>
      <c r="E27" s="616" t="n">
        <f aca="false">DataBase!E249</f>
        <v>0</v>
      </c>
      <c r="F27" s="616" t="n">
        <f aca="false">DataBase!F249</f>
        <v>0</v>
      </c>
      <c r="G27" s="616" t="n">
        <f aca="false">DataBase!G249</f>
        <v>0</v>
      </c>
      <c r="H27" s="616" t="n">
        <f aca="false">DataBase!H249</f>
        <v>0</v>
      </c>
      <c r="I27" s="616" t="n">
        <f aca="false">DataBase!I249</f>
        <v>0</v>
      </c>
      <c r="J27" s="616" t="n">
        <f aca="false">DataBase!J249</f>
        <v>0</v>
      </c>
      <c r="K27" s="616" t="n">
        <f aca="false">DataBase!K249</f>
        <v>0</v>
      </c>
      <c r="L27" s="616" t="n">
        <f aca="false">DataBase!L249</f>
        <v>0</v>
      </c>
      <c r="M27" s="616" t="n">
        <f aca="false">DataBase!M249</f>
        <v>0</v>
      </c>
      <c r="N27" s="616" t="n">
        <f aca="false">DataBase!N249</f>
        <v>0</v>
      </c>
      <c r="O27" s="55" t="n">
        <f aca="false">SUM(C27:N27)</f>
        <v>0</v>
      </c>
      <c r="P27" s="54" t="n">
        <f aca="false">SUM(C27:J27)</f>
        <v>0</v>
      </c>
      <c r="Q27" s="55" t="n">
        <f aca="false">(O27-P27)</f>
        <v>0</v>
      </c>
    </row>
    <row r="28" customFormat="false" ht="12.75" hidden="false" customHeight="false" outlineLevel="0" collapsed="false">
      <c r="A28" s="617" t="s">
        <v>717</v>
      </c>
      <c r="B28" s="618" t="s">
        <v>364</v>
      </c>
      <c r="C28" s="616" t="n">
        <f aca="false">DataBase!C250</f>
        <v>7</v>
      </c>
      <c r="D28" s="616" t="n">
        <f aca="false">DataBase!D250</f>
        <v>7</v>
      </c>
      <c r="E28" s="616" t="n">
        <f aca="false">DataBase!E250</f>
        <v>5</v>
      </c>
      <c r="F28" s="616" t="n">
        <f aca="false">DataBase!F250</f>
        <v>5</v>
      </c>
      <c r="G28" s="616" t="n">
        <f aca="false">DataBase!G250</f>
        <v>4</v>
      </c>
      <c r="H28" s="616" t="n">
        <f aca="false">DataBase!H250</f>
        <v>7</v>
      </c>
      <c r="I28" s="616" t="n">
        <f aca="false">DataBase!I250</f>
        <v>23</v>
      </c>
      <c r="J28" s="616" t="n">
        <f aca="false">DataBase!J250</f>
        <v>21</v>
      </c>
      <c r="K28" s="616" t="n">
        <f aca="false">DataBase!K250</f>
        <v>8</v>
      </c>
      <c r="L28" s="616" t="n">
        <f aca="false">DataBase!L250</f>
        <v>5</v>
      </c>
      <c r="M28" s="616" t="n">
        <f aca="false">DataBase!M250</f>
        <v>8</v>
      </c>
      <c r="N28" s="616" t="n">
        <f aca="false">DataBase!N250</f>
        <v>8</v>
      </c>
      <c r="O28" s="55" t="n">
        <f aca="false">SUM(C28:N28)</f>
        <v>108</v>
      </c>
      <c r="P28" s="54" t="n">
        <f aca="false">SUM(C28:J28)</f>
        <v>79</v>
      </c>
      <c r="Q28" s="55" t="n">
        <f aca="false">(O28-P28)</f>
        <v>29</v>
      </c>
    </row>
    <row r="29" customFormat="false" ht="12.75" hidden="false" customHeight="false" outlineLevel="0" collapsed="false">
      <c r="A29" s="617" t="s">
        <v>718</v>
      </c>
      <c r="B29" s="618" t="s">
        <v>364</v>
      </c>
      <c r="C29" s="616" t="n">
        <f aca="false">DataBase!C251</f>
        <v>-7</v>
      </c>
      <c r="D29" s="616" t="n">
        <f aca="false">DataBase!D251</f>
        <v>-7</v>
      </c>
      <c r="E29" s="616" t="n">
        <f aca="false">DataBase!E251</f>
        <v>-7</v>
      </c>
      <c r="F29" s="616" t="n">
        <f aca="false">DataBase!F251</f>
        <v>-8</v>
      </c>
      <c r="G29" s="616" t="n">
        <f aca="false">DataBase!G251</f>
        <v>-7</v>
      </c>
      <c r="H29" s="616" t="n">
        <f aca="false">DataBase!H251</f>
        <v>-7</v>
      </c>
      <c r="I29" s="616" t="n">
        <f aca="false">DataBase!I251</f>
        <v>-7</v>
      </c>
      <c r="J29" s="616" t="n">
        <f aca="false">DataBase!J251</f>
        <v>-7</v>
      </c>
      <c r="K29" s="616" t="n">
        <f aca="false">DataBase!K251</f>
        <v>-7</v>
      </c>
      <c r="L29" s="616" t="n">
        <f aca="false">DataBase!L251</f>
        <v>-7</v>
      </c>
      <c r="M29" s="616" t="n">
        <f aca="false">DataBase!M251</f>
        <v>-7</v>
      </c>
      <c r="N29" s="616" t="n">
        <f aca="false">DataBase!N251</f>
        <v>-7</v>
      </c>
      <c r="O29" s="55" t="n">
        <f aca="false">SUM(C29:N29)</f>
        <v>-85</v>
      </c>
      <c r="P29" s="54" t="n">
        <f aca="false">SUM(C29:J29)</f>
        <v>-57</v>
      </c>
      <c r="Q29" s="55" t="n">
        <f aca="false">(O29-P29)</f>
        <v>-28</v>
      </c>
    </row>
    <row r="30" customFormat="false" ht="12.75" hidden="false" customHeight="false" outlineLevel="0" collapsed="false">
      <c r="A30" s="622" t="s">
        <v>719</v>
      </c>
      <c r="B30" s="618" t="s">
        <v>364</v>
      </c>
      <c r="C30" s="623" t="n">
        <f aca="false">DataBase!C112</f>
        <v>0</v>
      </c>
      <c r="D30" s="623" t="n">
        <f aca="false">DataBase!D112</f>
        <v>0</v>
      </c>
      <c r="E30" s="623" t="n">
        <f aca="false">DataBase!E112</f>
        <v>-106</v>
      </c>
      <c r="F30" s="623" t="n">
        <f aca="false">DataBase!F112</f>
        <v>0</v>
      </c>
      <c r="G30" s="623" t="n">
        <f aca="false">DataBase!G112</f>
        <v>0</v>
      </c>
      <c r="H30" s="623" t="n">
        <f aca="false">DataBase!H112</f>
        <v>0</v>
      </c>
      <c r="I30" s="623" t="n">
        <f aca="false">DataBase!I112</f>
        <v>18</v>
      </c>
      <c r="J30" s="623" t="n">
        <f aca="false">DataBase!J112</f>
        <v>0</v>
      </c>
      <c r="K30" s="623" t="n">
        <f aca="false">DataBase!K112</f>
        <v>0</v>
      </c>
      <c r="L30" s="623" t="n">
        <f aca="false">DataBase!L112</f>
        <v>0</v>
      </c>
      <c r="M30" s="623" t="n">
        <f aca="false">DataBase!M112</f>
        <v>0</v>
      </c>
      <c r="N30" s="623" t="n">
        <f aca="false">DataBase!N112</f>
        <v>0</v>
      </c>
      <c r="O30" s="122" t="n">
        <f aca="false">SUM(C30:N30)</f>
        <v>-88</v>
      </c>
      <c r="P30" s="54" t="n">
        <f aca="false">SUM(C30:J30)</f>
        <v>-88</v>
      </c>
      <c r="Q30" s="122" t="n">
        <f aca="false">(O30-P30)</f>
        <v>0</v>
      </c>
    </row>
    <row r="31" customFormat="false" ht="12.75" hidden="false" customHeight="false" outlineLevel="0" collapsed="false">
      <c r="A31" s="617" t="s">
        <v>720</v>
      </c>
      <c r="B31" s="618" t="s">
        <v>364</v>
      </c>
      <c r="C31" s="623" t="n">
        <f aca="false">DataBase!C113</f>
        <v>0</v>
      </c>
      <c r="D31" s="623" t="n">
        <f aca="false">DataBase!D113</f>
        <v>0</v>
      </c>
      <c r="E31" s="623" t="n">
        <f aca="false">DataBase!E113</f>
        <v>0</v>
      </c>
      <c r="F31" s="623" t="n">
        <f aca="false">DataBase!F113</f>
        <v>0</v>
      </c>
      <c r="G31" s="623" t="n">
        <f aca="false">DataBase!G113</f>
        <v>0</v>
      </c>
      <c r="H31" s="623" t="n">
        <f aca="false">DataBase!H113</f>
        <v>0</v>
      </c>
      <c r="I31" s="623" t="n">
        <f aca="false">DataBase!I113</f>
        <v>0</v>
      </c>
      <c r="J31" s="623" t="n">
        <f aca="false">DataBase!J113</f>
        <v>0</v>
      </c>
      <c r="K31" s="623" t="n">
        <f aca="false">DataBase!K113</f>
        <v>0</v>
      </c>
      <c r="L31" s="623" t="n">
        <f aca="false">DataBase!L113</f>
        <v>0</v>
      </c>
      <c r="M31" s="623" t="n">
        <f aca="false">DataBase!M113</f>
        <v>0</v>
      </c>
      <c r="N31" s="623" t="n">
        <f aca="false">DataBase!N113</f>
        <v>0</v>
      </c>
      <c r="O31" s="55" t="n">
        <f aca="false">SUM(C31:N31)</f>
        <v>0</v>
      </c>
      <c r="P31" s="54" t="n">
        <f aca="false">SUM(C31:J31)</f>
        <v>0</v>
      </c>
      <c r="Q31" s="55" t="n">
        <f aca="false">(O31-P31)</f>
        <v>0</v>
      </c>
    </row>
    <row r="32" customFormat="false" ht="12.75" hidden="false" customHeight="false" outlineLevel="0" collapsed="false">
      <c r="A32" s="624" t="s">
        <v>721</v>
      </c>
      <c r="B32" s="615"/>
      <c r="C32" s="616" t="n">
        <f aca="false">DataBase!C51</f>
        <v>128</v>
      </c>
      <c r="D32" s="616" t="n">
        <f aca="false">DataBase!D51</f>
        <v>0</v>
      </c>
      <c r="E32" s="616" t="n">
        <f aca="false">DataBase!E51</f>
        <v>0</v>
      </c>
      <c r="F32" s="616" t="n">
        <f aca="false">DataBase!F51</f>
        <v>0</v>
      </c>
      <c r="G32" s="616" t="n">
        <f aca="false">DataBase!G51</f>
        <v>0</v>
      </c>
      <c r="H32" s="616" t="n">
        <f aca="false">DataBase!H51</f>
        <v>0</v>
      </c>
      <c r="I32" s="616" t="n">
        <f aca="false">DataBase!I51</f>
        <v>-4</v>
      </c>
      <c r="J32" s="616" t="n">
        <f aca="false">DataBase!J51</f>
        <v>0</v>
      </c>
      <c r="K32" s="616" t="n">
        <f aca="false">DataBase!K51</f>
        <v>0</v>
      </c>
      <c r="L32" s="616" t="n">
        <f aca="false">DataBase!L51</f>
        <v>0</v>
      </c>
      <c r="M32" s="616" t="n">
        <f aca="false">DataBase!M51</f>
        <v>0</v>
      </c>
      <c r="N32" s="616" t="n">
        <f aca="false">DataBase!N51</f>
        <v>0</v>
      </c>
      <c r="O32" s="55" t="n">
        <f aca="false">SUM(C32:N32)</f>
        <v>124</v>
      </c>
      <c r="P32" s="54" t="n">
        <f aca="false">SUM(C32:J32)</f>
        <v>124</v>
      </c>
      <c r="Q32" s="55" t="n">
        <f aca="false">(O32-P32)</f>
        <v>0</v>
      </c>
    </row>
    <row r="33" customFormat="false" ht="12.75" hidden="false" customHeight="false" outlineLevel="0" collapsed="false">
      <c r="A33" s="624" t="s">
        <v>722</v>
      </c>
      <c r="B33" s="615"/>
      <c r="C33" s="616" t="n">
        <f aca="false">DataBase!C52</f>
        <v>0</v>
      </c>
      <c r="D33" s="616" t="n">
        <f aca="false">DataBase!D52</f>
        <v>0</v>
      </c>
      <c r="E33" s="616" t="n">
        <f aca="false">DataBase!E52</f>
        <v>0</v>
      </c>
      <c r="F33" s="616" t="n">
        <f aca="false">DataBase!F52</f>
        <v>0</v>
      </c>
      <c r="G33" s="616" t="n">
        <f aca="false">DataBase!G52</f>
        <v>0</v>
      </c>
      <c r="H33" s="616" t="n">
        <f aca="false">DataBase!H52</f>
        <v>0</v>
      </c>
      <c r="I33" s="616" t="n">
        <f aca="false">DataBase!I52</f>
        <v>0</v>
      </c>
      <c r="J33" s="616" t="n">
        <f aca="false">DataBase!J52</f>
        <v>0</v>
      </c>
      <c r="K33" s="616" t="n">
        <f aca="false">DataBase!K52</f>
        <v>0</v>
      </c>
      <c r="L33" s="616" t="n">
        <f aca="false">DataBase!L52</f>
        <v>0</v>
      </c>
      <c r="M33" s="616" t="n">
        <f aca="false">DataBase!M52</f>
        <v>0</v>
      </c>
      <c r="N33" s="616" t="n">
        <f aca="false">DataBase!N52</f>
        <v>0</v>
      </c>
      <c r="O33" s="55" t="n">
        <f aca="false">SUM(C33:N33)</f>
        <v>0</v>
      </c>
      <c r="P33" s="54" t="n">
        <f aca="false">SUM(C33:J33)</f>
        <v>0</v>
      </c>
      <c r="Q33" s="55" t="n">
        <f aca="false">(O33-P33)</f>
        <v>0</v>
      </c>
    </row>
    <row r="34" customFormat="false" ht="12.75" hidden="false" customHeight="false" outlineLevel="0" collapsed="false">
      <c r="A34" s="624" t="s">
        <v>723</v>
      </c>
      <c r="B34" s="615"/>
      <c r="C34" s="616" t="n">
        <f aca="false">DataBase!C53</f>
        <v>0</v>
      </c>
      <c r="D34" s="616" t="n">
        <f aca="false">DataBase!D53</f>
        <v>0</v>
      </c>
      <c r="E34" s="616" t="n">
        <f aca="false">DataBase!E53</f>
        <v>0</v>
      </c>
      <c r="F34" s="616" t="n">
        <f aca="false">DataBase!F53</f>
        <v>0</v>
      </c>
      <c r="G34" s="616" t="n">
        <f aca="false">DataBase!G53</f>
        <v>0</v>
      </c>
      <c r="H34" s="616" t="n">
        <f aca="false">DataBase!H53</f>
        <v>0</v>
      </c>
      <c r="I34" s="616" t="n">
        <f aca="false">DataBase!I53</f>
        <v>0</v>
      </c>
      <c r="J34" s="616" t="n">
        <f aca="false">DataBase!J53</f>
        <v>0</v>
      </c>
      <c r="K34" s="616" t="n">
        <f aca="false">DataBase!K53</f>
        <v>0</v>
      </c>
      <c r="L34" s="616" t="n">
        <f aca="false">DataBase!L53</f>
        <v>0</v>
      </c>
      <c r="M34" s="616" t="n">
        <f aca="false">DataBase!M53</f>
        <v>0</v>
      </c>
      <c r="N34" s="616" t="n">
        <f aca="false">DataBase!N53</f>
        <v>0</v>
      </c>
      <c r="O34" s="55" t="n">
        <f aca="false">SUM(C34:N34)</f>
        <v>0</v>
      </c>
      <c r="P34" s="54" t="n">
        <f aca="false">SUM(C34:J34)</f>
        <v>0</v>
      </c>
      <c r="Q34" s="55" t="n">
        <f aca="false">(O34-P34)</f>
        <v>0</v>
      </c>
    </row>
    <row r="35" customFormat="false" ht="12.75" hidden="false" customHeight="false" outlineLevel="0" collapsed="false">
      <c r="A35" s="624" t="s">
        <v>724</v>
      </c>
      <c r="B35" s="615"/>
      <c r="C35" s="616" t="n">
        <f aca="false">DataBase!C114</f>
        <v>0</v>
      </c>
      <c r="D35" s="616" t="n">
        <f aca="false">DataBase!D114</f>
        <v>-85</v>
      </c>
      <c r="E35" s="616" t="n">
        <f aca="false">DataBase!E114</f>
        <v>85</v>
      </c>
      <c r="F35" s="616" t="n">
        <f aca="false">DataBase!F114</f>
        <v>0</v>
      </c>
      <c r="G35" s="616" t="n">
        <f aca="false">DataBase!G114</f>
        <v>0</v>
      </c>
      <c r="H35" s="616" t="n">
        <f aca="false">DataBase!H114</f>
        <v>0</v>
      </c>
      <c r="I35" s="616" t="n">
        <f aca="false">DataBase!I114</f>
        <v>0</v>
      </c>
      <c r="J35" s="616" t="n">
        <f aca="false">DataBase!J114</f>
        <v>0</v>
      </c>
      <c r="K35" s="616" t="n">
        <f aca="false">DataBase!K114</f>
        <v>0</v>
      </c>
      <c r="L35" s="616" t="n">
        <f aca="false">DataBase!L114</f>
        <v>0</v>
      </c>
      <c r="M35" s="616" t="n">
        <f aca="false">DataBase!M114</f>
        <v>0</v>
      </c>
      <c r="N35" s="616" t="n">
        <f aca="false">DataBase!N114</f>
        <v>0</v>
      </c>
      <c r="O35" s="55" t="n">
        <f aca="false">SUM(C35:N35)</f>
        <v>0</v>
      </c>
      <c r="P35" s="54" t="n">
        <f aca="false">SUM(C35:J35)</f>
        <v>0</v>
      </c>
      <c r="Q35" s="55" t="n">
        <f aca="false">(O35-P35)</f>
        <v>0</v>
      </c>
    </row>
    <row r="36" customFormat="false" ht="12.75" hidden="false" customHeight="false" outlineLevel="0" collapsed="false">
      <c r="A36" s="624" t="s">
        <v>725</v>
      </c>
      <c r="B36" s="615"/>
      <c r="C36" s="616" t="n">
        <f aca="false">DataBase!C115</f>
        <v>0</v>
      </c>
      <c r="D36" s="616" t="n">
        <f aca="false">DataBase!D115</f>
        <v>0</v>
      </c>
      <c r="E36" s="616" t="n">
        <f aca="false">DataBase!E115</f>
        <v>0</v>
      </c>
      <c r="F36" s="616" t="n">
        <f aca="false">DataBase!F115</f>
        <v>0</v>
      </c>
      <c r="G36" s="616" t="n">
        <f aca="false">DataBase!G115</f>
        <v>0</v>
      </c>
      <c r="H36" s="616" t="n">
        <f aca="false">DataBase!H115</f>
        <v>0</v>
      </c>
      <c r="I36" s="616" t="n">
        <f aca="false">DataBase!I115</f>
        <v>0</v>
      </c>
      <c r="J36" s="616" t="n">
        <f aca="false">DataBase!J115</f>
        <v>0</v>
      </c>
      <c r="K36" s="616" t="n">
        <f aca="false">DataBase!K115</f>
        <v>0</v>
      </c>
      <c r="L36" s="616" t="n">
        <f aca="false">DataBase!L115</f>
        <v>0</v>
      </c>
      <c r="M36" s="616" t="n">
        <f aca="false">DataBase!M115</f>
        <v>0</v>
      </c>
      <c r="N36" s="616" t="n">
        <f aca="false">DataBase!N115</f>
        <v>0</v>
      </c>
      <c r="O36" s="55" t="n">
        <f aca="false">SUM(C36:N36)</f>
        <v>0</v>
      </c>
      <c r="P36" s="54" t="n">
        <f aca="false">SUM(C36:J36)</f>
        <v>0</v>
      </c>
      <c r="Q36" s="55" t="n">
        <f aca="false">(O36-P36)</f>
        <v>0</v>
      </c>
    </row>
    <row r="37" customFormat="false" ht="12.75" hidden="false" customHeight="false" outlineLevel="0" collapsed="false">
      <c r="A37" s="624" t="s">
        <v>726</v>
      </c>
      <c r="B37" s="615"/>
      <c r="C37" s="616" t="n">
        <f aca="false">DataBase!C116</f>
        <v>7</v>
      </c>
      <c r="D37" s="616" t="n">
        <f aca="false">DataBase!D116</f>
        <v>-3</v>
      </c>
      <c r="E37" s="616" t="n">
        <f aca="false">DataBase!E116</f>
        <v>1</v>
      </c>
      <c r="F37" s="616" t="n">
        <f aca="false">DataBase!F116</f>
        <v>10</v>
      </c>
      <c r="G37" s="616" t="n">
        <f aca="false">DataBase!G116</f>
        <v>2</v>
      </c>
      <c r="H37" s="616" t="n">
        <f aca="false">DataBase!H116</f>
        <v>-1</v>
      </c>
      <c r="I37" s="616" t="n">
        <f aca="false">DataBase!I116</f>
        <v>27</v>
      </c>
      <c r="J37" s="616" t="n">
        <f aca="false">DataBase!J116</f>
        <v>0</v>
      </c>
      <c r="K37" s="616" t="n">
        <f aca="false">DataBase!K116</f>
        <v>0</v>
      </c>
      <c r="L37" s="616" t="n">
        <f aca="false">DataBase!L116</f>
        <v>0</v>
      </c>
      <c r="M37" s="616" t="n">
        <f aca="false">DataBase!M116</f>
        <v>0</v>
      </c>
      <c r="N37" s="616" t="n">
        <f aca="false">DataBase!N116</f>
        <v>0</v>
      </c>
      <c r="O37" s="55" t="n">
        <f aca="false">SUM(C37:N37)</f>
        <v>43</v>
      </c>
      <c r="P37" s="54" t="n">
        <f aca="false">SUM(C37:J37)</f>
        <v>43</v>
      </c>
      <c r="Q37" s="55" t="n">
        <f aca="false">(O37-P37)</f>
        <v>0</v>
      </c>
    </row>
    <row r="38" customFormat="false" ht="12.75" hidden="false" customHeight="false" outlineLevel="0" collapsed="false">
      <c r="A38" s="624" t="s">
        <v>727</v>
      </c>
      <c r="B38" s="615"/>
      <c r="C38" s="616" t="n">
        <f aca="false">DataBase!C117</f>
        <v>0</v>
      </c>
      <c r="D38" s="616" t="n">
        <f aca="false">DataBase!D117</f>
        <v>0</v>
      </c>
      <c r="E38" s="616" t="n">
        <f aca="false">DataBase!E117</f>
        <v>0</v>
      </c>
      <c r="F38" s="616" t="n">
        <f aca="false">DataBase!F117</f>
        <v>0</v>
      </c>
      <c r="G38" s="616" t="n">
        <f aca="false">DataBase!G117</f>
        <v>0</v>
      </c>
      <c r="H38" s="616" t="n">
        <f aca="false">DataBase!H117</f>
        <v>0</v>
      </c>
      <c r="I38" s="616" t="n">
        <f aca="false">DataBase!I117</f>
        <v>0</v>
      </c>
      <c r="J38" s="616" t="n">
        <f aca="false">DataBase!J117</f>
        <v>0</v>
      </c>
      <c r="K38" s="616" t="n">
        <f aca="false">DataBase!K117</f>
        <v>0</v>
      </c>
      <c r="L38" s="616" t="n">
        <f aca="false">DataBase!L117</f>
        <v>0</v>
      </c>
      <c r="M38" s="616" t="n">
        <f aca="false">DataBase!M117</f>
        <v>0</v>
      </c>
      <c r="N38" s="616" t="n">
        <f aca="false">DataBase!N117</f>
        <v>0</v>
      </c>
      <c r="O38" s="55" t="n">
        <f aca="false">SUM(C38:N38)</f>
        <v>0</v>
      </c>
      <c r="P38" s="54" t="n">
        <f aca="false">SUM(C38:J38)</f>
        <v>0</v>
      </c>
      <c r="Q38" s="55" t="n">
        <f aca="false">(O38-P38)</f>
        <v>0</v>
      </c>
    </row>
    <row r="39" customFormat="false" ht="12.75" hidden="false" customHeight="false" outlineLevel="0" collapsed="false">
      <c r="A39" s="624" t="s">
        <v>727</v>
      </c>
      <c r="B39" s="615"/>
      <c r="C39" s="616" t="n">
        <f aca="false">DataBase!C118</f>
        <v>0</v>
      </c>
      <c r="D39" s="616" t="n">
        <f aca="false">DataBase!D118</f>
        <v>0</v>
      </c>
      <c r="E39" s="616" t="n">
        <f aca="false">DataBase!E118</f>
        <v>0</v>
      </c>
      <c r="F39" s="616" t="n">
        <f aca="false">DataBase!F118</f>
        <v>0</v>
      </c>
      <c r="G39" s="616" t="n">
        <f aca="false">DataBase!G118</f>
        <v>0</v>
      </c>
      <c r="H39" s="616" t="n">
        <f aca="false">DataBase!H118</f>
        <v>0</v>
      </c>
      <c r="I39" s="616" t="n">
        <f aca="false">DataBase!I118</f>
        <v>0</v>
      </c>
      <c r="J39" s="616" t="n">
        <f aca="false">DataBase!J118</f>
        <v>0</v>
      </c>
      <c r="K39" s="616" t="n">
        <f aca="false">DataBase!K118</f>
        <v>0</v>
      </c>
      <c r="L39" s="616" t="n">
        <f aca="false">DataBase!L118</f>
        <v>0</v>
      </c>
      <c r="M39" s="616" t="n">
        <f aca="false">DataBase!M118</f>
        <v>0</v>
      </c>
      <c r="N39" s="616" t="n">
        <f aca="false">DataBase!N118</f>
        <v>0</v>
      </c>
      <c r="O39" s="55" t="n">
        <f aca="false">SUM(C39:N39)</f>
        <v>0</v>
      </c>
      <c r="P39" s="54" t="n">
        <f aca="false">SUM(C39:J39)</f>
        <v>0</v>
      </c>
      <c r="Q39" s="55" t="n">
        <f aca="false">(O39-P39)</f>
        <v>0</v>
      </c>
    </row>
    <row r="40" customFormat="false" ht="12.75" hidden="false" customHeight="false" outlineLevel="0" collapsed="false">
      <c r="A40" s="624" t="s">
        <v>727</v>
      </c>
      <c r="B40" s="615"/>
      <c r="C40" s="616" t="n">
        <f aca="false">DataBase!C119</f>
        <v>0</v>
      </c>
      <c r="D40" s="616" t="n">
        <f aca="false">DataBase!D119</f>
        <v>0</v>
      </c>
      <c r="E40" s="616" t="n">
        <f aca="false">DataBase!E119</f>
        <v>0</v>
      </c>
      <c r="F40" s="616" t="n">
        <f aca="false">DataBase!F119</f>
        <v>0</v>
      </c>
      <c r="G40" s="616" t="n">
        <f aca="false">DataBase!G119</f>
        <v>0</v>
      </c>
      <c r="H40" s="616" t="n">
        <f aca="false">DataBase!H119</f>
        <v>0</v>
      </c>
      <c r="I40" s="616" t="n">
        <f aca="false">DataBase!I119</f>
        <v>0</v>
      </c>
      <c r="J40" s="616" t="n">
        <f aca="false">DataBase!J119</f>
        <v>0</v>
      </c>
      <c r="K40" s="616" t="n">
        <f aca="false">DataBase!K119</f>
        <v>0</v>
      </c>
      <c r="L40" s="616" t="n">
        <f aca="false">DataBase!L119</f>
        <v>0</v>
      </c>
      <c r="M40" s="616" t="n">
        <f aca="false">DataBase!M119</f>
        <v>0</v>
      </c>
      <c r="N40" s="616" t="n">
        <f aca="false">DataBase!N119</f>
        <v>0</v>
      </c>
      <c r="O40" s="55" t="n">
        <f aca="false">SUM(C40:N40)</f>
        <v>0</v>
      </c>
      <c r="P40" s="54" t="n">
        <f aca="false">SUM(C40:J40)</f>
        <v>0</v>
      </c>
      <c r="Q40" s="55" t="n">
        <f aca="false">(O40-P40)</f>
        <v>0</v>
      </c>
    </row>
    <row r="41" customFormat="false" ht="12.75" hidden="false" customHeight="false" outlineLevel="0" collapsed="false">
      <c r="A41" s="624" t="s">
        <v>728</v>
      </c>
      <c r="B41" s="615"/>
      <c r="C41" s="616" t="n">
        <f aca="false">DataBase!C153</f>
        <v>0</v>
      </c>
      <c r="D41" s="616" t="n">
        <f aca="false">DataBase!D153</f>
        <v>0</v>
      </c>
      <c r="E41" s="616" t="n">
        <f aca="false">DataBase!E153</f>
        <v>0</v>
      </c>
      <c r="F41" s="616" t="n">
        <f aca="false">DataBase!F153</f>
        <v>0</v>
      </c>
      <c r="G41" s="616" t="n">
        <f aca="false">DataBase!G153</f>
        <v>-21</v>
      </c>
      <c r="H41" s="616" t="n">
        <f aca="false">DataBase!H153</f>
        <v>0</v>
      </c>
      <c r="I41" s="616" t="n">
        <f aca="false">DataBase!I153</f>
        <v>0</v>
      </c>
      <c r="J41" s="616" t="n">
        <f aca="false">DataBase!J153</f>
        <v>-9</v>
      </c>
      <c r="K41" s="616" t="n">
        <f aca="false">DataBase!K153</f>
        <v>0</v>
      </c>
      <c r="L41" s="616" t="n">
        <f aca="false">DataBase!L153</f>
        <v>0</v>
      </c>
      <c r="M41" s="616" t="n">
        <f aca="false">DataBase!M153</f>
        <v>0</v>
      </c>
      <c r="N41" s="616" t="n">
        <f aca="false">DataBase!N153</f>
        <v>0</v>
      </c>
      <c r="O41" s="55" t="n">
        <f aca="false">SUM(C41:N41)</f>
        <v>-30</v>
      </c>
      <c r="P41" s="54" t="n">
        <f aca="false">SUM(C41:J41)</f>
        <v>-30</v>
      </c>
      <c r="Q41" s="55" t="n">
        <f aca="false">(O41-P41)</f>
        <v>0</v>
      </c>
    </row>
    <row r="42" customFormat="false" ht="12.75" hidden="false" customHeight="false" outlineLevel="0" collapsed="false">
      <c r="A42" s="625" t="s">
        <v>729</v>
      </c>
      <c r="B42" s="615"/>
      <c r="C42" s="626" t="n">
        <v>0</v>
      </c>
      <c r="D42" s="626" t="n">
        <v>0</v>
      </c>
      <c r="E42" s="626" t="n">
        <v>0</v>
      </c>
      <c r="F42" s="626" t="n">
        <v>0</v>
      </c>
      <c r="G42" s="626" t="n">
        <v>0</v>
      </c>
      <c r="H42" s="626" t="n">
        <v>0</v>
      </c>
      <c r="I42" s="626" t="n">
        <v>0</v>
      </c>
      <c r="J42" s="626" t="n">
        <v>0</v>
      </c>
      <c r="K42" s="626" t="n">
        <v>0</v>
      </c>
      <c r="L42" s="626" t="n">
        <v>0</v>
      </c>
      <c r="M42" s="626" t="n">
        <v>0</v>
      </c>
      <c r="N42" s="626" t="n">
        <f aca="false">-74+74</f>
        <v>0</v>
      </c>
      <c r="O42" s="55" t="n">
        <f aca="false">SUM(C42:N42)</f>
        <v>0</v>
      </c>
      <c r="P42" s="54" t="n">
        <f aca="false">SUM(C42:J42)</f>
        <v>0</v>
      </c>
      <c r="Q42" s="55" t="n">
        <f aca="false">(O42-P42)</f>
        <v>0</v>
      </c>
    </row>
    <row r="43" customFormat="false" ht="12.75" hidden="false" customHeight="false" outlineLevel="0" collapsed="false">
      <c r="A43" s="610" t="s">
        <v>339</v>
      </c>
      <c r="C43" s="611" t="n">
        <v>0</v>
      </c>
      <c r="D43" s="611" t="n">
        <v>0</v>
      </c>
      <c r="E43" s="611" t="n">
        <v>0</v>
      </c>
      <c r="F43" s="611" t="n">
        <v>0</v>
      </c>
      <c r="G43" s="611" t="n">
        <v>0</v>
      </c>
      <c r="H43" s="611" t="n">
        <v>0</v>
      </c>
      <c r="I43" s="611" t="n">
        <v>0</v>
      </c>
      <c r="J43" s="611" t="n">
        <v>0</v>
      </c>
      <c r="K43" s="611" t="n">
        <v>0</v>
      </c>
      <c r="L43" s="611" t="n">
        <v>0</v>
      </c>
      <c r="M43" s="611" t="n">
        <v>0</v>
      </c>
      <c r="N43" s="611" t="n">
        <v>0</v>
      </c>
      <c r="O43" s="116" t="n">
        <f aca="false">SUM(C43:N43)</f>
        <v>0</v>
      </c>
      <c r="P43" s="611" t="n">
        <f aca="false">SUM(C43:J43)</f>
        <v>0</v>
      </c>
      <c r="Q43" s="116" t="n">
        <f aca="false">(O43-P43)</f>
        <v>0</v>
      </c>
      <c r="R43" s="627"/>
      <c r="S43" s="627"/>
    </row>
    <row r="44" customFormat="false" ht="3.95" hidden="false" customHeight="true" outlineLevel="0" collapsed="false">
      <c r="A44" s="617"/>
      <c r="B44" s="615"/>
      <c r="C44" s="612"/>
      <c r="D44" s="612"/>
      <c r="E44" s="612"/>
      <c r="F44" s="612"/>
      <c r="G44" s="612"/>
      <c r="H44" s="612"/>
      <c r="I44" s="612"/>
      <c r="J44" s="612"/>
      <c r="K44" s="612"/>
      <c r="L44" s="612"/>
      <c r="M44" s="612"/>
      <c r="N44" s="612"/>
      <c r="P44" s="612"/>
    </row>
    <row r="45" customFormat="false" ht="12.75" hidden="false" customHeight="false" outlineLevel="0" collapsed="false">
      <c r="A45" s="609" t="s">
        <v>730</v>
      </c>
      <c r="B45" s="621"/>
      <c r="C45" s="614" t="n">
        <f aca="false">SUM(C27:C43)</f>
        <v>135</v>
      </c>
      <c r="D45" s="614" t="n">
        <f aca="false">SUM(D27:D43)</f>
        <v>-88</v>
      </c>
      <c r="E45" s="614" t="n">
        <f aca="false">SUM(E27:E43)</f>
        <v>-22</v>
      </c>
      <c r="F45" s="614" t="n">
        <f aca="false">SUM(F27:F43)</f>
        <v>7</v>
      </c>
      <c r="G45" s="614" t="n">
        <f aca="false">SUM(G27:G43)</f>
        <v>-22</v>
      </c>
      <c r="H45" s="614" t="n">
        <f aca="false">SUM(H27:H43)</f>
        <v>-1</v>
      </c>
      <c r="I45" s="614" t="n">
        <f aca="false">SUM(I27:I43)</f>
        <v>57</v>
      </c>
      <c r="J45" s="614" t="n">
        <f aca="false">SUM(J27:J43)</f>
        <v>5</v>
      </c>
      <c r="K45" s="614" t="n">
        <f aca="false">SUM(K27:K43)</f>
        <v>1</v>
      </c>
      <c r="L45" s="614" t="n">
        <f aca="false">SUM(L27:L43)</f>
        <v>-2</v>
      </c>
      <c r="M45" s="614" t="n">
        <f aca="false">SUM(M27:M43)</f>
        <v>1</v>
      </c>
      <c r="N45" s="614" t="n">
        <f aca="false">SUM(N27:N43)</f>
        <v>1</v>
      </c>
      <c r="O45" s="614" t="n">
        <f aca="false">SUM(O27:O43)</f>
        <v>72</v>
      </c>
      <c r="P45" s="614" t="n">
        <f aca="false">SUM(P27:P43)</f>
        <v>71</v>
      </c>
      <c r="Q45" s="614" t="n">
        <f aca="false">SUM(Q27:Q43)</f>
        <v>1</v>
      </c>
      <c r="R45" s="602"/>
      <c r="S45" s="602"/>
      <c r="T45" s="602"/>
      <c r="U45" s="602"/>
      <c r="V45" s="602"/>
      <c r="W45" s="602"/>
      <c r="X45" s="602"/>
      <c r="Y45" s="602"/>
      <c r="Z45" s="602"/>
      <c r="AA45" s="602"/>
      <c r="AB45" s="602"/>
      <c r="AC45" s="602"/>
    </row>
    <row r="46" customFormat="false" ht="12.75" hidden="false" customHeight="true" outlineLevel="0" collapsed="false">
      <c r="A46" s="612"/>
      <c r="B46" s="615"/>
    </row>
    <row r="47" customFormat="false" ht="12.75" hidden="false" customHeight="false" outlineLevel="0" collapsed="false">
      <c r="A47" s="609" t="s">
        <v>731</v>
      </c>
      <c r="B47" s="621"/>
      <c r="C47" s="614" t="n">
        <f aca="false">(C10+C24+C45)</f>
        <v>135</v>
      </c>
      <c r="D47" s="614" t="n">
        <f aca="false">(D10+D24+D45)</f>
        <v>-87</v>
      </c>
      <c r="E47" s="614" t="n">
        <f aca="false">(E10+E24+E45)</f>
        <v>-20</v>
      </c>
      <c r="F47" s="614" t="n">
        <f aca="false">(F10+F24+F45)</f>
        <v>8</v>
      </c>
      <c r="G47" s="614" t="n">
        <f aca="false">(G10+G24+G45)</f>
        <v>-22</v>
      </c>
      <c r="H47" s="614" t="n">
        <f aca="false">(H10+H24+H45)</f>
        <v>-1</v>
      </c>
      <c r="I47" s="614" t="n">
        <f aca="false">(I10+I24+I45)</f>
        <v>58</v>
      </c>
      <c r="J47" s="614" t="n">
        <f aca="false">(J10+J24+J45)</f>
        <v>10</v>
      </c>
      <c r="K47" s="614" t="n">
        <f aca="false">(K10+K24+K45)</f>
        <v>1</v>
      </c>
      <c r="L47" s="614" t="n">
        <f aca="false">(L10+L24+L45)</f>
        <v>-2</v>
      </c>
      <c r="M47" s="614" t="n">
        <f aca="false">(M10+M24+M45)</f>
        <v>1</v>
      </c>
      <c r="N47" s="614" t="n">
        <f aca="false">(N10+N24+N45)</f>
        <v>1</v>
      </c>
      <c r="O47" s="614" t="n">
        <f aca="false">(O10+O24+O45)</f>
        <v>82</v>
      </c>
      <c r="P47" s="614" t="n">
        <f aca="false">(P10+P24+P45)</f>
        <v>81</v>
      </c>
      <c r="Q47" s="614" t="n">
        <f aca="false">(Q10+Q24+Q45)</f>
        <v>1</v>
      </c>
      <c r="R47" s="628"/>
      <c r="S47" s="602"/>
    </row>
    <row r="48" customFormat="false" ht="12.75" hidden="false" customHeight="true" outlineLevel="0" collapsed="false">
      <c r="A48" s="620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1999-02-24T19:17:29Z</dcterms:created>
  <dc:creator>STEVE KLEB</dc:creator>
  <dc:description/>
  <dc:language>en-US</dc:language>
  <cp:lastModifiedBy>skleb</cp:lastModifiedBy>
  <cp:lastPrinted>2001-09-19T20:30:45Z</cp:lastPrinted>
  <dcterms:modified xsi:type="dcterms:W3CDTF">2001-09-20T12:09:40Z</dcterms:modified>
  <cp:revision>0</cp:revision>
  <dc:subject>INCOME STATEMENT</dc:subject>
  <dc:title>EARNINGS MODEL</dc:title>
</cp:coreProperties>
</file>